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 yWindow="50" windowWidth="12600" windowHeight="7070" activeTab="5"/>
  </bookViews>
  <sheets>
    <sheet name="Summary with $ and %" sheetId="36" r:id="rId1"/>
    <sheet name="2021" sheetId="41" r:id="rId2"/>
    <sheet name="2022" sheetId="37" r:id="rId3"/>
    <sheet name="2023" sheetId="38" r:id="rId4"/>
    <sheet name="2024" sheetId="39" r:id="rId5"/>
    <sheet name="2025" sheetId="40" r:id="rId6"/>
    <sheet name="Proposed Rates" sheetId="29" r:id="rId7"/>
    <sheet name="Res (100)" sheetId="11" r:id="rId8"/>
    <sheet name="Res (232)" sheetId="30" r:id="rId9"/>
    <sheet name="Res (250)" sheetId="12" r:id="rId10"/>
    <sheet name="Res (500)" sheetId="13" r:id="rId11"/>
    <sheet name="Res (750)" sheetId="1" r:id="rId12"/>
    <sheet name="Res (1000)" sheetId="14" r:id="rId13"/>
    <sheet name="Res (1500)" sheetId="15" r:id="rId14"/>
    <sheet name="Res (2000)" sheetId="16" r:id="rId15"/>
    <sheet name="SC (1000)" sheetId="2" r:id="rId16"/>
    <sheet name="SC (2000)" sheetId="17" r:id="rId17"/>
    <sheet name="SC (5000)" sheetId="18" r:id="rId18"/>
    <sheet name="SC (10000)" sheetId="19" r:id="rId19"/>
    <sheet name="SC (15000)" sheetId="20" r:id="rId20"/>
    <sheet name="&gt;50 (100)" sheetId="3" r:id="rId21"/>
    <sheet name="&gt;50 (250)" sheetId="4" r:id="rId22"/>
    <sheet name="&gt;50 (500)" sheetId="5" r:id="rId23"/>
    <sheet name="&gt;50 (1000)" sheetId="21" r:id="rId24"/>
    <sheet name="&gt;1500(2500)" sheetId="6" r:id="rId25"/>
    <sheet name="&gt;1500(4000)" sheetId="24" r:id="rId26"/>
    <sheet name="LU(7500)" sheetId="7" r:id="rId27"/>
    <sheet name="LU(10000)" sheetId="26" r:id="rId28"/>
    <sheet name="USL (470)" sheetId="8" r:id="rId29"/>
    <sheet name="SN (.4)" sheetId="9" r:id="rId30"/>
    <sheet name="StLght (1.5)" sheetId="10" r:id="rId31"/>
  </sheets>
  <externalReferences>
    <externalReference r:id="rId32"/>
    <externalReference r:id="rId33"/>
    <externalReference r:id="rId34"/>
    <externalReference r:id="rId35"/>
    <externalReference r:id="rId36"/>
    <externalReference r:id="rId37"/>
    <externalReference r:id="rId38"/>
    <externalReference r:id="rId39"/>
  </externalReferences>
  <definedNames>
    <definedName name="BI_LDCLIST" localSheetId="1">#REF!</definedName>
    <definedName name="BI_LDCLIST" localSheetId="3">#REF!</definedName>
    <definedName name="BI_LDCLIST" localSheetId="4">#REF!</definedName>
    <definedName name="BI_LDCLIST" localSheetId="5">#REF!</definedName>
    <definedName name="BI_LDCLIST">#REF!</definedName>
    <definedName name="BridgeYear">'[1]LDC Info'!$E$26</definedName>
    <definedName name="BridgeYear1">'[2]LDC Info'!$E$26</definedName>
    <definedName name="contactf" localSheetId="1">#REF!</definedName>
    <definedName name="contactf" localSheetId="3">#REF!</definedName>
    <definedName name="contactf" localSheetId="4">#REF!</definedName>
    <definedName name="contactf" localSheetId="5">#REF!</definedName>
    <definedName name="contactf">#REF!</definedName>
    <definedName name="COS_RES_CUSTOMERS" localSheetId="1">#REF!</definedName>
    <definedName name="COS_RES_CUSTOMERS" localSheetId="3">#REF!</definedName>
    <definedName name="COS_RES_CUSTOMERS" localSheetId="4">#REF!</definedName>
    <definedName name="COS_RES_CUSTOMERS" localSheetId="5">#REF!</definedName>
    <definedName name="COS_RES_CUSTOMERS">#REF!</definedName>
    <definedName name="COS_RES_KWH" localSheetId="1">#REF!</definedName>
    <definedName name="COS_RES_KWH" localSheetId="3">#REF!</definedName>
    <definedName name="COS_RES_KWH" localSheetId="4">#REF!</definedName>
    <definedName name="COS_RES_KWH" localSheetId="5">#REF!</definedName>
    <definedName name="COS_RES_KWH">#REF!</definedName>
    <definedName name="Cust3a" localSheetId="1">#REF!</definedName>
    <definedName name="Cust3a" localSheetId="3">#REF!</definedName>
    <definedName name="Cust3a" localSheetId="4">#REF!</definedName>
    <definedName name="Cust3a" localSheetId="5">#REF!</definedName>
    <definedName name="Cust3a">#REF!</definedName>
    <definedName name="Cust3b" localSheetId="1">#REF!</definedName>
    <definedName name="Cust3b" localSheetId="3">#REF!</definedName>
    <definedName name="Cust3b" localSheetId="4">#REF!</definedName>
    <definedName name="Cust3b" localSheetId="5">#REF!</definedName>
    <definedName name="Cust3b">#REF!</definedName>
    <definedName name="CustomerAdministration" localSheetId="3">[3]lists!#REF!</definedName>
    <definedName name="CustomerAdministration" localSheetId="4">[3]lists!#REF!</definedName>
    <definedName name="CustomerAdministration" localSheetId="5">[3]lists!#REF!</definedName>
    <definedName name="CustomerAdministration">[1]lists!$Z$1:$Z$36</definedName>
    <definedName name="CustomerAdministration1" localSheetId="1">[3]lists!#REF!</definedName>
    <definedName name="CustomerAdministration1">[3]lists!#REF!</definedName>
    <definedName name="DRC" localSheetId="1">'[3]3. Regulatory Charges'!#REF!</definedName>
    <definedName name="DRC" localSheetId="3">'[3]3. Regulatory Charges'!#REF!</definedName>
    <definedName name="DRC" localSheetId="4">'[3]3. Regulatory Charges'!#REF!</definedName>
    <definedName name="DRC" localSheetId="5">'[3]3. Regulatory Charges'!#REF!</definedName>
    <definedName name="DRC">'[3]3. Regulatory Charges'!#REF!</definedName>
    <definedName name="DRP">'[3]3. Regulatory Charges'!$D$35</definedName>
    <definedName name="EBNUMBER">'[1]LDC Info'!$E$16</definedName>
    <definedName name="Entegrus_SA">'[3]2016 List'!$C$26:$C$27</definedName>
    <definedName name="fed_sb" localSheetId="1">#REF!</definedName>
    <definedName name="fed_sb" localSheetId="3">#REF!</definedName>
    <definedName name="fed_sb" localSheetId="4">#REF!</definedName>
    <definedName name="fed_sb" localSheetId="5">#REF!</definedName>
    <definedName name="fed_sb">#REF!</definedName>
    <definedName name="fedtax" localSheetId="1">#REF!</definedName>
    <definedName name="fedtax" localSheetId="3">#REF!</definedName>
    <definedName name="fedtax" localSheetId="4">#REF!</definedName>
    <definedName name="fedtax" localSheetId="5">#REF!</definedName>
    <definedName name="fedtax">#REF!</definedName>
    <definedName name="Fixed_Charges">[1]lists!$I$1:$I$212</definedName>
    <definedName name="forecast_wholesale_lineplus" localSheetId="1">#REF!</definedName>
    <definedName name="forecast_wholesale_lineplus" localSheetId="3">#REF!</definedName>
    <definedName name="forecast_wholesale_lineplus" localSheetId="4">#REF!</definedName>
    <definedName name="forecast_wholesale_lineplus" localSheetId="5">#REF!</definedName>
    <definedName name="forecast_wholesale_lineplus">#REF!</definedName>
    <definedName name="forecast_wholesale_network" localSheetId="1">#REF!</definedName>
    <definedName name="forecast_wholesale_network" localSheetId="3">#REF!</definedName>
    <definedName name="forecast_wholesale_network" localSheetId="4">#REF!</definedName>
    <definedName name="forecast_wholesale_network" localSheetId="5">#REF!</definedName>
    <definedName name="forecast_wholesale_network">#REF!</definedName>
    <definedName name="G1LD" localSheetId="1">#REF!</definedName>
    <definedName name="G1LD" localSheetId="3">#REF!</definedName>
    <definedName name="G1LD" localSheetId="4">#REF!</definedName>
    <definedName name="G1LD" localSheetId="5">#REF!</definedName>
    <definedName name="G1LD">#REF!</definedName>
    <definedName name="G1LDCBR" localSheetId="1">#REF!</definedName>
    <definedName name="G1LDCBR" localSheetId="3">#REF!</definedName>
    <definedName name="G1LDCBR" localSheetId="4">#REF!</definedName>
    <definedName name="G1LDCBR" localSheetId="5">#REF!</definedName>
    <definedName name="G1LDCBR">#REF!</definedName>
    <definedName name="Group1Desposing" localSheetId="1">#REF!</definedName>
    <definedName name="Group1Desposing" localSheetId="3">#REF!</definedName>
    <definedName name="Group1Desposing" localSheetId="4">#REF!</definedName>
    <definedName name="Group1Desposing" localSheetId="5">#REF!</definedName>
    <definedName name="Group1Desposing">#REF!</definedName>
    <definedName name="histdate">[4]Financials!$E$76</definedName>
    <definedName name="Incr2000" localSheetId="1">#REF!</definedName>
    <definedName name="Incr2000" localSheetId="3">#REF!</definedName>
    <definedName name="Incr2000" localSheetId="4">#REF!</definedName>
    <definedName name="Incr2000" localSheetId="5">#REF!</definedName>
    <definedName name="Incr2000">#REF!</definedName>
    <definedName name="Lakeland_SA">'[3]2016 List'!$C$14:$C$15</definedName>
    <definedName name="LDC_LIST">[5]lists!$AM$1:$AM$80</definedName>
    <definedName name="LDCList">OFFSET('[3]2016 List'!$A$1,0,0,COUNTA('[3]2016 List'!$A:$A),1)</definedName>
    <definedName name="LDCNAME1">'[3]1. Information Sheet'!$F$14</definedName>
    <definedName name="LIMIT" localSheetId="1">#REF!</definedName>
    <definedName name="LIMIT" localSheetId="3">#REF!</definedName>
    <definedName name="LIMIT" localSheetId="4">#REF!</definedName>
    <definedName name="LIMIT" localSheetId="5">#REF!</definedName>
    <definedName name="LIMIT">#REF!</definedName>
    <definedName name="listdata" localSheetId="1">#REF!</definedName>
    <definedName name="listdata" localSheetId="3">#REF!</definedName>
    <definedName name="listdata" localSheetId="4">#REF!</definedName>
    <definedName name="listdata" localSheetId="5">#REF!</definedName>
    <definedName name="listdata">#REF!</definedName>
    <definedName name="LossFactors">[1]lists!$L$2:$L$15</definedName>
    <definedName name="man_beg_bud" localSheetId="1">#REF!</definedName>
    <definedName name="man_beg_bud" localSheetId="3">#REF!</definedName>
    <definedName name="man_beg_bud" localSheetId="4">#REF!</definedName>
    <definedName name="man_beg_bud" localSheetId="5">#REF!</definedName>
    <definedName name="man_beg_bud">#REF!</definedName>
    <definedName name="man_end_bud" localSheetId="1">#REF!</definedName>
    <definedName name="man_end_bud" localSheetId="3">#REF!</definedName>
    <definedName name="man_end_bud" localSheetId="4">#REF!</definedName>
    <definedName name="man_end_bud" localSheetId="5">#REF!</definedName>
    <definedName name="man_end_bud">#REF!</definedName>
    <definedName name="man12ACT" localSheetId="1">#REF!</definedName>
    <definedName name="man12ACT" localSheetId="3">#REF!</definedName>
    <definedName name="man12ACT" localSheetId="4">#REF!</definedName>
    <definedName name="man12ACT" localSheetId="5">#REF!</definedName>
    <definedName name="man12ACT">#REF!</definedName>
    <definedName name="MANBUD" localSheetId="1">#REF!</definedName>
    <definedName name="MANBUD" localSheetId="3">#REF!</definedName>
    <definedName name="MANBUD" localSheetId="4">#REF!</definedName>
    <definedName name="MANBUD" localSheetId="5">#REF!</definedName>
    <definedName name="MANBUD">#REF!</definedName>
    <definedName name="manCYACT" localSheetId="1">#REF!</definedName>
    <definedName name="manCYACT" localSheetId="3">#REF!</definedName>
    <definedName name="manCYACT" localSheetId="4">#REF!</definedName>
    <definedName name="manCYACT" localSheetId="5">#REF!</definedName>
    <definedName name="manCYACT">#REF!</definedName>
    <definedName name="manCYBUD" localSheetId="1">#REF!</definedName>
    <definedName name="manCYBUD" localSheetId="3">#REF!</definedName>
    <definedName name="manCYBUD" localSheetId="4">#REF!</definedName>
    <definedName name="manCYBUD" localSheetId="5">#REF!</definedName>
    <definedName name="manCYBUD">#REF!</definedName>
    <definedName name="manCYF" localSheetId="1">#REF!</definedName>
    <definedName name="manCYF" localSheetId="3">#REF!</definedName>
    <definedName name="manCYF" localSheetId="4">#REF!</definedName>
    <definedName name="manCYF" localSheetId="5">#REF!</definedName>
    <definedName name="manCYF">#REF!</definedName>
    <definedName name="MANEND" localSheetId="1">#REF!</definedName>
    <definedName name="MANEND" localSheetId="3">#REF!</definedName>
    <definedName name="MANEND" localSheetId="4">#REF!</definedName>
    <definedName name="MANEND" localSheetId="5">#REF!</definedName>
    <definedName name="MANEND">#REF!</definedName>
    <definedName name="manNYbud" localSheetId="1">#REF!</definedName>
    <definedName name="manNYbud" localSheetId="3">#REF!</definedName>
    <definedName name="manNYbud" localSheetId="4">#REF!</definedName>
    <definedName name="manNYbud" localSheetId="5">#REF!</definedName>
    <definedName name="manNYbud">#REF!</definedName>
    <definedName name="manpower_costs" localSheetId="1">#REF!</definedName>
    <definedName name="manpower_costs" localSheetId="3">#REF!</definedName>
    <definedName name="manpower_costs" localSheetId="4">#REF!</definedName>
    <definedName name="manpower_costs" localSheetId="5">#REF!</definedName>
    <definedName name="manpower_costs">#REF!</definedName>
    <definedName name="manPYACT" localSheetId="1">#REF!</definedName>
    <definedName name="manPYACT" localSheetId="3">#REF!</definedName>
    <definedName name="manPYACT" localSheetId="4">#REF!</definedName>
    <definedName name="manPYACT" localSheetId="5">#REF!</definedName>
    <definedName name="manPYACT">#REF!</definedName>
    <definedName name="MANSTART" localSheetId="1">#REF!</definedName>
    <definedName name="MANSTART" localSheetId="3">#REF!</definedName>
    <definedName name="MANSTART" localSheetId="4">#REF!</definedName>
    <definedName name="MANSTART" localSheetId="5">#REF!</definedName>
    <definedName name="MANSTART">#REF!</definedName>
    <definedName name="mat_beg_bud" localSheetId="1">#REF!</definedName>
    <definedName name="mat_beg_bud" localSheetId="3">#REF!</definedName>
    <definedName name="mat_beg_bud" localSheetId="4">#REF!</definedName>
    <definedName name="mat_beg_bud" localSheetId="5">#REF!</definedName>
    <definedName name="mat_beg_bud">#REF!</definedName>
    <definedName name="mat_end_bud" localSheetId="1">#REF!</definedName>
    <definedName name="mat_end_bud" localSheetId="3">#REF!</definedName>
    <definedName name="mat_end_bud" localSheetId="4">#REF!</definedName>
    <definedName name="mat_end_bud" localSheetId="5">#REF!</definedName>
    <definedName name="mat_end_bud">#REF!</definedName>
    <definedName name="mat12ACT" localSheetId="1">#REF!</definedName>
    <definedName name="mat12ACT" localSheetId="3">#REF!</definedName>
    <definedName name="mat12ACT" localSheetId="4">#REF!</definedName>
    <definedName name="mat12ACT" localSheetId="5">#REF!</definedName>
    <definedName name="mat12ACT">#REF!</definedName>
    <definedName name="MATBUD" localSheetId="1">#REF!</definedName>
    <definedName name="MATBUD" localSheetId="3">#REF!</definedName>
    <definedName name="MATBUD" localSheetId="4">#REF!</definedName>
    <definedName name="MATBUD" localSheetId="5">#REF!</definedName>
    <definedName name="MATBUD">#REF!</definedName>
    <definedName name="matCYACT" localSheetId="1">#REF!</definedName>
    <definedName name="matCYACT" localSheetId="3">#REF!</definedName>
    <definedName name="matCYACT" localSheetId="4">#REF!</definedName>
    <definedName name="matCYACT" localSheetId="5">#REF!</definedName>
    <definedName name="matCYACT">#REF!</definedName>
    <definedName name="matCYBUD" localSheetId="1">#REF!</definedName>
    <definedName name="matCYBUD" localSheetId="3">#REF!</definedName>
    <definedName name="matCYBUD" localSheetId="4">#REF!</definedName>
    <definedName name="matCYBUD" localSheetId="5">#REF!</definedName>
    <definedName name="matCYBUD">#REF!</definedName>
    <definedName name="matCYF" localSheetId="1">#REF!</definedName>
    <definedName name="matCYF" localSheetId="3">#REF!</definedName>
    <definedName name="matCYF" localSheetId="4">#REF!</definedName>
    <definedName name="matCYF" localSheetId="5">#REF!</definedName>
    <definedName name="matCYF">#REF!</definedName>
    <definedName name="MATEND" localSheetId="1">#REF!</definedName>
    <definedName name="MATEND" localSheetId="3">#REF!</definedName>
    <definedName name="MATEND" localSheetId="4">#REF!</definedName>
    <definedName name="MATEND" localSheetId="5">#REF!</definedName>
    <definedName name="MATEND">#REF!</definedName>
    <definedName name="material_costs" localSheetId="1">#REF!</definedName>
    <definedName name="material_costs" localSheetId="3">#REF!</definedName>
    <definedName name="material_costs" localSheetId="4">#REF!</definedName>
    <definedName name="material_costs" localSheetId="5">#REF!</definedName>
    <definedName name="material_costs">#REF!</definedName>
    <definedName name="matNYbud" localSheetId="1">#REF!</definedName>
    <definedName name="matNYbud" localSheetId="3">#REF!</definedName>
    <definedName name="matNYbud" localSheetId="4">#REF!</definedName>
    <definedName name="matNYbud" localSheetId="5">#REF!</definedName>
    <definedName name="matNYbud">#REF!</definedName>
    <definedName name="matPYACT" localSheetId="1">#REF!</definedName>
    <definedName name="matPYACT" localSheetId="3">#REF!</definedName>
    <definedName name="matPYACT" localSheetId="4">#REF!</definedName>
    <definedName name="matPYACT" localSheetId="5">#REF!</definedName>
    <definedName name="matPYACT">#REF!</definedName>
    <definedName name="MATSTART" localSheetId="1">#REF!</definedName>
    <definedName name="MATSTART" localSheetId="3">#REF!</definedName>
    <definedName name="MATSTART" localSheetId="4">#REF!</definedName>
    <definedName name="MATSTART" localSheetId="5">#REF!</definedName>
    <definedName name="MATSTART">#REF!</definedName>
    <definedName name="maxtax" localSheetId="1">#REF!</definedName>
    <definedName name="maxtax" localSheetId="3">#REF!</definedName>
    <definedName name="maxtax" localSheetId="4">#REF!</definedName>
    <definedName name="maxtax" localSheetId="5">#REF!</definedName>
    <definedName name="maxtax">#REF!</definedName>
    <definedName name="MidPeak">'[3]3. Regulatory Charges'!$D$24</definedName>
    <definedName name="NonPayment">[1]lists!$AA$1:$AA$71</definedName>
    <definedName name="OffPeak">'[3]3. Regulatory Charges'!$D$23</definedName>
    <definedName name="OnPeak">'[3]3. Regulatory Charges'!$D$25</definedName>
    <definedName name="ontario_sb" localSheetId="1">#REF!</definedName>
    <definedName name="ontario_sb" localSheetId="3">#REF!</definedName>
    <definedName name="ontario_sb" localSheetId="4">#REF!</definedName>
    <definedName name="ontario_sb" localSheetId="5">#REF!</definedName>
    <definedName name="ontario_sb">#REF!</definedName>
    <definedName name="ontariotax" localSheetId="1">#REF!</definedName>
    <definedName name="ontariotax" localSheetId="3">#REF!</definedName>
    <definedName name="ontariotax" localSheetId="4">#REF!</definedName>
    <definedName name="ontariotax" localSheetId="5">#REF!</definedName>
    <definedName name="ontariotax">#REF!</definedName>
    <definedName name="oth_beg_bud" localSheetId="1">#REF!</definedName>
    <definedName name="oth_beg_bud" localSheetId="3">#REF!</definedName>
    <definedName name="oth_beg_bud" localSheetId="4">#REF!</definedName>
    <definedName name="oth_beg_bud" localSheetId="5">#REF!</definedName>
    <definedName name="oth_beg_bud">#REF!</definedName>
    <definedName name="oth_end_bud" localSheetId="1">#REF!</definedName>
    <definedName name="oth_end_bud" localSheetId="3">#REF!</definedName>
    <definedName name="oth_end_bud" localSheetId="4">#REF!</definedName>
    <definedName name="oth_end_bud" localSheetId="5">#REF!</definedName>
    <definedName name="oth_end_bud">#REF!</definedName>
    <definedName name="oth12ACT" localSheetId="1">#REF!</definedName>
    <definedName name="oth12ACT" localSheetId="3">#REF!</definedName>
    <definedName name="oth12ACT" localSheetId="4">#REF!</definedName>
    <definedName name="oth12ACT" localSheetId="5">#REF!</definedName>
    <definedName name="oth12ACT">#REF!</definedName>
    <definedName name="othCYACT" localSheetId="1">#REF!</definedName>
    <definedName name="othCYACT" localSheetId="3">#REF!</definedName>
    <definedName name="othCYACT" localSheetId="4">#REF!</definedName>
    <definedName name="othCYACT" localSheetId="5">#REF!</definedName>
    <definedName name="othCYACT">#REF!</definedName>
    <definedName name="othCYBUD" localSheetId="1">#REF!</definedName>
    <definedName name="othCYBUD" localSheetId="3">#REF!</definedName>
    <definedName name="othCYBUD" localSheetId="4">#REF!</definedName>
    <definedName name="othCYBUD" localSheetId="5">#REF!</definedName>
    <definedName name="othCYBUD">#REF!</definedName>
    <definedName name="othCYF" localSheetId="1">#REF!</definedName>
    <definedName name="othCYF" localSheetId="3">#REF!</definedName>
    <definedName name="othCYF" localSheetId="4">#REF!</definedName>
    <definedName name="othCYF" localSheetId="5">#REF!</definedName>
    <definedName name="othCYF">#REF!</definedName>
    <definedName name="OTHEND" localSheetId="1">#REF!</definedName>
    <definedName name="OTHEND" localSheetId="3">#REF!</definedName>
    <definedName name="OTHEND" localSheetId="4">#REF!</definedName>
    <definedName name="OTHEND" localSheetId="5">#REF!</definedName>
    <definedName name="OTHEND">#REF!</definedName>
    <definedName name="other_costs" localSheetId="1">#REF!</definedName>
    <definedName name="other_costs" localSheetId="3">#REF!</definedName>
    <definedName name="other_costs" localSheetId="4">#REF!</definedName>
    <definedName name="other_costs" localSheetId="5">#REF!</definedName>
    <definedName name="other_costs">#REF!</definedName>
    <definedName name="OTHERBUD" localSheetId="1">#REF!</definedName>
    <definedName name="OTHERBUD" localSheetId="3">#REF!</definedName>
    <definedName name="OTHERBUD" localSheetId="4">#REF!</definedName>
    <definedName name="OTHERBUD" localSheetId="5">#REF!</definedName>
    <definedName name="OTHERBUD">#REF!</definedName>
    <definedName name="othNYbud" localSheetId="1">#REF!</definedName>
    <definedName name="othNYbud" localSheetId="3">#REF!</definedName>
    <definedName name="othNYbud" localSheetId="4">#REF!</definedName>
    <definedName name="othNYbud" localSheetId="5">#REF!</definedName>
    <definedName name="othNYbud">#REF!</definedName>
    <definedName name="othPYACT" localSheetId="1">#REF!</definedName>
    <definedName name="othPYACT" localSheetId="3">#REF!</definedName>
    <definedName name="othPYACT" localSheetId="4">#REF!</definedName>
    <definedName name="othPYACT" localSheetId="5">#REF!</definedName>
    <definedName name="othPYACT">#REF!</definedName>
    <definedName name="OTHSTART" localSheetId="1">#REF!</definedName>
    <definedName name="OTHSTART" localSheetId="3">#REF!</definedName>
    <definedName name="OTHSTART" localSheetId="4">#REF!</definedName>
    <definedName name="OTHSTART" localSheetId="5">#REF!</definedName>
    <definedName name="OTHSTART">#REF!</definedName>
    <definedName name="passwordlist" localSheetId="1">#REF!</definedName>
    <definedName name="passwordlist" localSheetId="3">#REF!</definedName>
    <definedName name="passwordlist" localSheetId="4">#REF!</definedName>
    <definedName name="passwordlist" localSheetId="5">#REF!</definedName>
    <definedName name="passwordlist">#REF!</definedName>
    <definedName name="_xlnm.Print_Area" localSheetId="24">'&gt;1500(2500)'!$A$10:$AQ$91</definedName>
    <definedName name="_xlnm.Print_Area" localSheetId="25">'&gt;1500(4000)'!$A$10:$AQ$91</definedName>
    <definedName name="_xlnm.Print_Area" localSheetId="20">'&gt;50 (100)'!$A$10:$AQ$91</definedName>
    <definedName name="_xlnm.Print_Area" localSheetId="23">'&gt;50 (1000)'!$A$10:$AQ$91</definedName>
    <definedName name="_xlnm.Print_Area" localSheetId="21">'&gt;50 (250)'!$A$10:$AQ$91</definedName>
    <definedName name="_xlnm.Print_Area" localSheetId="22">'&gt;50 (500)'!$A$10:$AQ$91</definedName>
    <definedName name="_xlnm.Print_Area" localSheetId="1">'2021'!$A$1:$D$422</definedName>
    <definedName name="_xlnm.Print_Area" localSheetId="2">'2022'!$A$1:$D$414</definedName>
    <definedName name="_xlnm.Print_Area" localSheetId="3">'2023'!$A$1:$D$391</definedName>
    <definedName name="_xlnm.Print_Area" localSheetId="4">'2024'!$A$1:$D$391</definedName>
    <definedName name="_xlnm.Print_Area" localSheetId="5">'2025'!$A$1:$D$391</definedName>
    <definedName name="_xlnm.Print_Area" localSheetId="27">'LU(10000)'!$A$10:$AQ$91</definedName>
    <definedName name="_xlnm.Print_Area" localSheetId="26">'LU(7500)'!$A$10:$AQ$91</definedName>
    <definedName name="_xlnm.Print_Area" localSheetId="6">'Proposed Rates'!$A$1:$J$385</definedName>
    <definedName name="_xlnm.Print_Area" localSheetId="7">'Res (100)'!$A$9:$AQ$93</definedName>
    <definedName name="_xlnm.Print_Area" localSheetId="12">'Res (1000)'!$A$10:$AQ$91</definedName>
    <definedName name="_xlnm.Print_Area" localSheetId="13">'Res (1500)'!$A$10:$AQ$91</definedName>
    <definedName name="_xlnm.Print_Area" localSheetId="14">'Res (2000)'!$A$9:$AQ$85</definedName>
    <definedName name="_xlnm.Print_Area" localSheetId="8">'Res (232)'!$A$9:$AQ$92</definedName>
    <definedName name="_xlnm.Print_Area" localSheetId="9">'Res (250)'!$A$10:$AQ$91</definedName>
    <definedName name="_xlnm.Print_Area" localSheetId="10">'Res (500)'!$A$10:$AQ$91</definedName>
    <definedName name="_xlnm.Print_Area" localSheetId="11">'Res (750)'!$A$10:$AQ$91</definedName>
    <definedName name="_xlnm.Print_Area" localSheetId="15">'SC (1000)'!$A$10:$AQ$91</definedName>
    <definedName name="_xlnm.Print_Area" localSheetId="18">'SC (10000)'!$A$10:$AQ$91</definedName>
    <definedName name="_xlnm.Print_Area" localSheetId="19">'SC (15000)'!$A$9:$AQ$91</definedName>
    <definedName name="_xlnm.Print_Area" localSheetId="16">'SC (2000)'!$A$10:$AQ$85</definedName>
    <definedName name="_xlnm.Print_Area" localSheetId="17">'SC (5000)'!$A$10:$AQ$91</definedName>
    <definedName name="_xlnm.Print_Area" localSheetId="29">'SN (.4)'!$A$10:$AQ$91</definedName>
    <definedName name="_xlnm.Print_Area" localSheetId="30">'StLght (1.5)'!$A$10:$AQ$91</definedName>
    <definedName name="_xlnm.Print_Area" localSheetId="0">'Summary with $ and %'!$A$1:$J$49</definedName>
    <definedName name="_xlnm.Print_Area" localSheetId="28">'USL (470)'!$A$10:$AQ$91</definedName>
    <definedName name="print_end" localSheetId="1">#REF!</definedName>
    <definedName name="print_end" localSheetId="3">#REF!</definedName>
    <definedName name="print_end" localSheetId="4">#REF!</definedName>
    <definedName name="print_end" localSheetId="5">#REF!</definedName>
    <definedName name="print_end">#REF!</definedName>
    <definedName name="_xlnm.Print_Titles" localSheetId="24">'&gt;1500(2500)'!$A:$H</definedName>
    <definedName name="_xlnm.Print_Titles" localSheetId="25">'&gt;1500(4000)'!$A:$H</definedName>
    <definedName name="_xlnm.Print_Titles" localSheetId="20">'&gt;50 (100)'!$A:$H</definedName>
    <definedName name="_xlnm.Print_Titles" localSheetId="23">'&gt;50 (1000)'!$A:$H</definedName>
    <definedName name="_xlnm.Print_Titles" localSheetId="21">'&gt;50 (250)'!$A:$H</definedName>
    <definedName name="_xlnm.Print_Titles" localSheetId="22">'&gt;50 (500)'!$A:$H</definedName>
    <definedName name="_xlnm.Print_Titles" localSheetId="1">'2021'!$1:$6</definedName>
    <definedName name="_xlnm.Print_Titles" localSheetId="2">'2022'!$1:$6</definedName>
    <definedName name="_xlnm.Print_Titles" localSheetId="3">'2023'!$1:$6</definedName>
    <definedName name="_xlnm.Print_Titles" localSheetId="4">'2024'!$1:$6</definedName>
    <definedName name="_xlnm.Print_Titles" localSheetId="5">'2025'!$1:$6</definedName>
    <definedName name="_xlnm.Print_Titles" localSheetId="27">'LU(10000)'!$A:$H</definedName>
    <definedName name="_xlnm.Print_Titles" localSheetId="26">'LU(7500)'!$A:$H</definedName>
    <definedName name="_xlnm.Print_Titles" localSheetId="7">'Res (100)'!$A:$H</definedName>
    <definedName name="_xlnm.Print_Titles" localSheetId="12">'Res (1000)'!$A:$H</definedName>
    <definedName name="_xlnm.Print_Titles" localSheetId="13">'Res (1500)'!$A:$H</definedName>
    <definedName name="_xlnm.Print_Titles" localSheetId="14">'Res (2000)'!$A:$H</definedName>
    <definedName name="_xlnm.Print_Titles" localSheetId="8">'Res (232)'!$A:$H</definedName>
    <definedName name="_xlnm.Print_Titles" localSheetId="9">'Res (250)'!$A:$H</definedName>
    <definedName name="_xlnm.Print_Titles" localSheetId="10">'Res (500)'!$A:$H</definedName>
    <definedName name="_xlnm.Print_Titles" localSheetId="11">'Res (750)'!$A:$H</definedName>
    <definedName name="_xlnm.Print_Titles" localSheetId="15">'SC (1000)'!$A:$H</definedName>
    <definedName name="_xlnm.Print_Titles" localSheetId="18">'SC (10000)'!$A:$H</definedName>
    <definedName name="_xlnm.Print_Titles" localSheetId="19">'SC (15000)'!$A:$H</definedName>
    <definedName name="_xlnm.Print_Titles" localSheetId="16">'SC (2000)'!$A:$H</definedName>
    <definedName name="_xlnm.Print_Titles" localSheetId="17">'SC (5000)'!$A:$H</definedName>
    <definedName name="_xlnm.Print_Titles" localSheetId="29">'SN (.4)'!$A:$H</definedName>
    <definedName name="_xlnm.Print_Titles" localSheetId="30">'StLght (1.5)'!$A:$H</definedName>
    <definedName name="_xlnm.Print_Titles" localSheetId="28">'USL (470)'!$A:$H</definedName>
    <definedName name="Rate_Class">[1]lists!$A$1:$A$104</definedName>
    <definedName name="RATE_CLASSES">[6]lists!$A$1:$A$104</definedName>
    <definedName name="ratebase" localSheetId="1">#REF!</definedName>
    <definedName name="ratebase" localSheetId="3">#REF!</definedName>
    <definedName name="ratebase" localSheetId="4">#REF!</definedName>
    <definedName name="ratebase" localSheetId="5">#REF!</definedName>
    <definedName name="ratebase">#REF!</definedName>
    <definedName name="ratedescription">[7]hidden1!$D$1:$D$122</definedName>
    <definedName name="RateRiderName">OFFSET('[3]Rate Rider Database'!$C$1,1,0,COUNTA('[3]Rate Rider Database'!$C:$C)-1,1)</definedName>
    <definedName name="RebaseYear">'[1]LDC Info'!$E$28</definedName>
    <definedName name="SALBENF" localSheetId="1">#REF!</definedName>
    <definedName name="SALBENF" localSheetId="3">#REF!</definedName>
    <definedName name="SALBENF" localSheetId="4">#REF!</definedName>
    <definedName name="SALBENF" localSheetId="5">#REF!</definedName>
    <definedName name="SALBENF">#REF!</definedName>
    <definedName name="salreg" localSheetId="1">#REF!</definedName>
    <definedName name="salreg" localSheetId="3">#REF!</definedName>
    <definedName name="salreg" localSheetId="4">#REF!</definedName>
    <definedName name="salreg" localSheetId="5">#REF!</definedName>
    <definedName name="salreg">#REF!</definedName>
    <definedName name="SALREGF" localSheetId="1">#REF!</definedName>
    <definedName name="SALREGF" localSheetId="3">#REF!</definedName>
    <definedName name="SALREGF" localSheetId="4">#REF!</definedName>
    <definedName name="SALREGF" localSheetId="5">#REF!</definedName>
    <definedName name="SALREGF">#REF!</definedName>
    <definedName name="SME">'[3]3. Regulatory Charges'!$D$33</definedName>
    <definedName name="ss" localSheetId="1">#REF!</definedName>
    <definedName name="ss" localSheetId="3">#REF!</definedName>
    <definedName name="ss" localSheetId="4">#REF!</definedName>
    <definedName name="ss" localSheetId="5">#REF!</definedName>
    <definedName name="ss">#REF!</definedName>
    <definedName name="StartEnd" localSheetId="1">#REF!</definedName>
    <definedName name="StartEnd" localSheetId="3">#REF!</definedName>
    <definedName name="StartEnd" localSheetId="4">#REF!</definedName>
    <definedName name="StartEnd" localSheetId="5">#REF!</definedName>
    <definedName name="StartEnd">#REF!</definedName>
    <definedName name="taxableincome" localSheetId="1">#REF!</definedName>
    <definedName name="taxableincome" localSheetId="3">#REF!</definedName>
    <definedName name="taxableincome" localSheetId="4">#REF!</definedName>
    <definedName name="taxableincome" localSheetId="5">#REF!</definedName>
    <definedName name="taxableincome">#REF!</definedName>
    <definedName name="TEMPA" localSheetId="1">#REF!</definedName>
    <definedName name="TEMPA" localSheetId="3">#REF!</definedName>
    <definedName name="TEMPA" localSheetId="4">#REF!</definedName>
    <definedName name="TEMPA" localSheetId="5">#REF!</definedName>
    <definedName name="TEMPA">#REF!</definedName>
    <definedName name="TestYear">'[1]LDC Info'!$E$24</definedName>
    <definedName name="Total_Current_Wholesale_Line" localSheetId="1">#REF!</definedName>
    <definedName name="Total_Current_Wholesale_Line" localSheetId="3">#REF!</definedName>
    <definedName name="Total_Current_Wholesale_Line" localSheetId="4">#REF!</definedName>
    <definedName name="Total_Current_Wholesale_Line" localSheetId="5">#REF!</definedName>
    <definedName name="Total_Current_Wholesale_Line">#REF!</definedName>
    <definedName name="Total_Current_Wholesale_Lineplus" localSheetId="1">#REF!</definedName>
    <definedName name="Total_Current_Wholesale_Lineplus" localSheetId="3">#REF!</definedName>
    <definedName name="Total_Current_Wholesale_Lineplus" localSheetId="4">#REF!</definedName>
    <definedName name="Total_Current_Wholesale_Lineplus" localSheetId="5">#REF!</definedName>
    <definedName name="Total_Current_Wholesale_Lineplus">#REF!</definedName>
    <definedName name="total_current_wholesale_network" localSheetId="1">#REF!</definedName>
    <definedName name="total_current_wholesale_network" localSheetId="3">#REF!</definedName>
    <definedName name="total_current_wholesale_network" localSheetId="4">#REF!</definedName>
    <definedName name="total_current_wholesale_network" localSheetId="5">#REF!</definedName>
    <definedName name="total_current_wholesale_network">#REF!</definedName>
    <definedName name="total_dept" localSheetId="1">#REF!</definedName>
    <definedName name="total_dept" localSheetId="3">#REF!</definedName>
    <definedName name="total_dept" localSheetId="4">#REF!</definedName>
    <definedName name="total_dept" localSheetId="5">#REF!</definedName>
    <definedName name="total_dept">#REF!</definedName>
    <definedName name="total_manpower" localSheetId="1">#REF!</definedName>
    <definedName name="total_manpower" localSheetId="3">#REF!</definedName>
    <definedName name="total_manpower" localSheetId="4">#REF!</definedName>
    <definedName name="total_manpower" localSheetId="5">#REF!</definedName>
    <definedName name="total_manpower">#REF!</definedName>
    <definedName name="total_material" localSheetId="1">#REF!</definedName>
    <definedName name="total_material" localSheetId="3">#REF!</definedName>
    <definedName name="total_material" localSheetId="4">#REF!</definedName>
    <definedName name="total_material" localSheetId="5">#REF!</definedName>
    <definedName name="total_material">#REF!</definedName>
    <definedName name="total_other" localSheetId="1">#REF!</definedName>
    <definedName name="total_other" localSheetId="3">#REF!</definedName>
    <definedName name="total_other" localSheetId="4">#REF!</definedName>
    <definedName name="total_other" localSheetId="5">#REF!</definedName>
    <definedName name="total_other">#REF!</definedName>
    <definedName name="total_transportation" localSheetId="1">#REF!</definedName>
    <definedName name="total_transportation" localSheetId="3">#REF!</definedName>
    <definedName name="total_transportation" localSheetId="4">#REF!</definedName>
    <definedName name="total_transportation" localSheetId="5">#REF!</definedName>
    <definedName name="total_transportation">#REF!</definedName>
    <definedName name="TRANBUD" localSheetId="1">#REF!</definedName>
    <definedName name="TRANBUD" localSheetId="3">#REF!</definedName>
    <definedName name="TRANBUD" localSheetId="4">#REF!</definedName>
    <definedName name="TRANBUD" localSheetId="5">#REF!</definedName>
    <definedName name="TRANBUD">#REF!</definedName>
    <definedName name="TranCust" localSheetId="1">#REF!</definedName>
    <definedName name="TranCust" localSheetId="3">#REF!</definedName>
    <definedName name="TranCust" localSheetId="4">#REF!</definedName>
    <definedName name="TranCust" localSheetId="5">#REF!</definedName>
    <definedName name="TranCust">#REF!</definedName>
    <definedName name="TranCustb" localSheetId="1">#REF!</definedName>
    <definedName name="TranCustb" localSheetId="3">#REF!</definedName>
    <definedName name="TranCustb" localSheetId="4">#REF!</definedName>
    <definedName name="TranCustb" localSheetId="5">#REF!</definedName>
    <definedName name="TranCustb">#REF!</definedName>
    <definedName name="TRANEND" localSheetId="1">#REF!</definedName>
    <definedName name="TRANEND" localSheetId="3">#REF!</definedName>
    <definedName name="TRANEND" localSheetId="4">#REF!</definedName>
    <definedName name="TRANEND" localSheetId="5">#REF!</definedName>
    <definedName name="TRANEND">#REF!</definedName>
    <definedName name="TransCust" localSheetId="1">#REF!</definedName>
    <definedName name="TransCust" localSheetId="3">#REF!</definedName>
    <definedName name="TransCust" localSheetId="4">#REF!</definedName>
    <definedName name="TransCust" localSheetId="5">#REF!</definedName>
    <definedName name="TransCust">#REF!</definedName>
    <definedName name="transportation_costs" localSheetId="1">#REF!</definedName>
    <definedName name="transportation_costs" localSheetId="3">#REF!</definedName>
    <definedName name="transportation_costs" localSheetId="4">#REF!</definedName>
    <definedName name="transportation_costs" localSheetId="5">#REF!</definedName>
    <definedName name="transportation_costs">#REF!</definedName>
    <definedName name="TRANSTART" localSheetId="1">#REF!</definedName>
    <definedName name="TRANSTART" localSheetId="3">#REF!</definedName>
    <definedName name="TRANSTART" localSheetId="4">#REF!</definedName>
    <definedName name="TRANSTART" localSheetId="5">#REF!</definedName>
    <definedName name="TRANSTART">#REF!</definedName>
    <definedName name="trn_beg_bud" localSheetId="1">#REF!</definedName>
    <definedName name="trn_beg_bud" localSheetId="3">#REF!</definedName>
    <definedName name="trn_beg_bud" localSheetId="4">#REF!</definedName>
    <definedName name="trn_beg_bud" localSheetId="5">#REF!</definedName>
    <definedName name="trn_beg_bud">#REF!</definedName>
    <definedName name="trn_end_bud" localSheetId="1">#REF!</definedName>
    <definedName name="trn_end_bud" localSheetId="3">#REF!</definedName>
    <definedName name="trn_end_bud" localSheetId="4">#REF!</definedName>
    <definedName name="trn_end_bud" localSheetId="5">#REF!</definedName>
    <definedName name="trn_end_bud">#REF!</definedName>
    <definedName name="trn12ACT" localSheetId="1">#REF!</definedName>
    <definedName name="trn12ACT" localSheetId="3">#REF!</definedName>
    <definedName name="trn12ACT" localSheetId="4">#REF!</definedName>
    <definedName name="trn12ACT" localSheetId="5">#REF!</definedName>
    <definedName name="trn12ACT">#REF!</definedName>
    <definedName name="trnCYACT" localSheetId="1">#REF!</definedName>
    <definedName name="trnCYACT" localSheetId="3">#REF!</definedName>
    <definedName name="trnCYACT" localSheetId="4">#REF!</definedName>
    <definedName name="trnCYACT" localSheetId="5">#REF!</definedName>
    <definedName name="trnCYACT">#REF!</definedName>
    <definedName name="trnCYBUD" localSheetId="1">#REF!</definedName>
    <definedName name="trnCYBUD" localSheetId="3">#REF!</definedName>
    <definedName name="trnCYBUD" localSheetId="4">#REF!</definedName>
    <definedName name="trnCYBUD" localSheetId="5">#REF!</definedName>
    <definedName name="trnCYBUD">#REF!</definedName>
    <definedName name="trnCYF" localSheetId="1">#REF!</definedName>
    <definedName name="trnCYF" localSheetId="3">#REF!</definedName>
    <definedName name="trnCYF" localSheetId="4">#REF!</definedName>
    <definedName name="trnCYF" localSheetId="5">#REF!</definedName>
    <definedName name="trnCYF">#REF!</definedName>
    <definedName name="trnNYbud" localSheetId="1">#REF!</definedName>
    <definedName name="trnNYbud" localSheetId="3">#REF!</definedName>
    <definedName name="trnNYbud" localSheetId="4">#REF!</definedName>
    <definedName name="trnNYbud" localSheetId="5">#REF!</definedName>
    <definedName name="trnNYbud">#REF!</definedName>
    <definedName name="trnPYACT" localSheetId="1">#REF!</definedName>
    <definedName name="trnPYACT" localSheetId="3">#REF!</definedName>
    <definedName name="trnPYACT" localSheetId="4">#REF!</definedName>
    <definedName name="trnPYACT" localSheetId="5">#REF!</definedName>
    <definedName name="trnPYACT">#REF!</definedName>
    <definedName name="Units">[1]lists!$N$2:$N$5</definedName>
    <definedName name="Units1" localSheetId="1">[3]lists!#REF!</definedName>
    <definedName name="Units1" localSheetId="3">[3]lists!#REF!</definedName>
    <definedName name="Units1" localSheetId="4">[3]lists!#REF!</definedName>
    <definedName name="Units1" localSheetId="5">[3]lists!#REF!</definedName>
    <definedName name="Units1">[3]lists!#REF!</definedName>
    <definedName name="Units2" localSheetId="1">[3]lists!#REF!</definedName>
    <definedName name="Units2" localSheetId="3">[3]lists!#REF!</definedName>
    <definedName name="Units2" localSheetId="4">[3]lists!#REF!</definedName>
    <definedName name="Units2" localSheetId="5">[3]lists!#REF!</definedName>
    <definedName name="Units2">[3]lists!#REF!</definedName>
    <definedName name="Utility">[4]Financials!$A$1</definedName>
    <definedName name="utitliy1">[8]Financials!$A$1</definedName>
    <definedName name="WAGBENF" localSheetId="1">#REF!</definedName>
    <definedName name="WAGBENF" localSheetId="3">#REF!</definedName>
    <definedName name="WAGBENF" localSheetId="4">#REF!</definedName>
    <definedName name="WAGBENF" localSheetId="5">#REF!</definedName>
    <definedName name="WAGBENF">#REF!</definedName>
    <definedName name="wagdob" localSheetId="1">#REF!</definedName>
    <definedName name="wagdob" localSheetId="3">#REF!</definedName>
    <definedName name="wagdob" localSheetId="4">#REF!</definedName>
    <definedName name="wagdob" localSheetId="5">#REF!</definedName>
    <definedName name="wagdob">#REF!</definedName>
    <definedName name="wagdobf" localSheetId="1">#REF!</definedName>
    <definedName name="wagdobf" localSheetId="3">#REF!</definedName>
    <definedName name="wagdobf" localSheetId="4">#REF!</definedName>
    <definedName name="wagdobf" localSheetId="5">#REF!</definedName>
    <definedName name="wagdobf">#REF!</definedName>
    <definedName name="wagreg" localSheetId="1">#REF!</definedName>
    <definedName name="wagreg" localSheetId="3">#REF!</definedName>
    <definedName name="wagreg" localSheetId="4">#REF!</definedName>
    <definedName name="wagreg" localSheetId="5">#REF!</definedName>
    <definedName name="wagreg">#REF!</definedName>
    <definedName name="wagregf" localSheetId="1">#REF!</definedName>
    <definedName name="wagregf" localSheetId="3">#REF!</definedName>
    <definedName name="wagregf" localSheetId="4">#REF!</definedName>
    <definedName name="wagregf" localSheetId="5">#REF!</definedName>
    <definedName name="wagregf">#REF!</definedName>
    <definedName name="YRS_LEFT" localSheetId="1">#REF!</definedName>
    <definedName name="YRS_LEFT" localSheetId="3">#REF!</definedName>
    <definedName name="YRS_LEFT" localSheetId="4">#REF!</definedName>
    <definedName name="YRS_LEFT" localSheetId="5">#REF!</definedName>
    <definedName name="YRS_LEFT">#REF!</definedName>
  </definedNames>
  <calcPr calcId="145621"/>
</workbook>
</file>

<file path=xl/calcChain.xml><?xml version="1.0" encoding="utf-8"?>
<calcChain xmlns="http://schemas.openxmlformats.org/spreadsheetml/2006/main">
  <c r="D237" i="37" l="1"/>
  <c r="D189" i="37"/>
  <c r="D188" i="37"/>
  <c r="D231" i="37" l="1"/>
  <c r="D265" i="37" l="1"/>
  <c r="D264" i="37"/>
  <c r="D263" i="37"/>
  <c r="D235" i="37"/>
  <c r="D234" i="37"/>
  <c r="D187" i="37"/>
  <c r="D186" i="37"/>
  <c r="D185" i="37"/>
  <c r="D157" i="37"/>
  <c r="D156" i="37"/>
  <c r="D155" i="37"/>
  <c r="D124" i="37"/>
  <c r="D123" i="37"/>
  <c r="D122" i="37"/>
  <c r="D91" i="37" l="1"/>
  <c r="D90" i="37"/>
  <c r="D89" i="37"/>
  <c r="D56" i="37"/>
  <c r="D55" i="37"/>
  <c r="D54" i="37"/>
  <c r="D26" i="37"/>
  <c r="D24" i="37"/>
  <c r="D23" i="37"/>
  <c r="D273" i="41" l="1"/>
  <c r="D272" i="41"/>
  <c r="D271" i="41"/>
  <c r="D270" i="41"/>
  <c r="D242" i="41"/>
  <c r="D241" i="41"/>
  <c r="D193" i="41"/>
  <c r="D194" i="41" l="1"/>
  <c r="D192" i="41"/>
  <c r="D164" i="41"/>
  <c r="D163" i="41"/>
  <c r="D162" i="41"/>
  <c r="D161" i="41"/>
  <c r="D130" i="41"/>
  <c r="D129" i="41"/>
  <c r="D127" i="41"/>
  <c r="D95" i="41"/>
  <c r="D94" i="41"/>
  <c r="D93" i="41" l="1"/>
  <c r="D92" i="41"/>
  <c r="D91" i="41"/>
  <c r="D60" i="41"/>
  <c r="D59" i="41"/>
  <c r="D58" i="41"/>
  <c r="D57" i="41"/>
  <c r="D28" i="41"/>
  <c r="D27" i="41"/>
  <c r="D24" i="41"/>
  <c r="D23" i="41"/>
  <c r="D419" i="41" l="1"/>
  <c r="D420" i="41"/>
  <c r="D421" i="41"/>
  <c r="D422" i="41"/>
  <c r="R31" i="16" l="1"/>
  <c r="R31" i="15"/>
  <c r="R31" i="14"/>
  <c r="R31" i="13"/>
  <c r="R31" i="12"/>
  <c r="R31" i="30"/>
  <c r="R31" i="11"/>
  <c r="Q31" i="10" l="1"/>
  <c r="J31" i="10"/>
  <c r="Q31" i="9"/>
  <c r="J31" i="9"/>
  <c r="Q31" i="8"/>
  <c r="J31" i="8"/>
  <c r="Q31" i="7"/>
  <c r="J31" i="7"/>
  <c r="Q31" i="6"/>
  <c r="J31" i="6"/>
  <c r="Q31" i="3"/>
  <c r="J31" i="3"/>
  <c r="Q31" i="2"/>
  <c r="J31" i="2"/>
  <c r="Q31" i="11"/>
  <c r="J31" i="11"/>
  <c r="AM36" i="12"/>
  <c r="AN36" i="12" s="1"/>
  <c r="AL36" i="12"/>
  <c r="AF36" i="12"/>
  <c r="AE36" i="12"/>
  <c r="Y36" i="12"/>
  <c r="X36" i="12"/>
  <c r="S36" i="12"/>
  <c r="R36" i="12"/>
  <c r="Q36" i="12"/>
  <c r="J36" i="12"/>
  <c r="L36" i="12" s="1"/>
  <c r="F36" i="12"/>
  <c r="H36" i="12" s="1"/>
  <c r="AM36" i="30"/>
  <c r="AN36" i="30" s="1"/>
  <c r="AL36" i="30"/>
  <c r="AF36" i="30"/>
  <c r="AE36" i="30"/>
  <c r="Y36" i="30"/>
  <c r="X36" i="30"/>
  <c r="S36" i="30"/>
  <c r="R36" i="30"/>
  <c r="Q36" i="30"/>
  <c r="J36" i="30"/>
  <c r="L36" i="30" s="1"/>
  <c r="F36" i="30"/>
  <c r="H36" i="30" s="1"/>
  <c r="Z36" i="12" l="1"/>
  <c r="AG36" i="12"/>
  <c r="Z36" i="30"/>
  <c r="AB36" i="30" s="1"/>
  <c r="AC36" i="30" s="1"/>
  <c r="AG36" i="30"/>
  <c r="AB36" i="12"/>
  <c r="AC36" i="12"/>
  <c r="N36" i="12"/>
  <c r="O36" i="12" s="1"/>
  <c r="V36" i="12"/>
  <c r="U36" i="12"/>
  <c r="O36" i="30"/>
  <c r="N36" i="30"/>
  <c r="V36" i="30"/>
  <c r="U36" i="30"/>
  <c r="AI36" i="30" l="1"/>
  <c r="AQ36" i="12"/>
  <c r="AP36" i="12"/>
  <c r="AI36" i="12"/>
  <c r="AJ36" i="12" s="1"/>
  <c r="AP36" i="30"/>
  <c r="AQ36" i="30" s="1"/>
  <c r="AJ36" i="30"/>
  <c r="D319" i="40"/>
  <c r="D318" i="40"/>
  <c r="D315" i="40"/>
  <c r="D299" i="40"/>
  <c r="D283" i="40"/>
  <c r="D267" i="40"/>
  <c r="D319" i="39"/>
  <c r="D318" i="39"/>
  <c r="D315" i="39"/>
  <c r="D299" i="39"/>
  <c r="D283" i="39"/>
  <c r="D267" i="39"/>
  <c r="D319" i="38"/>
  <c r="D318" i="38"/>
  <c r="D315" i="38"/>
  <c r="D299" i="38"/>
  <c r="D283" i="38"/>
  <c r="D267" i="38"/>
  <c r="D342" i="37"/>
  <c r="D341" i="37"/>
  <c r="D338" i="37"/>
  <c r="D322" i="37"/>
  <c r="D306" i="37"/>
  <c r="D290" i="37"/>
  <c r="D298" i="41"/>
  <c r="D314" i="41"/>
  <c r="D330" i="41"/>
  <c r="D346" i="41"/>
  <c r="D350" i="41"/>
  <c r="D349" i="41"/>
  <c r="D412" i="37"/>
  <c r="D413" i="37"/>
  <c r="D414" i="37"/>
  <c r="D411" i="37"/>
  <c r="D389" i="38"/>
  <c r="D390" i="38"/>
  <c r="D391" i="38"/>
  <c r="D388" i="38"/>
  <c r="D389" i="39"/>
  <c r="D390" i="39"/>
  <c r="D391" i="39"/>
  <c r="D388" i="39"/>
  <c r="D391" i="40"/>
  <c r="D390" i="40"/>
  <c r="D389" i="40"/>
  <c r="D388" i="40"/>
  <c r="D370" i="40"/>
  <c r="D371" i="40"/>
  <c r="D372" i="40"/>
  <c r="D373" i="40"/>
  <c r="D375" i="40"/>
  <c r="D376" i="40"/>
  <c r="D380" i="40"/>
  <c r="D381" i="40"/>
  <c r="D383" i="40"/>
  <c r="D369" i="40"/>
  <c r="D370" i="39"/>
  <c r="D371" i="39"/>
  <c r="D372" i="39"/>
  <c r="D373" i="39"/>
  <c r="D375" i="39"/>
  <c r="D376" i="39"/>
  <c r="D380" i="39"/>
  <c r="D381" i="39"/>
  <c r="D383" i="39"/>
  <c r="D369" i="39"/>
  <c r="D376" i="38"/>
  <c r="D370" i="38"/>
  <c r="D371" i="38"/>
  <c r="D372" i="38"/>
  <c r="D373" i="38"/>
  <c r="D375" i="38"/>
  <c r="D380" i="38"/>
  <c r="D381" i="38"/>
  <c r="D383" i="38"/>
  <c r="D369" i="38"/>
  <c r="D393" i="37"/>
  <c r="D394" i="37"/>
  <c r="D395" i="37"/>
  <c r="D396" i="37"/>
  <c r="D398" i="37"/>
  <c r="D399" i="37"/>
  <c r="D403" i="37"/>
  <c r="D404" i="37"/>
  <c r="D406" i="37"/>
  <c r="D392" i="37"/>
  <c r="D401" i="41"/>
  <c r="D402" i="41"/>
  <c r="D403" i="41"/>
  <c r="D404" i="41"/>
  <c r="D406" i="41"/>
  <c r="D407" i="41"/>
  <c r="D411" i="41"/>
  <c r="D412" i="41"/>
  <c r="D414" i="41"/>
  <c r="D400" i="41"/>
  <c r="D345" i="40"/>
  <c r="D346" i="40"/>
  <c r="D347" i="40"/>
  <c r="D348" i="40"/>
  <c r="D349" i="40"/>
  <c r="D350" i="40"/>
  <c r="D351" i="40"/>
  <c r="D352" i="40"/>
  <c r="D353" i="40"/>
  <c r="D354" i="40"/>
  <c r="D355" i="40"/>
  <c r="D356" i="40"/>
  <c r="D344" i="40"/>
  <c r="D345" i="39"/>
  <c r="D346" i="39"/>
  <c r="D347" i="39"/>
  <c r="D348" i="39"/>
  <c r="D349" i="39"/>
  <c r="D350" i="39"/>
  <c r="D351" i="39"/>
  <c r="D352" i="39"/>
  <c r="D353" i="39"/>
  <c r="D354" i="39"/>
  <c r="D355" i="39"/>
  <c r="D356" i="39"/>
  <c r="D344" i="39"/>
  <c r="D345" i="38"/>
  <c r="D346" i="38"/>
  <c r="D347" i="38"/>
  <c r="D348" i="38"/>
  <c r="D349" i="38"/>
  <c r="D350" i="38"/>
  <c r="D351" i="38"/>
  <c r="D352" i="38"/>
  <c r="D353" i="38"/>
  <c r="D354" i="38"/>
  <c r="D355" i="38"/>
  <c r="D356" i="38"/>
  <c r="D344" i="38"/>
  <c r="D368" i="37"/>
  <c r="D369" i="37"/>
  <c r="D370" i="37"/>
  <c r="D371" i="37"/>
  <c r="D372" i="37"/>
  <c r="D373" i="37"/>
  <c r="D374" i="37"/>
  <c r="D375" i="37"/>
  <c r="D376" i="37"/>
  <c r="D377" i="37"/>
  <c r="D378" i="37"/>
  <c r="D379" i="37"/>
  <c r="D367" i="37"/>
  <c r="D376" i="41"/>
  <c r="D377" i="41"/>
  <c r="D378" i="41"/>
  <c r="D379" i="41"/>
  <c r="D380" i="41"/>
  <c r="D381" i="41"/>
  <c r="D382" i="41"/>
  <c r="D383" i="41"/>
  <c r="D384" i="41"/>
  <c r="D385" i="41"/>
  <c r="D386" i="41"/>
  <c r="D387" i="41"/>
  <c r="D375" i="41"/>
  <c r="D332" i="40"/>
  <c r="D333" i="40"/>
  <c r="D334" i="40"/>
  <c r="D335" i="40"/>
  <c r="D336" i="40"/>
  <c r="D337" i="40"/>
  <c r="D338" i="40"/>
  <c r="D339" i="40"/>
  <c r="D340" i="40"/>
  <c r="D341" i="40"/>
  <c r="D331" i="40"/>
  <c r="D332" i="39"/>
  <c r="D333" i="39"/>
  <c r="D334" i="39"/>
  <c r="D335" i="39"/>
  <c r="D336" i="39"/>
  <c r="D337" i="39"/>
  <c r="D338" i="39"/>
  <c r="D339" i="39"/>
  <c r="D340" i="39"/>
  <c r="D341" i="39"/>
  <c r="D331" i="39"/>
  <c r="D332" i="38"/>
  <c r="D333" i="38"/>
  <c r="D334" i="38"/>
  <c r="D335" i="38"/>
  <c r="D336" i="38"/>
  <c r="D337" i="38"/>
  <c r="D338" i="38"/>
  <c r="D339" i="38"/>
  <c r="D340" i="38"/>
  <c r="D341" i="38"/>
  <c r="D331" i="38"/>
  <c r="D355" i="37"/>
  <c r="D356" i="37"/>
  <c r="D357" i="37"/>
  <c r="D358" i="37"/>
  <c r="D359" i="37"/>
  <c r="D360" i="37"/>
  <c r="D361" i="37"/>
  <c r="D362" i="37"/>
  <c r="D363" i="37"/>
  <c r="D364" i="37"/>
  <c r="D354" i="37"/>
  <c r="D363" i="41"/>
  <c r="D364" i="41"/>
  <c r="D365" i="41"/>
  <c r="D366" i="41"/>
  <c r="D367" i="41"/>
  <c r="D368" i="41"/>
  <c r="D369" i="41"/>
  <c r="D370" i="41"/>
  <c r="D371" i="41"/>
  <c r="D372" i="41"/>
  <c r="D362" i="41"/>
  <c r="D251" i="38" l="1"/>
  <c r="D224" i="38"/>
  <c r="D178" i="38"/>
  <c r="D151" i="38"/>
  <c r="D121" i="38"/>
  <c r="D91" i="38"/>
  <c r="D61" i="38"/>
  <c r="D33" i="38"/>
  <c r="D251" i="39"/>
  <c r="D224" i="39"/>
  <c r="D178" i="39"/>
  <c r="D151" i="39"/>
  <c r="D121" i="39"/>
  <c r="D91" i="39"/>
  <c r="D61" i="39"/>
  <c r="D33" i="39"/>
  <c r="D251" i="40"/>
  <c r="D224" i="40"/>
  <c r="D178" i="40"/>
  <c r="D151" i="40"/>
  <c r="D121" i="40"/>
  <c r="D91" i="40"/>
  <c r="D61" i="40"/>
  <c r="D33" i="40"/>
  <c r="D244" i="38" l="1"/>
  <c r="D243" i="38"/>
  <c r="D217" i="38"/>
  <c r="D216" i="38"/>
  <c r="D171" i="38"/>
  <c r="D170" i="38"/>
  <c r="D144" i="38"/>
  <c r="D143" i="38"/>
  <c r="D114" i="38"/>
  <c r="D113" i="38"/>
  <c r="D84" i="38"/>
  <c r="D83" i="38"/>
  <c r="D54" i="38"/>
  <c r="D53" i="38"/>
  <c r="D26" i="38"/>
  <c r="D25" i="38"/>
  <c r="D244" i="39"/>
  <c r="D243" i="39"/>
  <c r="D217" i="39"/>
  <c r="D216" i="39"/>
  <c r="D171" i="39"/>
  <c r="D170" i="39"/>
  <c r="D144" i="39"/>
  <c r="D143" i="39"/>
  <c r="D114" i="39"/>
  <c r="D113" i="39"/>
  <c r="D84" i="39"/>
  <c r="D83" i="39"/>
  <c r="D54" i="39"/>
  <c r="D53" i="39"/>
  <c r="D26" i="39"/>
  <c r="D25" i="39"/>
  <c r="D244" i="40"/>
  <c r="D243" i="40"/>
  <c r="D217" i="40"/>
  <c r="D216" i="40"/>
  <c r="D171" i="40"/>
  <c r="D170" i="40"/>
  <c r="D144" i="40"/>
  <c r="D143" i="40"/>
  <c r="D114" i="40"/>
  <c r="D113" i="40"/>
  <c r="D84" i="40"/>
  <c r="D83" i="40"/>
  <c r="D54" i="40"/>
  <c r="D53" i="40"/>
  <c r="D241" i="40"/>
  <c r="D214" i="40"/>
  <c r="D168" i="40"/>
  <c r="D141" i="40"/>
  <c r="D111" i="40"/>
  <c r="D81" i="40"/>
  <c r="D51" i="40"/>
  <c r="D26" i="40"/>
  <c r="D25" i="40"/>
  <c r="D241" i="39"/>
  <c r="D214" i="39"/>
  <c r="D168" i="39"/>
  <c r="D141" i="39"/>
  <c r="D111" i="39"/>
  <c r="D81" i="39"/>
  <c r="D51" i="39"/>
  <c r="D50" i="39"/>
  <c r="D23" i="39"/>
  <c r="D241" i="38"/>
  <c r="D214" i="38"/>
  <c r="D168" i="38"/>
  <c r="D141" i="38"/>
  <c r="D111" i="38"/>
  <c r="D81" i="38"/>
  <c r="D51" i="38"/>
  <c r="D242" i="38"/>
  <c r="D215" i="38"/>
  <c r="D169" i="38"/>
  <c r="D142" i="38"/>
  <c r="D112" i="38"/>
  <c r="D82" i="38"/>
  <c r="D52" i="38"/>
  <c r="D24" i="38"/>
  <c r="D242" i="39"/>
  <c r="D215" i="39"/>
  <c r="D169" i="39"/>
  <c r="D142" i="39"/>
  <c r="D82" i="39"/>
  <c r="D112" i="39"/>
  <c r="D52" i="39"/>
  <c r="D24" i="39"/>
  <c r="D242" i="40"/>
  <c r="D215" i="40"/>
  <c r="D169" i="40"/>
  <c r="D142" i="40"/>
  <c r="D112" i="40"/>
  <c r="D82" i="40"/>
  <c r="D52" i="40"/>
  <c r="D24" i="40"/>
  <c r="D50" i="40"/>
  <c r="D23" i="40"/>
  <c r="D240" i="40"/>
  <c r="D213" i="40"/>
  <c r="D197" i="40"/>
  <c r="D196" i="40"/>
  <c r="D195" i="40"/>
  <c r="D194" i="40"/>
  <c r="D167" i="40"/>
  <c r="D140" i="40"/>
  <c r="D110" i="40"/>
  <c r="D80" i="40"/>
  <c r="D240" i="39"/>
  <c r="D213" i="39"/>
  <c r="D197" i="39"/>
  <c r="D196" i="39"/>
  <c r="D195" i="39"/>
  <c r="D194" i="39"/>
  <c r="D167" i="39"/>
  <c r="D140" i="39"/>
  <c r="D110" i="39"/>
  <c r="D80" i="39"/>
  <c r="D23" i="38"/>
  <c r="D50" i="38" s="1"/>
  <c r="D240" i="38"/>
  <c r="D213" i="38"/>
  <c r="D197" i="38"/>
  <c r="D196" i="38"/>
  <c r="D195" i="38"/>
  <c r="D194" i="38"/>
  <c r="D167" i="38"/>
  <c r="D140" i="38"/>
  <c r="D110" i="38"/>
  <c r="D80" i="38"/>
  <c r="D49" i="38"/>
  <c r="D49" i="39"/>
  <c r="D49" i="40"/>
  <c r="D22" i="40"/>
  <c r="D22" i="39"/>
  <c r="D22" i="38"/>
  <c r="D274" i="37"/>
  <c r="D267" i="37"/>
  <c r="D266" i="37"/>
  <c r="D262" i="37"/>
  <c r="D261" i="37"/>
  <c r="D260" i="37"/>
  <c r="D244" i="37"/>
  <c r="D236" i="37"/>
  <c r="D233" i="37"/>
  <c r="D232" i="37"/>
  <c r="D215" i="37"/>
  <c r="D214" i="37"/>
  <c r="D213" i="37"/>
  <c r="D212" i="37"/>
  <c r="D196" i="37"/>
  <c r="D184" i="37"/>
  <c r="D183" i="37"/>
  <c r="D182" i="37"/>
  <c r="D166" i="37"/>
  <c r="D159" i="37"/>
  <c r="D158" i="37"/>
  <c r="D154" i="37"/>
  <c r="D153" i="37"/>
  <c r="D152" i="37"/>
  <c r="D133" i="37"/>
  <c r="D126" i="37"/>
  <c r="D125" i="37"/>
  <c r="D121" i="37"/>
  <c r="D120" i="37"/>
  <c r="D119" i="37"/>
  <c r="D100" i="37"/>
  <c r="D93" i="37"/>
  <c r="D92" i="37"/>
  <c r="D88" i="37"/>
  <c r="D87" i="37"/>
  <c r="D86" i="37"/>
  <c r="D59" i="37"/>
  <c r="D60" i="37"/>
  <c r="D58" i="37"/>
  <c r="D57" i="37"/>
  <c r="D53" i="37"/>
  <c r="D52" i="37"/>
  <c r="D67" i="37"/>
  <c r="D36" i="37"/>
  <c r="D29" i="37"/>
  <c r="D28" i="37"/>
  <c r="D27" i="37"/>
  <c r="D25" i="37"/>
  <c r="D22" i="37"/>
  <c r="D275" i="41"/>
  <c r="D274" i="41"/>
  <c r="D269" i="41"/>
  <c r="D268" i="41"/>
  <c r="D244" i="41"/>
  <c r="D243" i="41"/>
  <c r="D240" i="41"/>
  <c r="D239" i="41"/>
  <c r="D220" i="41"/>
  <c r="D222" i="41"/>
  <c r="D221" i="41"/>
  <c r="D196" i="41"/>
  <c r="D195" i="41"/>
  <c r="D191" i="41"/>
  <c r="D190" i="41"/>
  <c r="D166" i="41"/>
  <c r="D165" i="41"/>
  <c r="D160" i="41"/>
  <c r="D159" i="41"/>
  <c r="D132" i="41"/>
  <c r="D131" i="41"/>
  <c r="D125" i="41"/>
  <c r="D124" i="41"/>
  <c r="D97" i="41"/>
  <c r="D96" i="41"/>
  <c r="D90" i="41"/>
  <c r="D89" i="41"/>
  <c r="D62" i="41"/>
  <c r="D61" i="41"/>
  <c r="D56" i="41"/>
  <c r="D55" i="41"/>
  <c r="D267" i="41"/>
  <c r="D238" i="41"/>
  <c r="D219" i="41"/>
  <c r="D189" i="41"/>
  <c r="D158" i="41"/>
  <c r="D123" i="41"/>
  <c r="D88" i="41"/>
  <c r="D53" i="41"/>
  <c r="D282" i="41"/>
  <c r="D251" i="41"/>
  <c r="D203" i="41"/>
  <c r="D173" i="41"/>
  <c r="D139" i="41"/>
  <c r="D104" i="41"/>
  <c r="D69" i="41"/>
  <c r="D37" i="41"/>
  <c r="D30" i="41"/>
  <c r="D29" i="41"/>
  <c r="D26" i="41"/>
  <c r="D54" i="41"/>
  <c r="D25" i="41"/>
  <c r="D22" i="41"/>
  <c r="AL54" i="3" l="1"/>
  <c r="AE54" i="3"/>
  <c r="X54" i="3"/>
  <c r="Q54" i="3"/>
  <c r="J54" i="3"/>
  <c r="F54" i="3"/>
  <c r="AL54" i="4"/>
  <c r="AE54" i="4"/>
  <c r="X54" i="4"/>
  <c r="Q54" i="4"/>
  <c r="J54" i="4"/>
  <c r="F54" i="4"/>
  <c r="AL54" i="5"/>
  <c r="AE54" i="5"/>
  <c r="X54" i="5"/>
  <c r="Q54" i="5"/>
  <c r="J54" i="5"/>
  <c r="F54" i="5"/>
  <c r="AL54" i="21"/>
  <c r="AE54" i="21"/>
  <c r="X54" i="21"/>
  <c r="Q54" i="21"/>
  <c r="J54" i="21"/>
  <c r="F54" i="21"/>
  <c r="AL54" i="6"/>
  <c r="AE54" i="6"/>
  <c r="X54" i="6"/>
  <c r="Q54" i="6"/>
  <c r="J54" i="6"/>
  <c r="F54" i="6"/>
  <c r="AL54" i="24"/>
  <c r="AE54" i="24"/>
  <c r="X54" i="24"/>
  <c r="Q54" i="24"/>
  <c r="J54" i="24"/>
  <c r="F54" i="24"/>
  <c r="AL52" i="3" l="1"/>
  <c r="AE52" i="3"/>
  <c r="X52" i="3"/>
  <c r="Q52" i="3"/>
  <c r="AL51" i="3"/>
  <c r="AE51" i="3"/>
  <c r="X51" i="3"/>
  <c r="Q51" i="3"/>
  <c r="AL52" i="4"/>
  <c r="AE52" i="4"/>
  <c r="X52" i="4"/>
  <c r="Q52" i="4"/>
  <c r="AL51" i="4"/>
  <c r="AE51" i="4"/>
  <c r="X51" i="4"/>
  <c r="Q51" i="4"/>
  <c r="AL52" i="5"/>
  <c r="AE52" i="5"/>
  <c r="X52" i="5"/>
  <c r="Q52" i="5"/>
  <c r="AL51" i="5"/>
  <c r="AE51" i="5"/>
  <c r="X51" i="5"/>
  <c r="Q51" i="5"/>
  <c r="AL52" i="21"/>
  <c r="AE52" i="21"/>
  <c r="X52" i="21"/>
  <c r="Q52" i="21"/>
  <c r="AL51" i="21"/>
  <c r="AE51" i="21"/>
  <c r="X51" i="21"/>
  <c r="Q51" i="21"/>
  <c r="F73" i="6"/>
  <c r="F73" i="24"/>
  <c r="J31" i="16" l="1"/>
  <c r="L31" i="16" s="1"/>
  <c r="G31" i="16"/>
  <c r="F31" i="16"/>
  <c r="J31" i="15"/>
  <c r="L31" i="15" s="1"/>
  <c r="G31" i="15"/>
  <c r="F31" i="15"/>
  <c r="J31" i="14"/>
  <c r="L31" i="14" s="1"/>
  <c r="G31" i="14"/>
  <c r="F31" i="14"/>
  <c r="J31" i="1"/>
  <c r="L31" i="1" s="1"/>
  <c r="S31" i="1" s="1"/>
  <c r="G31" i="1"/>
  <c r="F31" i="1"/>
  <c r="J31" i="13"/>
  <c r="L31" i="13" s="1"/>
  <c r="G31" i="13"/>
  <c r="F31" i="13"/>
  <c r="J31" i="12"/>
  <c r="L31" i="12" s="1"/>
  <c r="G31" i="12"/>
  <c r="F31" i="12"/>
  <c r="J31" i="30"/>
  <c r="L31" i="30" s="1"/>
  <c r="G31" i="30"/>
  <c r="F31" i="30"/>
  <c r="H31" i="30" l="1"/>
  <c r="H31" i="14"/>
  <c r="H31" i="12"/>
  <c r="H31" i="13"/>
  <c r="H31" i="15"/>
  <c r="H31" i="16"/>
  <c r="H31" i="1"/>
  <c r="F49" i="26" l="1"/>
  <c r="F48" i="26"/>
  <c r="J49" i="7"/>
  <c r="J48" i="7"/>
  <c r="F49" i="7"/>
  <c r="F48" i="7"/>
  <c r="F44" i="26"/>
  <c r="J44" i="7"/>
  <c r="F44" i="7"/>
  <c r="F40" i="26"/>
  <c r="J40" i="7"/>
  <c r="F40" i="7"/>
  <c r="F58" i="1" l="1"/>
  <c r="F57" i="1"/>
  <c r="F56" i="1"/>
  <c r="F55" i="1"/>
  <c r="F54" i="1"/>
  <c r="F45" i="1" s="1"/>
  <c r="AL53" i="6" l="1"/>
  <c r="AN53" i="6" s="1"/>
  <c r="AE53" i="6"/>
  <c r="AG53" i="6" s="1"/>
  <c r="X53" i="6"/>
  <c r="Z53" i="6" s="1"/>
  <c r="Q53" i="6"/>
  <c r="S53" i="6" s="1"/>
  <c r="J53" i="6"/>
  <c r="L53" i="6" s="1"/>
  <c r="F53" i="6"/>
  <c r="H53" i="6" s="1"/>
  <c r="AL52" i="6"/>
  <c r="AE52" i="6"/>
  <c r="X52" i="6"/>
  <c r="Q52" i="6"/>
  <c r="J52" i="6"/>
  <c r="F52" i="6"/>
  <c r="AL51" i="6"/>
  <c r="AE51" i="6"/>
  <c r="X51" i="6"/>
  <c r="Q51" i="6"/>
  <c r="J51" i="6"/>
  <c r="F51" i="6"/>
  <c r="J73" i="7"/>
  <c r="AP53" i="6" l="1"/>
  <c r="AQ53" i="6" s="1"/>
  <c r="AB53" i="6"/>
  <c r="AC53" i="6" s="1"/>
  <c r="N53" i="6"/>
  <c r="O53" i="6" s="1"/>
  <c r="U53" i="6"/>
  <c r="V53" i="6" s="1"/>
  <c r="AI53" i="6"/>
  <c r="AJ53" i="6" s="1"/>
  <c r="F49" i="10" l="1"/>
  <c r="F48" i="10"/>
  <c r="F58" i="16" l="1"/>
  <c r="F57" i="16"/>
  <c r="F55" i="16"/>
  <c r="F56" i="16"/>
  <c r="F54" i="16"/>
  <c r="F45" i="16" s="1"/>
  <c r="F58" i="15"/>
  <c r="F57" i="15"/>
  <c r="F55" i="15"/>
  <c r="F56" i="15"/>
  <c r="F54" i="15"/>
  <c r="F58" i="14"/>
  <c r="F57" i="14"/>
  <c r="F55" i="14"/>
  <c r="F56" i="14"/>
  <c r="F54" i="14"/>
  <c r="F58" i="13"/>
  <c r="F57" i="13"/>
  <c r="F55" i="13"/>
  <c r="F56" i="13"/>
  <c r="F54" i="13"/>
  <c r="F59" i="13"/>
  <c r="F58" i="12"/>
  <c r="F57" i="12"/>
  <c r="F56" i="12"/>
  <c r="F55" i="12"/>
  <c r="F54" i="12"/>
  <c r="F58" i="30"/>
  <c r="F57" i="30"/>
  <c r="F55" i="30"/>
  <c r="F56" i="30"/>
  <c r="F54" i="30"/>
  <c r="F45" i="12" l="1"/>
  <c r="F45" i="15"/>
  <c r="F45" i="13"/>
  <c r="F45" i="30"/>
  <c r="F45" i="14"/>
  <c r="F46" i="16"/>
  <c r="F46" i="15"/>
  <c r="F46" i="14"/>
  <c r="F46" i="1"/>
  <c r="F46" i="13"/>
  <c r="F46" i="12"/>
  <c r="F46" i="30"/>
  <c r="F46" i="11"/>
  <c r="J46" i="11"/>
  <c r="AM27" i="8" l="1"/>
  <c r="AM26" i="8"/>
  <c r="AM25" i="8"/>
  <c r="AF27" i="8"/>
  <c r="AF26" i="8"/>
  <c r="AF25" i="8"/>
  <c r="Y27" i="8"/>
  <c r="Y26" i="8"/>
  <c r="Y25" i="8"/>
  <c r="R27" i="8"/>
  <c r="R26" i="8"/>
  <c r="R25" i="8"/>
  <c r="K27" i="8"/>
  <c r="K26" i="8"/>
  <c r="K25" i="8"/>
  <c r="G26" i="8"/>
  <c r="H26" i="8" s="1"/>
  <c r="O26" i="8" s="1"/>
  <c r="G27" i="8"/>
  <c r="G25" i="8"/>
  <c r="AL27" i="8"/>
  <c r="AL26" i="8"/>
  <c r="AN26" i="8" s="1"/>
  <c r="AL25" i="8"/>
  <c r="AE27" i="8"/>
  <c r="AG27" i="8" s="1"/>
  <c r="AE26" i="8"/>
  <c r="AG26" i="8" s="1"/>
  <c r="AE25" i="8"/>
  <c r="X27" i="8"/>
  <c r="X26" i="8"/>
  <c r="X25" i="8"/>
  <c r="Q27" i="8"/>
  <c r="Q26" i="8"/>
  <c r="S26" i="8" s="1"/>
  <c r="Q25" i="8"/>
  <c r="S25" i="8" s="1"/>
  <c r="J27" i="8"/>
  <c r="L27" i="8" s="1"/>
  <c r="J26" i="8"/>
  <c r="J25" i="8"/>
  <c r="F27" i="8"/>
  <c r="F26" i="8"/>
  <c r="F25" i="8"/>
  <c r="H25" i="8" s="1"/>
  <c r="O25" i="8" s="1"/>
  <c r="Z27" i="8"/>
  <c r="H27" i="8"/>
  <c r="O27" i="8" s="1"/>
  <c r="B27" i="8"/>
  <c r="B26" i="8"/>
  <c r="L25" i="8"/>
  <c r="B25" i="8"/>
  <c r="AL27" i="9"/>
  <c r="AL26" i="9"/>
  <c r="AL25" i="9"/>
  <c r="AE27" i="9"/>
  <c r="AE26" i="9"/>
  <c r="AE25" i="9"/>
  <c r="X27" i="9"/>
  <c r="X26" i="9"/>
  <c r="Z26" i="9" s="1"/>
  <c r="X25" i="9"/>
  <c r="Q27" i="9"/>
  <c r="Q26" i="9"/>
  <c r="S26" i="9" s="1"/>
  <c r="Q25" i="9"/>
  <c r="J27" i="9"/>
  <c r="L27" i="9" s="1"/>
  <c r="J26" i="9"/>
  <c r="J25" i="9"/>
  <c r="F27" i="9"/>
  <c r="H27" i="9" s="1"/>
  <c r="O27" i="9" s="1"/>
  <c r="F26" i="9"/>
  <c r="H26" i="9" s="1"/>
  <c r="O26" i="9" s="1"/>
  <c r="F25" i="9"/>
  <c r="AM27" i="9"/>
  <c r="AF27" i="9"/>
  <c r="AG27" i="9" s="1"/>
  <c r="Y27" i="9"/>
  <c r="R27" i="9"/>
  <c r="K27" i="9"/>
  <c r="G27" i="9"/>
  <c r="B27" i="9"/>
  <c r="AM26" i="9"/>
  <c r="AF26" i="9"/>
  <c r="Y26" i="9"/>
  <c r="R26" i="9"/>
  <c r="K26" i="9"/>
  <c r="G26" i="9"/>
  <c r="B26" i="9"/>
  <c r="AM25" i="9"/>
  <c r="AF25" i="9"/>
  <c r="Y25" i="9"/>
  <c r="R25" i="9"/>
  <c r="K25" i="9"/>
  <c r="G25" i="9"/>
  <c r="B25" i="9"/>
  <c r="AL27" i="10"/>
  <c r="AL26" i="10"/>
  <c r="AL25" i="10"/>
  <c r="AE27" i="10"/>
  <c r="AE26" i="10"/>
  <c r="AE25" i="10"/>
  <c r="X27" i="10"/>
  <c r="Z27" i="10" s="1"/>
  <c r="AJ27" i="10" s="1"/>
  <c r="X26" i="10"/>
  <c r="X25" i="10"/>
  <c r="Q27" i="10"/>
  <c r="Q26" i="10"/>
  <c r="Q25" i="10"/>
  <c r="J27" i="10"/>
  <c r="L27" i="10" s="1"/>
  <c r="J26" i="10"/>
  <c r="L26" i="10" s="1"/>
  <c r="J25" i="10"/>
  <c r="F27" i="10"/>
  <c r="F26" i="10"/>
  <c r="F25" i="10"/>
  <c r="H25" i="10" s="1"/>
  <c r="O25" i="10" s="1"/>
  <c r="AM27" i="10"/>
  <c r="AF27" i="10"/>
  <c r="AG27" i="10" s="1"/>
  <c r="Y27" i="10"/>
  <c r="R27" i="10"/>
  <c r="K27" i="10"/>
  <c r="G27" i="10"/>
  <c r="H27" i="10" s="1"/>
  <c r="O27" i="10" s="1"/>
  <c r="B27" i="10"/>
  <c r="AM26" i="10"/>
  <c r="AF26" i="10"/>
  <c r="Y26" i="10"/>
  <c r="R26" i="10"/>
  <c r="K26" i="10"/>
  <c r="G26" i="10"/>
  <c r="H26" i="10"/>
  <c r="O26" i="10" s="1"/>
  <c r="B26" i="10"/>
  <c r="AM25" i="10"/>
  <c r="AN25" i="10" s="1"/>
  <c r="AF25" i="10"/>
  <c r="Y25" i="10"/>
  <c r="R25" i="10"/>
  <c r="K25" i="10"/>
  <c r="G25" i="10"/>
  <c r="B25" i="10"/>
  <c r="AM27" i="26"/>
  <c r="AL27" i="26"/>
  <c r="AF27" i="26"/>
  <c r="AE27" i="26"/>
  <c r="Y27" i="26"/>
  <c r="X27" i="26"/>
  <c r="Z27" i="26" s="1"/>
  <c r="AJ27" i="26" s="1"/>
  <c r="R27" i="26"/>
  <c r="Q27" i="26"/>
  <c r="K27" i="26"/>
  <c r="J27" i="26"/>
  <c r="L27" i="26" s="1"/>
  <c r="G27" i="26"/>
  <c r="F27" i="26"/>
  <c r="B27" i="26"/>
  <c r="AM26" i="26"/>
  <c r="AL26" i="26"/>
  <c r="AF26" i="26"/>
  <c r="AE26" i="26"/>
  <c r="AG26" i="26" s="1"/>
  <c r="AQ26" i="26" s="1"/>
  <c r="Y26" i="26"/>
  <c r="X26" i="26"/>
  <c r="R26" i="26"/>
  <c r="Q26" i="26"/>
  <c r="S26" i="26" s="1"/>
  <c r="K26" i="26"/>
  <c r="J26" i="26"/>
  <c r="L26" i="26" s="1"/>
  <c r="G26" i="26"/>
  <c r="F26" i="26"/>
  <c r="H26" i="26" s="1"/>
  <c r="O26" i="26" s="1"/>
  <c r="B26" i="26"/>
  <c r="AM25" i="26"/>
  <c r="AL25" i="26"/>
  <c r="AN25" i="26" s="1"/>
  <c r="AF25" i="26"/>
  <c r="AE25" i="26"/>
  <c r="Y25" i="26"/>
  <c r="X25" i="26"/>
  <c r="Z25" i="26" s="1"/>
  <c r="R25" i="26"/>
  <c r="Q25" i="26"/>
  <c r="S25" i="26" s="1"/>
  <c r="K25" i="26"/>
  <c r="J25" i="26"/>
  <c r="G25" i="26"/>
  <c r="F25" i="26"/>
  <c r="H25" i="26" s="1"/>
  <c r="O25" i="26" s="1"/>
  <c r="B25" i="26"/>
  <c r="AL27" i="7"/>
  <c r="AL26" i="7"/>
  <c r="AL25" i="7"/>
  <c r="AE27" i="7"/>
  <c r="AE26" i="7"/>
  <c r="AE25" i="7"/>
  <c r="X27" i="7"/>
  <c r="X26" i="7"/>
  <c r="X25" i="7"/>
  <c r="Q27" i="7"/>
  <c r="Q26" i="7"/>
  <c r="Q25" i="7"/>
  <c r="S25" i="7" s="1"/>
  <c r="J27" i="7"/>
  <c r="L27" i="7" s="1"/>
  <c r="J26" i="7"/>
  <c r="J25" i="7"/>
  <c r="F27" i="7"/>
  <c r="F26" i="7"/>
  <c r="H26" i="7" s="1"/>
  <c r="O26" i="7" s="1"/>
  <c r="F25" i="7"/>
  <c r="H25" i="7" s="1"/>
  <c r="O25" i="7" s="1"/>
  <c r="AM27" i="7"/>
  <c r="AF27" i="7"/>
  <c r="Y27" i="7"/>
  <c r="R27" i="7"/>
  <c r="K27" i="7"/>
  <c r="G27" i="7"/>
  <c r="B27" i="7"/>
  <c r="AM26" i="7"/>
  <c r="AN26" i="7" s="1"/>
  <c r="AF26" i="7"/>
  <c r="Y26" i="7"/>
  <c r="R26" i="7"/>
  <c r="K26" i="7"/>
  <c r="L26" i="7" s="1"/>
  <c r="G26" i="7"/>
  <c r="B26" i="7"/>
  <c r="AM25" i="7"/>
  <c r="AF25" i="7"/>
  <c r="Y25" i="7"/>
  <c r="R25" i="7"/>
  <c r="K25" i="7"/>
  <c r="G25" i="7"/>
  <c r="B25" i="7"/>
  <c r="AM27" i="24"/>
  <c r="AL27" i="24"/>
  <c r="AF27" i="24"/>
  <c r="AE27" i="24"/>
  <c r="AG27" i="24" s="1"/>
  <c r="Y27" i="24"/>
  <c r="X27" i="24"/>
  <c r="Z27" i="24" s="1"/>
  <c r="R27" i="24"/>
  <c r="Q27" i="24"/>
  <c r="S27" i="24" s="1"/>
  <c r="K27" i="24"/>
  <c r="J27" i="24"/>
  <c r="L27" i="24" s="1"/>
  <c r="G27" i="24"/>
  <c r="F27" i="24"/>
  <c r="H27" i="24" s="1"/>
  <c r="O27" i="24" s="1"/>
  <c r="B27" i="24"/>
  <c r="AM26" i="24"/>
  <c r="AL26" i="24"/>
  <c r="AN26" i="24" s="1"/>
  <c r="AF26" i="24"/>
  <c r="AE26" i="24"/>
  <c r="AG26" i="24" s="1"/>
  <c r="Y26" i="24"/>
  <c r="X26" i="24"/>
  <c r="Z26" i="24" s="1"/>
  <c r="R26" i="24"/>
  <c r="Q26" i="24"/>
  <c r="S26" i="24" s="1"/>
  <c r="K26" i="24"/>
  <c r="J26" i="24"/>
  <c r="G26" i="24"/>
  <c r="F26" i="24"/>
  <c r="H26" i="24" s="1"/>
  <c r="O26" i="24" s="1"/>
  <c r="B26" i="24"/>
  <c r="AM25" i="24"/>
  <c r="AL25" i="24"/>
  <c r="AN25" i="24" s="1"/>
  <c r="AF25" i="24"/>
  <c r="AE25" i="24"/>
  <c r="AG25" i="24" s="1"/>
  <c r="Y25" i="24"/>
  <c r="X25" i="24"/>
  <c r="Z25" i="24" s="1"/>
  <c r="R25" i="24"/>
  <c r="Q25" i="24"/>
  <c r="K25" i="24"/>
  <c r="J25" i="24"/>
  <c r="G25" i="24"/>
  <c r="F25" i="24"/>
  <c r="B25" i="24"/>
  <c r="AL27" i="6"/>
  <c r="AL26" i="6"/>
  <c r="AL25" i="6"/>
  <c r="AE27" i="6"/>
  <c r="AE26" i="6"/>
  <c r="AG26" i="6" s="1"/>
  <c r="AE25" i="6"/>
  <c r="X27" i="6"/>
  <c r="X26" i="6"/>
  <c r="X25" i="6"/>
  <c r="Z25" i="6" s="1"/>
  <c r="Q27" i="6"/>
  <c r="Q26" i="6"/>
  <c r="Q25" i="6"/>
  <c r="J27" i="6"/>
  <c r="J26" i="6"/>
  <c r="J25" i="6"/>
  <c r="F27" i="6"/>
  <c r="F26" i="6"/>
  <c r="F25" i="6"/>
  <c r="H25" i="6" s="1"/>
  <c r="O25" i="6" s="1"/>
  <c r="AM27" i="6"/>
  <c r="AF27" i="6"/>
  <c r="Y27" i="6"/>
  <c r="R27" i="6"/>
  <c r="K27" i="6"/>
  <c r="G27" i="6"/>
  <c r="B27" i="6"/>
  <c r="AM26" i="6"/>
  <c r="AF26" i="6"/>
  <c r="Y26" i="6"/>
  <c r="R26" i="6"/>
  <c r="L26" i="6"/>
  <c r="K26" i="6"/>
  <c r="G26" i="6"/>
  <c r="B26" i="6"/>
  <c r="AM25" i="6"/>
  <c r="AN25" i="6" s="1"/>
  <c r="AF25" i="6"/>
  <c r="Y25" i="6"/>
  <c r="R25" i="6"/>
  <c r="K25" i="6"/>
  <c r="G25" i="6"/>
  <c r="B25" i="6"/>
  <c r="AM27" i="21"/>
  <c r="AL27" i="21"/>
  <c r="AF27" i="21"/>
  <c r="AE27" i="21"/>
  <c r="AG27" i="21" s="1"/>
  <c r="Y27" i="21"/>
  <c r="X27" i="21"/>
  <c r="R27" i="21"/>
  <c r="Q27" i="21"/>
  <c r="S27" i="21" s="1"/>
  <c r="K27" i="21"/>
  <c r="J27" i="21"/>
  <c r="L27" i="21" s="1"/>
  <c r="G27" i="21"/>
  <c r="F27" i="21"/>
  <c r="H27" i="21" s="1"/>
  <c r="O27" i="21" s="1"/>
  <c r="B27" i="21"/>
  <c r="AM26" i="21"/>
  <c r="AL26" i="21"/>
  <c r="AN26" i="21" s="1"/>
  <c r="AF26" i="21"/>
  <c r="AE26" i="21"/>
  <c r="AG26" i="21" s="1"/>
  <c r="Y26" i="21"/>
  <c r="X26" i="21"/>
  <c r="Z26" i="21" s="1"/>
  <c r="R26" i="21"/>
  <c r="Q26" i="21"/>
  <c r="S26" i="21" s="1"/>
  <c r="K26" i="21"/>
  <c r="J26" i="21"/>
  <c r="G26" i="21"/>
  <c r="F26" i="21"/>
  <c r="H26" i="21" s="1"/>
  <c r="O26" i="21" s="1"/>
  <c r="B26" i="21"/>
  <c r="AM25" i="21"/>
  <c r="AL25" i="21"/>
  <c r="AN25" i="21" s="1"/>
  <c r="AF25" i="21"/>
  <c r="AE25" i="21"/>
  <c r="AG25" i="21" s="1"/>
  <c r="Y25" i="21"/>
  <c r="X25" i="21"/>
  <c r="Z25" i="21" s="1"/>
  <c r="R25" i="21"/>
  <c r="Q25" i="21"/>
  <c r="K25" i="21"/>
  <c r="J25" i="21"/>
  <c r="G25" i="21"/>
  <c r="F25" i="21"/>
  <c r="B25" i="21"/>
  <c r="AM27" i="5"/>
  <c r="AL27" i="5"/>
  <c r="AF27" i="5"/>
  <c r="AE27" i="5"/>
  <c r="Y27" i="5"/>
  <c r="X27" i="5"/>
  <c r="Z27" i="5" s="1"/>
  <c r="R27" i="5"/>
  <c r="Q27" i="5"/>
  <c r="S27" i="5" s="1"/>
  <c r="K27" i="5"/>
  <c r="J27" i="5"/>
  <c r="G27" i="5"/>
  <c r="F27" i="5"/>
  <c r="H27" i="5" s="1"/>
  <c r="O27" i="5" s="1"/>
  <c r="B27" i="5"/>
  <c r="AM26" i="5"/>
  <c r="AL26" i="5"/>
  <c r="AF26" i="5"/>
  <c r="AE26" i="5"/>
  <c r="AG26" i="5" s="1"/>
  <c r="Y26" i="5"/>
  <c r="X26" i="5"/>
  <c r="Z26" i="5" s="1"/>
  <c r="R26" i="5"/>
  <c r="Q26" i="5"/>
  <c r="K26" i="5"/>
  <c r="J26" i="5"/>
  <c r="G26" i="5"/>
  <c r="F26" i="5"/>
  <c r="B26" i="5"/>
  <c r="AM25" i="5"/>
  <c r="AL25" i="5"/>
  <c r="AN25" i="5" s="1"/>
  <c r="AF25" i="5"/>
  <c r="AE25" i="5"/>
  <c r="AG25" i="5" s="1"/>
  <c r="AQ25" i="5" s="1"/>
  <c r="Y25" i="5"/>
  <c r="X25" i="5"/>
  <c r="R25" i="5"/>
  <c r="Q25" i="5"/>
  <c r="K25" i="5"/>
  <c r="J25" i="5"/>
  <c r="L25" i="5" s="1"/>
  <c r="V25" i="5" s="1"/>
  <c r="G25" i="5"/>
  <c r="F25" i="5"/>
  <c r="B25" i="5"/>
  <c r="AM27" i="4"/>
  <c r="AL27" i="4"/>
  <c r="AF27" i="4"/>
  <c r="AE27" i="4"/>
  <c r="Y27" i="4"/>
  <c r="X27" i="4"/>
  <c r="R27" i="4"/>
  <c r="Q27" i="4"/>
  <c r="K27" i="4"/>
  <c r="J27" i="4"/>
  <c r="G27" i="4"/>
  <c r="F27" i="4"/>
  <c r="B27" i="4"/>
  <c r="AM26" i="4"/>
  <c r="AL26" i="4"/>
  <c r="AF26" i="4"/>
  <c r="AE26" i="4"/>
  <c r="Y26" i="4"/>
  <c r="X26" i="4"/>
  <c r="Z26" i="4" s="1"/>
  <c r="R26" i="4"/>
  <c r="Q26" i="4"/>
  <c r="S26" i="4" s="1"/>
  <c r="K26" i="4"/>
  <c r="J26" i="4"/>
  <c r="G26" i="4"/>
  <c r="F26" i="4"/>
  <c r="B26" i="4"/>
  <c r="AM25" i="4"/>
  <c r="AL25" i="4"/>
  <c r="AF25" i="4"/>
  <c r="AE25" i="4"/>
  <c r="AG25" i="4" s="1"/>
  <c r="Y25" i="4"/>
  <c r="X25" i="4"/>
  <c r="R25" i="4"/>
  <c r="Q25" i="4"/>
  <c r="K25" i="4"/>
  <c r="J25" i="4"/>
  <c r="G25" i="4"/>
  <c r="F25" i="4"/>
  <c r="B25" i="4"/>
  <c r="AL27" i="3"/>
  <c r="AN27" i="3" s="1"/>
  <c r="AL26" i="3"/>
  <c r="AN26" i="3" s="1"/>
  <c r="AL25" i="3"/>
  <c r="AN25" i="3" s="1"/>
  <c r="AE27" i="3"/>
  <c r="AE26" i="3"/>
  <c r="AG26" i="3" s="1"/>
  <c r="AE25" i="3"/>
  <c r="AG25" i="3" s="1"/>
  <c r="AQ25" i="3" s="1"/>
  <c r="X27" i="3"/>
  <c r="X26" i="3"/>
  <c r="Z26" i="3" s="1"/>
  <c r="AJ26" i="3" s="1"/>
  <c r="X25" i="3"/>
  <c r="Z25" i="3" s="1"/>
  <c r="Q27" i="3"/>
  <c r="S27" i="3" s="1"/>
  <c r="AC27" i="3" s="1"/>
  <c r="Q26" i="3"/>
  <c r="Q25" i="3"/>
  <c r="S25" i="3" s="1"/>
  <c r="J27" i="3"/>
  <c r="L27" i="3" s="1"/>
  <c r="J26" i="3"/>
  <c r="L26" i="3" s="1"/>
  <c r="J25" i="3"/>
  <c r="F27" i="3"/>
  <c r="F26" i="3"/>
  <c r="F25" i="3"/>
  <c r="AN24" i="3"/>
  <c r="AM27" i="3"/>
  <c r="AM26" i="3"/>
  <c r="AM25" i="3"/>
  <c r="AF27" i="3"/>
  <c r="AF26" i="3"/>
  <c r="AF25" i="3"/>
  <c r="Y27" i="3"/>
  <c r="Z27" i="3" s="1"/>
  <c r="Y26" i="3"/>
  <c r="Y25" i="3"/>
  <c r="R27" i="3"/>
  <c r="R26" i="3"/>
  <c r="R25" i="3"/>
  <c r="K27" i="3"/>
  <c r="K26" i="3"/>
  <c r="K25" i="3"/>
  <c r="G26" i="3"/>
  <c r="G27" i="3"/>
  <c r="G25" i="3"/>
  <c r="B27" i="3"/>
  <c r="B26" i="3"/>
  <c r="B25" i="3"/>
  <c r="AM27" i="20"/>
  <c r="AL27" i="20"/>
  <c r="AN27" i="20" s="1"/>
  <c r="AF27" i="20"/>
  <c r="AE27" i="20"/>
  <c r="Y27" i="20"/>
  <c r="X27" i="20"/>
  <c r="Z27" i="20" s="1"/>
  <c r="R27" i="20"/>
  <c r="Q27" i="20"/>
  <c r="S27" i="20" s="1"/>
  <c r="K27" i="20"/>
  <c r="J27" i="20"/>
  <c r="L27" i="20" s="1"/>
  <c r="G27" i="20"/>
  <c r="F27" i="20"/>
  <c r="H27" i="20" s="1"/>
  <c r="O27" i="20" s="1"/>
  <c r="B27" i="20"/>
  <c r="AM26" i="20"/>
  <c r="AL26" i="20"/>
  <c r="AN26" i="20" s="1"/>
  <c r="AF26" i="20"/>
  <c r="AE26" i="20"/>
  <c r="AG26" i="20" s="1"/>
  <c r="Y26" i="20"/>
  <c r="X26" i="20"/>
  <c r="Z26" i="20" s="1"/>
  <c r="R26" i="20"/>
  <c r="Q26" i="20"/>
  <c r="S26" i="20" s="1"/>
  <c r="K26" i="20"/>
  <c r="J26" i="20"/>
  <c r="G26" i="20"/>
  <c r="F26" i="20"/>
  <c r="H26" i="20" s="1"/>
  <c r="O26" i="20" s="1"/>
  <c r="B26" i="20"/>
  <c r="AM25" i="20"/>
  <c r="AL25" i="20"/>
  <c r="AN25" i="20" s="1"/>
  <c r="AF25" i="20"/>
  <c r="AE25" i="20"/>
  <c r="AG25" i="20" s="1"/>
  <c r="Y25" i="20"/>
  <c r="X25" i="20"/>
  <c r="Z25" i="20" s="1"/>
  <c r="R25" i="20"/>
  <c r="Q25" i="20"/>
  <c r="K25" i="20"/>
  <c r="J25" i="20"/>
  <c r="G25" i="20"/>
  <c r="F25" i="20"/>
  <c r="B25" i="20"/>
  <c r="AM27" i="19"/>
  <c r="AL27" i="19"/>
  <c r="AN27" i="19" s="1"/>
  <c r="AF27" i="19"/>
  <c r="AE27" i="19"/>
  <c r="Y27" i="19"/>
  <c r="X27" i="19"/>
  <c r="Z27" i="19" s="1"/>
  <c r="R27" i="19"/>
  <c r="Q27" i="19"/>
  <c r="S27" i="19" s="1"/>
  <c r="K27" i="19"/>
  <c r="J27" i="19"/>
  <c r="G27" i="19"/>
  <c r="F27" i="19"/>
  <c r="H27" i="19" s="1"/>
  <c r="O27" i="19" s="1"/>
  <c r="B27" i="19"/>
  <c r="AM26" i="19"/>
  <c r="AL26" i="19"/>
  <c r="AN26" i="19" s="1"/>
  <c r="AF26" i="19"/>
  <c r="AE26" i="19"/>
  <c r="AG26" i="19" s="1"/>
  <c r="Y26" i="19"/>
  <c r="X26" i="19"/>
  <c r="Z26" i="19" s="1"/>
  <c r="AJ26" i="19" s="1"/>
  <c r="R26" i="19"/>
  <c r="Q26" i="19"/>
  <c r="K26" i="19"/>
  <c r="J26" i="19"/>
  <c r="G26" i="19"/>
  <c r="F26" i="19"/>
  <c r="B26" i="19"/>
  <c r="AM25" i="19"/>
  <c r="AL25" i="19"/>
  <c r="AN25" i="19" s="1"/>
  <c r="AF25" i="19"/>
  <c r="AE25" i="19"/>
  <c r="AG25" i="19" s="1"/>
  <c r="AQ25" i="19" s="1"/>
  <c r="Y25" i="19"/>
  <c r="X25" i="19"/>
  <c r="R25" i="19"/>
  <c r="Q25" i="19"/>
  <c r="K25" i="19"/>
  <c r="J25" i="19"/>
  <c r="L25" i="19" s="1"/>
  <c r="V25" i="19" s="1"/>
  <c r="G25" i="19"/>
  <c r="F25" i="19"/>
  <c r="B25" i="19"/>
  <c r="AM27" i="18"/>
  <c r="AL27" i="18"/>
  <c r="AN27" i="18" s="1"/>
  <c r="AF27" i="18"/>
  <c r="AE27" i="18"/>
  <c r="Y27" i="18"/>
  <c r="X27" i="18"/>
  <c r="Z27" i="18" s="1"/>
  <c r="AJ27" i="18" s="1"/>
  <c r="R27" i="18"/>
  <c r="Q27" i="18"/>
  <c r="K27" i="18"/>
  <c r="J27" i="18"/>
  <c r="L27" i="18" s="1"/>
  <c r="G27" i="18"/>
  <c r="F27" i="18"/>
  <c r="B27" i="18"/>
  <c r="AM26" i="18"/>
  <c r="AL26" i="18"/>
  <c r="AN26" i="18" s="1"/>
  <c r="AF26" i="18"/>
  <c r="AE26" i="18"/>
  <c r="AG26" i="18" s="1"/>
  <c r="AQ26" i="18" s="1"/>
  <c r="Y26" i="18"/>
  <c r="X26" i="18"/>
  <c r="R26" i="18"/>
  <c r="Q26" i="18"/>
  <c r="S26" i="18" s="1"/>
  <c r="K26" i="18"/>
  <c r="J26" i="18"/>
  <c r="L26" i="18" s="1"/>
  <c r="V26" i="18" s="1"/>
  <c r="G26" i="18"/>
  <c r="F26" i="18"/>
  <c r="H26" i="18" s="1"/>
  <c r="O26" i="18" s="1"/>
  <c r="B26" i="18"/>
  <c r="AM25" i="18"/>
  <c r="AL25" i="18"/>
  <c r="AN25" i="18" s="1"/>
  <c r="AF25" i="18"/>
  <c r="AE25" i="18"/>
  <c r="Y25" i="18"/>
  <c r="X25" i="18"/>
  <c r="Z25" i="18" s="1"/>
  <c r="R25" i="18"/>
  <c r="Q25" i="18"/>
  <c r="S25" i="18" s="1"/>
  <c r="AC25" i="18" s="1"/>
  <c r="K25" i="18"/>
  <c r="J25" i="18"/>
  <c r="G25" i="18"/>
  <c r="F25" i="18"/>
  <c r="H25" i="18" s="1"/>
  <c r="O25" i="18" s="1"/>
  <c r="B25" i="18"/>
  <c r="AM27" i="17"/>
  <c r="AL27" i="17"/>
  <c r="AN27" i="17" s="1"/>
  <c r="AF27" i="17"/>
  <c r="AE27" i="17"/>
  <c r="Y27" i="17"/>
  <c r="X27" i="17"/>
  <c r="R27" i="17"/>
  <c r="Q27" i="17"/>
  <c r="K27" i="17"/>
  <c r="J27" i="17"/>
  <c r="G27" i="17"/>
  <c r="F27" i="17"/>
  <c r="B27" i="17"/>
  <c r="AM26" i="17"/>
  <c r="AL26" i="17"/>
  <c r="AN26" i="17" s="1"/>
  <c r="AF26" i="17"/>
  <c r="AE26" i="17"/>
  <c r="Y26" i="17"/>
  <c r="X26" i="17"/>
  <c r="R26" i="17"/>
  <c r="Q26" i="17"/>
  <c r="S26" i="17" s="1"/>
  <c r="K26" i="17"/>
  <c r="J26" i="17"/>
  <c r="G26" i="17"/>
  <c r="F26" i="17"/>
  <c r="B26" i="17"/>
  <c r="AM25" i="17"/>
  <c r="AL25" i="17"/>
  <c r="AF25" i="17"/>
  <c r="AE25" i="17"/>
  <c r="Y25" i="17"/>
  <c r="X25" i="17"/>
  <c r="R25" i="17"/>
  <c r="Q25" i="17"/>
  <c r="K25" i="17"/>
  <c r="J25" i="17"/>
  <c r="G25" i="17"/>
  <c r="F25" i="17"/>
  <c r="B25" i="17"/>
  <c r="AL27" i="2"/>
  <c r="AN27" i="2" s="1"/>
  <c r="AL26" i="2"/>
  <c r="AN26" i="2" s="1"/>
  <c r="AL25" i="2"/>
  <c r="AN25" i="2" s="1"/>
  <c r="AE27" i="2"/>
  <c r="AE26" i="2"/>
  <c r="AG26" i="2" s="1"/>
  <c r="AE25" i="2"/>
  <c r="AG25" i="2" s="1"/>
  <c r="AQ25" i="2" s="1"/>
  <c r="X27" i="2"/>
  <c r="Z27" i="2" s="1"/>
  <c r="X26" i="2"/>
  <c r="X25" i="2"/>
  <c r="Q27" i="2"/>
  <c r="Q26" i="2"/>
  <c r="Q25" i="2"/>
  <c r="J27" i="2"/>
  <c r="J26" i="2"/>
  <c r="J25" i="2"/>
  <c r="L25" i="2" s="1"/>
  <c r="V25" i="2" s="1"/>
  <c r="F27" i="2"/>
  <c r="F26" i="2"/>
  <c r="F25" i="2"/>
  <c r="AM27" i="2"/>
  <c r="AF27" i="2"/>
  <c r="Y27" i="2"/>
  <c r="R27" i="2"/>
  <c r="K27" i="2"/>
  <c r="G27" i="2"/>
  <c r="B27" i="2"/>
  <c r="AM26" i="2"/>
  <c r="AF26" i="2"/>
  <c r="Y26" i="2"/>
  <c r="R26" i="2"/>
  <c r="K26" i="2"/>
  <c r="G26" i="2"/>
  <c r="B26" i="2"/>
  <c r="AM25" i="2"/>
  <c r="AF25" i="2"/>
  <c r="Y25" i="2"/>
  <c r="R25" i="2"/>
  <c r="K25" i="2"/>
  <c r="G25" i="2"/>
  <c r="B25" i="2"/>
  <c r="AM27" i="16"/>
  <c r="AL27" i="16"/>
  <c r="AN27" i="16" s="1"/>
  <c r="AF27" i="16"/>
  <c r="AE27" i="16"/>
  <c r="Y27" i="16"/>
  <c r="X27" i="16"/>
  <c r="Z27" i="16" s="1"/>
  <c r="R27" i="16"/>
  <c r="Q27" i="16"/>
  <c r="K27" i="16"/>
  <c r="J27" i="16"/>
  <c r="G27" i="16"/>
  <c r="F27" i="16"/>
  <c r="B27" i="16"/>
  <c r="AM26" i="16"/>
  <c r="AL26" i="16"/>
  <c r="AN26" i="16" s="1"/>
  <c r="AF26" i="16"/>
  <c r="AE26" i="16"/>
  <c r="AG26" i="16" s="1"/>
  <c r="Y26" i="16"/>
  <c r="X26" i="16"/>
  <c r="R26" i="16"/>
  <c r="Q26" i="16"/>
  <c r="K26" i="16"/>
  <c r="J26" i="16"/>
  <c r="G26" i="16"/>
  <c r="F26" i="16"/>
  <c r="B26" i="16"/>
  <c r="AM25" i="16"/>
  <c r="AL25" i="16"/>
  <c r="AN25" i="16" s="1"/>
  <c r="AF25" i="16"/>
  <c r="AE25" i="16"/>
  <c r="Y25" i="16"/>
  <c r="X25" i="16"/>
  <c r="R25" i="16"/>
  <c r="Q25" i="16"/>
  <c r="K25" i="16"/>
  <c r="J25" i="16"/>
  <c r="L25" i="16" s="1"/>
  <c r="G25" i="16"/>
  <c r="F25" i="16"/>
  <c r="B25" i="16"/>
  <c r="AM27" i="15"/>
  <c r="AL27" i="15"/>
  <c r="AN27" i="15" s="1"/>
  <c r="AF27" i="15"/>
  <c r="AE27" i="15"/>
  <c r="Y27" i="15"/>
  <c r="X27" i="15"/>
  <c r="Z27" i="15" s="1"/>
  <c r="AJ27" i="15" s="1"/>
  <c r="R27" i="15"/>
  <c r="Q27" i="15"/>
  <c r="K27" i="15"/>
  <c r="J27" i="15"/>
  <c r="L27" i="15" s="1"/>
  <c r="G27" i="15"/>
  <c r="F27" i="15"/>
  <c r="B27" i="15"/>
  <c r="AM26" i="15"/>
  <c r="AL26" i="15"/>
  <c r="AN26" i="15" s="1"/>
  <c r="AF26" i="15"/>
  <c r="AE26" i="15"/>
  <c r="AG26" i="15" s="1"/>
  <c r="AQ26" i="15" s="1"/>
  <c r="Y26" i="15"/>
  <c r="X26" i="15"/>
  <c r="R26" i="15"/>
  <c r="Q26" i="15"/>
  <c r="S26" i="15" s="1"/>
  <c r="K26" i="15"/>
  <c r="J26" i="15"/>
  <c r="L26" i="15" s="1"/>
  <c r="V26" i="15" s="1"/>
  <c r="G26" i="15"/>
  <c r="F26" i="15"/>
  <c r="H26" i="15" s="1"/>
  <c r="O26" i="15" s="1"/>
  <c r="B26" i="15"/>
  <c r="AM25" i="15"/>
  <c r="AL25" i="15"/>
  <c r="AN25" i="15" s="1"/>
  <c r="AF25" i="15"/>
  <c r="AE25" i="15"/>
  <c r="Y25" i="15"/>
  <c r="X25" i="15"/>
  <c r="Z25" i="15" s="1"/>
  <c r="R25" i="15"/>
  <c r="Q25" i="15"/>
  <c r="S25" i="15" s="1"/>
  <c r="AC25" i="15" s="1"/>
  <c r="K25" i="15"/>
  <c r="J25" i="15"/>
  <c r="G25" i="15"/>
  <c r="F25" i="15"/>
  <c r="H25" i="15" s="1"/>
  <c r="O25" i="15" s="1"/>
  <c r="B25" i="15"/>
  <c r="AM27" i="14"/>
  <c r="AL27" i="14"/>
  <c r="AN27" i="14" s="1"/>
  <c r="AF27" i="14"/>
  <c r="AE27" i="14"/>
  <c r="Y27" i="14"/>
  <c r="X27" i="14"/>
  <c r="Z27" i="14" s="1"/>
  <c r="AJ27" i="14" s="1"/>
  <c r="R27" i="14"/>
  <c r="Q27" i="14"/>
  <c r="K27" i="14"/>
  <c r="J27" i="14"/>
  <c r="L27" i="14" s="1"/>
  <c r="G27" i="14"/>
  <c r="F27" i="14"/>
  <c r="B27" i="14"/>
  <c r="AM26" i="14"/>
  <c r="AL26" i="14"/>
  <c r="AN26" i="14" s="1"/>
  <c r="AF26" i="14"/>
  <c r="AE26" i="14"/>
  <c r="AG26" i="14" s="1"/>
  <c r="AQ26" i="14" s="1"/>
  <c r="Y26" i="14"/>
  <c r="X26" i="14"/>
  <c r="R26" i="14"/>
  <c r="Q26" i="14"/>
  <c r="S26" i="14" s="1"/>
  <c r="K26" i="14"/>
  <c r="J26" i="14"/>
  <c r="G26" i="14"/>
  <c r="F26" i="14"/>
  <c r="H26" i="14" s="1"/>
  <c r="O26" i="14" s="1"/>
  <c r="B26" i="14"/>
  <c r="AM25" i="14"/>
  <c r="AL25" i="14"/>
  <c r="AN25" i="14" s="1"/>
  <c r="AF25" i="14"/>
  <c r="AE25" i="14"/>
  <c r="Y25" i="14"/>
  <c r="X25" i="14"/>
  <c r="Z25" i="14" s="1"/>
  <c r="R25" i="14"/>
  <c r="Q25" i="14"/>
  <c r="K25" i="14"/>
  <c r="J25" i="14"/>
  <c r="G25" i="14"/>
  <c r="F25" i="14"/>
  <c r="B25" i="14"/>
  <c r="AM27" i="1"/>
  <c r="AL27" i="1"/>
  <c r="AN27" i="1" s="1"/>
  <c r="AF27" i="1"/>
  <c r="AE27" i="1"/>
  <c r="Y27" i="1"/>
  <c r="X27" i="1"/>
  <c r="Z27" i="1" s="1"/>
  <c r="R27" i="1"/>
  <c r="Q27" i="1"/>
  <c r="K27" i="1"/>
  <c r="J27" i="1"/>
  <c r="G27" i="1"/>
  <c r="F27" i="1"/>
  <c r="B27" i="1"/>
  <c r="AM26" i="1"/>
  <c r="AL26" i="1"/>
  <c r="AN26" i="1" s="1"/>
  <c r="AF26" i="1"/>
  <c r="AE26" i="1"/>
  <c r="Y26" i="1"/>
  <c r="X26" i="1"/>
  <c r="R26" i="1"/>
  <c r="Q26" i="1"/>
  <c r="K26" i="1"/>
  <c r="J26" i="1"/>
  <c r="G26" i="1"/>
  <c r="F26" i="1"/>
  <c r="B26" i="1"/>
  <c r="AM25" i="1"/>
  <c r="AL25" i="1"/>
  <c r="AF25" i="1"/>
  <c r="AE25" i="1"/>
  <c r="Y25" i="1"/>
  <c r="X25" i="1"/>
  <c r="R25" i="1"/>
  <c r="Q25" i="1"/>
  <c r="K25" i="1"/>
  <c r="J25" i="1"/>
  <c r="G25" i="1"/>
  <c r="F25" i="1"/>
  <c r="B25" i="1"/>
  <c r="AM27" i="13"/>
  <c r="AL27" i="13"/>
  <c r="AN27" i="13" s="1"/>
  <c r="AF27" i="13"/>
  <c r="AE27" i="13"/>
  <c r="Y27" i="13"/>
  <c r="X27" i="13"/>
  <c r="Z27" i="13" s="1"/>
  <c r="AJ27" i="13" s="1"/>
  <c r="R27" i="13"/>
  <c r="Q27" i="13"/>
  <c r="K27" i="13"/>
  <c r="J27" i="13"/>
  <c r="G27" i="13"/>
  <c r="F27" i="13"/>
  <c r="B27" i="13"/>
  <c r="AM26" i="13"/>
  <c r="AL26" i="13"/>
  <c r="AN26" i="13" s="1"/>
  <c r="AF26" i="13"/>
  <c r="AE26" i="13"/>
  <c r="AG26" i="13" s="1"/>
  <c r="Y26" i="13"/>
  <c r="X26" i="13"/>
  <c r="R26" i="13"/>
  <c r="Q26" i="13"/>
  <c r="K26" i="13"/>
  <c r="J26" i="13"/>
  <c r="G26" i="13"/>
  <c r="F26" i="13"/>
  <c r="B26" i="13"/>
  <c r="AM25" i="13"/>
  <c r="AL25" i="13"/>
  <c r="AN25" i="13" s="1"/>
  <c r="AF25" i="13"/>
  <c r="AE25" i="13"/>
  <c r="Y25" i="13"/>
  <c r="X25" i="13"/>
  <c r="R25" i="13"/>
  <c r="Q25" i="13"/>
  <c r="K25" i="13"/>
  <c r="J25" i="13"/>
  <c r="L25" i="13" s="1"/>
  <c r="G25" i="13"/>
  <c r="F25" i="13"/>
  <c r="B25" i="13"/>
  <c r="AM27" i="12"/>
  <c r="AL27" i="12"/>
  <c r="AN27" i="12" s="1"/>
  <c r="AF27" i="12"/>
  <c r="AE27" i="12"/>
  <c r="AG27" i="12" s="1"/>
  <c r="AQ27" i="12" s="1"/>
  <c r="Y27" i="12"/>
  <c r="X27" i="12"/>
  <c r="R27" i="12"/>
  <c r="Q27" i="12"/>
  <c r="S27" i="12" s="1"/>
  <c r="K27" i="12"/>
  <c r="J27" i="12"/>
  <c r="L27" i="12" s="1"/>
  <c r="G27" i="12"/>
  <c r="F27" i="12"/>
  <c r="H27" i="12" s="1"/>
  <c r="O27" i="12" s="1"/>
  <c r="B27" i="12"/>
  <c r="AM26" i="12"/>
  <c r="AL26" i="12"/>
  <c r="AN26" i="12" s="1"/>
  <c r="AF26" i="12"/>
  <c r="AE26" i="12"/>
  <c r="Y26" i="12"/>
  <c r="X26" i="12"/>
  <c r="Z26" i="12" s="1"/>
  <c r="R26" i="12"/>
  <c r="Q26" i="12"/>
  <c r="S26" i="12" s="1"/>
  <c r="K26" i="12"/>
  <c r="J26" i="12"/>
  <c r="G26" i="12"/>
  <c r="F26" i="12"/>
  <c r="H26" i="12" s="1"/>
  <c r="O26" i="12" s="1"/>
  <c r="B26" i="12"/>
  <c r="AM25" i="12"/>
  <c r="AL25" i="12"/>
  <c r="AN25" i="12" s="1"/>
  <c r="AF25" i="12"/>
  <c r="AE25" i="12"/>
  <c r="AG25" i="12" s="1"/>
  <c r="Y25" i="12"/>
  <c r="X25" i="12"/>
  <c r="Z25" i="12" s="1"/>
  <c r="R25" i="12"/>
  <c r="Q25" i="12"/>
  <c r="K25" i="12"/>
  <c r="J25" i="12"/>
  <c r="G25" i="12"/>
  <c r="F25" i="12"/>
  <c r="B25" i="12"/>
  <c r="AM27" i="30"/>
  <c r="AL27" i="30"/>
  <c r="AN27" i="30" s="1"/>
  <c r="AF27" i="30"/>
  <c r="AE27" i="30"/>
  <c r="Y27" i="30"/>
  <c r="X27" i="30"/>
  <c r="Z27" i="30" s="1"/>
  <c r="R27" i="30"/>
  <c r="Q27" i="30"/>
  <c r="K27" i="30"/>
  <c r="J27" i="30"/>
  <c r="G27" i="30"/>
  <c r="F27" i="30"/>
  <c r="B27" i="30"/>
  <c r="AM26" i="30"/>
  <c r="AL26" i="30"/>
  <c r="AN26" i="30" s="1"/>
  <c r="AF26" i="30"/>
  <c r="AE26" i="30"/>
  <c r="Y26" i="30"/>
  <c r="X26" i="30"/>
  <c r="R26" i="30"/>
  <c r="Q26" i="30"/>
  <c r="S26" i="30" s="1"/>
  <c r="K26" i="30"/>
  <c r="J26" i="30"/>
  <c r="G26" i="30"/>
  <c r="F26" i="30"/>
  <c r="B26" i="30"/>
  <c r="AM25" i="30"/>
  <c r="AL25" i="30"/>
  <c r="AF25" i="30"/>
  <c r="AE25" i="30"/>
  <c r="Y25" i="30"/>
  <c r="X25" i="30"/>
  <c r="R25" i="30"/>
  <c r="Q25" i="30"/>
  <c r="K25" i="30"/>
  <c r="J25" i="30"/>
  <c r="G25" i="30"/>
  <c r="F25" i="30"/>
  <c r="B25" i="30"/>
  <c r="AM27" i="11"/>
  <c r="AM26" i="11"/>
  <c r="AM25" i="11"/>
  <c r="AL27" i="11"/>
  <c r="AN27" i="11" s="1"/>
  <c r="AL26" i="11"/>
  <c r="AN26" i="11" s="1"/>
  <c r="AL25" i="11"/>
  <c r="AN25" i="11" s="1"/>
  <c r="AE27" i="11"/>
  <c r="AE26" i="11"/>
  <c r="AE25" i="11"/>
  <c r="X27" i="11"/>
  <c r="X26" i="11"/>
  <c r="X25" i="11"/>
  <c r="Q27" i="11"/>
  <c r="Q26" i="11"/>
  <c r="Q25" i="11"/>
  <c r="J27" i="11"/>
  <c r="J26" i="11"/>
  <c r="J25" i="11"/>
  <c r="AF27" i="11"/>
  <c r="AF26" i="11"/>
  <c r="AF25" i="11"/>
  <c r="Y27" i="11"/>
  <c r="Y26" i="11"/>
  <c r="Y25" i="11"/>
  <c r="R27" i="11"/>
  <c r="R26" i="11"/>
  <c r="R25" i="11"/>
  <c r="K27" i="11"/>
  <c r="K26" i="11"/>
  <c r="K25" i="11"/>
  <c r="G26" i="11"/>
  <c r="G27" i="11"/>
  <c r="G25" i="11"/>
  <c r="F27" i="11"/>
  <c r="F26" i="11"/>
  <c r="F25" i="11"/>
  <c r="B27" i="11"/>
  <c r="B26" i="11"/>
  <c r="B25" i="11"/>
  <c r="AL42" i="3"/>
  <c r="H27" i="7" l="1"/>
  <c r="O27" i="7" s="1"/>
  <c r="AG27" i="14"/>
  <c r="AI27" i="14" s="1"/>
  <c r="H25" i="2"/>
  <c r="O25" i="2" s="1"/>
  <c r="AN25" i="9"/>
  <c r="S27" i="18"/>
  <c r="L26" i="19"/>
  <c r="S25" i="24"/>
  <c r="AB25" i="24" s="1"/>
  <c r="AG27" i="13"/>
  <c r="AP27" i="13" s="1"/>
  <c r="AG27" i="3"/>
  <c r="AQ27" i="3" s="1"/>
  <c r="AN27" i="24"/>
  <c r="AP27" i="24" s="1"/>
  <c r="AN27" i="26"/>
  <c r="N26" i="26"/>
  <c r="H27" i="30"/>
  <c r="O27" i="30" s="1"/>
  <c r="AG27" i="30"/>
  <c r="AG25" i="10"/>
  <c r="AQ25" i="10" s="1"/>
  <c r="H26" i="6"/>
  <c r="O26" i="6" s="1"/>
  <c r="Z26" i="8"/>
  <c r="AB26" i="8" s="1"/>
  <c r="Z25" i="1"/>
  <c r="Z25" i="30"/>
  <c r="AI25" i="20"/>
  <c r="Z26" i="15"/>
  <c r="S25" i="16"/>
  <c r="L27" i="16"/>
  <c r="H25" i="12"/>
  <c r="O25" i="12" s="1"/>
  <c r="Z27" i="12"/>
  <c r="AB27" i="12" s="1"/>
  <c r="S26" i="2"/>
  <c r="AG26" i="9"/>
  <c r="H27" i="6"/>
  <c r="O27" i="6" s="1"/>
  <c r="H27" i="16"/>
  <c r="O27" i="16" s="1"/>
  <c r="AB27" i="19"/>
  <c r="Z26" i="14"/>
  <c r="AI26" i="14" s="1"/>
  <c r="S25" i="9"/>
  <c r="AC25" i="9" s="1"/>
  <c r="Z25" i="16"/>
  <c r="AJ25" i="16" s="1"/>
  <c r="S27" i="16"/>
  <c r="AB27" i="16" s="1"/>
  <c r="L27" i="2"/>
  <c r="AG25" i="18"/>
  <c r="H25" i="19"/>
  <c r="O25" i="19" s="1"/>
  <c r="AG26" i="10"/>
  <c r="AQ26" i="10" s="1"/>
  <c r="AP27" i="12"/>
  <c r="S27" i="14"/>
  <c r="U27" i="14" s="1"/>
  <c r="S27" i="15"/>
  <c r="AB27" i="15" s="1"/>
  <c r="L26" i="16"/>
  <c r="V26" i="16" s="1"/>
  <c r="AN25" i="7"/>
  <c r="Z26" i="2"/>
  <c r="S27" i="13"/>
  <c r="H25" i="14"/>
  <c r="O25" i="14" s="1"/>
  <c r="S26" i="16"/>
  <c r="L25" i="17"/>
  <c r="H27" i="4"/>
  <c r="O27" i="4" s="1"/>
  <c r="AG27" i="4"/>
  <c r="AQ27" i="4" s="1"/>
  <c r="L27" i="5"/>
  <c r="AN27" i="5"/>
  <c r="H27" i="2"/>
  <c r="O27" i="2" s="1"/>
  <c r="L26" i="12"/>
  <c r="U26" i="12" s="1"/>
  <c r="H26" i="5"/>
  <c r="O26" i="5" s="1"/>
  <c r="S26" i="7"/>
  <c r="U26" i="7" s="1"/>
  <c r="AN26" i="9"/>
  <c r="AP26" i="9" s="1"/>
  <c r="AG25" i="30"/>
  <c r="H25" i="1"/>
  <c r="O25" i="1" s="1"/>
  <c r="AG25" i="1"/>
  <c r="AG27" i="18"/>
  <c r="AP27" i="18" s="1"/>
  <c r="L25" i="6"/>
  <c r="V25" i="6" s="1"/>
  <c r="H25" i="24"/>
  <c r="O25" i="24" s="1"/>
  <c r="L26" i="24"/>
  <c r="N26" i="24" s="1"/>
  <c r="L25" i="7"/>
  <c r="N25" i="7" s="1"/>
  <c r="Z27" i="7"/>
  <c r="AG25" i="26"/>
  <c r="AI25" i="26" s="1"/>
  <c r="H25" i="5"/>
  <c r="O25" i="5" s="1"/>
  <c r="AN26" i="5"/>
  <c r="AP26" i="5" s="1"/>
  <c r="Z26" i="7"/>
  <c r="AJ26" i="7" s="1"/>
  <c r="H27" i="15"/>
  <c r="O27" i="15" s="1"/>
  <c r="L27" i="19"/>
  <c r="V27" i="19" s="1"/>
  <c r="H25" i="3"/>
  <c r="O25" i="3" s="1"/>
  <c r="Z26" i="6"/>
  <c r="Z25" i="7"/>
  <c r="AJ25" i="7" s="1"/>
  <c r="S25" i="13"/>
  <c r="AP26" i="13"/>
  <c r="AP26" i="16"/>
  <c r="H26" i="19"/>
  <c r="O26" i="19" s="1"/>
  <c r="AG25" i="6"/>
  <c r="AQ25" i="6" s="1"/>
  <c r="AG25" i="7"/>
  <c r="AQ25" i="7" s="1"/>
  <c r="H26" i="30"/>
  <c r="O26" i="30" s="1"/>
  <c r="Z26" i="10"/>
  <c r="AJ26" i="10" s="1"/>
  <c r="S26" i="1"/>
  <c r="AG25" i="14"/>
  <c r="AP25" i="14" s="1"/>
  <c r="H25" i="16"/>
  <c r="O25" i="16" s="1"/>
  <c r="AG25" i="16"/>
  <c r="AP25" i="16" s="1"/>
  <c r="S25" i="2"/>
  <c r="AC25" i="2" s="1"/>
  <c r="H25" i="20"/>
  <c r="O25" i="20" s="1"/>
  <c r="L26" i="20"/>
  <c r="U26" i="20" s="1"/>
  <c r="AI26" i="5"/>
  <c r="L25" i="24"/>
  <c r="AN26" i="26"/>
  <c r="AP26" i="26" s="1"/>
  <c r="L27" i="30"/>
  <c r="U27" i="30" s="1"/>
  <c r="Z26" i="13"/>
  <c r="AI26" i="13" s="1"/>
  <c r="AG26" i="12"/>
  <c r="AP26" i="12" s="1"/>
  <c r="H26" i="13"/>
  <c r="O26" i="13" s="1"/>
  <c r="L27" i="13"/>
  <c r="L27" i="1"/>
  <c r="S25" i="14"/>
  <c r="H27" i="14"/>
  <c r="O27" i="14" s="1"/>
  <c r="AG27" i="15"/>
  <c r="AP27" i="15" s="1"/>
  <c r="L25" i="4"/>
  <c r="V25" i="4" s="1"/>
  <c r="Z26" i="26"/>
  <c r="AB26" i="26" s="1"/>
  <c r="H27" i="26"/>
  <c r="O27" i="26" s="1"/>
  <c r="AB26" i="24"/>
  <c r="Z25" i="13"/>
  <c r="AJ25" i="13" s="1"/>
  <c r="L27" i="17"/>
  <c r="V27" i="17" s="1"/>
  <c r="S25" i="19"/>
  <c r="AC25" i="19" s="1"/>
  <c r="L25" i="21"/>
  <c r="V25" i="21" s="1"/>
  <c r="S27" i="9"/>
  <c r="U27" i="9" s="1"/>
  <c r="AP25" i="2"/>
  <c r="AP25" i="20"/>
  <c r="AP26" i="21"/>
  <c r="L25" i="30"/>
  <c r="L25" i="12"/>
  <c r="AP25" i="12"/>
  <c r="L26" i="2"/>
  <c r="Z25" i="19"/>
  <c r="S25" i="21"/>
  <c r="AB25" i="21" s="1"/>
  <c r="S26" i="6"/>
  <c r="AC26" i="6" s="1"/>
  <c r="AN27" i="10"/>
  <c r="AP27" i="10" s="1"/>
  <c r="AP25" i="19"/>
  <c r="AI25" i="21"/>
  <c r="AP25" i="5"/>
  <c r="N27" i="24"/>
  <c r="AI26" i="19"/>
  <c r="AP26" i="19"/>
  <c r="AB26" i="21"/>
  <c r="U27" i="24"/>
  <c r="AI26" i="20"/>
  <c r="AI25" i="12"/>
  <c r="AB25" i="15"/>
  <c r="AI26" i="21"/>
  <c r="S25" i="30"/>
  <c r="AB25" i="30" s="1"/>
  <c r="Z26" i="30"/>
  <c r="AB26" i="30" s="1"/>
  <c r="S25" i="12"/>
  <c r="AB25" i="12" s="1"/>
  <c r="H27" i="13"/>
  <c r="O27" i="13" s="1"/>
  <c r="L25" i="1"/>
  <c r="H27" i="1"/>
  <c r="O27" i="1" s="1"/>
  <c r="L25" i="14"/>
  <c r="V25" i="14" s="1"/>
  <c r="L26" i="14"/>
  <c r="U26" i="14" s="1"/>
  <c r="L25" i="15"/>
  <c r="N25" i="15" s="1"/>
  <c r="AG25" i="15"/>
  <c r="AI25" i="15" s="1"/>
  <c r="Z25" i="17"/>
  <c r="AJ25" i="17" s="1"/>
  <c r="AG26" i="17"/>
  <c r="AQ26" i="17" s="1"/>
  <c r="Z26" i="18"/>
  <c r="AB26" i="18" s="1"/>
  <c r="H27" i="18"/>
  <c r="O27" i="18" s="1"/>
  <c r="AG27" i="19"/>
  <c r="AP27" i="19" s="1"/>
  <c r="L25" i="20"/>
  <c r="V25" i="20" s="1"/>
  <c r="L26" i="5"/>
  <c r="V26" i="5" s="1"/>
  <c r="AN27" i="21"/>
  <c r="AN27" i="6"/>
  <c r="AP27" i="6" s="1"/>
  <c r="AP25" i="24"/>
  <c r="AP26" i="24"/>
  <c r="L25" i="26"/>
  <c r="U25" i="26" s="1"/>
  <c r="S27" i="26"/>
  <c r="U27" i="26" s="1"/>
  <c r="Z26" i="16"/>
  <c r="AI26" i="16" s="1"/>
  <c r="S27" i="2"/>
  <c r="U27" i="2" s="1"/>
  <c r="AP25" i="21"/>
  <c r="H25" i="17"/>
  <c r="O25" i="17" s="1"/>
  <c r="S25" i="20"/>
  <c r="AC25" i="20" s="1"/>
  <c r="Z25" i="4"/>
  <c r="AI25" i="4" s="1"/>
  <c r="H26" i="4"/>
  <c r="O26" i="4" s="1"/>
  <c r="S26" i="5"/>
  <c r="AC26" i="5" s="1"/>
  <c r="H25" i="21"/>
  <c r="O25" i="21" s="1"/>
  <c r="U27" i="21"/>
  <c r="Z27" i="9"/>
  <c r="AI25" i="24"/>
  <c r="L26" i="30"/>
  <c r="U26" i="30" s="1"/>
  <c r="S27" i="30"/>
  <c r="H25" i="13"/>
  <c r="O25" i="13" s="1"/>
  <c r="AG25" i="13"/>
  <c r="AP25" i="13" s="1"/>
  <c r="L26" i="13"/>
  <c r="V26" i="13" s="1"/>
  <c r="H26" i="16"/>
  <c r="O26" i="16" s="1"/>
  <c r="AG27" i="16"/>
  <c r="AP27" i="16" s="1"/>
  <c r="S26" i="19"/>
  <c r="AC26" i="19" s="1"/>
  <c r="L27" i="4"/>
  <c r="AN27" i="4"/>
  <c r="S25" i="5"/>
  <c r="U25" i="5" s="1"/>
  <c r="H27" i="3"/>
  <c r="O27" i="3" s="1"/>
  <c r="L26" i="4"/>
  <c r="Z27" i="21"/>
  <c r="AJ27" i="21" s="1"/>
  <c r="L27" i="6"/>
  <c r="S25" i="10"/>
  <c r="AC25" i="10" s="1"/>
  <c r="N26" i="10"/>
  <c r="S27" i="10"/>
  <c r="U27" i="10" s="1"/>
  <c r="AN27" i="9"/>
  <c r="AP27" i="9" s="1"/>
  <c r="N27" i="21"/>
  <c r="S26" i="13"/>
  <c r="AC26" i="13" s="1"/>
  <c r="U26" i="15"/>
  <c r="L25" i="18"/>
  <c r="U25" i="18" s="1"/>
  <c r="AG27" i="20"/>
  <c r="AQ27" i="20" s="1"/>
  <c r="S27" i="4"/>
  <c r="Z25" i="5"/>
  <c r="AI25" i="5" s="1"/>
  <c r="AG27" i="5"/>
  <c r="AI27" i="5" s="1"/>
  <c r="L26" i="21"/>
  <c r="N26" i="21" s="1"/>
  <c r="S25" i="6"/>
  <c r="S27" i="6"/>
  <c r="AC27" i="6" s="1"/>
  <c r="AG27" i="26"/>
  <c r="AP27" i="26" s="1"/>
  <c r="Z25" i="10"/>
  <c r="AB25" i="10" s="1"/>
  <c r="S26" i="10"/>
  <c r="AC26" i="10" s="1"/>
  <c r="L26" i="9"/>
  <c r="U26" i="9" s="1"/>
  <c r="AB26" i="9"/>
  <c r="Z25" i="9"/>
  <c r="AJ25" i="9" s="1"/>
  <c r="AG25" i="9"/>
  <c r="AP25" i="9" s="1"/>
  <c r="L26" i="8"/>
  <c r="N26" i="8" s="1"/>
  <c r="AG25" i="8"/>
  <c r="AQ25" i="8" s="1"/>
  <c r="AN25" i="8"/>
  <c r="S27" i="8"/>
  <c r="AB27" i="8" s="1"/>
  <c r="Z25" i="8"/>
  <c r="AJ25" i="8" s="1"/>
  <c r="AN27" i="8"/>
  <c r="AP27" i="8" s="1"/>
  <c r="S27" i="7"/>
  <c r="AB27" i="7" s="1"/>
  <c r="AG26" i="7"/>
  <c r="AQ26" i="7" s="1"/>
  <c r="AN27" i="7"/>
  <c r="AG27" i="6"/>
  <c r="Z27" i="6"/>
  <c r="AJ27" i="6" s="1"/>
  <c r="AG26" i="4"/>
  <c r="AQ26" i="4" s="1"/>
  <c r="S25" i="4"/>
  <c r="AB25" i="4" s="1"/>
  <c r="AN25" i="4"/>
  <c r="AP25" i="4" s="1"/>
  <c r="AN26" i="4"/>
  <c r="H25" i="4"/>
  <c r="O25" i="4" s="1"/>
  <c r="Z27" i="4"/>
  <c r="AB26" i="4"/>
  <c r="L26" i="17"/>
  <c r="U26" i="17" s="1"/>
  <c r="AG25" i="17"/>
  <c r="Z27" i="17"/>
  <c r="AJ27" i="17" s="1"/>
  <c r="S25" i="17"/>
  <c r="AC25" i="17" s="1"/>
  <c r="H26" i="17"/>
  <c r="O26" i="17" s="1"/>
  <c r="S27" i="17"/>
  <c r="AC27" i="17" s="1"/>
  <c r="Z26" i="17"/>
  <c r="AJ26" i="17" s="1"/>
  <c r="H27" i="17"/>
  <c r="O27" i="17" s="1"/>
  <c r="AN25" i="17"/>
  <c r="AG27" i="17"/>
  <c r="AQ27" i="17" s="1"/>
  <c r="AN25" i="1"/>
  <c r="AP25" i="1" s="1"/>
  <c r="Z26" i="1"/>
  <c r="AJ26" i="1" s="1"/>
  <c r="AG27" i="1"/>
  <c r="AI27" i="1" s="1"/>
  <c r="S25" i="1"/>
  <c r="AC25" i="1" s="1"/>
  <c r="H26" i="1"/>
  <c r="O26" i="1" s="1"/>
  <c r="AG26" i="1"/>
  <c r="S27" i="1"/>
  <c r="AB27" i="1" s="1"/>
  <c r="L26" i="1"/>
  <c r="U26" i="1" s="1"/>
  <c r="AI25" i="30"/>
  <c r="H25" i="30"/>
  <c r="O25" i="30" s="1"/>
  <c r="AN25" i="30"/>
  <c r="AP25" i="30" s="1"/>
  <c r="AG26" i="30"/>
  <c r="AP26" i="30" s="1"/>
  <c r="U25" i="8"/>
  <c r="N27" i="8"/>
  <c r="V25" i="8"/>
  <c r="N25" i="8"/>
  <c r="AJ27" i="8"/>
  <c r="AQ26" i="8"/>
  <c r="AQ27" i="8"/>
  <c r="AI27" i="8"/>
  <c r="AP26" i="8"/>
  <c r="AC26" i="8"/>
  <c r="V27" i="8"/>
  <c r="AC25" i="8"/>
  <c r="L25" i="9"/>
  <c r="N27" i="9"/>
  <c r="H25" i="9"/>
  <c r="O25" i="9" s="1"/>
  <c r="AQ27" i="9"/>
  <c r="AI26" i="9"/>
  <c r="AQ26" i="9"/>
  <c r="AC26" i="9"/>
  <c r="V27" i="9"/>
  <c r="AJ26" i="9"/>
  <c r="AN26" i="10"/>
  <c r="L25" i="10"/>
  <c r="V25" i="10" s="1"/>
  <c r="U26" i="10"/>
  <c r="N27" i="10"/>
  <c r="V27" i="10"/>
  <c r="AI27" i="10"/>
  <c r="AQ27" i="10"/>
  <c r="V26" i="10"/>
  <c r="U26" i="26"/>
  <c r="AC26" i="26"/>
  <c r="AB25" i="26"/>
  <c r="AJ25" i="26"/>
  <c r="V27" i="26"/>
  <c r="AC25" i="26"/>
  <c r="V26" i="26"/>
  <c r="AG27" i="7"/>
  <c r="N26" i="7"/>
  <c r="AJ27" i="7"/>
  <c r="N27" i="7"/>
  <c r="V27" i="7"/>
  <c r="AC25" i="7"/>
  <c r="V26" i="7"/>
  <c r="AB27" i="24"/>
  <c r="AJ27" i="24"/>
  <c r="AI26" i="24"/>
  <c r="AQ26" i="24"/>
  <c r="AQ27" i="24"/>
  <c r="AI27" i="24"/>
  <c r="V25" i="24"/>
  <c r="AJ25" i="24"/>
  <c r="AC26" i="24"/>
  <c r="V27" i="24"/>
  <c r="AQ25" i="24"/>
  <c r="AJ26" i="24"/>
  <c r="AC27" i="24"/>
  <c r="AN26" i="6"/>
  <c r="AP26" i="6" s="1"/>
  <c r="AI26" i="6"/>
  <c r="AQ26" i="6"/>
  <c r="AQ27" i="6"/>
  <c r="AJ25" i="6"/>
  <c r="V26" i="6"/>
  <c r="AJ26" i="6"/>
  <c r="AQ27" i="21"/>
  <c r="AP27" i="21"/>
  <c r="AJ25" i="21"/>
  <c r="AC26" i="21"/>
  <c r="V27" i="21"/>
  <c r="AQ26" i="21"/>
  <c r="AQ25" i="21"/>
  <c r="AJ26" i="21"/>
  <c r="AC27" i="21"/>
  <c r="AC27" i="5"/>
  <c r="U27" i="5"/>
  <c r="AB27" i="5"/>
  <c r="AJ26" i="5"/>
  <c r="N27" i="5"/>
  <c r="V27" i="5"/>
  <c r="N25" i="5"/>
  <c r="AQ26" i="5"/>
  <c r="AJ27" i="5"/>
  <c r="AC27" i="4"/>
  <c r="AI26" i="4"/>
  <c r="AJ25" i="4"/>
  <c r="AC26" i="4"/>
  <c r="V27" i="4"/>
  <c r="AQ25" i="4"/>
  <c r="AJ26" i="4"/>
  <c r="AP25" i="3"/>
  <c r="L25" i="3"/>
  <c r="V25" i="3" s="1"/>
  <c r="S26" i="3"/>
  <c r="U26" i="3" s="1"/>
  <c r="H26" i="3"/>
  <c r="O26" i="3" s="1"/>
  <c r="AI25" i="3"/>
  <c r="AB25" i="3"/>
  <c r="AJ25" i="3"/>
  <c r="AC25" i="3"/>
  <c r="AB27" i="3"/>
  <c r="AJ27" i="3"/>
  <c r="AI26" i="3"/>
  <c r="AQ26" i="3"/>
  <c r="AP26" i="3"/>
  <c r="U27" i="3"/>
  <c r="V27" i="3"/>
  <c r="V26" i="3"/>
  <c r="AJ25" i="20"/>
  <c r="AC26" i="20"/>
  <c r="AB26" i="20"/>
  <c r="AB27" i="20"/>
  <c r="N27" i="20"/>
  <c r="V27" i="20"/>
  <c r="U27" i="20"/>
  <c r="AC27" i="20"/>
  <c r="AP26" i="20"/>
  <c r="AQ26" i="20"/>
  <c r="AJ27" i="20"/>
  <c r="AQ25" i="20"/>
  <c r="AJ26" i="20"/>
  <c r="U25" i="19"/>
  <c r="V26" i="19"/>
  <c r="AC27" i="19"/>
  <c r="N25" i="19"/>
  <c r="AQ26" i="19"/>
  <c r="AJ27" i="19"/>
  <c r="U27" i="18"/>
  <c r="AB27" i="18"/>
  <c r="AC27" i="18"/>
  <c r="AB25" i="18"/>
  <c r="AJ25" i="18"/>
  <c r="AJ26" i="18"/>
  <c r="AP25" i="18"/>
  <c r="AI25" i="18"/>
  <c r="AQ25" i="18"/>
  <c r="U26" i="18"/>
  <c r="AC26" i="18"/>
  <c r="V27" i="18"/>
  <c r="N26" i="18"/>
  <c r="AP26" i="18"/>
  <c r="AQ25" i="17"/>
  <c r="V25" i="17"/>
  <c r="AC26" i="17"/>
  <c r="AG27" i="2"/>
  <c r="AI27" i="2" s="1"/>
  <c r="AP26" i="2"/>
  <c r="Z25" i="2"/>
  <c r="H26" i="2"/>
  <c r="O26" i="2" s="1"/>
  <c r="AJ26" i="2"/>
  <c r="AI26" i="2"/>
  <c r="N27" i="2"/>
  <c r="V27" i="2"/>
  <c r="N25" i="2"/>
  <c r="AQ26" i="2"/>
  <c r="AJ27" i="2"/>
  <c r="V25" i="16"/>
  <c r="U25" i="16"/>
  <c r="AC25" i="16"/>
  <c r="AQ26" i="16"/>
  <c r="AJ27" i="16"/>
  <c r="AQ25" i="15"/>
  <c r="AI26" i="15"/>
  <c r="AB26" i="15"/>
  <c r="AJ26" i="15"/>
  <c r="AJ25" i="15"/>
  <c r="AC26" i="15"/>
  <c r="V27" i="15"/>
  <c r="N26" i="15"/>
  <c r="AP26" i="15"/>
  <c r="AC25" i="14"/>
  <c r="AC27" i="14"/>
  <c r="AB25" i="14"/>
  <c r="V27" i="14"/>
  <c r="AJ25" i="14"/>
  <c r="AC26" i="14"/>
  <c r="AP26" i="14"/>
  <c r="V26" i="1"/>
  <c r="AC26" i="1"/>
  <c r="AQ25" i="1"/>
  <c r="V27" i="1"/>
  <c r="AJ27" i="1"/>
  <c r="AC25" i="13"/>
  <c r="U25" i="13"/>
  <c r="AB25" i="13"/>
  <c r="V27" i="13"/>
  <c r="V25" i="13"/>
  <c r="AC27" i="13"/>
  <c r="U27" i="13"/>
  <c r="AB27" i="13"/>
  <c r="AQ26" i="13"/>
  <c r="AB26" i="12"/>
  <c r="AJ26" i="12"/>
  <c r="N27" i="12"/>
  <c r="U27" i="12"/>
  <c r="AC27" i="12"/>
  <c r="AJ25" i="12"/>
  <c r="AC26" i="12"/>
  <c r="V27" i="12"/>
  <c r="AQ25" i="12"/>
  <c r="AB27" i="30"/>
  <c r="AJ27" i="30"/>
  <c r="V26" i="30"/>
  <c r="AQ27" i="30"/>
  <c r="AI27" i="30"/>
  <c r="AP27" i="30"/>
  <c r="AJ25" i="30"/>
  <c r="AC26" i="30"/>
  <c r="AQ25" i="30"/>
  <c r="AC27" i="30"/>
  <c r="AB26" i="2" l="1"/>
  <c r="AI25" i="1"/>
  <c r="AC25" i="24"/>
  <c r="AJ26" i="13"/>
  <c r="AP27" i="14"/>
  <c r="AB26" i="19"/>
  <c r="AC25" i="12"/>
  <c r="AB26" i="6"/>
  <c r="V26" i="17"/>
  <c r="AQ27" i="13"/>
  <c r="AJ25" i="1"/>
  <c r="AQ27" i="14"/>
  <c r="U25" i="24"/>
  <c r="N27" i="1"/>
  <c r="U26" i="6"/>
  <c r="AI27" i="13"/>
  <c r="AC25" i="21"/>
  <c r="AI27" i="21"/>
  <c r="AC27" i="16"/>
  <c r="AB25" i="1"/>
  <c r="AC27" i="15"/>
  <c r="AP27" i="20"/>
  <c r="N26" i="6"/>
  <c r="AI25" i="7"/>
  <c r="U26" i="16"/>
  <c r="U27" i="16"/>
  <c r="AP25" i="7"/>
  <c r="AC26" i="2"/>
  <c r="AB26" i="17"/>
  <c r="AI27" i="20"/>
  <c r="AQ25" i="26"/>
  <c r="N25" i="12"/>
  <c r="AP25" i="15"/>
  <c r="U26" i="2"/>
  <c r="AI27" i="12"/>
  <c r="N27" i="13"/>
  <c r="AC27" i="1"/>
  <c r="N26" i="1"/>
  <c r="AI27" i="3"/>
  <c r="AI27" i="4"/>
  <c r="AP27" i="7"/>
  <c r="AP27" i="3"/>
  <c r="V25" i="7"/>
  <c r="AJ26" i="30"/>
  <c r="N26" i="30"/>
  <c r="AB26" i="10"/>
  <c r="U27" i="6"/>
  <c r="AB25" i="5"/>
  <c r="N25" i="18"/>
  <c r="N27" i="6"/>
  <c r="U27" i="8"/>
  <c r="U25" i="21"/>
  <c r="V25" i="18"/>
  <c r="U26" i="19"/>
  <c r="N26" i="4"/>
  <c r="V27" i="6"/>
  <c r="V25" i="12"/>
  <c r="N25" i="16"/>
  <c r="V27" i="16"/>
  <c r="N27" i="30"/>
  <c r="V27" i="30"/>
  <c r="N27" i="16"/>
  <c r="AC26" i="16"/>
  <c r="AB26" i="1"/>
  <c r="AB26" i="14"/>
  <c r="N25" i="21"/>
  <c r="AP25" i="10"/>
  <c r="AJ26" i="14"/>
  <c r="AQ27" i="15"/>
  <c r="N25" i="6"/>
  <c r="AI27" i="15"/>
  <c r="U25" i="6"/>
  <c r="AC25" i="30"/>
  <c r="U27" i="15"/>
  <c r="AB25" i="16"/>
  <c r="AI25" i="16"/>
  <c r="AB27" i="10"/>
  <c r="V26" i="9"/>
  <c r="AI25" i="14"/>
  <c r="AJ27" i="12"/>
  <c r="AJ25" i="5"/>
  <c r="N25" i="30"/>
  <c r="U25" i="12"/>
  <c r="U25" i="15"/>
  <c r="AB27" i="21"/>
  <c r="AI27" i="6"/>
  <c r="AJ26" i="8"/>
  <c r="N27" i="18"/>
  <c r="AC25" i="5"/>
  <c r="U26" i="8"/>
  <c r="V25" i="15"/>
  <c r="AC27" i="10"/>
  <c r="V26" i="8"/>
  <c r="AI26" i="8"/>
  <c r="AI26" i="26"/>
  <c r="N27" i="4"/>
  <c r="AB27" i="2"/>
  <c r="AC26" i="7"/>
  <c r="AC27" i="2"/>
  <c r="AC27" i="9"/>
  <c r="U25" i="17"/>
  <c r="AB27" i="6"/>
  <c r="AJ25" i="10"/>
  <c r="AB26" i="7"/>
  <c r="AI25" i="17"/>
  <c r="N25" i="13"/>
  <c r="AP26" i="17"/>
  <c r="N27" i="19"/>
  <c r="U27" i="4"/>
  <c r="AC27" i="8"/>
  <c r="AI25" i="10"/>
  <c r="AI26" i="10"/>
  <c r="N26" i="9"/>
  <c r="AB25" i="2"/>
  <c r="AB25" i="7"/>
  <c r="N26" i="5"/>
  <c r="N25" i="24"/>
  <c r="AI26" i="7"/>
  <c r="AP26" i="7"/>
  <c r="N26" i="19"/>
  <c r="AB26" i="5"/>
  <c r="U26" i="5"/>
  <c r="AP25" i="26"/>
  <c r="U25" i="7"/>
  <c r="AI25" i="13"/>
  <c r="AB27" i="14"/>
  <c r="AI26" i="17"/>
  <c r="AB26" i="3"/>
  <c r="AI27" i="26"/>
  <c r="U27" i="1"/>
  <c r="AP27" i="4"/>
  <c r="AB26" i="16"/>
  <c r="AJ26" i="16"/>
  <c r="AQ25" i="16"/>
  <c r="AQ27" i="26"/>
  <c r="AP25" i="8"/>
  <c r="N25" i="1"/>
  <c r="U25" i="30"/>
  <c r="AQ25" i="13"/>
  <c r="AB27" i="17"/>
  <c r="N27" i="26"/>
  <c r="U25" i="9"/>
  <c r="N27" i="15"/>
  <c r="AB26" i="13"/>
  <c r="V25" i="1"/>
  <c r="AI27" i="18"/>
  <c r="V25" i="30"/>
  <c r="U26" i="13"/>
  <c r="AQ25" i="14"/>
  <c r="U27" i="17"/>
  <c r="AI26" i="18"/>
  <c r="AP26" i="10"/>
  <c r="V26" i="12"/>
  <c r="N26" i="12"/>
  <c r="U25" i="1"/>
  <c r="N27" i="17"/>
  <c r="N26" i="2"/>
  <c r="AQ27" i="1"/>
  <c r="N27" i="14"/>
  <c r="AQ27" i="18"/>
  <c r="AB27" i="4"/>
  <c r="U25" i="14"/>
  <c r="N25" i="14"/>
  <c r="V26" i="2"/>
  <c r="AI25" i="6"/>
  <c r="U26" i="24"/>
  <c r="AI26" i="12"/>
  <c r="AP27" i="1"/>
  <c r="U25" i="2"/>
  <c r="N25" i="26"/>
  <c r="AB25" i="8"/>
  <c r="U25" i="4"/>
  <c r="AQ26" i="12"/>
  <c r="AI27" i="19"/>
  <c r="V25" i="26"/>
  <c r="AQ27" i="19"/>
  <c r="V26" i="4"/>
  <c r="V26" i="24"/>
  <c r="AP25" i="6"/>
  <c r="AI26" i="1"/>
  <c r="U27" i="19"/>
  <c r="AC26" i="3"/>
  <c r="AC25" i="6"/>
  <c r="AB25" i="6"/>
  <c r="AB25" i="19"/>
  <c r="AI27" i="16"/>
  <c r="AI25" i="19"/>
  <c r="AQ27" i="2"/>
  <c r="V26" i="20"/>
  <c r="AC27" i="7"/>
  <c r="AJ26" i="26"/>
  <c r="AB27" i="9"/>
  <c r="N26" i="20"/>
  <c r="U27" i="7"/>
  <c r="AQ25" i="9"/>
  <c r="AI25" i="9"/>
  <c r="U26" i="4"/>
  <c r="N26" i="13"/>
  <c r="AI27" i="17"/>
  <c r="AC25" i="4"/>
  <c r="U26" i="21"/>
  <c r="AB25" i="20"/>
  <c r="N27" i="3"/>
  <c r="AB25" i="9"/>
  <c r="AP27" i="2"/>
  <c r="AJ25" i="19"/>
  <c r="V26" i="21"/>
  <c r="AQ27" i="16"/>
  <c r="AP27" i="17"/>
  <c r="AP27" i="5"/>
  <c r="AP25" i="17"/>
  <c r="U25" i="20"/>
  <c r="N25" i="9"/>
  <c r="N25" i="20"/>
  <c r="AB27" i="26"/>
  <c r="V25" i="9"/>
  <c r="AQ27" i="5"/>
  <c r="AQ27" i="7"/>
  <c r="AC27" i="26"/>
  <c r="AI27" i="9"/>
  <c r="N26" i="14"/>
  <c r="V26" i="14"/>
  <c r="N26" i="16"/>
  <c r="N25" i="17"/>
  <c r="AJ27" i="9"/>
  <c r="AQ26" i="1"/>
  <c r="AP26" i="4"/>
  <c r="AQ26" i="30"/>
  <c r="AP26" i="1"/>
  <c r="AB25" i="17"/>
  <c r="AI25" i="8"/>
  <c r="AI27" i="7"/>
  <c r="N25" i="4"/>
  <c r="AJ27" i="4"/>
  <c r="N26" i="17"/>
  <c r="AI26" i="30"/>
  <c r="U25" i="10"/>
  <c r="N25" i="10"/>
  <c r="N25" i="3"/>
  <c r="U25" i="3"/>
  <c r="N26" i="3"/>
  <c r="AI25" i="2"/>
  <c r="AJ25" i="2"/>
  <c r="F73" i="10"/>
  <c r="F73" i="9"/>
  <c r="F73" i="8"/>
  <c r="AL73" i="26"/>
  <c r="AE73" i="26"/>
  <c r="X73" i="26"/>
  <c r="Q73" i="26"/>
  <c r="J73" i="26"/>
  <c r="F73" i="26"/>
  <c r="AL73" i="7"/>
  <c r="AE73" i="7"/>
  <c r="X73" i="7"/>
  <c r="Q73" i="7"/>
  <c r="F73" i="7"/>
  <c r="B69" i="7"/>
  <c r="F73" i="21"/>
  <c r="F73" i="5"/>
  <c r="F73" i="4"/>
  <c r="F73" i="3"/>
  <c r="F73" i="20"/>
  <c r="F73" i="19"/>
  <c r="F73" i="18"/>
  <c r="F73" i="17"/>
  <c r="F73" i="2"/>
  <c r="F73" i="16"/>
  <c r="F73" i="15"/>
  <c r="F73" i="14"/>
  <c r="AL74" i="11"/>
  <c r="AE74" i="11"/>
  <c r="X74" i="11"/>
  <c r="Q74" i="11"/>
  <c r="J74" i="11"/>
  <c r="J73" i="30" s="1"/>
  <c r="Q73" i="30" s="1"/>
  <c r="X73" i="30" s="1"/>
  <c r="AE73" i="30" s="1"/>
  <c r="AL73" i="30" s="1"/>
  <c r="F74" i="11"/>
  <c r="F73" i="12" s="1"/>
  <c r="AL63" i="10"/>
  <c r="AL69" i="10" s="1"/>
  <c r="AE63" i="10"/>
  <c r="AE69" i="10" s="1"/>
  <c r="X63" i="10"/>
  <c r="X69" i="10" s="1"/>
  <c r="Q63" i="10"/>
  <c r="Q69" i="10" s="1"/>
  <c r="J63" i="10"/>
  <c r="J69" i="10" s="1"/>
  <c r="F63" i="10"/>
  <c r="F69" i="10" s="1"/>
  <c r="AL63" i="9"/>
  <c r="AL69" i="9" s="1"/>
  <c r="AE63" i="9"/>
  <c r="AE69" i="9" s="1"/>
  <c r="X63" i="9"/>
  <c r="X69" i="9" s="1"/>
  <c r="Q63" i="9"/>
  <c r="Q69" i="9" s="1"/>
  <c r="J63" i="9"/>
  <c r="J69" i="9" s="1"/>
  <c r="F63" i="9"/>
  <c r="F69" i="9" s="1"/>
  <c r="AL63" i="8"/>
  <c r="AL69" i="8" s="1"/>
  <c r="AE63" i="8"/>
  <c r="AE69" i="8" s="1"/>
  <c r="X63" i="8"/>
  <c r="X69" i="8" s="1"/>
  <c r="Q63" i="8"/>
  <c r="Q69" i="8" s="1"/>
  <c r="J63" i="8"/>
  <c r="J69" i="8" s="1"/>
  <c r="F63" i="8"/>
  <c r="F69" i="8" s="1"/>
  <c r="AL63" i="20"/>
  <c r="AE63" i="20"/>
  <c r="X63" i="20"/>
  <c r="Q63" i="20"/>
  <c r="J63" i="20"/>
  <c r="F63" i="20"/>
  <c r="AL63" i="19"/>
  <c r="AL69" i="19" s="1"/>
  <c r="AE63" i="19"/>
  <c r="AE69" i="19" s="1"/>
  <c r="X63" i="19"/>
  <c r="X69" i="19" s="1"/>
  <c r="Q63" i="19"/>
  <c r="Q69" i="19" s="1"/>
  <c r="J63" i="19"/>
  <c r="J69" i="19" s="1"/>
  <c r="F63" i="19"/>
  <c r="AL63" i="18"/>
  <c r="AL69" i="18" s="1"/>
  <c r="AE63" i="18"/>
  <c r="AE69" i="18" s="1"/>
  <c r="X63" i="18"/>
  <c r="X69" i="18" s="1"/>
  <c r="Q63" i="18"/>
  <c r="Q69" i="18" s="1"/>
  <c r="J63" i="18"/>
  <c r="J69" i="18" s="1"/>
  <c r="F63" i="18"/>
  <c r="AL63" i="17"/>
  <c r="AL69" i="17" s="1"/>
  <c r="AE63" i="17"/>
  <c r="X63" i="17"/>
  <c r="X69" i="17" s="1"/>
  <c r="Q63" i="17"/>
  <c r="J63" i="17"/>
  <c r="J69" i="17" s="1"/>
  <c r="F63" i="17"/>
  <c r="F69" i="17" s="1"/>
  <c r="AL63" i="2"/>
  <c r="AL69" i="2" s="1"/>
  <c r="AE63" i="2"/>
  <c r="AE69" i="2" s="1"/>
  <c r="X63" i="2"/>
  <c r="X69" i="2" s="1"/>
  <c r="Q63" i="2"/>
  <c r="Q69" i="2" s="1"/>
  <c r="J63" i="2"/>
  <c r="J69" i="2" s="1"/>
  <c r="F63" i="2"/>
  <c r="F69" i="2" s="1"/>
  <c r="AL64" i="11"/>
  <c r="AL70" i="11" s="1"/>
  <c r="AE64" i="11"/>
  <c r="AE70" i="11" s="1"/>
  <c r="X64" i="11"/>
  <c r="X70" i="11" s="1"/>
  <c r="Q64" i="11"/>
  <c r="J64" i="11"/>
  <c r="F64" i="11"/>
  <c r="Q70" i="11" l="1"/>
  <c r="Q69" i="12" s="1"/>
  <c r="X69" i="12" s="1"/>
  <c r="AE69" i="12" s="1"/>
  <c r="AL69" i="12" s="1"/>
  <c r="Q63" i="30"/>
  <c r="X63" i="30" s="1"/>
  <c r="J70" i="11"/>
  <c r="J69" i="12" s="1"/>
  <c r="J63" i="30"/>
  <c r="F70" i="11"/>
  <c r="F63" i="30"/>
  <c r="F69" i="30" s="1"/>
  <c r="F73" i="1"/>
  <c r="F73" i="13"/>
  <c r="F63" i="1"/>
  <c r="F69" i="1" s="1"/>
  <c r="J63" i="1"/>
  <c r="Q63" i="15"/>
  <c r="X63" i="15" s="1"/>
  <c r="AE63" i="15" s="1"/>
  <c r="AL63" i="15" s="1"/>
  <c r="J63" i="15"/>
  <c r="Q63" i="1"/>
  <c r="X63" i="1" s="1"/>
  <c r="AE63" i="1" s="1"/>
  <c r="AL63" i="1" s="1"/>
  <c r="F63" i="14"/>
  <c r="F69" i="14" s="1"/>
  <c r="F63" i="12"/>
  <c r="F69" i="12" s="1"/>
  <c r="J63" i="14"/>
  <c r="Q69" i="15"/>
  <c r="X69" i="15" s="1"/>
  <c r="AE69" i="15" s="1"/>
  <c r="AL69" i="15" s="1"/>
  <c r="J63" i="12"/>
  <c r="Q63" i="14"/>
  <c r="X63" i="14" s="1"/>
  <c r="F63" i="16"/>
  <c r="F69" i="16" s="1"/>
  <c r="Q63" i="12"/>
  <c r="X63" i="12" s="1"/>
  <c r="AE63" i="12" s="1"/>
  <c r="AL63" i="12" s="1"/>
  <c r="F63" i="13"/>
  <c r="F69" i="13" s="1"/>
  <c r="J63" i="16"/>
  <c r="J63" i="13"/>
  <c r="Q63" i="16"/>
  <c r="X63" i="16" s="1"/>
  <c r="AE63" i="16" s="1"/>
  <c r="AL63" i="16" s="1"/>
  <c r="F73" i="30"/>
  <c r="Q63" i="13"/>
  <c r="X63" i="13" s="1"/>
  <c r="AE63" i="13" s="1"/>
  <c r="AL63" i="13" s="1"/>
  <c r="F63" i="15"/>
  <c r="F69" i="15" s="1"/>
  <c r="Q69" i="20"/>
  <c r="AE69" i="20"/>
  <c r="F69" i="20"/>
  <c r="J69" i="20"/>
  <c r="X69" i="20"/>
  <c r="AL69" i="20"/>
  <c r="F69" i="19"/>
  <c r="F69" i="18"/>
  <c r="Q69" i="17"/>
  <c r="AE69" i="17"/>
  <c r="F58" i="10"/>
  <c r="F57" i="10"/>
  <c r="F56" i="10"/>
  <c r="F55" i="10"/>
  <c r="F54" i="10"/>
  <c r="F53" i="10"/>
  <c r="F52" i="10"/>
  <c r="F51" i="10"/>
  <c r="F46" i="10"/>
  <c r="F44" i="10"/>
  <c r="F43" i="10"/>
  <c r="F40" i="10"/>
  <c r="F36" i="10"/>
  <c r="F31" i="10"/>
  <c r="F29" i="10"/>
  <c r="F23" i="10"/>
  <c r="F58" i="9"/>
  <c r="F57" i="9"/>
  <c r="F56" i="9"/>
  <c r="F55" i="9"/>
  <c r="F54" i="9"/>
  <c r="F53" i="9"/>
  <c r="F52" i="9"/>
  <c r="F51" i="9"/>
  <c r="F49" i="9"/>
  <c r="F48" i="9"/>
  <c r="F46" i="9"/>
  <c r="F44" i="9"/>
  <c r="F43" i="9"/>
  <c r="F42" i="9"/>
  <c r="F40" i="9"/>
  <c r="F36" i="9"/>
  <c r="F29" i="9"/>
  <c r="F23" i="9"/>
  <c r="F58" i="8"/>
  <c r="F57" i="8"/>
  <c r="F56" i="8"/>
  <c r="F55" i="8"/>
  <c r="F54" i="8"/>
  <c r="F53" i="8"/>
  <c r="F52" i="8"/>
  <c r="F51" i="8"/>
  <c r="F49" i="8"/>
  <c r="F48" i="8"/>
  <c r="F46" i="8"/>
  <c r="F44" i="8"/>
  <c r="F43" i="8"/>
  <c r="F42" i="8"/>
  <c r="F40" i="8"/>
  <c r="F36" i="8"/>
  <c r="F31" i="8"/>
  <c r="F29" i="8"/>
  <c r="F23" i="8"/>
  <c r="F54" i="26"/>
  <c r="F53" i="26"/>
  <c r="H53" i="26" s="1"/>
  <c r="F52" i="26"/>
  <c r="F51" i="26"/>
  <c r="F46" i="26"/>
  <c r="F43" i="26"/>
  <c r="F42" i="26"/>
  <c r="F36" i="26"/>
  <c r="F31" i="26"/>
  <c r="F29" i="26"/>
  <c r="F23" i="26"/>
  <c r="F54" i="7"/>
  <c r="F53" i="7"/>
  <c r="F52" i="7"/>
  <c r="F51" i="7"/>
  <c r="F46" i="7"/>
  <c r="F43" i="7"/>
  <c r="F42" i="7"/>
  <c r="F36" i="7"/>
  <c r="F31" i="7"/>
  <c r="F29" i="7"/>
  <c r="F23" i="7"/>
  <c r="F53" i="24"/>
  <c r="F52" i="24"/>
  <c r="F51" i="24"/>
  <c r="F49" i="24"/>
  <c r="F48" i="24"/>
  <c r="F46" i="24"/>
  <c r="F44" i="24"/>
  <c r="F43" i="24"/>
  <c r="F42" i="24"/>
  <c r="F40" i="24"/>
  <c r="F36" i="24"/>
  <c r="F31" i="24"/>
  <c r="F29" i="24"/>
  <c r="F23" i="24"/>
  <c r="F49" i="6"/>
  <c r="F48" i="6"/>
  <c r="F46" i="6"/>
  <c r="H46" i="6" s="1"/>
  <c r="O46" i="6" s="1"/>
  <c r="F44" i="6"/>
  <c r="F43" i="6"/>
  <c r="F42" i="6"/>
  <c r="H42" i="6" s="1"/>
  <c r="F40" i="6"/>
  <c r="F36" i="6"/>
  <c r="F31" i="6"/>
  <c r="F29" i="6"/>
  <c r="F23" i="6"/>
  <c r="F53" i="21"/>
  <c r="H53" i="21" s="1"/>
  <c r="F52" i="21"/>
  <c r="F51" i="21"/>
  <c r="F49" i="21"/>
  <c r="F48" i="21"/>
  <c r="H48" i="21" s="1"/>
  <c r="F46" i="21"/>
  <c r="H46" i="21" s="1"/>
  <c r="O46" i="21" s="1"/>
  <c r="F44" i="21"/>
  <c r="F43" i="21"/>
  <c r="F42" i="21"/>
  <c r="H42" i="21" s="1"/>
  <c r="F40" i="21"/>
  <c r="F36" i="21"/>
  <c r="F31" i="21"/>
  <c r="F29" i="21"/>
  <c r="F23" i="21"/>
  <c r="F53" i="5"/>
  <c r="H53" i="5" s="1"/>
  <c r="F52" i="5"/>
  <c r="F51" i="5"/>
  <c r="F49" i="5"/>
  <c r="F48" i="5"/>
  <c r="H48" i="5" s="1"/>
  <c r="F46" i="5"/>
  <c r="H46" i="5" s="1"/>
  <c r="O46" i="5" s="1"/>
  <c r="F44" i="5"/>
  <c r="F43" i="5"/>
  <c r="F42" i="5"/>
  <c r="H42" i="5" s="1"/>
  <c r="F40" i="5"/>
  <c r="F36" i="5"/>
  <c r="F31" i="5"/>
  <c r="F29" i="5"/>
  <c r="F23" i="5"/>
  <c r="F53" i="4"/>
  <c r="H53" i="4" s="1"/>
  <c r="F52" i="4"/>
  <c r="F51" i="4"/>
  <c r="F49" i="4"/>
  <c r="F48" i="4"/>
  <c r="F46" i="4"/>
  <c r="H46" i="4" s="1"/>
  <c r="O46" i="4" s="1"/>
  <c r="F44" i="4"/>
  <c r="H44" i="4" s="1"/>
  <c r="F43" i="4"/>
  <c r="F42" i="4"/>
  <c r="F40" i="4"/>
  <c r="H40" i="4" s="1"/>
  <c r="F36" i="4"/>
  <c r="F31" i="4"/>
  <c r="F29" i="4"/>
  <c r="F23" i="4"/>
  <c r="F53" i="3"/>
  <c r="F52" i="3"/>
  <c r="F51" i="3"/>
  <c r="F49" i="3"/>
  <c r="F48" i="3"/>
  <c r="F46" i="3"/>
  <c r="F44" i="3"/>
  <c r="F43" i="3"/>
  <c r="F42" i="3"/>
  <c r="F40" i="3"/>
  <c r="F36" i="3"/>
  <c r="F31" i="3"/>
  <c r="F29" i="3"/>
  <c r="F23" i="3"/>
  <c r="F58" i="20"/>
  <c r="F57" i="20"/>
  <c r="F56" i="20"/>
  <c r="F55" i="20"/>
  <c r="F54" i="20"/>
  <c r="F53" i="20"/>
  <c r="F52" i="20"/>
  <c r="F51" i="20"/>
  <c r="F49" i="20"/>
  <c r="F48" i="20"/>
  <c r="F46" i="20"/>
  <c r="F44" i="20"/>
  <c r="F42" i="20"/>
  <c r="F40" i="20"/>
  <c r="F36" i="20"/>
  <c r="F31" i="20"/>
  <c r="F29" i="20"/>
  <c r="F23" i="20"/>
  <c r="F58" i="19"/>
  <c r="F57" i="19"/>
  <c r="F56" i="19"/>
  <c r="F55" i="19"/>
  <c r="F54" i="19"/>
  <c r="F53" i="19"/>
  <c r="F52" i="19"/>
  <c r="F51" i="19"/>
  <c r="F49" i="19"/>
  <c r="F48" i="19"/>
  <c r="F46" i="19"/>
  <c r="F44" i="19"/>
  <c r="F42" i="19"/>
  <c r="F40" i="19"/>
  <c r="F36" i="19"/>
  <c r="F31" i="19"/>
  <c r="F29" i="19"/>
  <c r="F23" i="19"/>
  <c r="F58" i="18"/>
  <c r="F57" i="18"/>
  <c r="F56" i="18"/>
  <c r="F55" i="18"/>
  <c r="F54" i="18"/>
  <c r="F53" i="18"/>
  <c r="F52" i="18"/>
  <c r="F51" i="18"/>
  <c r="F49" i="18"/>
  <c r="F48" i="18"/>
  <c r="F46" i="18"/>
  <c r="F44" i="18"/>
  <c r="F42" i="18"/>
  <c r="F40" i="18"/>
  <c r="F36" i="18"/>
  <c r="F31" i="18"/>
  <c r="F29" i="18"/>
  <c r="F23" i="18"/>
  <c r="F58" i="17"/>
  <c r="F57" i="17"/>
  <c r="F56" i="17"/>
  <c r="F55" i="17"/>
  <c r="F54" i="17"/>
  <c r="F53" i="17"/>
  <c r="F52" i="17"/>
  <c r="F51" i="17"/>
  <c r="F49" i="17"/>
  <c r="F48" i="17"/>
  <c r="F46" i="17"/>
  <c r="F44" i="17"/>
  <c r="F42" i="17"/>
  <c r="F40" i="17"/>
  <c r="F36" i="17"/>
  <c r="F31" i="17"/>
  <c r="F29" i="17"/>
  <c r="F23" i="17"/>
  <c r="F58" i="2"/>
  <c r="F57" i="2"/>
  <c r="F56" i="2"/>
  <c r="F55" i="2"/>
  <c r="F54" i="2"/>
  <c r="F53" i="2"/>
  <c r="F52" i="2"/>
  <c r="F51" i="2"/>
  <c r="F49" i="2"/>
  <c r="F48" i="2"/>
  <c r="F46" i="2"/>
  <c r="F44" i="2"/>
  <c r="F42" i="2"/>
  <c r="F40" i="2"/>
  <c r="F36" i="2"/>
  <c r="F31" i="2"/>
  <c r="F29" i="2"/>
  <c r="F23" i="2"/>
  <c r="F53" i="16"/>
  <c r="F52" i="16"/>
  <c r="F51" i="16"/>
  <c r="F49" i="16"/>
  <c r="F48" i="16"/>
  <c r="F44" i="16"/>
  <c r="F42" i="16"/>
  <c r="F40" i="16"/>
  <c r="F36" i="16"/>
  <c r="F29" i="16"/>
  <c r="F23" i="16"/>
  <c r="F53" i="15"/>
  <c r="F52" i="15"/>
  <c r="F51" i="15"/>
  <c r="F49" i="15"/>
  <c r="F48" i="15"/>
  <c r="F44" i="15"/>
  <c r="F42" i="15"/>
  <c r="F40" i="15"/>
  <c r="F36" i="15"/>
  <c r="F29" i="15"/>
  <c r="F23" i="15"/>
  <c r="F53" i="14"/>
  <c r="F52" i="14"/>
  <c r="F51" i="14"/>
  <c r="F49" i="14"/>
  <c r="F48" i="14"/>
  <c r="F44" i="14"/>
  <c r="F42" i="14"/>
  <c r="F40" i="14"/>
  <c r="F36" i="14"/>
  <c r="F29" i="14"/>
  <c r="F23" i="14"/>
  <c r="F53" i="1"/>
  <c r="F52" i="1"/>
  <c r="F51" i="1"/>
  <c r="F49" i="1"/>
  <c r="F48" i="1"/>
  <c r="F44" i="1"/>
  <c r="F42" i="1"/>
  <c r="F40" i="1"/>
  <c r="F36" i="1"/>
  <c r="F29" i="1"/>
  <c r="F23" i="1"/>
  <c r="F53" i="13"/>
  <c r="F52" i="13"/>
  <c r="F51" i="13"/>
  <c r="F49" i="13"/>
  <c r="F48" i="13"/>
  <c r="F44" i="13"/>
  <c r="F42" i="13"/>
  <c r="F40" i="13"/>
  <c r="F36" i="13"/>
  <c r="F29" i="13"/>
  <c r="F23" i="13"/>
  <c r="F53" i="12"/>
  <c r="F52" i="12"/>
  <c r="F51" i="12"/>
  <c r="F49" i="12"/>
  <c r="F48" i="12"/>
  <c r="F44" i="12"/>
  <c r="F42" i="12"/>
  <c r="F40" i="12"/>
  <c r="F29" i="12"/>
  <c r="F23" i="12"/>
  <c r="F53" i="30"/>
  <c r="F52" i="30"/>
  <c r="F51" i="30"/>
  <c r="F49" i="30"/>
  <c r="F48" i="30"/>
  <c r="F44" i="30"/>
  <c r="F42" i="30"/>
  <c r="F40" i="30"/>
  <c r="F29" i="30"/>
  <c r="F23" i="30"/>
  <c r="F59" i="11"/>
  <c r="F58" i="11"/>
  <c r="F57" i="11"/>
  <c r="F56" i="11"/>
  <c r="F55" i="11"/>
  <c r="F53" i="11"/>
  <c r="F52" i="11"/>
  <c r="F51" i="11"/>
  <c r="F49" i="11"/>
  <c r="F48" i="11"/>
  <c r="F44" i="11"/>
  <c r="F42" i="11"/>
  <c r="F40" i="11"/>
  <c r="F36" i="11"/>
  <c r="F31" i="11"/>
  <c r="F29" i="11"/>
  <c r="F23" i="11"/>
  <c r="J23" i="11"/>
  <c r="AL57" i="10"/>
  <c r="AL44" i="10"/>
  <c r="AE44" i="10"/>
  <c r="X44" i="10"/>
  <c r="Q44" i="10"/>
  <c r="J44" i="10"/>
  <c r="AL57" i="9"/>
  <c r="AL42" i="9"/>
  <c r="AE42" i="9"/>
  <c r="X42" i="9"/>
  <c r="Q42" i="9"/>
  <c r="J42" i="9"/>
  <c r="AL57" i="8"/>
  <c r="G45" i="8"/>
  <c r="G48" i="8" s="1"/>
  <c r="K48" i="8" s="1"/>
  <c r="R48" i="8" s="1"/>
  <c r="Y48" i="8" s="1"/>
  <c r="AF48" i="8" s="1"/>
  <c r="AM48" i="8" s="1"/>
  <c r="AL44" i="8"/>
  <c r="AE44" i="8"/>
  <c r="X44" i="8"/>
  <c r="Q44" i="8"/>
  <c r="J44" i="8"/>
  <c r="AL54" i="26"/>
  <c r="AE54" i="26"/>
  <c r="X54" i="26"/>
  <c r="Q54" i="26"/>
  <c r="J54" i="26"/>
  <c r="AL53" i="26"/>
  <c r="AN53" i="26" s="1"/>
  <c r="AE53" i="26"/>
  <c r="AG53" i="26" s="1"/>
  <c r="X53" i="26"/>
  <c r="Z53" i="26" s="1"/>
  <c r="Q53" i="26"/>
  <c r="S53" i="26" s="1"/>
  <c r="J53" i="26"/>
  <c r="L53" i="26" s="1"/>
  <c r="AL52" i="26"/>
  <c r="AE52" i="26"/>
  <c r="X52" i="26"/>
  <c r="Q52" i="26"/>
  <c r="J52" i="26"/>
  <c r="AL51" i="26"/>
  <c r="AE51" i="26"/>
  <c r="X51" i="26"/>
  <c r="Q51" i="26"/>
  <c r="J51" i="26"/>
  <c r="AL54" i="7"/>
  <c r="AE54" i="7"/>
  <c r="X54" i="7"/>
  <c r="Q54" i="7"/>
  <c r="J54" i="7"/>
  <c r="AL49" i="6"/>
  <c r="AE49" i="6"/>
  <c r="X49" i="6"/>
  <c r="Q49" i="6"/>
  <c r="K49" i="6"/>
  <c r="J49" i="6"/>
  <c r="AM48" i="6"/>
  <c r="AM49" i="6" s="1"/>
  <c r="AL48" i="6"/>
  <c r="AF48" i="6"/>
  <c r="AE48" i="6"/>
  <c r="Y48" i="6"/>
  <c r="Y49" i="6" s="1"/>
  <c r="X48" i="6"/>
  <c r="R48" i="6"/>
  <c r="R49" i="6" s="1"/>
  <c r="Q48" i="6"/>
  <c r="K48" i="6"/>
  <c r="J48" i="6"/>
  <c r="L48" i="6" s="1"/>
  <c r="G48" i="6"/>
  <c r="G49" i="6" s="1"/>
  <c r="AL46" i="6"/>
  <c r="AN46" i="6" s="1"/>
  <c r="AE46" i="6"/>
  <c r="AG46" i="6" s="1"/>
  <c r="X46" i="6"/>
  <c r="Z46" i="6" s="1"/>
  <c r="Q46" i="6"/>
  <c r="S46" i="6" s="1"/>
  <c r="J46" i="6"/>
  <c r="L46" i="6" s="1"/>
  <c r="G45" i="6"/>
  <c r="G51" i="6" s="1"/>
  <c r="AM44" i="6"/>
  <c r="AL44" i="6"/>
  <c r="AN44" i="6" s="1"/>
  <c r="AF44" i="6"/>
  <c r="AE44" i="6"/>
  <c r="Y44" i="6"/>
  <c r="X44" i="6"/>
  <c r="R44" i="6"/>
  <c r="Q44" i="6"/>
  <c r="K44" i="6"/>
  <c r="J44" i="6"/>
  <c r="L44" i="6" s="1"/>
  <c r="G44" i="6"/>
  <c r="AM43" i="6"/>
  <c r="AL43" i="6"/>
  <c r="AF43" i="6"/>
  <c r="AE43" i="6"/>
  <c r="AG43" i="6" s="1"/>
  <c r="Y43" i="6"/>
  <c r="X43" i="6"/>
  <c r="R43" i="6"/>
  <c r="Q43" i="6"/>
  <c r="K43" i="6"/>
  <c r="J43" i="6"/>
  <c r="G43" i="6"/>
  <c r="B43" i="6"/>
  <c r="AM42" i="6"/>
  <c r="AL42" i="6"/>
  <c r="AF42" i="6"/>
  <c r="AE42" i="6"/>
  <c r="Y42" i="6"/>
  <c r="X42" i="6"/>
  <c r="R42" i="6"/>
  <c r="Q42" i="6"/>
  <c r="S42" i="6" s="1"/>
  <c r="K42" i="6"/>
  <c r="J42" i="6"/>
  <c r="G42" i="6"/>
  <c r="D42" i="6"/>
  <c r="B42" i="6"/>
  <c r="AM40" i="6"/>
  <c r="AL40" i="6"/>
  <c r="AN40" i="6" s="1"/>
  <c r="AF40" i="6"/>
  <c r="AE40" i="6"/>
  <c r="AG40" i="6" s="1"/>
  <c r="Y40" i="6"/>
  <c r="X40" i="6"/>
  <c r="R40" i="6"/>
  <c r="Q40" i="6"/>
  <c r="K40" i="6"/>
  <c r="G40" i="6"/>
  <c r="D40" i="6"/>
  <c r="B40" i="6"/>
  <c r="J53" i="7"/>
  <c r="J52" i="7"/>
  <c r="J51" i="7"/>
  <c r="J43" i="7"/>
  <c r="J42" i="7"/>
  <c r="AL53" i="21"/>
  <c r="AN53" i="21" s="1"/>
  <c r="AE53" i="21"/>
  <c r="AG53" i="21" s="1"/>
  <c r="X53" i="21"/>
  <c r="Z53" i="21" s="1"/>
  <c r="Q53" i="21"/>
  <c r="S53" i="21" s="1"/>
  <c r="J53" i="21"/>
  <c r="L53" i="21" s="1"/>
  <c r="J52" i="21"/>
  <c r="J51" i="21"/>
  <c r="AM49" i="21"/>
  <c r="AL49" i="21"/>
  <c r="AF49" i="21"/>
  <c r="AE49" i="21"/>
  <c r="X49" i="21"/>
  <c r="Q49" i="21"/>
  <c r="J49" i="21"/>
  <c r="AM48" i="21"/>
  <c r="AL48" i="21"/>
  <c r="AN48" i="21" s="1"/>
  <c r="AF48" i="21"/>
  <c r="AE48" i="21"/>
  <c r="Y48" i="21"/>
  <c r="Y49" i="21" s="1"/>
  <c r="X48" i="21"/>
  <c r="R48" i="21"/>
  <c r="R49" i="21" s="1"/>
  <c r="Q48" i="21"/>
  <c r="S48" i="21" s="1"/>
  <c r="K48" i="21"/>
  <c r="K49" i="21" s="1"/>
  <c r="J48" i="21"/>
  <c r="G48" i="21"/>
  <c r="G49" i="21" s="1"/>
  <c r="J46" i="21"/>
  <c r="L46" i="21" s="1"/>
  <c r="V46" i="21" s="1"/>
  <c r="G45" i="21"/>
  <c r="G51" i="21" s="1"/>
  <c r="AM44" i="21"/>
  <c r="AL44" i="21"/>
  <c r="AF44" i="21"/>
  <c r="AE44" i="21"/>
  <c r="AG44" i="21" s="1"/>
  <c r="Y44" i="21"/>
  <c r="X44" i="21"/>
  <c r="R44" i="21"/>
  <c r="Q44" i="21"/>
  <c r="K44" i="21"/>
  <c r="J44" i="21"/>
  <c r="G44" i="21"/>
  <c r="AM43" i="21"/>
  <c r="AL43" i="21"/>
  <c r="AN43" i="21" s="1"/>
  <c r="AF43" i="21"/>
  <c r="AE43" i="21"/>
  <c r="Y43" i="21"/>
  <c r="X43" i="21"/>
  <c r="Z43" i="21" s="1"/>
  <c r="R43" i="21"/>
  <c r="Q43" i="21"/>
  <c r="K43" i="21"/>
  <c r="J43" i="21"/>
  <c r="G43" i="21"/>
  <c r="AM42" i="21"/>
  <c r="AL42" i="21"/>
  <c r="AF42" i="21"/>
  <c r="AE42" i="21"/>
  <c r="AG42" i="21" s="1"/>
  <c r="Y42" i="21"/>
  <c r="X42" i="21"/>
  <c r="R42" i="21"/>
  <c r="Q42" i="21"/>
  <c r="S42" i="21" s="1"/>
  <c r="K42" i="21"/>
  <c r="J42" i="21"/>
  <c r="G42" i="21"/>
  <c r="AM40" i="21"/>
  <c r="AL40" i="21"/>
  <c r="AN40" i="21" s="1"/>
  <c r="AF40" i="21"/>
  <c r="AE40" i="21"/>
  <c r="Y40" i="21"/>
  <c r="X40" i="21"/>
  <c r="Z40" i="21" s="1"/>
  <c r="R40" i="21"/>
  <c r="Q40" i="21"/>
  <c r="K40" i="21"/>
  <c r="G40" i="21"/>
  <c r="AL53" i="5"/>
  <c r="AN53" i="5" s="1"/>
  <c r="AE53" i="5"/>
  <c r="AG53" i="5" s="1"/>
  <c r="X53" i="5"/>
  <c r="Z53" i="5" s="1"/>
  <c r="Q53" i="5"/>
  <c r="S53" i="5" s="1"/>
  <c r="J53" i="5"/>
  <c r="L53" i="5" s="1"/>
  <c r="J52" i="5"/>
  <c r="J51" i="5"/>
  <c r="AM49" i="5"/>
  <c r="AL49" i="5"/>
  <c r="AE49" i="5"/>
  <c r="X49" i="5"/>
  <c r="Q49" i="5"/>
  <c r="J49" i="5"/>
  <c r="AM48" i="5"/>
  <c r="AL48" i="5"/>
  <c r="AF48" i="5"/>
  <c r="AE48" i="5"/>
  <c r="Y48" i="5"/>
  <c r="Y49" i="5" s="1"/>
  <c r="X48" i="5"/>
  <c r="R48" i="5"/>
  <c r="R49" i="5" s="1"/>
  <c r="Q48" i="5"/>
  <c r="S48" i="5" s="1"/>
  <c r="K48" i="5"/>
  <c r="K49" i="5" s="1"/>
  <c r="J48" i="5"/>
  <c r="G48" i="5"/>
  <c r="G49" i="5" s="1"/>
  <c r="J46" i="5"/>
  <c r="L46" i="5" s="1"/>
  <c r="G45" i="5"/>
  <c r="G51" i="5" s="1"/>
  <c r="AM44" i="5"/>
  <c r="AL44" i="5"/>
  <c r="AF44" i="5"/>
  <c r="AE44" i="5"/>
  <c r="AG44" i="5" s="1"/>
  <c r="Y44" i="5"/>
  <c r="X44" i="5"/>
  <c r="R44" i="5"/>
  <c r="Q44" i="5"/>
  <c r="K44" i="5"/>
  <c r="J44" i="5"/>
  <c r="G44" i="5"/>
  <c r="AM43" i="5"/>
  <c r="AL43" i="5"/>
  <c r="AN43" i="5" s="1"/>
  <c r="AF43" i="5"/>
  <c r="AE43" i="5"/>
  <c r="Y43" i="5"/>
  <c r="X43" i="5"/>
  <c r="Z43" i="5" s="1"/>
  <c r="R43" i="5"/>
  <c r="Q43" i="5"/>
  <c r="K43" i="5"/>
  <c r="J43" i="5"/>
  <c r="G43" i="5"/>
  <c r="AM42" i="5"/>
  <c r="AL42" i="5"/>
  <c r="AF42" i="5"/>
  <c r="AE42" i="5"/>
  <c r="AG42" i="5" s="1"/>
  <c r="Y42" i="5"/>
  <c r="X42" i="5"/>
  <c r="R42" i="5"/>
  <c r="Q42" i="5"/>
  <c r="S42" i="5" s="1"/>
  <c r="K42" i="5"/>
  <c r="J42" i="5"/>
  <c r="G42" i="5"/>
  <c r="AM40" i="5"/>
  <c r="AL40" i="5"/>
  <c r="AN40" i="5" s="1"/>
  <c r="AF40" i="5"/>
  <c r="AE40" i="5"/>
  <c r="Y40" i="5"/>
  <c r="X40" i="5"/>
  <c r="Z40" i="5" s="1"/>
  <c r="R40" i="5"/>
  <c r="Q40" i="5"/>
  <c r="K40" i="5"/>
  <c r="G40" i="5"/>
  <c r="AL53" i="4"/>
  <c r="AN53" i="4" s="1"/>
  <c r="AE53" i="4"/>
  <c r="AG53" i="4" s="1"/>
  <c r="X53" i="4"/>
  <c r="Z53" i="4" s="1"/>
  <c r="Q53" i="4"/>
  <c r="S53" i="4" s="1"/>
  <c r="J53" i="4"/>
  <c r="L53" i="4" s="1"/>
  <c r="J52" i="4"/>
  <c r="J51" i="4"/>
  <c r="AL49" i="4"/>
  <c r="AE49" i="4"/>
  <c r="X49" i="4"/>
  <c r="Q49" i="4"/>
  <c r="J49" i="4"/>
  <c r="AM48" i="4"/>
  <c r="AM49" i="4" s="1"/>
  <c r="AL48" i="4"/>
  <c r="AF48" i="4"/>
  <c r="AE48" i="4"/>
  <c r="Y48" i="4"/>
  <c r="Y49" i="4" s="1"/>
  <c r="X48" i="4"/>
  <c r="Z48" i="4" s="1"/>
  <c r="R48" i="4"/>
  <c r="R49" i="4" s="1"/>
  <c r="Q48" i="4"/>
  <c r="S48" i="4" s="1"/>
  <c r="K48" i="4"/>
  <c r="K49" i="4" s="1"/>
  <c r="J48" i="4"/>
  <c r="G48" i="4"/>
  <c r="G49" i="4" s="1"/>
  <c r="J46" i="4"/>
  <c r="Q46" i="4" s="1"/>
  <c r="G45" i="4"/>
  <c r="G51" i="4" s="1"/>
  <c r="G52" i="4" s="1"/>
  <c r="G54" i="4" s="1"/>
  <c r="H54" i="4" s="1"/>
  <c r="AM44" i="4"/>
  <c r="AL44" i="4"/>
  <c r="AN44" i="4" s="1"/>
  <c r="AF44" i="4"/>
  <c r="AE44" i="4"/>
  <c r="Y44" i="4"/>
  <c r="X44" i="4"/>
  <c r="R44" i="4"/>
  <c r="Q44" i="4"/>
  <c r="S44" i="4" s="1"/>
  <c r="K44" i="4"/>
  <c r="J44" i="4"/>
  <c r="G44" i="4"/>
  <c r="AM43" i="4"/>
  <c r="AL43" i="4"/>
  <c r="AN43" i="4" s="1"/>
  <c r="AF43" i="4"/>
  <c r="AE43" i="4"/>
  <c r="AG43" i="4" s="1"/>
  <c r="Y43" i="4"/>
  <c r="X43" i="4"/>
  <c r="Z43" i="4" s="1"/>
  <c r="R43" i="4"/>
  <c r="Q43" i="4"/>
  <c r="S43" i="4" s="1"/>
  <c r="K43" i="4"/>
  <c r="J43" i="4"/>
  <c r="L43" i="4" s="1"/>
  <c r="G43" i="4"/>
  <c r="AM42" i="4"/>
  <c r="AL42" i="4"/>
  <c r="AF42" i="4"/>
  <c r="AE42" i="4"/>
  <c r="Y42" i="4"/>
  <c r="X42" i="4"/>
  <c r="R42" i="4"/>
  <c r="Q42" i="4"/>
  <c r="K42" i="4"/>
  <c r="J42" i="4"/>
  <c r="G42" i="4"/>
  <c r="AM40" i="4"/>
  <c r="AL40" i="4"/>
  <c r="AF40" i="4"/>
  <c r="AE40" i="4"/>
  <c r="Y40" i="4"/>
  <c r="X40" i="4"/>
  <c r="Z40" i="4" s="1"/>
  <c r="R40" i="4"/>
  <c r="Q40" i="4"/>
  <c r="S40" i="4" s="1"/>
  <c r="K40" i="4"/>
  <c r="G40" i="4"/>
  <c r="AL44" i="3"/>
  <c r="AL43" i="3"/>
  <c r="AL40" i="3"/>
  <c r="G45" i="10"/>
  <c r="G51" i="10" s="1"/>
  <c r="G45" i="9"/>
  <c r="G51" i="9" s="1"/>
  <c r="K51" i="9" s="1"/>
  <c r="R51" i="9" s="1"/>
  <c r="Y51" i="9" s="1"/>
  <c r="AF51" i="9" s="1"/>
  <c r="AM51" i="9" s="1"/>
  <c r="K45" i="26"/>
  <c r="G45" i="26"/>
  <c r="K45" i="7"/>
  <c r="K54" i="7" s="1"/>
  <c r="G45" i="7"/>
  <c r="G45" i="24"/>
  <c r="Q69" i="1" l="1"/>
  <c r="X69" i="1" s="1"/>
  <c r="AE69" i="1" s="1"/>
  <c r="AL69" i="1" s="1"/>
  <c r="H43" i="21"/>
  <c r="H40" i="6"/>
  <c r="Q69" i="30"/>
  <c r="X69" i="30" s="1"/>
  <c r="AE69" i="30" s="1"/>
  <c r="AL69" i="30" s="1"/>
  <c r="Q69" i="14"/>
  <c r="X69" i="14" s="1"/>
  <c r="AE69" i="14" s="1"/>
  <c r="AE63" i="14" s="1"/>
  <c r="AL63" i="14" s="1"/>
  <c r="AL69" i="14" s="1"/>
  <c r="Q69" i="16"/>
  <c r="X69" i="16" s="1"/>
  <c r="AE69" i="16" s="1"/>
  <c r="AL69" i="16" s="1"/>
  <c r="Q69" i="13"/>
  <c r="X69" i="13" s="1"/>
  <c r="AE69" i="13" s="1"/>
  <c r="AL69" i="13" s="1"/>
  <c r="J69" i="15"/>
  <c r="J69" i="16"/>
  <c r="H49" i="5"/>
  <c r="J69" i="14"/>
  <c r="H44" i="5"/>
  <c r="J69" i="1"/>
  <c r="J69" i="13"/>
  <c r="H42" i="4"/>
  <c r="F45" i="11"/>
  <c r="H45" i="26"/>
  <c r="O45" i="26" s="1"/>
  <c r="G51" i="26"/>
  <c r="AE63" i="30"/>
  <c r="AL63" i="30"/>
  <c r="J69" i="30"/>
  <c r="H45" i="7"/>
  <c r="O45" i="7" s="1"/>
  <c r="G51" i="7"/>
  <c r="AN43" i="6"/>
  <c r="AP43" i="6" s="1"/>
  <c r="AQ43" i="6" s="1"/>
  <c r="Z48" i="6"/>
  <c r="Z40" i="6"/>
  <c r="AI40" i="6" s="1"/>
  <c r="AJ40" i="6" s="1"/>
  <c r="AG42" i="6"/>
  <c r="H49" i="6"/>
  <c r="AG42" i="4"/>
  <c r="H43" i="4"/>
  <c r="N43" i="4" s="1"/>
  <c r="O43" i="4" s="1"/>
  <c r="S42" i="4"/>
  <c r="H48" i="4"/>
  <c r="AG44" i="4"/>
  <c r="AP44" i="4" s="1"/>
  <c r="AQ44" i="4" s="1"/>
  <c r="L48" i="4"/>
  <c r="U48" i="4" s="1"/>
  <c r="V48" i="4" s="1"/>
  <c r="H45" i="24"/>
  <c r="O45" i="24" s="1"/>
  <c r="G51" i="24"/>
  <c r="G52" i="6"/>
  <c r="G54" i="6" s="1"/>
  <c r="H54" i="6" s="1"/>
  <c r="H51" i="6"/>
  <c r="L45" i="26"/>
  <c r="V45" i="26" s="1"/>
  <c r="K52" i="26"/>
  <c r="K51" i="26"/>
  <c r="K54" i="26"/>
  <c r="L45" i="7"/>
  <c r="K52" i="7"/>
  <c r="K51" i="7"/>
  <c r="Z49" i="6"/>
  <c r="H43" i="5"/>
  <c r="H49" i="4"/>
  <c r="H40" i="21"/>
  <c r="H49" i="21"/>
  <c r="S49" i="4"/>
  <c r="H44" i="21"/>
  <c r="Q46" i="21"/>
  <c r="X46" i="21" s="1"/>
  <c r="AE46" i="21" s="1"/>
  <c r="H43" i="6"/>
  <c r="O43" i="6" s="1"/>
  <c r="H40" i="5"/>
  <c r="F45" i="9"/>
  <c r="H45" i="9" s="1"/>
  <c r="K51" i="10"/>
  <c r="R51" i="10" s="1"/>
  <c r="Y51" i="10" s="1"/>
  <c r="AF51" i="10" s="1"/>
  <c r="AM51" i="10" s="1"/>
  <c r="G52" i="10"/>
  <c r="K52" i="10" s="1"/>
  <c r="R52" i="10" s="1"/>
  <c r="Y52" i="10" s="1"/>
  <c r="AF52" i="10" s="1"/>
  <c r="AM52" i="10" s="1"/>
  <c r="G52" i="9"/>
  <c r="K52" i="9" s="1"/>
  <c r="R52" i="9" s="1"/>
  <c r="Y52" i="9" s="1"/>
  <c r="AF52" i="9" s="1"/>
  <c r="AM52" i="9" s="1"/>
  <c r="H45" i="6"/>
  <c r="O45" i="6" s="1"/>
  <c r="F45" i="10"/>
  <c r="H45" i="10" s="1"/>
  <c r="F45" i="8"/>
  <c r="H45" i="8" s="1"/>
  <c r="H44" i="6"/>
  <c r="N44" i="6" s="1"/>
  <c r="Q46" i="5"/>
  <c r="X46" i="5" s="1"/>
  <c r="AE46" i="5" s="1"/>
  <c r="AN42" i="4"/>
  <c r="L42" i="4"/>
  <c r="AB40" i="4"/>
  <c r="AN49" i="21"/>
  <c r="AG40" i="21"/>
  <c r="AP40" i="21" s="1"/>
  <c r="AQ40" i="21" s="1"/>
  <c r="AG43" i="21"/>
  <c r="AP43" i="21" s="1"/>
  <c r="AB48" i="4"/>
  <c r="AC48" i="4" s="1"/>
  <c r="Z49" i="21"/>
  <c r="S49" i="5"/>
  <c r="S40" i="6"/>
  <c r="AB40" i="6" s="1"/>
  <c r="AC40" i="6" s="1"/>
  <c r="L44" i="4"/>
  <c r="N44" i="4" s="1"/>
  <c r="O44" i="4" s="1"/>
  <c r="S40" i="21"/>
  <c r="AB40" i="21" s="1"/>
  <c r="AC40" i="21" s="1"/>
  <c r="S43" i="21"/>
  <c r="AB43" i="21" s="1"/>
  <c r="S43" i="6"/>
  <c r="AN49" i="6"/>
  <c r="Z49" i="4"/>
  <c r="AN42" i="5"/>
  <c r="AP42" i="5" s="1"/>
  <c r="AQ42" i="5" s="1"/>
  <c r="S44" i="21"/>
  <c r="S49" i="21"/>
  <c r="S44" i="6"/>
  <c r="AG48" i="4"/>
  <c r="AI48" i="4" s="1"/>
  <c r="AJ48" i="4" s="1"/>
  <c r="AG48" i="21"/>
  <c r="AP48" i="21" s="1"/>
  <c r="AQ48" i="21" s="1"/>
  <c r="AG49" i="21"/>
  <c r="Z44" i="6"/>
  <c r="Z44" i="4"/>
  <c r="AG43" i="5"/>
  <c r="AP43" i="5" s="1"/>
  <c r="S44" i="5"/>
  <c r="AP46" i="6"/>
  <c r="AN49" i="5"/>
  <c r="U43" i="4"/>
  <c r="V43" i="4" s="1"/>
  <c r="L49" i="4"/>
  <c r="S40" i="5"/>
  <c r="AB40" i="5" s="1"/>
  <c r="AC40" i="5" s="1"/>
  <c r="L42" i="21"/>
  <c r="N42" i="21" s="1"/>
  <c r="O42" i="21" s="1"/>
  <c r="L44" i="21"/>
  <c r="AG48" i="5"/>
  <c r="AN49" i="4"/>
  <c r="Z42" i="5"/>
  <c r="AB42" i="5" s="1"/>
  <c r="AC42" i="5" s="1"/>
  <c r="L43" i="5"/>
  <c r="Z44" i="5"/>
  <c r="AI44" i="5" s="1"/>
  <c r="AJ44" i="5" s="1"/>
  <c r="Z49" i="5"/>
  <c r="AN42" i="21"/>
  <c r="AP42" i="21" s="1"/>
  <c r="AQ42" i="21" s="1"/>
  <c r="AN44" i="21"/>
  <c r="AP44" i="21" s="1"/>
  <c r="AQ44" i="21" s="1"/>
  <c r="L49" i="21"/>
  <c r="Z42" i="6"/>
  <c r="L43" i="6"/>
  <c r="AG48" i="6"/>
  <c r="S43" i="5"/>
  <c r="AB43" i="5" s="1"/>
  <c r="AC43" i="5" s="1"/>
  <c r="Z42" i="4"/>
  <c r="L42" i="5"/>
  <c r="N42" i="5" s="1"/>
  <c r="O42" i="5" s="1"/>
  <c r="L49" i="5"/>
  <c r="L43" i="21"/>
  <c r="Z44" i="21"/>
  <c r="AI44" i="21" s="1"/>
  <c r="AJ44" i="21" s="1"/>
  <c r="L42" i="6"/>
  <c r="U42" i="6" s="1"/>
  <c r="V42" i="6" s="1"/>
  <c r="AG44" i="6"/>
  <c r="AP44" i="6" s="1"/>
  <c r="AQ44" i="6" s="1"/>
  <c r="AG40" i="4"/>
  <c r="AI40" i="4" s="1"/>
  <c r="AJ40" i="4" s="1"/>
  <c r="AN40" i="4"/>
  <c r="AG40" i="5"/>
  <c r="AP40" i="5" s="1"/>
  <c r="AQ40" i="5" s="1"/>
  <c r="L44" i="5"/>
  <c r="AN44" i="5"/>
  <c r="AP44" i="5" s="1"/>
  <c r="AQ44" i="5" s="1"/>
  <c r="AN48" i="5"/>
  <c r="Z42" i="21"/>
  <c r="AI42" i="21" s="1"/>
  <c r="AJ42" i="21" s="1"/>
  <c r="AN42" i="6"/>
  <c r="Z43" i="6"/>
  <c r="AI43" i="6" s="1"/>
  <c r="S49" i="6"/>
  <c r="L49" i="6"/>
  <c r="AI53" i="26"/>
  <c r="AJ53" i="26" s="1"/>
  <c r="AP53" i="26"/>
  <c r="AQ53" i="26" s="1"/>
  <c r="AB53" i="26"/>
  <c r="AC53" i="26" s="1"/>
  <c r="N53" i="26"/>
  <c r="O53" i="26" s="1"/>
  <c r="U53" i="26"/>
  <c r="V53" i="26" s="1"/>
  <c r="V46" i="6"/>
  <c r="N46" i="6"/>
  <c r="U46" i="6"/>
  <c r="AC46" i="6"/>
  <c r="AP40" i="6"/>
  <c r="AQ40" i="6" s="1"/>
  <c r="AJ46" i="6"/>
  <c r="AB46" i="6"/>
  <c r="AI46" i="6"/>
  <c r="AQ46" i="6"/>
  <c r="AF49" i="6"/>
  <c r="AG49" i="6" s="1"/>
  <c r="AN48" i="6"/>
  <c r="H48" i="6"/>
  <c r="S48" i="6"/>
  <c r="AI53" i="21"/>
  <c r="AJ53" i="21" s="1"/>
  <c r="G52" i="21"/>
  <c r="G54" i="21" s="1"/>
  <c r="H54" i="21" s="1"/>
  <c r="H51" i="21"/>
  <c r="AP53" i="21"/>
  <c r="AQ53" i="21" s="1"/>
  <c r="N53" i="21"/>
  <c r="O53" i="21" s="1"/>
  <c r="AB53" i="21"/>
  <c r="AC53" i="21" s="1"/>
  <c r="U53" i="21"/>
  <c r="V53" i="21" s="1"/>
  <c r="L48" i="21"/>
  <c r="H45" i="21"/>
  <c r="O45" i="21" s="1"/>
  <c r="N46" i="21"/>
  <c r="Z48" i="21"/>
  <c r="AB53" i="5"/>
  <c r="AC53" i="5" s="1"/>
  <c r="AP53" i="5"/>
  <c r="AQ53" i="5" s="1"/>
  <c r="AI53" i="5"/>
  <c r="AJ53" i="5" s="1"/>
  <c r="V46" i="5"/>
  <c r="N46" i="5"/>
  <c r="G52" i="5"/>
  <c r="G54" i="5" s="1"/>
  <c r="H54" i="5" s="1"/>
  <c r="H51" i="5"/>
  <c r="N53" i="5"/>
  <c r="O53" i="5" s="1"/>
  <c r="U53" i="5"/>
  <c r="V53" i="5" s="1"/>
  <c r="L48" i="5"/>
  <c r="AF49" i="5"/>
  <c r="AG49" i="5" s="1"/>
  <c r="H45" i="5"/>
  <c r="O45" i="5" s="1"/>
  <c r="Z48" i="5"/>
  <c r="AI43" i="4"/>
  <c r="AJ43" i="4" s="1"/>
  <c r="S46" i="4"/>
  <c r="X46" i="4"/>
  <c r="AB53" i="4"/>
  <c r="AC53" i="4" s="1"/>
  <c r="AI53" i="4"/>
  <c r="AJ53" i="4" s="1"/>
  <c r="AP53" i="4"/>
  <c r="AQ53" i="4" s="1"/>
  <c r="H51" i="4"/>
  <c r="AP43" i="4"/>
  <c r="AQ43" i="4" s="1"/>
  <c r="AB43" i="4"/>
  <c r="AC43" i="4" s="1"/>
  <c r="N53" i="4"/>
  <c r="O53" i="4" s="1"/>
  <c r="U53" i="4"/>
  <c r="V53" i="4" s="1"/>
  <c r="L46" i="4"/>
  <c r="AF49" i="4"/>
  <c r="AG49" i="4" s="1"/>
  <c r="H45" i="4"/>
  <c r="O45" i="4" s="1"/>
  <c r="AN48" i="4"/>
  <c r="AC40" i="4"/>
  <c r="G45" i="3"/>
  <c r="R43" i="3"/>
  <c r="Y43" i="3"/>
  <c r="AM43" i="3"/>
  <c r="AF43" i="3"/>
  <c r="F18" i="3"/>
  <c r="N43" i="21" l="1"/>
  <c r="O43" i="21" s="1"/>
  <c r="N49" i="6"/>
  <c r="O49" i="6" s="1"/>
  <c r="AI42" i="6"/>
  <c r="AJ42" i="6" s="1"/>
  <c r="N43" i="6"/>
  <c r="N48" i="4"/>
  <c r="O48" i="4" s="1"/>
  <c r="AB42" i="4"/>
  <c r="AC42" i="4" s="1"/>
  <c r="N45" i="26"/>
  <c r="AI44" i="4"/>
  <c r="AJ44" i="4" s="1"/>
  <c r="U42" i="4"/>
  <c r="V42" i="4" s="1"/>
  <c r="N45" i="7"/>
  <c r="AP42" i="4"/>
  <c r="AQ42" i="4" s="1"/>
  <c r="N42" i="4"/>
  <c r="O42" i="4" s="1"/>
  <c r="H52" i="6"/>
  <c r="V45" i="7"/>
  <c r="Z46" i="21"/>
  <c r="AJ46" i="21" s="1"/>
  <c r="N49" i="4"/>
  <c r="O49" i="4" s="1"/>
  <c r="AI40" i="21"/>
  <c r="AJ40" i="21" s="1"/>
  <c r="S46" i="21"/>
  <c r="U46" i="21" s="1"/>
  <c r="N44" i="21"/>
  <c r="O44" i="21" s="1"/>
  <c r="AB49" i="4"/>
  <c r="AC49" i="4" s="1"/>
  <c r="AB44" i="5"/>
  <c r="AC44" i="5" s="1"/>
  <c r="AB42" i="21"/>
  <c r="AC42" i="21" s="1"/>
  <c r="N42" i="6"/>
  <c r="O42" i="6" s="1"/>
  <c r="AI44" i="6"/>
  <c r="AJ44" i="6" s="1"/>
  <c r="U44" i="5"/>
  <c r="V44" i="5" s="1"/>
  <c r="Z46" i="5"/>
  <c r="AJ46" i="5" s="1"/>
  <c r="S46" i="5"/>
  <c r="AB49" i="21"/>
  <c r="AC49" i="21" s="1"/>
  <c r="AB44" i="6"/>
  <c r="AC44" i="6" s="1"/>
  <c r="H51" i="26"/>
  <c r="G52" i="26"/>
  <c r="G52" i="7"/>
  <c r="G52" i="24"/>
  <c r="G54" i="24" s="1"/>
  <c r="H54" i="24" s="1"/>
  <c r="U44" i="6"/>
  <c r="V44" i="6" s="1"/>
  <c r="O44" i="6"/>
  <c r="U49" i="4"/>
  <c r="V49" i="4" s="1"/>
  <c r="U49" i="21"/>
  <c r="V49" i="21" s="1"/>
  <c r="AP48" i="6"/>
  <c r="AQ48" i="6" s="1"/>
  <c r="AB42" i="6"/>
  <c r="AC42" i="6" s="1"/>
  <c r="AI40" i="5"/>
  <c r="AJ40" i="5" s="1"/>
  <c r="N48" i="6"/>
  <c r="O48" i="6" s="1"/>
  <c r="AI43" i="21"/>
  <c r="AJ43" i="21" s="1"/>
  <c r="AI42" i="4"/>
  <c r="AJ42" i="4" s="1"/>
  <c r="AP40" i="4"/>
  <c r="AQ40" i="4" s="1"/>
  <c r="N49" i="21"/>
  <c r="O49" i="21" s="1"/>
  <c r="AI48" i="5"/>
  <c r="AJ48" i="5" s="1"/>
  <c r="U44" i="4"/>
  <c r="V44" i="4" s="1"/>
  <c r="AQ43" i="21"/>
  <c r="AP49" i="21"/>
  <c r="AQ49" i="21" s="1"/>
  <c r="AI42" i="5"/>
  <c r="AJ42" i="5" s="1"/>
  <c r="AB44" i="21"/>
  <c r="AC44" i="21" s="1"/>
  <c r="AP48" i="5"/>
  <c r="AQ48" i="5" s="1"/>
  <c r="U49" i="6"/>
  <c r="V49" i="6" s="1"/>
  <c r="U43" i="6"/>
  <c r="V43" i="6" s="1"/>
  <c r="N44" i="5"/>
  <c r="O44" i="5" s="1"/>
  <c r="AB49" i="5"/>
  <c r="AC49" i="5" s="1"/>
  <c r="U43" i="21"/>
  <c r="V43" i="21" s="1"/>
  <c r="AB43" i="6"/>
  <c r="AC43" i="6" s="1"/>
  <c r="AI49" i="21"/>
  <c r="AJ49" i="21" s="1"/>
  <c r="AB44" i="4"/>
  <c r="AC44" i="4" s="1"/>
  <c r="U44" i="21"/>
  <c r="V44" i="21" s="1"/>
  <c r="AB49" i="6"/>
  <c r="AC49" i="6" s="1"/>
  <c r="AP48" i="4"/>
  <c r="AQ48" i="4" s="1"/>
  <c r="AC43" i="21"/>
  <c r="AI43" i="5"/>
  <c r="AJ43" i="5" s="1"/>
  <c r="U42" i="5"/>
  <c r="V42" i="5" s="1"/>
  <c r="AP49" i="6"/>
  <c r="AQ49" i="6" s="1"/>
  <c r="AQ43" i="5"/>
  <c r="N49" i="5"/>
  <c r="O49" i="5" s="1"/>
  <c r="U49" i="5"/>
  <c r="V49" i="5" s="1"/>
  <c r="N43" i="5"/>
  <c r="O43" i="5" s="1"/>
  <c r="U42" i="21"/>
  <c r="V42" i="21" s="1"/>
  <c r="AI48" i="6"/>
  <c r="AJ48" i="6" s="1"/>
  <c r="U43" i="5"/>
  <c r="V43" i="5" s="1"/>
  <c r="AJ43" i="6"/>
  <c r="AP42" i="6"/>
  <c r="AQ42" i="6" s="1"/>
  <c r="U48" i="6"/>
  <c r="V48" i="6" s="1"/>
  <c r="AB48" i="6"/>
  <c r="AC48" i="6" s="1"/>
  <c r="AI49" i="6"/>
  <c r="AJ49" i="6" s="1"/>
  <c r="AB48" i="21"/>
  <c r="AC48" i="21" s="1"/>
  <c r="AG46" i="21"/>
  <c r="AL46" i="21"/>
  <c r="AN46" i="21" s="1"/>
  <c r="U48" i="21"/>
  <c r="V48" i="21" s="1"/>
  <c r="N48" i="21"/>
  <c r="O48" i="21" s="1"/>
  <c r="AI48" i="21"/>
  <c r="AJ48" i="21" s="1"/>
  <c r="H52" i="21"/>
  <c r="AI49" i="5"/>
  <c r="AJ49" i="5" s="1"/>
  <c r="AP49" i="5"/>
  <c r="AQ49" i="5" s="1"/>
  <c r="H52" i="5"/>
  <c r="U48" i="5"/>
  <c r="V48" i="5" s="1"/>
  <c r="N48" i="5"/>
  <c r="O48" i="5" s="1"/>
  <c r="AB48" i="5"/>
  <c r="AC48" i="5" s="1"/>
  <c r="AG46" i="5"/>
  <c r="AL46" i="5"/>
  <c r="AN46" i="5" s="1"/>
  <c r="U46" i="4"/>
  <c r="AC46" i="4"/>
  <c r="V46" i="4"/>
  <c r="N46" i="4"/>
  <c r="AI49" i="4"/>
  <c r="AJ49" i="4" s="1"/>
  <c r="AP49" i="4"/>
  <c r="AQ49" i="4" s="1"/>
  <c r="H52" i="4"/>
  <c r="AE46" i="4"/>
  <c r="Z46" i="4"/>
  <c r="H45" i="3"/>
  <c r="O45" i="3" s="1"/>
  <c r="G51" i="3"/>
  <c r="AL58" i="20"/>
  <c r="AE58" i="20"/>
  <c r="X58" i="20"/>
  <c r="Q58" i="20"/>
  <c r="J58" i="20"/>
  <c r="G58" i="20"/>
  <c r="AF58" i="20" s="1"/>
  <c r="AL57" i="20"/>
  <c r="AE57" i="20"/>
  <c r="X57" i="20"/>
  <c r="Q57" i="20"/>
  <c r="J57" i="20"/>
  <c r="G57" i="20"/>
  <c r="Y57" i="20" s="1"/>
  <c r="AL58" i="19"/>
  <c r="AE58" i="19"/>
  <c r="X58" i="19"/>
  <c r="Q58" i="19"/>
  <c r="J58" i="19"/>
  <c r="G58" i="19"/>
  <c r="AM58" i="19" s="1"/>
  <c r="AM57" i="19"/>
  <c r="AL57" i="19"/>
  <c r="AE57" i="19"/>
  <c r="X57" i="19"/>
  <c r="Q57" i="19"/>
  <c r="K57" i="19"/>
  <c r="J57" i="19"/>
  <c r="G57" i="19"/>
  <c r="AF57" i="19" s="1"/>
  <c r="AL58" i="18"/>
  <c r="AE58" i="18"/>
  <c r="X58" i="18"/>
  <c r="Q58" i="18"/>
  <c r="J58" i="18"/>
  <c r="G58" i="18"/>
  <c r="AF58" i="18" s="1"/>
  <c r="AL57" i="18"/>
  <c r="AE57" i="18"/>
  <c r="X57" i="18"/>
  <c r="Q57" i="18"/>
  <c r="J57" i="18"/>
  <c r="G57" i="18"/>
  <c r="AM57" i="18" s="1"/>
  <c r="AL58" i="17"/>
  <c r="AE58" i="17"/>
  <c r="X58" i="17"/>
  <c r="Q58" i="17"/>
  <c r="J58" i="17"/>
  <c r="G58" i="17"/>
  <c r="AF58" i="17" s="1"/>
  <c r="AL57" i="17"/>
  <c r="AE57" i="17"/>
  <c r="X57" i="17"/>
  <c r="Q57" i="17"/>
  <c r="J57" i="17"/>
  <c r="G57" i="17"/>
  <c r="AM57" i="17" s="1"/>
  <c r="G48" i="3"/>
  <c r="G49" i="3" s="1"/>
  <c r="H49" i="3" s="1"/>
  <c r="J48" i="3"/>
  <c r="K48" i="3"/>
  <c r="Q48" i="3"/>
  <c r="S48" i="3" s="1"/>
  <c r="R48" i="3"/>
  <c r="R49" i="3" s="1"/>
  <c r="X48" i="3"/>
  <c r="Y48" i="3"/>
  <c r="Y49" i="3" s="1"/>
  <c r="AE48" i="3"/>
  <c r="AF48" i="3"/>
  <c r="AL48" i="3"/>
  <c r="AN48" i="3" s="1"/>
  <c r="AM48" i="3"/>
  <c r="J49" i="3"/>
  <c r="K49" i="3"/>
  <c r="Q49" i="3"/>
  <c r="X49" i="3"/>
  <c r="AE49" i="3"/>
  <c r="AL49" i="3"/>
  <c r="AM49" i="3"/>
  <c r="AL49" i="20"/>
  <c r="AE49" i="20"/>
  <c r="X49" i="20"/>
  <c r="Q49" i="20"/>
  <c r="J49" i="20"/>
  <c r="AL48" i="20"/>
  <c r="AE48" i="20"/>
  <c r="X48" i="20"/>
  <c r="Q48" i="20"/>
  <c r="J48" i="20"/>
  <c r="G48" i="20"/>
  <c r="G49" i="20" s="1"/>
  <c r="H49" i="20" s="1"/>
  <c r="AL49" i="19"/>
  <c r="AE49" i="19"/>
  <c r="X49" i="19"/>
  <c r="Q49" i="19"/>
  <c r="J49" i="19"/>
  <c r="AL48" i="19"/>
  <c r="AE48" i="19"/>
  <c r="X48" i="19"/>
  <c r="Q48" i="19"/>
  <c r="J48" i="19"/>
  <c r="G48" i="19"/>
  <c r="H48" i="19" s="1"/>
  <c r="AL49" i="18"/>
  <c r="AE49" i="18"/>
  <c r="X49" i="18"/>
  <c r="Q49" i="18"/>
  <c r="J49" i="18"/>
  <c r="AL48" i="18"/>
  <c r="AE48" i="18"/>
  <c r="X48" i="18"/>
  <c r="Q48" i="18"/>
  <c r="J48" i="18"/>
  <c r="G48" i="18"/>
  <c r="H48" i="18" s="1"/>
  <c r="AL49" i="17"/>
  <c r="AE49" i="17"/>
  <c r="X49" i="17"/>
  <c r="Q49" i="17"/>
  <c r="J49" i="17"/>
  <c r="AL48" i="17"/>
  <c r="AE48" i="17"/>
  <c r="X48" i="17"/>
  <c r="Q48" i="17"/>
  <c r="J48" i="17"/>
  <c r="G48" i="17"/>
  <c r="G49" i="17" s="1"/>
  <c r="H49" i="17" s="1"/>
  <c r="J51" i="17"/>
  <c r="Q51" i="17"/>
  <c r="X51" i="17"/>
  <c r="AE51" i="17"/>
  <c r="AL51" i="17"/>
  <c r="J52" i="17"/>
  <c r="Q52" i="17"/>
  <c r="X52" i="17"/>
  <c r="AE52" i="17"/>
  <c r="AL52" i="17"/>
  <c r="H53" i="17"/>
  <c r="J53" i="17"/>
  <c r="L53" i="17" s="1"/>
  <c r="Q53" i="17"/>
  <c r="S53" i="17" s="1"/>
  <c r="X53" i="17"/>
  <c r="Z53" i="17" s="1"/>
  <c r="AE53" i="17"/>
  <c r="AG53" i="17" s="1"/>
  <c r="AL53" i="17"/>
  <c r="AN53" i="17" s="1"/>
  <c r="G54" i="17"/>
  <c r="R54" i="17" s="1"/>
  <c r="H54" i="17"/>
  <c r="J54" i="17"/>
  <c r="K54" i="17"/>
  <c r="Q54" i="17"/>
  <c r="X54" i="17"/>
  <c r="Y54" i="17"/>
  <c r="AE54" i="17"/>
  <c r="AF54" i="17"/>
  <c r="AL54" i="17"/>
  <c r="AM54" i="17"/>
  <c r="G55" i="17"/>
  <c r="Y55" i="17" s="1"/>
  <c r="J55" i="17"/>
  <c r="Q55" i="17"/>
  <c r="X55" i="17"/>
  <c r="AE55" i="17"/>
  <c r="AL55" i="17"/>
  <c r="G56" i="17"/>
  <c r="H56" i="17" s="1"/>
  <c r="J56" i="17"/>
  <c r="Q56" i="17"/>
  <c r="X56" i="17"/>
  <c r="AE56" i="17"/>
  <c r="AL56" i="17"/>
  <c r="AL49" i="2"/>
  <c r="AL48" i="2"/>
  <c r="AE49" i="2"/>
  <c r="AE48" i="2"/>
  <c r="X49" i="2"/>
  <c r="X48" i="2"/>
  <c r="Q49" i="2"/>
  <c r="Q48" i="2"/>
  <c r="G58" i="2"/>
  <c r="G57" i="2"/>
  <c r="AB46" i="21" l="1"/>
  <c r="Y58" i="18"/>
  <c r="S54" i="17"/>
  <c r="R55" i="17"/>
  <c r="S55" i="17" s="1"/>
  <c r="AG54" i="17"/>
  <c r="Y58" i="17"/>
  <c r="Z58" i="17" s="1"/>
  <c r="K55" i="17"/>
  <c r="L55" i="17" s="1"/>
  <c r="Z54" i="17"/>
  <c r="AB46" i="5"/>
  <c r="AC46" i="21"/>
  <c r="AC46" i="5"/>
  <c r="U46" i="5"/>
  <c r="L51" i="26"/>
  <c r="N51" i="26" s="1"/>
  <c r="O51" i="26" s="1"/>
  <c r="H52" i="26"/>
  <c r="G54" i="26"/>
  <c r="G54" i="7"/>
  <c r="G49" i="19"/>
  <c r="H49" i="19" s="1"/>
  <c r="F45" i="17"/>
  <c r="L54" i="17"/>
  <c r="AN57" i="19"/>
  <c r="AG57" i="19"/>
  <c r="AN58" i="19"/>
  <c r="AG58" i="17"/>
  <c r="AN57" i="18"/>
  <c r="U53" i="17"/>
  <c r="V53" i="17" s="1"/>
  <c r="AP46" i="21"/>
  <c r="AI46" i="21"/>
  <c r="AQ46" i="21"/>
  <c r="AI46" i="5"/>
  <c r="AQ46" i="5"/>
  <c r="AP46" i="5"/>
  <c r="AJ46" i="4"/>
  <c r="AB46" i="4"/>
  <c r="AG46" i="4"/>
  <c r="AL46" i="4"/>
  <c r="AN46" i="4" s="1"/>
  <c r="AN49" i="3"/>
  <c r="L48" i="3"/>
  <c r="U48" i="3" s="1"/>
  <c r="V48" i="3" s="1"/>
  <c r="G52" i="3"/>
  <c r="G54" i="3" s="1"/>
  <c r="H54" i="3" s="1"/>
  <c r="Z48" i="3"/>
  <c r="AB48" i="3" s="1"/>
  <c r="AC48" i="3" s="1"/>
  <c r="H48" i="3"/>
  <c r="L57" i="19"/>
  <c r="Z55" i="17"/>
  <c r="L49" i="3"/>
  <c r="N49" i="3" s="1"/>
  <c r="O49" i="3" s="1"/>
  <c r="Z57" i="20"/>
  <c r="AN54" i="17"/>
  <c r="AP54" i="17" s="1"/>
  <c r="AQ54" i="17" s="1"/>
  <c r="S49" i="3"/>
  <c r="AG48" i="3"/>
  <c r="AP48" i="3" s="1"/>
  <c r="AQ48" i="3" s="1"/>
  <c r="AG58" i="18"/>
  <c r="Z49" i="3"/>
  <c r="AG58" i="20"/>
  <c r="Z58" i="18"/>
  <c r="AP53" i="17"/>
  <c r="AQ53" i="17" s="1"/>
  <c r="AN57" i="17"/>
  <c r="AF57" i="20"/>
  <c r="AG57" i="20" s="1"/>
  <c r="R58" i="20"/>
  <c r="S58" i="20" s="1"/>
  <c r="H58" i="20"/>
  <c r="K58" i="20"/>
  <c r="L58" i="20" s="1"/>
  <c r="AM57" i="20"/>
  <c r="AN57" i="20" s="1"/>
  <c r="R57" i="20"/>
  <c r="S57" i="20" s="1"/>
  <c r="Y58" i="20"/>
  <c r="Z58" i="20" s="1"/>
  <c r="H57" i="20"/>
  <c r="AM58" i="20"/>
  <c r="AN58" i="20" s="1"/>
  <c r="K57" i="20"/>
  <c r="L57" i="20" s="1"/>
  <c r="R58" i="19"/>
  <c r="S58" i="19" s="1"/>
  <c r="H58" i="19"/>
  <c r="Y57" i="19"/>
  <c r="Z57" i="19" s="1"/>
  <c r="AF58" i="19"/>
  <c r="AG58" i="19" s="1"/>
  <c r="K58" i="19"/>
  <c r="L58" i="19" s="1"/>
  <c r="R57" i="19"/>
  <c r="S57" i="19" s="1"/>
  <c r="Y58" i="19"/>
  <c r="Z58" i="19" s="1"/>
  <c r="H57" i="19"/>
  <c r="AF57" i="18"/>
  <c r="AG57" i="18" s="1"/>
  <c r="AM58" i="18"/>
  <c r="AN58" i="18" s="1"/>
  <c r="K57" i="18"/>
  <c r="L57" i="18" s="1"/>
  <c r="R58" i="18"/>
  <c r="S58" i="18" s="1"/>
  <c r="K58" i="18"/>
  <c r="L58" i="18" s="1"/>
  <c r="R57" i="18"/>
  <c r="S57" i="18" s="1"/>
  <c r="H57" i="18"/>
  <c r="H58" i="18"/>
  <c r="Y57" i="18"/>
  <c r="Z57" i="18" s="1"/>
  <c r="AF57" i="17"/>
  <c r="AG57" i="17" s="1"/>
  <c r="AM58" i="17"/>
  <c r="AN58" i="17" s="1"/>
  <c r="K57" i="17"/>
  <c r="L57" i="17" s="1"/>
  <c r="R58" i="17"/>
  <c r="S58" i="17" s="1"/>
  <c r="K58" i="17"/>
  <c r="L58" i="17" s="1"/>
  <c r="R57" i="17"/>
  <c r="S57" i="17" s="1"/>
  <c r="H57" i="17"/>
  <c r="H58" i="17"/>
  <c r="Y57" i="17"/>
  <c r="Z57" i="17" s="1"/>
  <c r="AF49" i="3"/>
  <c r="AG49" i="3" s="1"/>
  <c r="H48" i="20"/>
  <c r="G49" i="18"/>
  <c r="H49" i="18" s="1"/>
  <c r="H48" i="17"/>
  <c r="AB53" i="17"/>
  <c r="AC53" i="17" s="1"/>
  <c r="N53" i="17"/>
  <c r="O53" i="17" s="1"/>
  <c r="AI53" i="17"/>
  <c r="AJ53" i="17" s="1"/>
  <c r="R56" i="17"/>
  <c r="S56" i="17" s="1"/>
  <c r="AM56" i="17"/>
  <c r="AN56" i="17" s="1"/>
  <c r="AF55" i="17"/>
  <c r="AG55" i="17" s="1"/>
  <c r="H55" i="17"/>
  <c r="Y56" i="17"/>
  <c r="Z56" i="17" s="1"/>
  <c r="AM55" i="17"/>
  <c r="AN55" i="17" s="1"/>
  <c r="K56" i="17"/>
  <c r="L56" i="17" s="1"/>
  <c r="AF56" i="17"/>
  <c r="AG56" i="17" s="1"/>
  <c r="AL58" i="1"/>
  <c r="AL57" i="1"/>
  <c r="AL58" i="2"/>
  <c r="AE58" i="2"/>
  <c r="Y58" i="2"/>
  <c r="X58" i="2"/>
  <c r="Q58" i="2"/>
  <c r="J58" i="2"/>
  <c r="H58" i="2"/>
  <c r="AF58" i="2"/>
  <c r="AL57" i="2"/>
  <c r="AE57" i="2"/>
  <c r="X57" i="2"/>
  <c r="Q57" i="2"/>
  <c r="J57" i="2"/>
  <c r="K57" i="2"/>
  <c r="AL57" i="12"/>
  <c r="AL58" i="11"/>
  <c r="AI54" i="17" l="1"/>
  <c r="AJ54" i="17" s="1"/>
  <c r="U55" i="17"/>
  <c r="V55" i="17" s="1"/>
  <c r="AB55" i="17"/>
  <c r="AC55" i="17" s="1"/>
  <c r="U54" i="17"/>
  <c r="V54" i="17" s="1"/>
  <c r="AB54" i="17"/>
  <c r="AC54" i="17" s="1"/>
  <c r="N54" i="17"/>
  <c r="O54" i="17" s="1"/>
  <c r="AB58" i="18"/>
  <c r="AC58" i="18" s="1"/>
  <c r="AP58" i="17"/>
  <c r="AQ58" i="17" s="1"/>
  <c r="AI58" i="17"/>
  <c r="AJ58" i="17" s="1"/>
  <c r="AP57" i="19"/>
  <c r="AQ57" i="19" s="1"/>
  <c r="L52" i="26"/>
  <c r="N52" i="26" s="1"/>
  <c r="O52" i="26" s="1"/>
  <c r="L54" i="26"/>
  <c r="H54" i="26"/>
  <c r="H54" i="7"/>
  <c r="L54" i="7"/>
  <c r="N55" i="17"/>
  <c r="O55" i="17" s="1"/>
  <c r="N48" i="3"/>
  <c r="O48" i="3" s="1"/>
  <c r="N57" i="19"/>
  <c r="O57" i="19" s="1"/>
  <c r="AI58" i="20"/>
  <c r="AJ58" i="20" s="1"/>
  <c r="AB49" i="3"/>
  <c r="AC49" i="3" s="1"/>
  <c r="L57" i="2"/>
  <c r="AB57" i="20"/>
  <c r="AC57" i="20" s="1"/>
  <c r="AI58" i="18"/>
  <c r="AJ58" i="18" s="1"/>
  <c r="AP46" i="4"/>
  <c r="AI46" i="4"/>
  <c r="AQ46" i="4"/>
  <c r="U49" i="3"/>
  <c r="V49" i="3" s="1"/>
  <c r="AI48" i="3"/>
  <c r="AJ48" i="3" s="1"/>
  <c r="AP58" i="18"/>
  <c r="AQ58" i="18" s="1"/>
  <c r="AP58" i="20"/>
  <c r="AQ58" i="20" s="1"/>
  <c r="AP57" i="20"/>
  <c r="AQ57" i="20" s="1"/>
  <c r="U58" i="20"/>
  <c r="V58" i="20" s="1"/>
  <c r="AI57" i="20"/>
  <c r="AJ57" i="20" s="1"/>
  <c r="N58" i="20"/>
  <c r="O58" i="20" s="1"/>
  <c r="N57" i="20"/>
  <c r="O57" i="20" s="1"/>
  <c r="AB58" i="20"/>
  <c r="AC58" i="20" s="1"/>
  <c r="U57" i="20"/>
  <c r="V57" i="20" s="1"/>
  <c r="U58" i="19"/>
  <c r="V58" i="19" s="1"/>
  <c r="AI58" i="19"/>
  <c r="AJ58" i="19" s="1"/>
  <c r="AB57" i="19"/>
  <c r="AC57" i="19" s="1"/>
  <c r="AB58" i="19"/>
  <c r="AC58" i="19" s="1"/>
  <c r="U57" i="19"/>
  <c r="V57" i="19" s="1"/>
  <c r="AP58" i="19"/>
  <c r="AQ58" i="19" s="1"/>
  <c r="N58" i="19"/>
  <c r="O58" i="19" s="1"/>
  <c r="AI57" i="19"/>
  <c r="AJ57" i="19" s="1"/>
  <c r="AI57" i="18"/>
  <c r="AJ57" i="18" s="1"/>
  <c r="U57" i="18"/>
  <c r="V57" i="18" s="1"/>
  <c r="AP57" i="18"/>
  <c r="AQ57" i="18" s="1"/>
  <c r="N57" i="18"/>
  <c r="O57" i="18" s="1"/>
  <c r="AB57" i="18"/>
  <c r="AC57" i="18" s="1"/>
  <c r="N58" i="18"/>
  <c r="O58" i="18" s="1"/>
  <c r="U58" i="18"/>
  <c r="V58" i="18" s="1"/>
  <c r="N58" i="17"/>
  <c r="O58" i="17" s="1"/>
  <c r="U58" i="17"/>
  <c r="V58" i="17" s="1"/>
  <c r="N57" i="17"/>
  <c r="O57" i="17" s="1"/>
  <c r="AI57" i="17"/>
  <c r="AJ57" i="17" s="1"/>
  <c r="AB58" i="17"/>
  <c r="AC58" i="17" s="1"/>
  <c r="AB57" i="17"/>
  <c r="AC57" i="17" s="1"/>
  <c r="U57" i="17"/>
  <c r="V57" i="17" s="1"/>
  <c r="AP57" i="17"/>
  <c r="AQ57" i="17" s="1"/>
  <c r="AI49" i="3"/>
  <c r="AJ49" i="3" s="1"/>
  <c r="AP49" i="3"/>
  <c r="AQ49" i="3" s="1"/>
  <c r="G52" i="17"/>
  <c r="H52" i="17" s="1"/>
  <c r="G51" i="17"/>
  <c r="H51" i="17" s="1"/>
  <c r="AB56" i="17"/>
  <c r="AC56" i="17" s="1"/>
  <c r="AI56" i="17"/>
  <c r="AJ56" i="17" s="1"/>
  <c r="AI55" i="17"/>
  <c r="AJ55" i="17" s="1"/>
  <c r="AP55" i="17"/>
  <c r="AQ55" i="17" s="1"/>
  <c r="AP56" i="17"/>
  <c r="AQ56" i="17" s="1"/>
  <c r="N56" i="17"/>
  <c r="O56" i="17" s="1"/>
  <c r="U56" i="17"/>
  <c r="V56" i="17" s="1"/>
  <c r="Z58" i="2"/>
  <c r="AG58" i="2"/>
  <c r="Y57" i="2"/>
  <c r="Z57" i="2" s="1"/>
  <c r="K58" i="2"/>
  <c r="L58" i="2" s="1"/>
  <c r="AM57" i="2"/>
  <c r="AN57" i="2" s="1"/>
  <c r="R57" i="2"/>
  <c r="S57" i="2" s="1"/>
  <c r="AF57" i="2"/>
  <c r="AG57" i="2" s="1"/>
  <c r="AM58" i="2"/>
  <c r="AN58" i="2" s="1"/>
  <c r="H57" i="2"/>
  <c r="R58" i="2"/>
  <c r="S58" i="2" s="1"/>
  <c r="G45" i="20"/>
  <c r="G45" i="19"/>
  <c r="G45" i="18"/>
  <c r="G45" i="17"/>
  <c r="H45" i="17" s="1"/>
  <c r="G45" i="2"/>
  <c r="G45" i="16"/>
  <c r="H45" i="16" s="1"/>
  <c r="G45" i="15"/>
  <c r="H45" i="15" s="1"/>
  <c r="G45" i="14"/>
  <c r="H45" i="14" s="1"/>
  <c r="G45" i="1"/>
  <c r="H45" i="1" s="1"/>
  <c r="G45" i="13"/>
  <c r="H45" i="13" s="1"/>
  <c r="G45" i="12"/>
  <c r="H45" i="12" s="1"/>
  <c r="G45" i="30"/>
  <c r="H45" i="30" s="1"/>
  <c r="AL56" i="10"/>
  <c r="AE56" i="10"/>
  <c r="X56" i="10"/>
  <c r="Q56" i="10"/>
  <c r="J56" i="10"/>
  <c r="G56" i="10"/>
  <c r="AF56" i="10" s="1"/>
  <c r="AL55" i="10"/>
  <c r="AE55" i="10"/>
  <c r="X55" i="10"/>
  <c r="Q55" i="10"/>
  <c r="J55" i="10"/>
  <c r="G55" i="10"/>
  <c r="Y55" i="10" s="1"/>
  <c r="AL54" i="10"/>
  <c r="AE54" i="10"/>
  <c r="X54" i="10"/>
  <c r="Q54" i="10"/>
  <c r="K54" i="10"/>
  <c r="J54" i="10"/>
  <c r="G54" i="10"/>
  <c r="R54" i="10" s="1"/>
  <c r="AM56" i="9"/>
  <c r="AL56" i="9"/>
  <c r="AE56" i="9"/>
  <c r="X56" i="9"/>
  <c r="Q56" i="9"/>
  <c r="J56" i="9"/>
  <c r="G56" i="9"/>
  <c r="H56" i="9" s="1"/>
  <c r="AL55" i="9"/>
  <c r="AE55" i="9"/>
  <c r="Y55" i="9"/>
  <c r="X55" i="9"/>
  <c r="Q55" i="9"/>
  <c r="J55" i="9"/>
  <c r="G55" i="9"/>
  <c r="R55" i="9" s="1"/>
  <c r="AL54" i="9"/>
  <c r="AE54" i="9"/>
  <c r="X54" i="9"/>
  <c r="Q54" i="9"/>
  <c r="J54" i="9"/>
  <c r="G54" i="9"/>
  <c r="AM54" i="9" s="1"/>
  <c r="AL56" i="8"/>
  <c r="AE56" i="8"/>
  <c r="X56" i="8"/>
  <c r="Q56" i="8"/>
  <c r="J56" i="8"/>
  <c r="G56" i="8"/>
  <c r="H56" i="8" s="1"/>
  <c r="AL55" i="8"/>
  <c r="AE55" i="8"/>
  <c r="Y55" i="8"/>
  <c r="X55" i="8"/>
  <c r="Q55" i="8"/>
  <c r="K55" i="8"/>
  <c r="J55" i="8"/>
  <c r="G55" i="8"/>
  <c r="R55" i="8" s="1"/>
  <c r="AL54" i="8"/>
  <c r="AE54" i="8"/>
  <c r="X54" i="8"/>
  <c r="Q54" i="8"/>
  <c r="J54" i="8"/>
  <c r="G54" i="8"/>
  <c r="AM54" i="8" s="1"/>
  <c r="AM56" i="20"/>
  <c r="AL56" i="20"/>
  <c r="AE56" i="20"/>
  <c r="Y56" i="20"/>
  <c r="X56" i="20"/>
  <c r="Q56" i="20"/>
  <c r="J56" i="20"/>
  <c r="G56" i="20"/>
  <c r="AF56" i="20" s="1"/>
  <c r="AL55" i="20"/>
  <c r="AE55" i="20"/>
  <c r="X55" i="20"/>
  <c r="Q55" i="20"/>
  <c r="J55" i="20"/>
  <c r="G55" i="20"/>
  <c r="AM55" i="20" s="1"/>
  <c r="AL54" i="20"/>
  <c r="AE54" i="20"/>
  <c r="Y54" i="20"/>
  <c r="X54" i="20"/>
  <c r="Q54" i="20"/>
  <c r="K54" i="20"/>
  <c r="J54" i="20"/>
  <c r="G54" i="20"/>
  <c r="AF54" i="20" s="1"/>
  <c r="AL56" i="19"/>
  <c r="AE56" i="19"/>
  <c r="X56" i="19"/>
  <c r="Q56" i="19"/>
  <c r="K56" i="19"/>
  <c r="J56" i="19"/>
  <c r="G56" i="19"/>
  <c r="R56" i="19" s="1"/>
  <c r="AM55" i="19"/>
  <c r="AL55" i="19"/>
  <c r="AE55" i="19"/>
  <c r="Y55" i="19"/>
  <c r="X55" i="19"/>
  <c r="Q55" i="19"/>
  <c r="K55" i="19"/>
  <c r="J55" i="19"/>
  <c r="G55" i="19"/>
  <c r="R55" i="19" s="1"/>
  <c r="AL54" i="19"/>
  <c r="AL45" i="19" s="1"/>
  <c r="AF54" i="19"/>
  <c r="AE54" i="19"/>
  <c r="X54" i="19"/>
  <c r="Q54" i="19"/>
  <c r="J54" i="19"/>
  <c r="G54" i="19"/>
  <c r="R54" i="19" s="1"/>
  <c r="AM56" i="18"/>
  <c r="AL56" i="18"/>
  <c r="AE56" i="18"/>
  <c r="X56" i="18"/>
  <c r="Q56" i="18"/>
  <c r="J56" i="18"/>
  <c r="G56" i="18"/>
  <c r="AF56" i="18" s="1"/>
  <c r="AL55" i="18"/>
  <c r="AE55" i="18"/>
  <c r="X55" i="18"/>
  <c r="Q55" i="18"/>
  <c r="J55" i="18"/>
  <c r="G55" i="18"/>
  <c r="AM55" i="18" s="1"/>
  <c r="AL54" i="18"/>
  <c r="AE54" i="18"/>
  <c r="X54" i="18"/>
  <c r="Q54" i="18"/>
  <c r="J54" i="18"/>
  <c r="G54" i="18"/>
  <c r="AF54" i="18" s="1"/>
  <c r="AE45" i="17"/>
  <c r="AL45" i="17"/>
  <c r="X45" i="17"/>
  <c r="Q45" i="17"/>
  <c r="J45" i="17"/>
  <c r="AL56" i="2"/>
  <c r="AE56" i="2"/>
  <c r="X56" i="2"/>
  <c r="Q56" i="2"/>
  <c r="J56" i="2"/>
  <c r="G56" i="2"/>
  <c r="AF56" i="2" s="1"/>
  <c r="AL55" i="2"/>
  <c r="AE55" i="2"/>
  <c r="X55" i="2"/>
  <c r="Q55" i="2"/>
  <c r="K55" i="2"/>
  <c r="J55" i="2"/>
  <c r="G55" i="2"/>
  <c r="Y55" i="2" s="1"/>
  <c r="AL54" i="2"/>
  <c r="AE54" i="2"/>
  <c r="Y54" i="2"/>
  <c r="X54" i="2"/>
  <c r="Q54" i="2"/>
  <c r="J54" i="2"/>
  <c r="G54" i="2"/>
  <c r="R54" i="2" s="1"/>
  <c r="AL56" i="16"/>
  <c r="AE56" i="16"/>
  <c r="X56" i="16"/>
  <c r="Q56" i="16"/>
  <c r="J56" i="16"/>
  <c r="G56" i="16"/>
  <c r="AF56" i="16" s="1"/>
  <c r="AL55" i="16"/>
  <c r="AE55" i="16"/>
  <c r="X55" i="16"/>
  <c r="Q55" i="16"/>
  <c r="K55" i="16"/>
  <c r="J55" i="16"/>
  <c r="G55" i="16"/>
  <c r="Y55" i="16" s="1"/>
  <c r="AL54" i="16"/>
  <c r="AE54" i="16"/>
  <c r="X54" i="16"/>
  <c r="Q54" i="16"/>
  <c r="K54" i="16"/>
  <c r="J54" i="16"/>
  <c r="G54" i="16"/>
  <c r="R54" i="16" s="1"/>
  <c r="AM56" i="15"/>
  <c r="AL56" i="15"/>
  <c r="AE56" i="15"/>
  <c r="Y56" i="15"/>
  <c r="X56" i="15"/>
  <c r="Q56" i="15"/>
  <c r="J56" i="15"/>
  <c r="G56" i="15"/>
  <c r="AF56" i="15" s="1"/>
  <c r="AL55" i="15"/>
  <c r="AE55" i="15"/>
  <c r="X55" i="15"/>
  <c r="Q55" i="15"/>
  <c r="J55" i="15"/>
  <c r="G55" i="15"/>
  <c r="H55" i="15" s="1"/>
  <c r="AL54" i="15"/>
  <c r="AE54" i="15"/>
  <c r="X54" i="15"/>
  <c r="Q54" i="15"/>
  <c r="K54" i="15"/>
  <c r="J54" i="15"/>
  <c r="G54" i="15"/>
  <c r="AF54" i="15" s="1"/>
  <c r="AM56" i="14"/>
  <c r="AL56" i="14"/>
  <c r="AE56" i="14"/>
  <c r="X56" i="14"/>
  <c r="Q56" i="14"/>
  <c r="J56" i="14"/>
  <c r="G56" i="14"/>
  <c r="AF56" i="14" s="1"/>
  <c r="AL55" i="14"/>
  <c r="AE55" i="14"/>
  <c r="X55" i="14"/>
  <c r="Q55" i="14"/>
  <c r="J55" i="14"/>
  <c r="G55" i="14"/>
  <c r="AM55" i="14" s="1"/>
  <c r="AL54" i="14"/>
  <c r="AE54" i="14"/>
  <c r="X54" i="14"/>
  <c r="Q54" i="14"/>
  <c r="J54" i="14"/>
  <c r="G54" i="14"/>
  <c r="AF54" i="14" s="1"/>
  <c r="AL56" i="1"/>
  <c r="AE56" i="1"/>
  <c r="X56" i="1"/>
  <c r="Q56" i="1"/>
  <c r="J56" i="1"/>
  <c r="G56" i="1"/>
  <c r="AF56" i="1" s="1"/>
  <c r="AL55" i="1"/>
  <c r="AE55" i="1"/>
  <c r="X55" i="1"/>
  <c r="Q55" i="1"/>
  <c r="J55" i="1"/>
  <c r="G55" i="1"/>
  <c r="Y55" i="1" s="1"/>
  <c r="AL54" i="1"/>
  <c r="AE54" i="1"/>
  <c r="X54" i="1"/>
  <c r="Q54" i="1"/>
  <c r="J54" i="1"/>
  <c r="G54" i="1"/>
  <c r="R54" i="1" s="1"/>
  <c r="AL56" i="13"/>
  <c r="AE56" i="13"/>
  <c r="X56" i="13"/>
  <c r="Q56" i="13"/>
  <c r="K56" i="13"/>
  <c r="J56" i="13"/>
  <c r="H56" i="13"/>
  <c r="G56" i="13"/>
  <c r="R56" i="13" s="1"/>
  <c r="AL55" i="13"/>
  <c r="AE55" i="13"/>
  <c r="X55" i="13"/>
  <c r="Q55" i="13"/>
  <c r="J55" i="13"/>
  <c r="G55" i="13"/>
  <c r="K55" i="13" s="1"/>
  <c r="AL54" i="13"/>
  <c r="AE54" i="13"/>
  <c r="X54" i="13"/>
  <c r="Q54" i="13"/>
  <c r="J54" i="13"/>
  <c r="G54" i="13"/>
  <c r="Y54" i="13" s="1"/>
  <c r="AL56" i="12"/>
  <c r="AE56" i="12"/>
  <c r="X56" i="12"/>
  <c r="Q56" i="12"/>
  <c r="J56" i="12"/>
  <c r="G56" i="12"/>
  <c r="H56" i="12" s="1"/>
  <c r="AM55" i="12"/>
  <c r="AL55" i="12"/>
  <c r="AE55" i="12"/>
  <c r="X55" i="12"/>
  <c r="Q55" i="12"/>
  <c r="J55" i="12"/>
  <c r="H55" i="12"/>
  <c r="G55" i="12"/>
  <c r="AF55" i="12" s="1"/>
  <c r="AL54" i="12"/>
  <c r="AE54" i="12"/>
  <c r="X54" i="12"/>
  <c r="Q54" i="12"/>
  <c r="J54" i="12"/>
  <c r="G54" i="12"/>
  <c r="AM54" i="12" s="1"/>
  <c r="AL56" i="30"/>
  <c r="AE56" i="30"/>
  <c r="X56" i="30"/>
  <c r="Q56" i="30"/>
  <c r="J56" i="30"/>
  <c r="G56" i="30"/>
  <c r="R56" i="30" s="1"/>
  <c r="AL55" i="30"/>
  <c r="AE55" i="30"/>
  <c r="X55" i="30"/>
  <c r="Q55" i="30"/>
  <c r="J55" i="30"/>
  <c r="G55" i="30"/>
  <c r="K55" i="30" s="1"/>
  <c r="AL54" i="30"/>
  <c r="AE54" i="30"/>
  <c r="X54" i="30"/>
  <c r="Q54" i="30"/>
  <c r="J54" i="30"/>
  <c r="G54" i="30"/>
  <c r="AM54" i="30" s="1"/>
  <c r="G56" i="11"/>
  <c r="G55" i="11"/>
  <c r="X45" i="8" l="1"/>
  <c r="Q45" i="9"/>
  <c r="Y54" i="10"/>
  <c r="H54" i="10"/>
  <c r="AM54" i="10"/>
  <c r="H55" i="9"/>
  <c r="AM55" i="9"/>
  <c r="K55" i="9"/>
  <c r="Y54" i="8"/>
  <c r="AM55" i="8"/>
  <c r="K55" i="1"/>
  <c r="AF54" i="1"/>
  <c r="H56" i="30"/>
  <c r="K56" i="30"/>
  <c r="Y55" i="30"/>
  <c r="H54" i="1"/>
  <c r="X45" i="9"/>
  <c r="Q45" i="8"/>
  <c r="X45" i="13"/>
  <c r="S56" i="13"/>
  <c r="Z55" i="2"/>
  <c r="AE45" i="30"/>
  <c r="AL45" i="1"/>
  <c r="Z55" i="30"/>
  <c r="AN55" i="12"/>
  <c r="F45" i="20"/>
  <c r="H45" i="20" s="1"/>
  <c r="AN56" i="14"/>
  <c r="N54" i="26"/>
  <c r="O54" i="26" s="1"/>
  <c r="N54" i="7"/>
  <c r="O54" i="7" s="1"/>
  <c r="F45" i="2"/>
  <c r="H45" i="2" s="1"/>
  <c r="AN54" i="30"/>
  <c r="AN55" i="14"/>
  <c r="F45" i="18"/>
  <c r="H45" i="18" s="1"/>
  <c r="F45" i="19"/>
  <c r="H45" i="19" s="1"/>
  <c r="L56" i="30"/>
  <c r="L56" i="13"/>
  <c r="AL45" i="16"/>
  <c r="J45" i="8"/>
  <c r="Q45" i="10"/>
  <c r="AE45" i="10"/>
  <c r="L54" i="16"/>
  <c r="AL45" i="2"/>
  <c r="AG56" i="2"/>
  <c r="AL45" i="18"/>
  <c r="L56" i="19"/>
  <c r="Q45" i="20"/>
  <c r="AE45" i="8"/>
  <c r="AL45" i="10"/>
  <c r="AG56" i="15"/>
  <c r="J45" i="16"/>
  <c r="AG56" i="18"/>
  <c r="AL45" i="8"/>
  <c r="L55" i="30"/>
  <c r="AE45" i="19"/>
  <c r="J45" i="30"/>
  <c r="AE45" i="9"/>
  <c r="X45" i="10"/>
  <c r="J45" i="13"/>
  <c r="AE45" i="1"/>
  <c r="Z54" i="2"/>
  <c r="J45" i="20"/>
  <c r="AL45" i="9"/>
  <c r="Z54" i="10"/>
  <c r="AG56" i="14"/>
  <c r="J45" i="15"/>
  <c r="X45" i="16"/>
  <c r="AN55" i="8"/>
  <c r="J45" i="9"/>
  <c r="L55" i="9"/>
  <c r="J45" i="10"/>
  <c r="J45" i="18"/>
  <c r="AL45" i="14"/>
  <c r="Z55" i="16"/>
  <c r="J45" i="14"/>
  <c r="AE45" i="2"/>
  <c r="AE45" i="18"/>
  <c r="X45" i="12"/>
  <c r="AG56" i="16"/>
  <c r="AL45" i="20"/>
  <c r="AL45" i="13"/>
  <c r="Q45" i="1"/>
  <c r="AE45" i="12"/>
  <c r="AN56" i="15"/>
  <c r="AN56" i="18"/>
  <c r="S55" i="19"/>
  <c r="AN55" i="20"/>
  <c r="AN54" i="9"/>
  <c r="AP58" i="2"/>
  <c r="AQ58" i="2" s="1"/>
  <c r="J45" i="12"/>
  <c r="AL45" i="12"/>
  <c r="AE45" i="15"/>
  <c r="X45" i="18"/>
  <c r="Q45" i="30"/>
  <c r="AG54" i="14"/>
  <c r="X45" i="30"/>
  <c r="AG54" i="1"/>
  <c r="AL45" i="15"/>
  <c r="L55" i="16"/>
  <c r="J45" i="19"/>
  <c r="L55" i="19"/>
  <c r="L54" i="10"/>
  <c r="AL45" i="30"/>
  <c r="AN54" i="12"/>
  <c r="AE45" i="13"/>
  <c r="AE45" i="14"/>
  <c r="Q45" i="12"/>
  <c r="L55" i="13"/>
  <c r="J45" i="1"/>
  <c r="AE45" i="16"/>
  <c r="J45" i="2"/>
  <c r="L55" i="2"/>
  <c r="AG54" i="19"/>
  <c r="AE45" i="20"/>
  <c r="AN56" i="9"/>
  <c r="AP57" i="2"/>
  <c r="AQ57" i="2" s="1"/>
  <c r="AI58" i="2"/>
  <c r="AJ58" i="2" s="1"/>
  <c r="N58" i="2"/>
  <c r="O58" i="2" s="1"/>
  <c r="AB57" i="2"/>
  <c r="AC57" i="2" s="1"/>
  <c r="U58" i="2"/>
  <c r="V58" i="2" s="1"/>
  <c r="AB58" i="2"/>
  <c r="AC58" i="2" s="1"/>
  <c r="N57" i="2"/>
  <c r="O57" i="2" s="1"/>
  <c r="AI57" i="2"/>
  <c r="AJ57" i="2" s="1"/>
  <c r="U57" i="2"/>
  <c r="V57" i="2" s="1"/>
  <c r="K55" i="10"/>
  <c r="L55" i="10" s="1"/>
  <c r="S54" i="10"/>
  <c r="AN54" i="10"/>
  <c r="AG56" i="10"/>
  <c r="H56" i="10"/>
  <c r="K56" i="10"/>
  <c r="L56" i="10" s="1"/>
  <c r="Y54" i="9"/>
  <c r="Z54" i="9" s="1"/>
  <c r="AF55" i="9"/>
  <c r="AG55" i="9" s="1"/>
  <c r="AN55" i="9"/>
  <c r="Z55" i="8"/>
  <c r="S55" i="8"/>
  <c r="AF55" i="8"/>
  <c r="AG55" i="8" s="1"/>
  <c r="AN54" i="8"/>
  <c r="H55" i="8"/>
  <c r="AM56" i="8"/>
  <c r="AN56" i="8" s="1"/>
  <c r="L55" i="8"/>
  <c r="X45" i="20"/>
  <c r="AG56" i="20"/>
  <c r="AN56" i="20"/>
  <c r="AG54" i="20"/>
  <c r="AM54" i="20"/>
  <c r="AN54" i="20" s="1"/>
  <c r="L54" i="20"/>
  <c r="Z55" i="19"/>
  <c r="H55" i="19"/>
  <c r="AF55" i="19"/>
  <c r="AG55" i="19" s="1"/>
  <c r="AN55" i="19"/>
  <c r="X45" i="19"/>
  <c r="Q45" i="19"/>
  <c r="H56" i="19"/>
  <c r="AF56" i="19"/>
  <c r="AG56" i="19" s="1"/>
  <c r="AM54" i="18"/>
  <c r="AN54" i="18" s="1"/>
  <c r="K54" i="18"/>
  <c r="L54" i="18" s="1"/>
  <c r="AN55" i="18"/>
  <c r="Q45" i="18"/>
  <c r="Y56" i="18"/>
  <c r="Y54" i="18"/>
  <c r="AG54" i="18"/>
  <c r="H54" i="2"/>
  <c r="K54" i="2"/>
  <c r="L54" i="2" s="1"/>
  <c r="AF55" i="2"/>
  <c r="AG55" i="2" s="1"/>
  <c r="AM56" i="2"/>
  <c r="AN56" i="2" s="1"/>
  <c r="S54" i="2"/>
  <c r="AM54" i="2"/>
  <c r="AN54" i="2" s="1"/>
  <c r="Q45" i="2"/>
  <c r="X45" i="2"/>
  <c r="AF54" i="2"/>
  <c r="AG54" i="2" s="1"/>
  <c r="S54" i="16"/>
  <c r="AM54" i="16"/>
  <c r="AN54" i="16" s="1"/>
  <c r="H56" i="16"/>
  <c r="Q45" i="16"/>
  <c r="Y54" i="16"/>
  <c r="Y54" i="15"/>
  <c r="L54" i="15"/>
  <c r="AG54" i="15"/>
  <c r="AM54" i="15"/>
  <c r="AN54" i="15" s="1"/>
  <c r="Q45" i="15"/>
  <c r="Z56" i="15"/>
  <c r="X45" i="15"/>
  <c r="K54" i="14"/>
  <c r="L54" i="14" s="1"/>
  <c r="X45" i="14"/>
  <c r="Y54" i="14"/>
  <c r="AM54" i="14"/>
  <c r="AN54" i="14" s="1"/>
  <c r="Q45" i="14"/>
  <c r="Y56" i="14"/>
  <c r="Z56" i="14" s="1"/>
  <c r="K54" i="1"/>
  <c r="L54" i="1" s="1"/>
  <c r="AF55" i="1"/>
  <c r="AG55" i="1" s="1"/>
  <c r="AM56" i="1"/>
  <c r="AN56" i="1" s="1"/>
  <c r="AM54" i="1"/>
  <c r="AN54" i="1" s="1"/>
  <c r="Z55" i="1"/>
  <c r="AG56" i="1"/>
  <c r="X45" i="1"/>
  <c r="Y54" i="1"/>
  <c r="Z54" i="1" s="1"/>
  <c r="L55" i="1"/>
  <c r="Q45" i="13"/>
  <c r="Y55" i="13"/>
  <c r="Z55" i="13" s="1"/>
  <c r="Y56" i="13"/>
  <c r="AM54" i="13"/>
  <c r="AN54" i="13" s="1"/>
  <c r="AF56" i="13"/>
  <c r="AG56" i="13" s="1"/>
  <c r="K56" i="12"/>
  <c r="L56" i="12" s="1"/>
  <c r="N56" i="12" s="1"/>
  <c r="O56" i="12" s="1"/>
  <c r="K55" i="12"/>
  <c r="L55" i="12" s="1"/>
  <c r="N55" i="12" s="1"/>
  <c r="O55" i="12" s="1"/>
  <c r="Y55" i="12"/>
  <c r="Z55" i="12" s="1"/>
  <c r="AG55" i="12"/>
  <c r="AF56" i="12"/>
  <c r="AG56" i="12" s="1"/>
  <c r="AM56" i="30"/>
  <c r="AN56" i="30" s="1"/>
  <c r="AF55" i="30"/>
  <c r="AG55" i="30" s="1"/>
  <c r="H55" i="30"/>
  <c r="AM55" i="30"/>
  <c r="AN55" i="30" s="1"/>
  <c r="Y56" i="30"/>
  <c r="Z56" i="30" s="1"/>
  <c r="S56" i="30"/>
  <c r="AF56" i="30"/>
  <c r="AG56" i="30" s="1"/>
  <c r="Z54" i="13"/>
  <c r="S54" i="1"/>
  <c r="Z54" i="15"/>
  <c r="Z54" i="16"/>
  <c r="S56" i="19"/>
  <c r="Z54" i="20"/>
  <c r="Z54" i="8"/>
  <c r="Z54" i="14"/>
  <c r="Z56" i="18"/>
  <c r="Z55" i="10"/>
  <c r="Z55" i="9"/>
  <c r="Z54" i="18"/>
  <c r="Z56" i="13"/>
  <c r="S55" i="9"/>
  <c r="S54" i="19"/>
  <c r="Z56" i="20"/>
  <c r="AF54" i="10"/>
  <c r="AG54" i="10" s="1"/>
  <c r="AM55" i="10"/>
  <c r="AN55" i="10" s="1"/>
  <c r="R55" i="10"/>
  <c r="S55" i="10" s="1"/>
  <c r="Y56" i="10"/>
  <c r="Z56" i="10" s="1"/>
  <c r="H55" i="10"/>
  <c r="AF55" i="10"/>
  <c r="AG55" i="10" s="1"/>
  <c r="AM56" i="10"/>
  <c r="AN56" i="10" s="1"/>
  <c r="R56" i="10"/>
  <c r="S56" i="10" s="1"/>
  <c r="H54" i="9"/>
  <c r="K56" i="9"/>
  <c r="L56" i="9" s="1"/>
  <c r="R54" i="9"/>
  <c r="S54" i="9" s="1"/>
  <c r="AF56" i="9"/>
  <c r="AG56" i="9" s="1"/>
  <c r="AF54" i="9"/>
  <c r="AG54" i="9" s="1"/>
  <c r="K54" i="9"/>
  <c r="L54" i="9" s="1"/>
  <c r="Y56" i="9"/>
  <c r="Z56" i="9" s="1"/>
  <c r="R56" i="9"/>
  <c r="S56" i="9" s="1"/>
  <c r="H54" i="8"/>
  <c r="K56" i="8"/>
  <c r="L56" i="8" s="1"/>
  <c r="AF56" i="8"/>
  <c r="AG56" i="8" s="1"/>
  <c r="AF54" i="8"/>
  <c r="AG54" i="8" s="1"/>
  <c r="R54" i="8"/>
  <c r="S54" i="8" s="1"/>
  <c r="K54" i="8"/>
  <c r="L54" i="8" s="1"/>
  <c r="Y56" i="8"/>
  <c r="Z56" i="8" s="1"/>
  <c r="R56" i="8"/>
  <c r="S56" i="8" s="1"/>
  <c r="K55" i="20"/>
  <c r="L55" i="20" s="1"/>
  <c r="R56" i="20"/>
  <c r="S56" i="20" s="1"/>
  <c r="R54" i="20"/>
  <c r="S54" i="20" s="1"/>
  <c r="H54" i="20"/>
  <c r="K56" i="20"/>
  <c r="L56" i="20" s="1"/>
  <c r="R55" i="20"/>
  <c r="S55" i="20" s="1"/>
  <c r="H55" i="20"/>
  <c r="AF55" i="20"/>
  <c r="AG55" i="20" s="1"/>
  <c r="H56" i="20"/>
  <c r="Y55" i="20"/>
  <c r="Z55" i="20" s="1"/>
  <c r="H54" i="19"/>
  <c r="K54" i="19"/>
  <c r="L54" i="19" s="1"/>
  <c r="Y56" i="19"/>
  <c r="Z56" i="19" s="1"/>
  <c r="Y54" i="19"/>
  <c r="Z54" i="19" s="1"/>
  <c r="AM56" i="19"/>
  <c r="AN56" i="19" s="1"/>
  <c r="AM54" i="19"/>
  <c r="AN54" i="19" s="1"/>
  <c r="R55" i="18"/>
  <c r="S55" i="18" s="1"/>
  <c r="AF55" i="18"/>
  <c r="AG55" i="18" s="1"/>
  <c r="K55" i="18"/>
  <c r="L55" i="18" s="1"/>
  <c r="R54" i="18"/>
  <c r="S54" i="18" s="1"/>
  <c r="H54" i="18"/>
  <c r="K56" i="18"/>
  <c r="L56" i="18" s="1"/>
  <c r="H55" i="18"/>
  <c r="R56" i="18"/>
  <c r="S56" i="18" s="1"/>
  <c r="H56" i="18"/>
  <c r="Y55" i="18"/>
  <c r="Z55" i="18" s="1"/>
  <c r="K56" i="2"/>
  <c r="L56" i="2" s="1"/>
  <c r="H56" i="2"/>
  <c r="AM55" i="2"/>
  <c r="AN55" i="2" s="1"/>
  <c r="R55" i="2"/>
  <c r="S55" i="2" s="1"/>
  <c r="Y56" i="2"/>
  <c r="Z56" i="2" s="1"/>
  <c r="H55" i="2"/>
  <c r="R56" i="2"/>
  <c r="S56" i="2" s="1"/>
  <c r="H54" i="16"/>
  <c r="K56" i="16"/>
  <c r="L56" i="16" s="1"/>
  <c r="AF54" i="16"/>
  <c r="AG54" i="16" s="1"/>
  <c r="AM55" i="16"/>
  <c r="AN55" i="16" s="1"/>
  <c r="R55" i="16"/>
  <c r="S55" i="16" s="1"/>
  <c r="Y56" i="16"/>
  <c r="Z56" i="16" s="1"/>
  <c r="H55" i="16"/>
  <c r="AF55" i="16"/>
  <c r="AG55" i="16" s="1"/>
  <c r="AM56" i="16"/>
  <c r="AN56" i="16" s="1"/>
  <c r="R56" i="16"/>
  <c r="S56" i="16" s="1"/>
  <c r="R55" i="15"/>
  <c r="S55" i="15" s="1"/>
  <c r="K55" i="15"/>
  <c r="L55" i="15" s="1"/>
  <c r="R56" i="15"/>
  <c r="S56" i="15" s="1"/>
  <c r="R54" i="15"/>
  <c r="S54" i="15" s="1"/>
  <c r="H54" i="15"/>
  <c r="K56" i="15"/>
  <c r="L56" i="15" s="1"/>
  <c r="AF55" i="15"/>
  <c r="AG55" i="15" s="1"/>
  <c r="H56" i="15"/>
  <c r="Y55" i="15"/>
  <c r="Z55" i="15" s="1"/>
  <c r="AM55" i="15"/>
  <c r="AN55" i="15" s="1"/>
  <c r="R55" i="14"/>
  <c r="S55" i="14" s="1"/>
  <c r="K55" i="14"/>
  <c r="L55" i="14" s="1"/>
  <c r="R56" i="14"/>
  <c r="S56" i="14" s="1"/>
  <c r="H54" i="14"/>
  <c r="K56" i="14"/>
  <c r="L56" i="14" s="1"/>
  <c r="H55" i="14"/>
  <c r="AF55" i="14"/>
  <c r="AG55" i="14" s="1"/>
  <c r="H56" i="14"/>
  <c r="R54" i="14"/>
  <c r="S54" i="14" s="1"/>
  <c r="Y55" i="14"/>
  <c r="Z55" i="14" s="1"/>
  <c r="K56" i="1"/>
  <c r="L56" i="1" s="1"/>
  <c r="AM55" i="1"/>
  <c r="AN55" i="1" s="1"/>
  <c r="R55" i="1"/>
  <c r="S55" i="1" s="1"/>
  <c r="Y56" i="1"/>
  <c r="Z56" i="1" s="1"/>
  <c r="H55" i="1"/>
  <c r="R56" i="1"/>
  <c r="S56" i="1" s="1"/>
  <c r="H56" i="1"/>
  <c r="R54" i="13"/>
  <c r="S54" i="13" s="1"/>
  <c r="H54" i="13"/>
  <c r="AF54" i="13"/>
  <c r="AG54" i="13" s="1"/>
  <c r="AM55" i="13"/>
  <c r="AN55" i="13" s="1"/>
  <c r="K54" i="13"/>
  <c r="L54" i="13" s="1"/>
  <c r="R55" i="13"/>
  <c r="S55" i="13" s="1"/>
  <c r="AF55" i="13"/>
  <c r="AG55" i="13" s="1"/>
  <c r="AM56" i="13"/>
  <c r="AN56" i="13" s="1"/>
  <c r="H55" i="13"/>
  <c r="H54" i="12"/>
  <c r="AF54" i="12"/>
  <c r="AG54" i="12" s="1"/>
  <c r="K54" i="12"/>
  <c r="L54" i="12" s="1"/>
  <c r="R55" i="12"/>
  <c r="S55" i="12" s="1"/>
  <c r="Y56" i="12"/>
  <c r="Z56" i="12" s="1"/>
  <c r="R54" i="12"/>
  <c r="S54" i="12" s="1"/>
  <c r="Y54" i="12"/>
  <c r="Z54" i="12" s="1"/>
  <c r="AM56" i="12"/>
  <c r="AN56" i="12" s="1"/>
  <c r="R56" i="12"/>
  <c r="S56" i="12" s="1"/>
  <c r="H54" i="30"/>
  <c r="AF54" i="30"/>
  <c r="AG54" i="30" s="1"/>
  <c r="K54" i="30"/>
  <c r="L54" i="30" s="1"/>
  <c r="R55" i="30"/>
  <c r="S55" i="30" s="1"/>
  <c r="R54" i="30"/>
  <c r="S54" i="30" s="1"/>
  <c r="Y54" i="30"/>
  <c r="Z54" i="30" s="1"/>
  <c r="N55" i="9" l="1"/>
  <c r="O55" i="9" s="1"/>
  <c r="N56" i="30"/>
  <c r="O56" i="30" s="1"/>
  <c r="N54" i="10"/>
  <c r="O54" i="10" s="1"/>
  <c r="N54" i="14"/>
  <c r="O54" i="14" s="1"/>
  <c r="N54" i="1"/>
  <c r="O54" i="1" s="1"/>
  <c r="AP55" i="12"/>
  <c r="AQ55" i="12" s="1"/>
  <c r="AI56" i="14"/>
  <c r="AJ56" i="14" s="1"/>
  <c r="AP54" i="1"/>
  <c r="AQ54" i="1" s="1"/>
  <c r="AI56" i="18"/>
  <c r="AJ56" i="18" s="1"/>
  <c r="AP55" i="30"/>
  <c r="AQ55" i="30" s="1"/>
  <c r="AB55" i="30"/>
  <c r="AC55" i="30" s="1"/>
  <c r="AB56" i="15"/>
  <c r="AC56" i="15" s="1"/>
  <c r="AB56" i="13"/>
  <c r="AC56" i="13" s="1"/>
  <c r="AI55" i="30"/>
  <c r="AJ55" i="30" s="1"/>
  <c r="U56" i="13"/>
  <c r="V56" i="13" s="1"/>
  <c r="AP54" i="14"/>
  <c r="AQ54" i="14" s="1"/>
  <c r="AP56" i="16"/>
  <c r="AQ56" i="16" s="1"/>
  <c r="AI54" i="14"/>
  <c r="AJ54" i="14" s="1"/>
  <c r="AP55" i="20"/>
  <c r="AQ55" i="20" s="1"/>
  <c r="AI56" i="16"/>
  <c r="AJ56" i="16" s="1"/>
  <c r="AI55" i="2"/>
  <c r="AJ55" i="2" s="1"/>
  <c r="N55" i="19"/>
  <c r="O55" i="19" s="1"/>
  <c r="AI56" i="15"/>
  <c r="AJ56" i="15" s="1"/>
  <c r="N56" i="13"/>
  <c r="O56" i="13" s="1"/>
  <c r="AP55" i="8"/>
  <c r="AQ55" i="8" s="1"/>
  <c r="AI56" i="30"/>
  <c r="AJ56" i="30" s="1"/>
  <c r="AP56" i="14"/>
  <c r="AQ56" i="14" s="1"/>
  <c r="AI56" i="1"/>
  <c r="AJ56" i="1" s="1"/>
  <c r="AP55" i="1"/>
  <c r="AQ55" i="1" s="1"/>
  <c r="AP56" i="13"/>
  <c r="AQ56" i="13" s="1"/>
  <c r="AI56" i="19"/>
  <c r="AJ56" i="19" s="1"/>
  <c r="AB56" i="30"/>
  <c r="AC56" i="30" s="1"/>
  <c r="U56" i="19"/>
  <c r="V56" i="19" s="1"/>
  <c r="U54" i="16"/>
  <c r="V54" i="16" s="1"/>
  <c r="AI55" i="12"/>
  <c r="AJ55" i="12" s="1"/>
  <c r="AI55" i="19"/>
  <c r="AJ55" i="19" s="1"/>
  <c r="AI56" i="13"/>
  <c r="AJ56" i="13" s="1"/>
  <c r="AI54" i="1"/>
  <c r="AJ54" i="1" s="1"/>
  <c r="AP56" i="19"/>
  <c r="AQ56" i="19" s="1"/>
  <c r="U55" i="19"/>
  <c r="V55" i="19" s="1"/>
  <c r="U56" i="30"/>
  <c r="V56" i="30" s="1"/>
  <c r="AB54" i="1"/>
  <c r="AC54" i="1" s="1"/>
  <c r="AI55" i="9"/>
  <c r="AJ55" i="9" s="1"/>
  <c r="AP56" i="15"/>
  <c r="AQ56" i="15" s="1"/>
  <c r="AP56" i="18"/>
  <c r="AQ56" i="18" s="1"/>
  <c r="AP56" i="2"/>
  <c r="AQ56" i="2" s="1"/>
  <c r="N56" i="10"/>
  <c r="O56" i="10" s="1"/>
  <c r="N55" i="8"/>
  <c r="O55" i="8" s="1"/>
  <c r="N54" i="2"/>
  <c r="O54" i="2" s="1"/>
  <c r="N55" i="30"/>
  <c r="O55" i="30" s="1"/>
  <c r="AI56" i="2"/>
  <c r="AJ56" i="2" s="1"/>
  <c r="AP56" i="12"/>
  <c r="AQ56" i="12" s="1"/>
  <c r="AB56" i="14"/>
  <c r="AC56" i="14" s="1"/>
  <c r="AB55" i="19"/>
  <c r="AC55" i="19" s="1"/>
  <c r="AB54" i="16"/>
  <c r="AC54" i="16" s="1"/>
  <c r="AI56" i="12"/>
  <c r="AJ56" i="12" s="1"/>
  <c r="AB54" i="18"/>
  <c r="AC54" i="18" s="1"/>
  <c r="AI54" i="18"/>
  <c r="AJ54" i="18" s="1"/>
  <c r="AB56" i="18"/>
  <c r="AC56" i="18" s="1"/>
  <c r="AB54" i="2"/>
  <c r="AC54" i="2" s="1"/>
  <c r="AP55" i="19"/>
  <c r="AQ55" i="19" s="1"/>
  <c r="AP54" i="13"/>
  <c r="AQ54" i="13" s="1"/>
  <c r="U54" i="1"/>
  <c r="V54" i="1" s="1"/>
  <c r="AB54" i="13"/>
  <c r="AC54" i="13" s="1"/>
  <c r="AP54" i="19"/>
  <c r="AQ54" i="19" s="1"/>
  <c r="AI56" i="10"/>
  <c r="AJ56" i="10" s="1"/>
  <c r="AI54" i="20"/>
  <c r="AJ54" i="20" s="1"/>
  <c r="AB55" i="1"/>
  <c r="AC55" i="1" s="1"/>
  <c r="AI55" i="1"/>
  <c r="AJ55" i="1" s="1"/>
  <c r="AB55" i="9"/>
  <c r="AC55" i="9" s="1"/>
  <c r="AP55" i="10"/>
  <c r="AQ55" i="10" s="1"/>
  <c r="U54" i="19"/>
  <c r="V54" i="19" s="1"/>
  <c r="AP54" i="9"/>
  <c r="AQ54" i="9" s="1"/>
  <c r="AI56" i="20"/>
  <c r="AJ56" i="20" s="1"/>
  <c r="U55" i="8"/>
  <c r="V55" i="8" s="1"/>
  <c r="U54" i="2"/>
  <c r="V54" i="2" s="1"/>
  <c r="AP54" i="2"/>
  <c r="AQ54" i="2" s="1"/>
  <c r="AP56" i="20"/>
  <c r="AQ56" i="20" s="1"/>
  <c r="U55" i="9"/>
  <c r="V55" i="9" s="1"/>
  <c r="AB55" i="10"/>
  <c r="AC55" i="10" s="1"/>
  <c r="AP56" i="8"/>
  <c r="AQ56" i="8" s="1"/>
  <c r="AP54" i="15"/>
  <c r="AQ54" i="15" s="1"/>
  <c r="AP54" i="20"/>
  <c r="AQ54" i="20" s="1"/>
  <c r="AB55" i="8"/>
  <c r="AC55" i="8" s="1"/>
  <c r="U54" i="10"/>
  <c r="V54" i="10" s="1"/>
  <c r="AP56" i="10"/>
  <c r="AQ56" i="10" s="1"/>
  <c r="AB54" i="10"/>
  <c r="AC54" i="10" s="1"/>
  <c r="N55" i="10"/>
  <c r="O55" i="10" s="1"/>
  <c r="AP55" i="9"/>
  <c r="AQ55" i="9" s="1"/>
  <c r="AI55" i="8"/>
  <c r="AJ55" i="8" s="1"/>
  <c r="N56" i="19"/>
  <c r="O56" i="19" s="1"/>
  <c r="AP54" i="18"/>
  <c r="AQ54" i="18" s="1"/>
  <c r="AP55" i="2"/>
  <c r="AQ55" i="2" s="1"/>
  <c r="AI54" i="2"/>
  <c r="AJ54" i="2" s="1"/>
  <c r="AI54" i="15"/>
  <c r="AJ54" i="15" s="1"/>
  <c r="AB54" i="14"/>
  <c r="AC54" i="14" s="1"/>
  <c r="N55" i="1"/>
  <c r="O55" i="1" s="1"/>
  <c r="AP56" i="1"/>
  <c r="AQ56" i="1" s="1"/>
  <c r="N55" i="13"/>
  <c r="O55" i="13" s="1"/>
  <c r="AB55" i="12"/>
  <c r="AC55" i="12" s="1"/>
  <c r="AP56" i="30"/>
  <c r="AQ56" i="30" s="1"/>
  <c r="U56" i="10"/>
  <c r="V56" i="10" s="1"/>
  <c r="AI54" i="10"/>
  <c r="AJ54" i="10" s="1"/>
  <c r="AP54" i="10"/>
  <c r="AQ54" i="10" s="1"/>
  <c r="AI55" i="10"/>
  <c r="AJ55" i="10" s="1"/>
  <c r="AB56" i="10"/>
  <c r="AC56" i="10" s="1"/>
  <c r="U55" i="10"/>
  <c r="V55" i="10" s="1"/>
  <c r="U54" i="9"/>
  <c r="V54" i="9" s="1"/>
  <c r="AI56" i="9"/>
  <c r="AJ56" i="9" s="1"/>
  <c r="N56" i="9"/>
  <c r="O56" i="9" s="1"/>
  <c r="U56" i="9"/>
  <c r="V56" i="9" s="1"/>
  <c r="AP56" i="9"/>
  <c r="AQ56" i="9" s="1"/>
  <c r="AB56" i="9"/>
  <c r="AC56" i="9" s="1"/>
  <c r="AB54" i="9"/>
  <c r="AC54" i="9" s="1"/>
  <c r="N54" i="9"/>
  <c r="O54" i="9" s="1"/>
  <c r="AI54" i="9"/>
  <c r="AJ54" i="9" s="1"/>
  <c r="U54" i="8"/>
  <c r="V54" i="8" s="1"/>
  <c r="AI54" i="8"/>
  <c r="AJ54" i="8" s="1"/>
  <c r="AI56" i="8"/>
  <c r="AJ56" i="8" s="1"/>
  <c r="N54" i="8"/>
  <c r="O54" i="8" s="1"/>
  <c r="N56" i="8"/>
  <c r="O56" i="8" s="1"/>
  <c r="U56" i="8"/>
  <c r="V56" i="8" s="1"/>
  <c r="AB56" i="8"/>
  <c r="AC56" i="8" s="1"/>
  <c r="AP54" i="8"/>
  <c r="AQ54" i="8" s="1"/>
  <c r="AB54" i="8"/>
  <c r="AC54" i="8" s="1"/>
  <c r="N56" i="20"/>
  <c r="O56" i="20" s="1"/>
  <c r="AB55" i="20"/>
  <c r="AC55" i="20" s="1"/>
  <c r="U56" i="20"/>
  <c r="V56" i="20" s="1"/>
  <c r="AB56" i="20"/>
  <c r="AC56" i="20" s="1"/>
  <c r="U54" i="20"/>
  <c r="V54" i="20" s="1"/>
  <c r="N55" i="20"/>
  <c r="O55" i="20" s="1"/>
  <c r="U55" i="20"/>
  <c r="V55" i="20" s="1"/>
  <c r="AI55" i="20"/>
  <c r="AJ55" i="20" s="1"/>
  <c r="N54" i="20"/>
  <c r="O54" i="20" s="1"/>
  <c r="AB54" i="20"/>
  <c r="AC54" i="20" s="1"/>
  <c r="AB54" i="19"/>
  <c r="AC54" i="19" s="1"/>
  <c r="AB56" i="19"/>
  <c r="AC56" i="19" s="1"/>
  <c r="AI54" i="19"/>
  <c r="AJ54" i="19" s="1"/>
  <c r="N54" i="19"/>
  <c r="O54" i="19" s="1"/>
  <c r="N56" i="18"/>
  <c r="O56" i="18" s="1"/>
  <c r="U54" i="18"/>
  <c r="V54" i="18" s="1"/>
  <c r="AB55" i="18"/>
  <c r="AC55" i="18" s="1"/>
  <c r="AI55" i="18"/>
  <c r="AJ55" i="18" s="1"/>
  <c r="N54" i="18"/>
  <c r="O54" i="18" s="1"/>
  <c r="U55" i="18"/>
  <c r="V55" i="18" s="1"/>
  <c r="AP55" i="18"/>
  <c r="AQ55" i="18" s="1"/>
  <c r="N55" i="18"/>
  <c r="O55" i="18" s="1"/>
  <c r="U56" i="18"/>
  <c r="V56" i="18" s="1"/>
  <c r="U56" i="2"/>
  <c r="V56" i="2" s="1"/>
  <c r="AB56" i="2"/>
  <c r="AC56" i="2" s="1"/>
  <c r="U55" i="2"/>
  <c r="V55" i="2" s="1"/>
  <c r="AB55" i="2"/>
  <c r="AC55" i="2" s="1"/>
  <c r="N55" i="2"/>
  <c r="O55" i="2" s="1"/>
  <c r="N56" i="2"/>
  <c r="O56" i="2" s="1"/>
  <c r="AP55" i="16"/>
  <c r="AQ55" i="16" s="1"/>
  <c r="U55" i="16"/>
  <c r="V55" i="16" s="1"/>
  <c r="U56" i="16"/>
  <c r="V56" i="16" s="1"/>
  <c r="AI54" i="16"/>
  <c r="AJ54" i="16" s="1"/>
  <c r="N54" i="16"/>
  <c r="O54" i="16" s="1"/>
  <c r="N56" i="16"/>
  <c r="O56" i="16" s="1"/>
  <c r="AI55" i="16"/>
  <c r="AJ55" i="16" s="1"/>
  <c r="AP54" i="16"/>
  <c r="AQ54" i="16" s="1"/>
  <c r="N55" i="16"/>
  <c r="O55" i="16" s="1"/>
  <c r="AB56" i="16"/>
  <c r="AC56" i="16" s="1"/>
  <c r="AB55" i="16"/>
  <c r="AC55" i="16" s="1"/>
  <c r="N56" i="15"/>
  <c r="O56" i="15" s="1"/>
  <c r="N54" i="15"/>
  <c r="O54" i="15" s="1"/>
  <c r="U54" i="15"/>
  <c r="V54" i="15" s="1"/>
  <c r="U56" i="15"/>
  <c r="V56" i="15" s="1"/>
  <c r="AP55" i="15"/>
  <c r="AQ55" i="15" s="1"/>
  <c r="N55" i="15"/>
  <c r="O55" i="15" s="1"/>
  <c r="AB55" i="15"/>
  <c r="AC55" i="15" s="1"/>
  <c r="U55" i="15"/>
  <c r="V55" i="15" s="1"/>
  <c r="AI55" i="15"/>
  <c r="AJ55" i="15" s="1"/>
  <c r="AB54" i="15"/>
  <c r="AC54" i="15" s="1"/>
  <c r="AI55" i="14"/>
  <c r="AJ55" i="14" s="1"/>
  <c r="N56" i="14"/>
  <c r="O56" i="14" s="1"/>
  <c r="U56" i="14"/>
  <c r="V56" i="14" s="1"/>
  <c r="AP55" i="14"/>
  <c r="AQ55" i="14" s="1"/>
  <c r="U54" i="14"/>
  <c r="V54" i="14" s="1"/>
  <c r="U55" i="14"/>
  <c r="V55" i="14" s="1"/>
  <c r="AB55" i="14"/>
  <c r="AC55" i="14" s="1"/>
  <c r="N55" i="14"/>
  <c r="O55" i="14" s="1"/>
  <c r="N56" i="1"/>
  <c r="O56" i="1" s="1"/>
  <c r="U56" i="1"/>
  <c r="V56" i="1" s="1"/>
  <c r="AB56" i="1"/>
  <c r="AC56" i="1" s="1"/>
  <c r="U55" i="1"/>
  <c r="V55" i="1" s="1"/>
  <c r="U54" i="13"/>
  <c r="V54" i="13" s="1"/>
  <c r="AI55" i="13"/>
  <c r="AJ55" i="13" s="1"/>
  <c r="U55" i="13"/>
  <c r="V55" i="13" s="1"/>
  <c r="N54" i="13"/>
  <c r="O54" i="13" s="1"/>
  <c r="AP55" i="13"/>
  <c r="AQ55" i="13" s="1"/>
  <c r="AB55" i="13"/>
  <c r="AC55" i="13" s="1"/>
  <c r="AI54" i="13"/>
  <c r="AJ54" i="13" s="1"/>
  <c r="AI54" i="12"/>
  <c r="AJ54" i="12" s="1"/>
  <c r="N54" i="12"/>
  <c r="O54" i="12" s="1"/>
  <c r="U56" i="12"/>
  <c r="V56" i="12" s="1"/>
  <c r="U55" i="12"/>
  <c r="V55" i="12" s="1"/>
  <c r="AB54" i="12"/>
  <c r="AC54" i="12" s="1"/>
  <c r="AP54" i="12"/>
  <c r="AQ54" i="12" s="1"/>
  <c r="U54" i="12"/>
  <c r="V54" i="12" s="1"/>
  <c r="AB56" i="12"/>
  <c r="AC56" i="12" s="1"/>
  <c r="AI54" i="30"/>
  <c r="AJ54" i="30" s="1"/>
  <c r="AB54" i="30"/>
  <c r="AC54" i="30" s="1"/>
  <c r="AP54" i="30"/>
  <c r="AQ54" i="30" s="1"/>
  <c r="U55" i="30"/>
  <c r="V55" i="30" s="1"/>
  <c r="U54" i="30"/>
  <c r="V54" i="30" s="1"/>
  <c r="N54" i="30"/>
  <c r="O54" i="30" s="1"/>
  <c r="AL43" i="10"/>
  <c r="AL40" i="10"/>
  <c r="AL46" i="10"/>
  <c r="AE43" i="10"/>
  <c r="AE40" i="10"/>
  <c r="AE46" i="10"/>
  <c r="X43" i="10"/>
  <c r="X40" i="10"/>
  <c r="X46" i="10"/>
  <c r="Q43" i="10"/>
  <c r="Q40" i="10"/>
  <c r="Q46" i="10"/>
  <c r="AM43" i="10"/>
  <c r="AF43" i="10"/>
  <c r="Y43" i="10"/>
  <c r="R43" i="10"/>
  <c r="G43" i="10"/>
  <c r="AL46" i="9"/>
  <c r="AL44" i="9"/>
  <c r="AL43" i="9"/>
  <c r="AL40" i="9"/>
  <c r="AE46" i="9"/>
  <c r="AE44" i="9"/>
  <c r="AE43" i="9"/>
  <c r="AE40" i="9"/>
  <c r="X46" i="9"/>
  <c r="X44" i="9"/>
  <c r="X43" i="9"/>
  <c r="X40" i="9"/>
  <c r="Q46" i="9"/>
  <c r="Q44" i="9"/>
  <c r="Q43" i="9"/>
  <c r="Q40" i="9"/>
  <c r="AM43" i="9" l="1"/>
  <c r="AF43" i="9"/>
  <c r="Y43" i="9"/>
  <c r="R43" i="9"/>
  <c r="G43" i="9"/>
  <c r="J46" i="9"/>
  <c r="J44" i="9"/>
  <c r="AL46" i="8"/>
  <c r="AL43" i="8"/>
  <c r="AL42" i="8"/>
  <c r="AL40" i="8"/>
  <c r="AE46" i="8"/>
  <c r="AE43" i="8"/>
  <c r="AE42" i="8"/>
  <c r="AE40" i="8"/>
  <c r="X46" i="8"/>
  <c r="X43" i="8"/>
  <c r="X42" i="8"/>
  <c r="X40" i="8"/>
  <c r="Q46" i="8"/>
  <c r="Q43" i="8"/>
  <c r="Q42" i="8"/>
  <c r="Q40" i="8"/>
  <c r="J42" i="8"/>
  <c r="J46" i="8"/>
  <c r="AL46" i="26"/>
  <c r="AN46" i="26" s="1"/>
  <c r="AE46" i="26"/>
  <c r="AG46" i="26" s="1"/>
  <c r="X46" i="26"/>
  <c r="Z46" i="26" s="1"/>
  <c r="Q46" i="26"/>
  <c r="S46" i="26" s="1"/>
  <c r="J46" i="26"/>
  <c r="L46" i="26" s="1"/>
  <c r="H46" i="26"/>
  <c r="O46" i="26" s="1"/>
  <c r="AM44" i="26"/>
  <c r="AL44" i="26"/>
  <c r="AF44" i="26"/>
  <c r="AE44" i="26"/>
  <c r="AG44" i="26" s="1"/>
  <c r="Y44" i="26"/>
  <c r="X44" i="26"/>
  <c r="R44" i="26"/>
  <c r="Q44" i="26"/>
  <c r="K44" i="26"/>
  <c r="J44" i="26"/>
  <c r="G44" i="26"/>
  <c r="H44" i="26" s="1"/>
  <c r="AM43" i="26"/>
  <c r="AL43" i="26"/>
  <c r="AF43" i="26"/>
  <c r="AE43" i="26"/>
  <c r="Y43" i="26"/>
  <c r="X43" i="26"/>
  <c r="R43" i="26"/>
  <c r="Q43" i="26"/>
  <c r="K43" i="26"/>
  <c r="J43" i="26"/>
  <c r="G43" i="26"/>
  <c r="H43" i="26" s="1"/>
  <c r="O43" i="26" s="1"/>
  <c r="B43" i="26"/>
  <c r="AM42" i="26"/>
  <c r="AL42" i="26"/>
  <c r="AF42" i="26"/>
  <c r="AE42" i="26"/>
  <c r="Y42" i="26"/>
  <c r="X42" i="26"/>
  <c r="R42" i="26"/>
  <c r="Q42" i="26"/>
  <c r="K42" i="26"/>
  <c r="J42" i="26"/>
  <c r="G42" i="26"/>
  <c r="H42" i="26" s="1"/>
  <c r="D42" i="26"/>
  <c r="B42" i="26"/>
  <c r="AM40" i="26"/>
  <c r="AL40" i="26"/>
  <c r="AF40" i="26"/>
  <c r="AE40" i="26"/>
  <c r="Y40" i="26"/>
  <c r="X40" i="26"/>
  <c r="R40" i="26"/>
  <c r="Q40" i="26"/>
  <c r="S40" i="26" s="1"/>
  <c r="K40" i="26"/>
  <c r="H40" i="26"/>
  <c r="G40" i="26"/>
  <c r="D40" i="26"/>
  <c r="B40" i="26"/>
  <c r="AL46" i="7"/>
  <c r="AL44" i="7"/>
  <c r="AL43" i="7"/>
  <c r="AL42" i="7"/>
  <c r="AL40" i="7"/>
  <c r="AE46" i="7"/>
  <c r="AE44" i="7"/>
  <c r="AE43" i="7"/>
  <c r="AE42" i="7"/>
  <c r="AE40" i="7"/>
  <c r="X46" i="7"/>
  <c r="X44" i="7"/>
  <c r="X43" i="7"/>
  <c r="X42" i="7"/>
  <c r="X40" i="7"/>
  <c r="Q46" i="7"/>
  <c r="Q44" i="7"/>
  <c r="Q43" i="7"/>
  <c r="Q42" i="7"/>
  <c r="Q40" i="7"/>
  <c r="AM43" i="7"/>
  <c r="AF43" i="7"/>
  <c r="Y43" i="7"/>
  <c r="R43" i="7"/>
  <c r="K43" i="7"/>
  <c r="G43" i="7"/>
  <c r="J46" i="7"/>
  <c r="AL46" i="24"/>
  <c r="AN46" i="24" s="1"/>
  <c r="AE46" i="24"/>
  <c r="AG46" i="24" s="1"/>
  <c r="AQ46" i="24" s="1"/>
  <c r="X46" i="24"/>
  <c r="Z46" i="24" s="1"/>
  <c r="Q46" i="24"/>
  <c r="S46" i="24" s="1"/>
  <c r="AC46" i="24" s="1"/>
  <c r="J46" i="24"/>
  <c r="L46" i="24" s="1"/>
  <c r="H46" i="24"/>
  <c r="O46" i="24" s="1"/>
  <c r="AM44" i="24"/>
  <c r="AL44" i="24"/>
  <c r="AF44" i="24"/>
  <c r="AE44" i="24"/>
  <c r="Y44" i="24"/>
  <c r="X44" i="24"/>
  <c r="Z44" i="24" s="1"/>
  <c r="R44" i="24"/>
  <c r="Q44" i="24"/>
  <c r="S44" i="24" s="1"/>
  <c r="K44" i="24"/>
  <c r="J44" i="24"/>
  <c r="G44" i="24"/>
  <c r="H44" i="24" s="1"/>
  <c r="AM43" i="24"/>
  <c r="AL43" i="24"/>
  <c r="AF43" i="24"/>
  <c r="AE43" i="24"/>
  <c r="Y43" i="24"/>
  <c r="X43" i="24"/>
  <c r="R43" i="24"/>
  <c r="Q43" i="24"/>
  <c r="S43" i="24" s="1"/>
  <c r="K43" i="24"/>
  <c r="J43" i="24"/>
  <c r="L43" i="24" s="1"/>
  <c r="G43" i="24"/>
  <c r="H43" i="24" s="1"/>
  <c r="O43" i="24" s="1"/>
  <c r="B43" i="24"/>
  <c r="AM42" i="24"/>
  <c r="AL42" i="24"/>
  <c r="AN42" i="24" s="1"/>
  <c r="AF42" i="24"/>
  <c r="AE42" i="24"/>
  <c r="AG42" i="24" s="1"/>
  <c r="Y42" i="24"/>
  <c r="X42" i="24"/>
  <c r="R42" i="24"/>
  <c r="Q42" i="24"/>
  <c r="S42" i="24" s="1"/>
  <c r="K42" i="24"/>
  <c r="J42" i="24"/>
  <c r="G42" i="24"/>
  <c r="H42" i="24" s="1"/>
  <c r="D42" i="24"/>
  <c r="B42" i="24"/>
  <c r="AM40" i="24"/>
  <c r="AL40" i="24"/>
  <c r="AN40" i="24" s="1"/>
  <c r="AF40" i="24"/>
  <c r="AE40" i="24"/>
  <c r="Y40" i="24"/>
  <c r="X40" i="24"/>
  <c r="Z40" i="24" s="1"/>
  <c r="R40" i="24"/>
  <c r="Q40" i="24"/>
  <c r="K40" i="24"/>
  <c r="G40" i="24"/>
  <c r="H40" i="24" s="1"/>
  <c r="D40" i="24"/>
  <c r="B40" i="24"/>
  <c r="L42" i="26" l="1"/>
  <c r="AN42" i="26"/>
  <c r="Z43" i="24"/>
  <c r="AB43" i="24" s="1"/>
  <c r="AC43" i="24" s="1"/>
  <c r="Z42" i="26"/>
  <c r="L43" i="26"/>
  <c r="N43" i="26" s="1"/>
  <c r="AN43" i="26"/>
  <c r="AP46" i="24"/>
  <c r="AG40" i="24"/>
  <c r="AI40" i="24" s="1"/>
  <c r="AJ40" i="24" s="1"/>
  <c r="L42" i="24"/>
  <c r="U42" i="24" s="1"/>
  <c r="V42" i="24" s="1"/>
  <c r="L44" i="24"/>
  <c r="N44" i="24" s="1"/>
  <c r="O44" i="24" s="1"/>
  <c r="AG44" i="24"/>
  <c r="AI44" i="24" s="1"/>
  <c r="AJ44" i="24" s="1"/>
  <c r="AI46" i="26"/>
  <c r="Z44" i="26"/>
  <c r="AI44" i="26" s="1"/>
  <c r="AJ44" i="26" s="1"/>
  <c r="S43" i="26"/>
  <c r="Z43" i="26"/>
  <c r="Z42" i="24"/>
  <c r="AB42" i="24" s="1"/>
  <c r="AC42" i="24" s="1"/>
  <c r="Z40" i="26"/>
  <c r="AB40" i="26" s="1"/>
  <c r="AC40" i="26" s="1"/>
  <c r="AN44" i="24"/>
  <c r="AN44" i="26"/>
  <c r="AG43" i="24"/>
  <c r="AN43" i="24"/>
  <c r="AG43" i="26"/>
  <c r="AP42" i="24"/>
  <c r="AQ42" i="24" s="1"/>
  <c r="AG42" i="26"/>
  <c r="AG40" i="26"/>
  <c r="AN40" i="26"/>
  <c r="S44" i="26"/>
  <c r="L44" i="26"/>
  <c r="N44" i="26" s="1"/>
  <c r="O44" i="26" s="1"/>
  <c r="S42" i="26"/>
  <c r="S40" i="24"/>
  <c r="AB40" i="24" s="1"/>
  <c r="AC40" i="24" s="1"/>
  <c r="N46" i="26"/>
  <c r="V46" i="26"/>
  <c r="N42" i="26"/>
  <c r="O42" i="26" s="1"/>
  <c r="U46" i="26"/>
  <c r="AC46" i="26"/>
  <c r="AJ46" i="26"/>
  <c r="AB46" i="26"/>
  <c r="N46" i="24"/>
  <c r="V46" i="24"/>
  <c r="N43" i="24"/>
  <c r="AB46" i="24"/>
  <c r="AJ46" i="24"/>
  <c r="U43" i="24"/>
  <c r="V43" i="24" s="1"/>
  <c r="AB44" i="24"/>
  <c r="AC44" i="24" s="1"/>
  <c r="U46" i="24"/>
  <c r="AI46" i="24"/>
  <c r="AE44" i="3"/>
  <c r="AE43" i="3"/>
  <c r="AE42" i="3"/>
  <c r="AE40" i="3"/>
  <c r="X44" i="3"/>
  <c r="X43" i="3"/>
  <c r="X42" i="3"/>
  <c r="X40" i="3"/>
  <c r="Q44" i="3"/>
  <c r="Q43" i="3"/>
  <c r="Q42" i="3"/>
  <c r="Q40" i="3"/>
  <c r="J46" i="3"/>
  <c r="J44" i="3"/>
  <c r="U44" i="24" l="1"/>
  <c r="V44" i="24" s="1"/>
  <c r="AI42" i="26"/>
  <c r="AJ42" i="26" s="1"/>
  <c r="AJ43" i="24"/>
  <c r="N42" i="24"/>
  <c r="O42" i="24" s="1"/>
  <c r="AP43" i="24"/>
  <c r="AQ43" i="24" s="1"/>
  <c r="AP40" i="24"/>
  <c r="AQ40" i="24" s="1"/>
  <c r="AP44" i="24"/>
  <c r="AQ44" i="24" s="1"/>
  <c r="AB43" i="26"/>
  <c r="AC43" i="26" s="1"/>
  <c r="AI42" i="24"/>
  <c r="AJ42" i="24" s="1"/>
  <c r="AI43" i="26"/>
  <c r="AJ43" i="26" s="1"/>
  <c r="U43" i="26"/>
  <c r="V43" i="26" s="1"/>
  <c r="AB44" i="26"/>
  <c r="AC44" i="26" s="1"/>
  <c r="AI43" i="24"/>
  <c r="AB42" i="26"/>
  <c r="U42" i="26"/>
  <c r="V42" i="26" s="1"/>
  <c r="AC42" i="26"/>
  <c r="AI40" i="26"/>
  <c r="AJ40" i="26" s="1"/>
  <c r="U44" i="26"/>
  <c r="V44" i="26" s="1"/>
  <c r="AL46" i="20" l="1"/>
  <c r="AN46" i="20" s="1"/>
  <c r="AE46" i="20"/>
  <c r="AG46" i="20" s="1"/>
  <c r="X46" i="20"/>
  <c r="Z46" i="20" s="1"/>
  <c r="Q46" i="20"/>
  <c r="S46" i="20" s="1"/>
  <c r="J46" i="20"/>
  <c r="L46" i="20" s="1"/>
  <c r="H46" i="20"/>
  <c r="AL44" i="20"/>
  <c r="AE44" i="20"/>
  <c r="X44" i="20"/>
  <c r="Q44" i="20"/>
  <c r="J44" i="20"/>
  <c r="G44" i="20"/>
  <c r="H44" i="20" s="1"/>
  <c r="AM43" i="20"/>
  <c r="AN43" i="20" s="1"/>
  <c r="AF43" i="20"/>
  <c r="AG43" i="20" s="1"/>
  <c r="Y43" i="20"/>
  <c r="Z43" i="20" s="1"/>
  <c r="R43" i="20"/>
  <c r="S43" i="20" s="1"/>
  <c r="K43" i="20"/>
  <c r="L43" i="20" s="1"/>
  <c r="G43" i="20"/>
  <c r="H43" i="20" s="1"/>
  <c r="O43" i="20" s="1"/>
  <c r="AM42" i="20"/>
  <c r="AL42" i="20"/>
  <c r="AF42" i="20"/>
  <c r="AE42" i="20"/>
  <c r="Y42" i="20"/>
  <c r="X42" i="20"/>
  <c r="R42" i="20"/>
  <c r="Q42" i="20"/>
  <c r="K42" i="20"/>
  <c r="J42" i="20"/>
  <c r="G42" i="20"/>
  <c r="H42" i="20" s="1"/>
  <c r="O42" i="20" s="1"/>
  <c r="AM40" i="20"/>
  <c r="AL40" i="20"/>
  <c r="AF40" i="20"/>
  <c r="AE40" i="20"/>
  <c r="AG40" i="20" s="1"/>
  <c r="Y40" i="20"/>
  <c r="X40" i="20"/>
  <c r="R40" i="20"/>
  <c r="Q40" i="20"/>
  <c r="K40" i="20"/>
  <c r="G40" i="20"/>
  <c r="H40" i="20" s="1"/>
  <c r="AL46" i="19"/>
  <c r="AN46" i="19" s="1"/>
  <c r="AE46" i="19"/>
  <c r="AG46" i="19" s="1"/>
  <c r="X46" i="19"/>
  <c r="Z46" i="19" s="1"/>
  <c r="Q46" i="19"/>
  <c r="S46" i="19" s="1"/>
  <c r="J46" i="19"/>
  <c r="L46" i="19" s="1"/>
  <c r="H46" i="19"/>
  <c r="AL44" i="19"/>
  <c r="AE44" i="19"/>
  <c r="X44" i="19"/>
  <c r="Q44" i="19"/>
  <c r="J44" i="19"/>
  <c r="G44" i="19"/>
  <c r="H44" i="19" s="1"/>
  <c r="AM43" i="19"/>
  <c r="AN43" i="19" s="1"/>
  <c r="AF43" i="19"/>
  <c r="AG43" i="19" s="1"/>
  <c r="Y43" i="19"/>
  <c r="Z43" i="19" s="1"/>
  <c r="AJ43" i="19" s="1"/>
  <c r="R43" i="19"/>
  <c r="S43" i="19" s="1"/>
  <c r="L43" i="19"/>
  <c r="V43" i="19" s="1"/>
  <c r="K43" i="19"/>
  <c r="G43" i="19"/>
  <c r="H43" i="19" s="1"/>
  <c r="AM42" i="19"/>
  <c r="AL42" i="19"/>
  <c r="AF42" i="19"/>
  <c r="AE42" i="19"/>
  <c r="Y42" i="19"/>
  <c r="X42" i="19"/>
  <c r="R42" i="19"/>
  <c r="Q42" i="19"/>
  <c r="K42" i="19"/>
  <c r="J42" i="19"/>
  <c r="G42" i="19"/>
  <c r="H42" i="19" s="1"/>
  <c r="O42" i="19" s="1"/>
  <c r="AM40" i="19"/>
  <c r="AL40" i="19"/>
  <c r="AF40" i="19"/>
  <c r="AE40" i="19"/>
  <c r="AG40" i="19" s="1"/>
  <c r="Y40" i="19"/>
  <c r="X40" i="19"/>
  <c r="R40" i="19"/>
  <c r="Q40" i="19"/>
  <c r="S40" i="19" s="1"/>
  <c r="K40" i="19"/>
  <c r="G40" i="19"/>
  <c r="H40" i="19" s="1"/>
  <c r="AL46" i="18"/>
  <c r="AN46" i="18" s="1"/>
  <c r="AE46" i="18"/>
  <c r="AG46" i="18" s="1"/>
  <c r="X46" i="18"/>
  <c r="Z46" i="18" s="1"/>
  <c r="Q46" i="18"/>
  <c r="S46" i="18" s="1"/>
  <c r="J46" i="18"/>
  <c r="L46" i="18" s="1"/>
  <c r="H46" i="18"/>
  <c r="AL44" i="18"/>
  <c r="AE44" i="18"/>
  <c r="X44" i="18"/>
  <c r="Q44" i="18"/>
  <c r="J44" i="18"/>
  <c r="G44" i="18"/>
  <c r="H44" i="18" s="1"/>
  <c r="AM43" i="18"/>
  <c r="AN43" i="18" s="1"/>
  <c r="AF43" i="18"/>
  <c r="AG43" i="18" s="1"/>
  <c r="Y43" i="18"/>
  <c r="Z43" i="18" s="1"/>
  <c r="R43" i="18"/>
  <c r="S43" i="18" s="1"/>
  <c r="L43" i="18"/>
  <c r="K43" i="18"/>
  <c r="G43" i="18"/>
  <c r="H43" i="18" s="1"/>
  <c r="O43" i="18" s="1"/>
  <c r="AM42" i="18"/>
  <c r="AL42" i="18"/>
  <c r="AN42" i="18" s="1"/>
  <c r="AF42" i="18"/>
  <c r="AE42" i="18"/>
  <c r="Y42" i="18"/>
  <c r="X42" i="18"/>
  <c r="R42" i="18"/>
  <c r="Q42" i="18"/>
  <c r="K42" i="18"/>
  <c r="J42" i="18"/>
  <c r="G42" i="18"/>
  <c r="H42" i="18" s="1"/>
  <c r="O42" i="18" s="1"/>
  <c r="AM40" i="18"/>
  <c r="AL40" i="18"/>
  <c r="AF40" i="18"/>
  <c r="AE40" i="18"/>
  <c r="AG40" i="18" s="1"/>
  <c r="Y40" i="18"/>
  <c r="X40" i="18"/>
  <c r="R40" i="18"/>
  <c r="Q40" i="18"/>
  <c r="S40" i="18" s="1"/>
  <c r="K40" i="18"/>
  <c r="G40" i="18"/>
  <c r="H40" i="18" s="1"/>
  <c r="AL46" i="17"/>
  <c r="AN46" i="17" s="1"/>
  <c r="AE46" i="17"/>
  <c r="AG46" i="17" s="1"/>
  <c r="X46" i="17"/>
  <c r="Z46" i="17" s="1"/>
  <c r="Q46" i="17"/>
  <c r="S46" i="17" s="1"/>
  <c r="J46" i="17"/>
  <c r="L46" i="17" s="1"/>
  <c r="H46" i="17"/>
  <c r="AL44" i="17"/>
  <c r="AE44" i="17"/>
  <c r="X44" i="17"/>
  <c r="Q44" i="17"/>
  <c r="J44" i="17"/>
  <c r="G44" i="17"/>
  <c r="H44" i="17" s="1"/>
  <c r="AM43" i="17"/>
  <c r="AN43" i="17" s="1"/>
  <c r="AF43" i="17"/>
  <c r="AG43" i="17" s="1"/>
  <c r="Y43" i="17"/>
  <c r="Z43" i="17" s="1"/>
  <c r="R43" i="17"/>
  <c r="S43" i="17" s="1"/>
  <c r="U43" i="17" s="1"/>
  <c r="K43" i="17"/>
  <c r="L43" i="17" s="1"/>
  <c r="G43" i="17"/>
  <c r="H43" i="17" s="1"/>
  <c r="O43" i="17" s="1"/>
  <c r="AM42" i="17"/>
  <c r="AL42" i="17"/>
  <c r="AF42" i="17"/>
  <c r="AE42" i="17"/>
  <c r="Y42" i="17"/>
  <c r="X42" i="17"/>
  <c r="R42" i="17"/>
  <c r="Q42" i="17"/>
  <c r="K42" i="17"/>
  <c r="J42" i="17"/>
  <c r="L42" i="17" s="1"/>
  <c r="G42" i="17"/>
  <c r="H42" i="17" s="1"/>
  <c r="O42" i="17" s="1"/>
  <c r="AM40" i="17"/>
  <c r="AL40" i="17"/>
  <c r="AF40" i="17"/>
  <c r="AE40" i="17"/>
  <c r="Y40" i="17"/>
  <c r="X40" i="17"/>
  <c r="R40" i="17"/>
  <c r="Q40" i="17"/>
  <c r="K40" i="17"/>
  <c r="G40" i="17"/>
  <c r="H40" i="17" s="1"/>
  <c r="AL46" i="2"/>
  <c r="AN46" i="2" s="1"/>
  <c r="AL44" i="2"/>
  <c r="AL42" i="2"/>
  <c r="AL40" i="2"/>
  <c r="AE46" i="2"/>
  <c r="AG46" i="2" s="1"/>
  <c r="AE44" i="2"/>
  <c r="AE42" i="2"/>
  <c r="AE40" i="2"/>
  <c r="X46" i="2"/>
  <c r="Z46" i="2" s="1"/>
  <c r="X44" i="2"/>
  <c r="X42" i="2"/>
  <c r="X40" i="2"/>
  <c r="Z40" i="2" s="1"/>
  <c r="Q46" i="2"/>
  <c r="S46" i="2" s="1"/>
  <c r="Q44" i="2"/>
  <c r="Q42" i="2"/>
  <c r="Q40" i="2"/>
  <c r="J46" i="2"/>
  <c r="L46" i="2" s="1"/>
  <c r="J44" i="2"/>
  <c r="J42" i="2"/>
  <c r="H46" i="2"/>
  <c r="G44" i="2"/>
  <c r="H44" i="2" s="1"/>
  <c r="AM43" i="2"/>
  <c r="AN43" i="2" s="1"/>
  <c r="AF43" i="2"/>
  <c r="AG43" i="2" s="1"/>
  <c r="Y43" i="2"/>
  <c r="Z43" i="2" s="1"/>
  <c r="AJ43" i="2" s="1"/>
  <c r="R43" i="2"/>
  <c r="S43" i="2" s="1"/>
  <c r="K43" i="2"/>
  <c r="L43" i="2" s="1"/>
  <c r="V43" i="2" s="1"/>
  <c r="H43" i="2"/>
  <c r="G43" i="2"/>
  <c r="AM42" i="2"/>
  <c r="AF42" i="2"/>
  <c r="Y42" i="2"/>
  <c r="R42" i="2"/>
  <c r="K42" i="2"/>
  <c r="G42" i="2"/>
  <c r="H42" i="2" s="1"/>
  <c r="O42" i="2" s="1"/>
  <c r="AM40" i="2"/>
  <c r="AF40" i="2"/>
  <c r="Y40" i="2"/>
  <c r="R40" i="2"/>
  <c r="K40" i="2"/>
  <c r="H40" i="2"/>
  <c r="G40" i="2"/>
  <c r="AL46" i="16"/>
  <c r="AN46" i="16" s="1"/>
  <c r="AE46" i="16"/>
  <c r="AG46" i="16" s="1"/>
  <c r="X46" i="16"/>
  <c r="Z46" i="16" s="1"/>
  <c r="Q46" i="16"/>
  <c r="S46" i="16" s="1"/>
  <c r="J46" i="16"/>
  <c r="L46" i="16" s="1"/>
  <c r="H46" i="16"/>
  <c r="AL44" i="16"/>
  <c r="AE44" i="16"/>
  <c r="X44" i="16"/>
  <c r="Q44" i="16"/>
  <c r="J44" i="16"/>
  <c r="G44" i="16"/>
  <c r="H44" i="16" s="1"/>
  <c r="AM43" i="16"/>
  <c r="AN43" i="16" s="1"/>
  <c r="AP43" i="16" s="1"/>
  <c r="AF43" i="16"/>
  <c r="AG43" i="16" s="1"/>
  <c r="Y43" i="16"/>
  <c r="Z43" i="16" s="1"/>
  <c r="AB43" i="16" s="1"/>
  <c r="R43" i="16"/>
  <c r="S43" i="16" s="1"/>
  <c r="L43" i="16"/>
  <c r="K43" i="16"/>
  <c r="G43" i="16"/>
  <c r="H43" i="16" s="1"/>
  <c r="O43" i="16" s="1"/>
  <c r="AM42" i="16"/>
  <c r="AL42" i="16"/>
  <c r="AN42" i="16" s="1"/>
  <c r="AF42" i="16"/>
  <c r="AE42" i="16"/>
  <c r="Y42" i="16"/>
  <c r="X42" i="16"/>
  <c r="Z42" i="16" s="1"/>
  <c r="R42" i="16"/>
  <c r="Q42" i="16"/>
  <c r="K42" i="16"/>
  <c r="J42" i="16"/>
  <c r="G42" i="16"/>
  <c r="H42" i="16" s="1"/>
  <c r="AM40" i="16"/>
  <c r="AL40" i="16"/>
  <c r="AF40" i="16"/>
  <c r="AE40" i="16"/>
  <c r="AG40" i="16" s="1"/>
  <c r="Y40" i="16"/>
  <c r="X40" i="16"/>
  <c r="R40" i="16"/>
  <c r="Q40" i="16"/>
  <c r="K40" i="16"/>
  <c r="G40" i="16"/>
  <c r="H40" i="16" s="1"/>
  <c r="AL46" i="15"/>
  <c r="AN46" i="15" s="1"/>
  <c r="AE46" i="15"/>
  <c r="AG46" i="15" s="1"/>
  <c r="X46" i="15"/>
  <c r="Z46" i="15" s="1"/>
  <c r="Q46" i="15"/>
  <c r="S46" i="15" s="1"/>
  <c r="J46" i="15"/>
  <c r="L46" i="15" s="1"/>
  <c r="H46" i="15"/>
  <c r="AL44" i="15"/>
  <c r="AE44" i="15"/>
  <c r="X44" i="15"/>
  <c r="Q44" i="15"/>
  <c r="J44" i="15"/>
  <c r="G44" i="15"/>
  <c r="H44" i="15" s="1"/>
  <c r="AM43" i="15"/>
  <c r="AN43" i="15" s="1"/>
  <c r="AF43" i="15"/>
  <c r="AG43" i="15" s="1"/>
  <c r="AQ43" i="15" s="1"/>
  <c r="Y43" i="15"/>
  <c r="Z43" i="15" s="1"/>
  <c r="R43" i="15"/>
  <c r="S43" i="15" s="1"/>
  <c r="AC43" i="15" s="1"/>
  <c r="K43" i="15"/>
  <c r="L43" i="15" s="1"/>
  <c r="H43" i="15"/>
  <c r="O43" i="15" s="1"/>
  <c r="G43" i="15"/>
  <c r="AM42" i="15"/>
  <c r="AL42" i="15"/>
  <c r="AF42" i="15"/>
  <c r="AE42" i="15"/>
  <c r="AG42" i="15" s="1"/>
  <c r="Y42" i="15"/>
  <c r="X42" i="15"/>
  <c r="R42" i="15"/>
  <c r="Q42" i="15"/>
  <c r="K42" i="15"/>
  <c r="J42" i="15"/>
  <c r="G42" i="15"/>
  <c r="H42" i="15" s="1"/>
  <c r="AM40" i="15"/>
  <c r="AL40" i="15"/>
  <c r="AF40" i="15"/>
  <c r="AE40" i="15"/>
  <c r="AG40" i="15" s="1"/>
  <c r="Y40" i="15"/>
  <c r="X40" i="15"/>
  <c r="Z40" i="15" s="1"/>
  <c r="R40" i="15"/>
  <c r="Q40" i="15"/>
  <c r="K40" i="15"/>
  <c r="G40" i="15"/>
  <c r="H40" i="15" s="1"/>
  <c r="AL46" i="14"/>
  <c r="AN46" i="14" s="1"/>
  <c r="AE46" i="14"/>
  <c r="AG46" i="14" s="1"/>
  <c r="X46" i="14"/>
  <c r="Z46" i="14" s="1"/>
  <c r="Q46" i="14"/>
  <c r="S46" i="14" s="1"/>
  <c r="J46" i="14"/>
  <c r="L46" i="14" s="1"/>
  <c r="H46" i="14"/>
  <c r="AL44" i="14"/>
  <c r="AE44" i="14"/>
  <c r="X44" i="14"/>
  <c r="Q44" i="14"/>
  <c r="J44" i="14"/>
  <c r="G44" i="14"/>
  <c r="H44" i="14" s="1"/>
  <c r="AM43" i="14"/>
  <c r="AN43" i="14" s="1"/>
  <c r="AF43" i="14"/>
  <c r="AG43" i="14" s="1"/>
  <c r="Y43" i="14"/>
  <c r="Z43" i="14" s="1"/>
  <c r="R43" i="14"/>
  <c r="S43" i="14" s="1"/>
  <c r="K43" i="14"/>
  <c r="L43" i="14" s="1"/>
  <c r="H43" i="14"/>
  <c r="O43" i="14" s="1"/>
  <c r="G43" i="14"/>
  <c r="AM42" i="14"/>
  <c r="AL42" i="14"/>
  <c r="AF42" i="14"/>
  <c r="AE42" i="14"/>
  <c r="AG42" i="14" s="1"/>
  <c r="Y42" i="14"/>
  <c r="X42" i="14"/>
  <c r="R42" i="14"/>
  <c r="Q42" i="14"/>
  <c r="K42" i="14"/>
  <c r="J42" i="14"/>
  <c r="H42" i="14"/>
  <c r="G42" i="14"/>
  <c r="AM40" i="14"/>
  <c r="AL40" i="14"/>
  <c r="AN40" i="14" s="1"/>
  <c r="AF40" i="14"/>
  <c r="AE40" i="14"/>
  <c r="Y40" i="14"/>
  <c r="X40" i="14"/>
  <c r="Z40" i="14" s="1"/>
  <c r="R40" i="14"/>
  <c r="Q40" i="14"/>
  <c r="K40" i="14"/>
  <c r="G40" i="14"/>
  <c r="H40" i="14" s="1"/>
  <c r="AL46" i="1"/>
  <c r="AN46" i="1" s="1"/>
  <c r="AE46" i="1"/>
  <c r="AG46" i="1" s="1"/>
  <c r="X46" i="1"/>
  <c r="Z46" i="1" s="1"/>
  <c r="Q46" i="1"/>
  <c r="S46" i="1" s="1"/>
  <c r="J46" i="1"/>
  <c r="L46" i="1" s="1"/>
  <c r="H46" i="1"/>
  <c r="AL44" i="1"/>
  <c r="AE44" i="1"/>
  <c r="X44" i="1"/>
  <c r="Q44" i="1"/>
  <c r="J44" i="1"/>
  <c r="G44" i="1"/>
  <c r="H44" i="1" s="1"/>
  <c r="AM43" i="1"/>
  <c r="AN43" i="1" s="1"/>
  <c r="AF43" i="1"/>
  <c r="AG43" i="1" s="1"/>
  <c r="Y43" i="1"/>
  <c r="Z43" i="1" s="1"/>
  <c r="R43" i="1"/>
  <c r="S43" i="1" s="1"/>
  <c r="K43" i="1"/>
  <c r="L43" i="1" s="1"/>
  <c r="G43" i="1"/>
  <c r="H43" i="1" s="1"/>
  <c r="O43" i="1" s="1"/>
  <c r="AM42" i="1"/>
  <c r="AL42" i="1"/>
  <c r="AF42" i="1"/>
  <c r="AE42" i="1"/>
  <c r="Y42" i="1"/>
  <c r="X42" i="1"/>
  <c r="R42" i="1"/>
  <c r="Q42" i="1"/>
  <c r="K42" i="1"/>
  <c r="J42" i="1"/>
  <c r="G42" i="1"/>
  <c r="H42" i="1" s="1"/>
  <c r="AM40" i="1"/>
  <c r="AL40" i="1"/>
  <c r="AF40" i="1"/>
  <c r="AE40" i="1"/>
  <c r="Y40" i="1"/>
  <c r="X40" i="1"/>
  <c r="R40" i="1"/>
  <c r="Q40" i="1"/>
  <c r="K40" i="1"/>
  <c r="G40" i="1"/>
  <c r="H40" i="1" s="1"/>
  <c r="AL46" i="13"/>
  <c r="AN46" i="13" s="1"/>
  <c r="AE46" i="13"/>
  <c r="AG46" i="13" s="1"/>
  <c r="X46" i="13"/>
  <c r="Z46" i="13" s="1"/>
  <c r="Q46" i="13"/>
  <c r="S46" i="13" s="1"/>
  <c r="J46" i="13"/>
  <c r="L46" i="13" s="1"/>
  <c r="H46" i="13"/>
  <c r="AL44" i="13"/>
  <c r="AE44" i="13"/>
  <c r="X44" i="13"/>
  <c r="Q44" i="13"/>
  <c r="J44" i="13"/>
  <c r="G44" i="13"/>
  <c r="H44" i="13" s="1"/>
  <c r="AM43" i="13"/>
  <c r="AN43" i="13" s="1"/>
  <c r="AF43" i="13"/>
  <c r="AG43" i="13" s="1"/>
  <c r="Z43" i="13"/>
  <c r="Y43" i="13"/>
  <c r="R43" i="13"/>
  <c r="S43" i="13" s="1"/>
  <c r="K43" i="13"/>
  <c r="L43" i="13" s="1"/>
  <c r="G43" i="13"/>
  <c r="H43" i="13" s="1"/>
  <c r="O43" i="13" s="1"/>
  <c r="AM42" i="13"/>
  <c r="AL42" i="13"/>
  <c r="AF42" i="13"/>
  <c r="AE42" i="13"/>
  <c r="Y42" i="13"/>
  <c r="X42" i="13"/>
  <c r="Z42" i="13" s="1"/>
  <c r="R42" i="13"/>
  <c r="Q42" i="13"/>
  <c r="K42" i="13"/>
  <c r="J42" i="13"/>
  <c r="G42" i="13"/>
  <c r="H42" i="13" s="1"/>
  <c r="AM40" i="13"/>
  <c r="AL40" i="13"/>
  <c r="AF40" i="13"/>
  <c r="AE40" i="13"/>
  <c r="Y40" i="13"/>
  <c r="X40" i="13"/>
  <c r="R40" i="13"/>
  <c r="Q40" i="13"/>
  <c r="S40" i="13" s="1"/>
  <c r="K40" i="13"/>
  <c r="G40" i="13"/>
  <c r="H40" i="13" s="1"/>
  <c r="AL46" i="12"/>
  <c r="AN46" i="12" s="1"/>
  <c r="AE46" i="12"/>
  <c r="AG46" i="12" s="1"/>
  <c r="X46" i="12"/>
  <c r="Z46" i="12" s="1"/>
  <c r="Q46" i="12"/>
  <c r="S46" i="12" s="1"/>
  <c r="J46" i="12"/>
  <c r="L46" i="12" s="1"/>
  <c r="H46" i="12"/>
  <c r="AL44" i="12"/>
  <c r="AE44" i="12"/>
  <c r="X44" i="12"/>
  <c r="Q44" i="12"/>
  <c r="J44" i="12"/>
  <c r="G44" i="12"/>
  <c r="H44" i="12" s="1"/>
  <c r="AM43" i="12"/>
  <c r="AN43" i="12" s="1"/>
  <c r="AF43" i="12"/>
  <c r="AG43" i="12" s="1"/>
  <c r="Y43" i="12"/>
  <c r="Z43" i="12" s="1"/>
  <c r="R43" i="12"/>
  <c r="S43" i="12" s="1"/>
  <c r="K43" i="12"/>
  <c r="L43" i="12" s="1"/>
  <c r="V43" i="12" s="1"/>
  <c r="G43" i="12"/>
  <c r="H43" i="12" s="1"/>
  <c r="O43" i="12" s="1"/>
  <c r="AM42" i="12"/>
  <c r="AL42" i="12"/>
  <c r="AF42" i="12"/>
  <c r="AE42" i="12"/>
  <c r="Y42" i="12"/>
  <c r="X42" i="12"/>
  <c r="Z42" i="12" s="1"/>
  <c r="R42" i="12"/>
  <c r="Q42" i="12"/>
  <c r="K42" i="12"/>
  <c r="J42" i="12"/>
  <c r="G42" i="12"/>
  <c r="H42" i="12" s="1"/>
  <c r="AM40" i="12"/>
  <c r="AL40" i="12"/>
  <c r="AF40" i="12"/>
  <c r="AE40" i="12"/>
  <c r="Y40" i="12"/>
  <c r="X40" i="12"/>
  <c r="R40" i="12"/>
  <c r="Q40" i="12"/>
  <c r="S40" i="12" s="1"/>
  <c r="K40" i="12"/>
  <c r="G40" i="12"/>
  <c r="H40" i="12" s="1"/>
  <c r="AL46" i="30"/>
  <c r="AN46" i="30" s="1"/>
  <c r="AE46" i="30"/>
  <c r="AG46" i="30" s="1"/>
  <c r="X46" i="30"/>
  <c r="Z46" i="30" s="1"/>
  <c r="Q46" i="30"/>
  <c r="S46" i="30" s="1"/>
  <c r="J46" i="30"/>
  <c r="L46" i="30" s="1"/>
  <c r="H46" i="30"/>
  <c r="AL44" i="30"/>
  <c r="AE44" i="30"/>
  <c r="X44" i="30"/>
  <c r="Q44" i="30"/>
  <c r="J44" i="30"/>
  <c r="G44" i="30"/>
  <c r="H44" i="30" s="1"/>
  <c r="AM43" i="30"/>
  <c r="AN43" i="30" s="1"/>
  <c r="AF43" i="30"/>
  <c r="AG43" i="30" s="1"/>
  <c r="Y43" i="30"/>
  <c r="Z43" i="30" s="1"/>
  <c r="AJ43" i="30" s="1"/>
  <c r="R43" i="30"/>
  <c r="S43" i="30" s="1"/>
  <c r="AC43" i="30" s="1"/>
  <c r="K43" i="30"/>
  <c r="L43" i="30" s="1"/>
  <c r="G43" i="30"/>
  <c r="H43" i="30" s="1"/>
  <c r="O43" i="30" s="1"/>
  <c r="AM42" i="30"/>
  <c r="AL42" i="30"/>
  <c r="AF42" i="30"/>
  <c r="AE42" i="30"/>
  <c r="Y42" i="30"/>
  <c r="X42" i="30"/>
  <c r="Z42" i="30" s="1"/>
  <c r="R42" i="30"/>
  <c r="Q42" i="30"/>
  <c r="K42" i="30"/>
  <c r="J42" i="30"/>
  <c r="G42" i="30"/>
  <c r="H42" i="30" s="1"/>
  <c r="AM40" i="30"/>
  <c r="AL40" i="30"/>
  <c r="AF40" i="30"/>
  <c r="AE40" i="30"/>
  <c r="Y40" i="30"/>
  <c r="X40" i="30"/>
  <c r="R40" i="30"/>
  <c r="Q40" i="30"/>
  <c r="K40" i="30"/>
  <c r="G40" i="30"/>
  <c r="H40" i="30" s="1"/>
  <c r="AL46" i="11"/>
  <c r="AL44" i="11"/>
  <c r="AL42" i="11"/>
  <c r="AL40" i="11"/>
  <c r="AE46" i="11"/>
  <c r="AE44" i="11"/>
  <c r="AE42" i="11"/>
  <c r="AE40" i="11"/>
  <c r="X46" i="11"/>
  <c r="X44" i="11"/>
  <c r="X42" i="11"/>
  <c r="X40" i="11"/>
  <c r="Q46" i="11"/>
  <c r="Q44" i="11"/>
  <c r="Q42" i="11"/>
  <c r="Q40" i="11"/>
  <c r="J44" i="11"/>
  <c r="AG42" i="13" l="1"/>
  <c r="AI42" i="13" s="1"/>
  <c r="AJ42" i="13" s="1"/>
  <c r="S40" i="30"/>
  <c r="AG40" i="1"/>
  <c r="AP46" i="12"/>
  <c r="AQ46" i="12" s="1"/>
  <c r="O42" i="13"/>
  <c r="AB43" i="12"/>
  <c r="AI43" i="17"/>
  <c r="AP43" i="13"/>
  <c r="AP43" i="30"/>
  <c r="AP43" i="18"/>
  <c r="L42" i="14"/>
  <c r="N42" i="14" s="1"/>
  <c r="O42" i="14" s="1"/>
  <c r="AG40" i="12"/>
  <c r="AN40" i="30"/>
  <c r="L42" i="30"/>
  <c r="N42" i="30" s="1"/>
  <c r="O42" i="30" s="1"/>
  <c r="Z42" i="14"/>
  <c r="AI42" i="14" s="1"/>
  <c r="AJ42" i="14" s="1"/>
  <c r="L42" i="15"/>
  <c r="N42" i="15" s="1"/>
  <c r="O42" i="15" s="1"/>
  <c r="AN42" i="15"/>
  <c r="AP42" i="15" s="1"/>
  <c r="AQ42" i="15" s="1"/>
  <c r="L42" i="19"/>
  <c r="N42" i="19" s="1"/>
  <c r="AN42" i="19"/>
  <c r="L42" i="13"/>
  <c r="N42" i="13" s="1"/>
  <c r="Z42" i="18"/>
  <c r="AP46" i="19"/>
  <c r="AQ46" i="19" s="1"/>
  <c r="AP46" i="14"/>
  <c r="AQ46" i="14" s="1"/>
  <c r="Z42" i="20"/>
  <c r="Z40" i="20"/>
  <c r="AI40" i="20" s="1"/>
  <c r="AJ40" i="20" s="1"/>
  <c r="L42" i="20"/>
  <c r="N42" i="20" s="1"/>
  <c r="AN42" i="20"/>
  <c r="S40" i="20"/>
  <c r="AN40" i="19"/>
  <c r="AP40" i="19" s="1"/>
  <c r="AQ40" i="19" s="1"/>
  <c r="Z42" i="19"/>
  <c r="AJ42" i="19" s="1"/>
  <c r="AG42" i="18"/>
  <c r="AP42" i="18" s="1"/>
  <c r="L42" i="18"/>
  <c r="N42" i="18" s="1"/>
  <c r="AN40" i="18"/>
  <c r="AP40" i="18" s="1"/>
  <c r="AQ40" i="18" s="1"/>
  <c r="AN40" i="17"/>
  <c r="AP43" i="17"/>
  <c r="Z42" i="17"/>
  <c r="AJ42" i="17" s="1"/>
  <c r="AG42" i="17"/>
  <c r="L42" i="2"/>
  <c r="N42" i="2" s="1"/>
  <c r="N43" i="2"/>
  <c r="O43" i="2"/>
  <c r="Z42" i="2"/>
  <c r="AN42" i="2"/>
  <c r="S40" i="2"/>
  <c r="AB40" i="2" s="1"/>
  <c r="AC40" i="2" s="1"/>
  <c r="AG40" i="2"/>
  <c r="AG42" i="2"/>
  <c r="L42" i="16"/>
  <c r="N42" i="16" s="1"/>
  <c r="O42" i="16" s="1"/>
  <c r="S42" i="16"/>
  <c r="AB42" i="16" s="1"/>
  <c r="AC42" i="16" s="1"/>
  <c r="S40" i="16"/>
  <c r="AN40" i="16"/>
  <c r="AP40" i="16" s="1"/>
  <c r="AQ40" i="16" s="1"/>
  <c r="Z42" i="15"/>
  <c r="AI42" i="15" s="1"/>
  <c r="AJ42" i="15" s="1"/>
  <c r="AP43" i="15"/>
  <c r="AG40" i="14"/>
  <c r="AP40" i="14" s="1"/>
  <c r="AQ40" i="14" s="1"/>
  <c r="AN42" i="14"/>
  <c r="AP42" i="14" s="1"/>
  <c r="AQ42" i="14" s="1"/>
  <c r="S42" i="14"/>
  <c r="S40" i="14"/>
  <c r="AB40" i="14" s="1"/>
  <c r="U43" i="1"/>
  <c r="AC43" i="1"/>
  <c r="AI43" i="1"/>
  <c r="AQ43" i="1"/>
  <c r="AP43" i="1"/>
  <c r="S40" i="1"/>
  <c r="AN40" i="1"/>
  <c r="AG42" i="1"/>
  <c r="L42" i="1"/>
  <c r="N42" i="1" s="1"/>
  <c r="O42" i="1" s="1"/>
  <c r="AN42" i="1"/>
  <c r="AN40" i="13"/>
  <c r="AG40" i="13"/>
  <c r="L42" i="12"/>
  <c r="N42" i="12" s="1"/>
  <c r="O42" i="12" s="1"/>
  <c r="AI43" i="30"/>
  <c r="AG40" i="30"/>
  <c r="AN42" i="30"/>
  <c r="S42" i="15"/>
  <c r="U42" i="15" s="1"/>
  <c r="V42" i="15" s="1"/>
  <c r="S42" i="18"/>
  <c r="S42" i="13"/>
  <c r="Z42" i="1"/>
  <c r="S42" i="20"/>
  <c r="Z40" i="16"/>
  <c r="AI40" i="16" s="1"/>
  <c r="AJ40" i="16" s="1"/>
  <c r="S40" i="17"/>
  <c r="Z40" i="12"/>
  <c r="Z40" i="13"/>
  <c r="AB40" i="13" s="1"/>
  <c r="AC40" i="13" s="1"/>
  <c r="AI40" i="15"/>
  <c r="AJ40" i="15" s="1"/>
  <c r="Z40" i="18"/>
  <c r="AB40" i="18" s="1"/>
  <c r="AC40" i="18" s="1"/>
  <c r="Z40" i="30"/>
  <c r="Z40" i="17"/>
  <c r="Z40" i="1"/>
  <c r="Z40" i="19"/>
  <c r="AB40" i="19" s="1"/>
  <c r="AC40" i="19" s="1"/>
  <c r="AP46" i="30"/>
  <c r="AQ46" i="30" s="1"/>
  <c r="AP46" i="1"/>
  <c r="AQ46" i="1" s="1"/>
  <c r="AP46" i="15"/>
  <c r="AQ46" i="15" s="1"/>
  <c r="AN42" i="12"/>
  <c r="AG42" i="30"/>
  <c r="AI42" i="30" s="1"/>
  <c r="AJ42" i="30" s="1"/>
  <c r="AG42" i="19"/>
  <c r="AG42" i="12"/>
  <c r="AI42" i="12" s="1"/>
  <c r="AJ42" i="12" s="1"/>
  <c r="AN42" i="13"/>
  <c r="AN42" i="17"/>
  <c r="AG42" i="20"/>
  <c r="AI42" i="20" s="1"/>
  <c r="AJ42" i="20" s="1"/>
  <c r="AG42" i="16"/>
  <c r="AI42" i="16" s="1"/>
  <c r="AJ42" i="16" s="1"/>
  <c r="AN40" i="12"/>
  <c r="AN40" i="20"/>
  <c r="AP40" i="20" s="1"/>
  <c r="AQ40" i="20" s="1"/>
  <c r="AN40" i="15"/>
  <c r="AP40" i="15" s="1"/>
  <c r="AQ40" i="15" s="1"/>
  <c r="AG40" i="17"/>
  <c r="S42" i="30"/>
  <c r="AB42" i="30" s="1"/>
  <c r="S42" i="1"/>
  <c r="S42" i="12"/>
  <c r="S42" i="17"/>
  <c r="S42" i="19"/>
  <c r="S40" i="15"/>
  <c r="AP43" i="20"/>
  <c r="N43" i="20"/>
  <c r="N46" i="20"/>
  <c r="O46" i="20" s="1"/>
  <c r="U43" i="20"/>
  <c r="AC43" i="20"/>
  <c r="U46" i="20"/>
  <c r="V46" i="20" s="1"/>
  <c r="AB46" i="20"/>
  <c r="AC46" i="20" s="1"/>
  <c r="AB43" i="20"/>
  <c r="AI46" i="20"/>
  <c r="AJ46" i="20" s="1"/>
  <c r="AI43" i="20"/>
  <c r="AQ43" i="20"/>
  <c r="AP46" i="20"/>
  <c r="AQ46" i="20" s="1"/>
  <c r="V43" i="20"/>
  <c r="AJ43" i="20"/>
  <c r="O43" i="19"/>
  <c r="N43" i="19"/>
  <c r="U43" i="19"/>
  <c r="AC43" i="19"/>
  <c r="AB43" i="19"/>
  <c r="N46" i="19"/>
  <c r="O46" i="19" s="1"/>
  <c r="U46" i="19"/>
  <c r="V46" i="19" s="1"/>
  <c r="AB46" i="19"/>
  <c r="AC46" i="19" s="1"/>
  <c r="AI43" i="19"/>
  <c r="AQ43" i="19"/>
  <c r="AP43" i="19"/>
  <c r="AI46" i="19"/>
  <c r="AJ46" i="19" s="1"/>
  <c r="AB46" i="18"/>
  <c r="AC46" i="18" s="1"/>
  <c r="AI46" i="18"/>
  <c r="AJ46" i="18" s="1"/>
  <c r="AP46" i="18"/>
  <c r="AQ46" i="18" s="1"/>
  <c r="AQ43" i="18"/>
  <c r="AI43" i="18"/>
  <c r="AC43" i="18"/>
  <c r="U43" i="18"/>
  <c r="AB43" i="18"/>
  <c r="N46" i="18"/>
  <c r="O46" i="18" s="1"/>
  <c r="U46" i="18"/>
  <c r="V46" i="18" s="1"/>
  <c r="N43" i="18"/>
  <c r="V43" i="18"/>
  <c r="AJ43" i="18"/>
  <c r="N43" i="17"/>
  <c r="V43" i="17"/>
  <c r="AB43" i="17"/>
  <c r="AJ43" i="17"/>
  <c r="N46" i="17"/>
  <c r="O46" i="17" s="1"/>
  <c r="N42" i="17"/>
  <c r="U46" i="17"/>
  <c r="V46" i="17" s="1"/>
  <c r="AB46" i="17"/>
  <c r="AC46" i="17" s="1"/>
  <c r="AI46" i="17"/>
  <c r="AJ46" i="17" s="1"/>
  <c r="AP46" i="17"/>
  <c r="AQ46" i="17" s="1"/>
  <c r="AC43" i="17"/>
  <c r="AQ43" i="17"/>
  <c r="AN40" i="2"/>
  <c r="AP46" i="2"/>
  <c r="AQ46" i="2" s="1"/>
  <c r="S42" i="2"/>
  <c r="AI43" i="2"/>
  <c r="AQ43" i="2"/>
  <c r="AP43" i="2"/>
  <c r="N46" i="2"/>
  <c r="O46" i="2" s="1"/>
  <c r="U46" i="2"/>
  <c r="V46" i="2" s="1"/>
  <c r="AB46" i="2"/>
  <c r="AC46" i="2" s="1"/>
  <c r="AI46" i="2"/>
  <c r="AJ46" i="2" s="1"/>
  <c r="U43" i="2"/>
  <c r="AC43" i="2"/>
  <c r="AB43" i="2"/>
  <c r="AI46" i="16"/>
  <c r="AJ46" i="16" s="1"/>
  <c r="AP46" i="16"/>
  <c r="AQ46" i="16" s="1"/>
  <c r="AQ43" i="16"/>
  <c r="AI43" i="16"/>
  <c r="N46" i="16"/>
  <c r="O46" i="16" s="1"/>
  <c r="N43" i="16"/>
  <c r="U46" i="16"/>
  <c r="V46" i="16" s="1"/>
  <c r="AC43" i="16"/>
  <c r="U43" i="16"/>
  <c r="AB46" i="16"/>
  <c r="AC46" i="16" s="1"/>
  <c r="V43" i="16"/>
  <c r="AJ43" i="16"/>
  <c r="AI43" i="15"/>
  <c r="AJ43" i="15"/>
  <c r="AB43" i="15"/>
  <c r="U46" i="15"/>
  <c r="V46" i="15" s="1"/>
  <c r="N46" i="15"/>
  <c r="O46" i="15" s="1"/>
  <c r="AB46" i="15"/>
  <c r="AC46" i="15" s="1"/>
  <c r="AI46" i="15"/>
  <c r="AJ46" i="15" s="1"/>
  <c r="U43" i="15"/>
  <c r="N43" i="15"/>
  <c r="V43" i="15"/>
  <c r="U43" i="14"/>
  <c r="AC43" i="14"/>
  <c r="N46" i="14"/>
  <c r="O46" i="14" s="1"/>
  <c r="AB43" i="14"/>
  <c r="AJ43" i="14"/>
  <c r="N43" i="14"/>
  <c r="V43" i="14"/>
  <c r="AI43" i="14"/>
  <c r="AQ43" i="14"/>
  <c r="AP43" i="14"/>
  <c r="AB46" i="14"/>
  <c r="AC46" i="14" s="1"/>
  <c r="U46" i="14"/>
  <c r="V46" i="14" s="1"/>
  <c r="AI46" i="14"/>
  <c r="AJ46" i="14" s="1"/>
  <c r="N43" i="1"/>
  <c r="V43" i="1"/>
  <c r="AB43" i="1"/>
  <c r="AJ43" i="1"/>
  <c r="U46" i="1"/>
  <c r="V46" i="1" s="1"/>
  <c r="N46" i="1"/>
  <c r="O46" i="1" s="1"/>
  <c r="AB46" i="1"/>
  <c r="AC46" i="1" s="1"/>
  <c r="AI46" i="1"/>
  <c r="AJ46" i="1" s="1"/>
  <c r="AI46" i="13"/>
  <c r="AJ46" i="13" s="1"/>
  <c r="AQ42" i="13"/>
  <c r="AB43" i="13"/>
  <c r="AI43" i="13"/>
  <c r="AQ43" i="13"/>
  <c r="AC43" i="13"/>
  <c r="U43" i="13"/>
  <c r="N46" i="13"/>
  <c r="O46" i="13" s="1"/>
  <c r="U46" i="13"/>
  <c r="V46" i="13" s="1"/>
  <c r="N43" i="13"/>
  <c r="AB46" i="13"/>
  <c r="AC46" i="13" s="1"/>
  <c r="AP46" i="13"/>
  <c r="AQ46" i="13" s="1"/>
  <c r="V43" i="13"/>
  <c r="AJ43" i="13"/>
  <c r="AQ43" i="12"/>
  <c r="AI43" i="12"/>
  <c r="AP43" i="12"/>
  <c r="N46" i="12"/>
  <c r="O46" i="12" s="1"/>
  <c r="U46" i="12"/>
  <c r="V46" i="12" s="1"/>
  <c r="AB46" i="12"/>
  <c r="AC46" i="12" s="1"/>
  <c r="AC43" i="12"/>
  <c r="U43" i="12"/>
  <c r="AI46" i="12"/>
  <c r="AJ46" i="12" s="1"/>
  <c r="N43" i="12"/>
  <c r="AJ43" i="12"/>
  <c r="N46" i="30"/>
  <c r="O46" i="30" s="1"/>
  <c r="AB46" i="30"/>
  <c r="AC46" i="30" s="1"/>
  <c r="U46" i="30"/>
  <c r="V46" i="30" s="1"/>
  <c r="N43" i="30"/>
  <c r="AI46" i="30"/>
  <c r="AJ46" i="30" s="1"/>
  <c r="AB43" i="30"/>
  <c r="U43" i="30"/>
  <c r="V43" i="30"/>
  <c r="AQ43" i="30"/>
  <c r="AL58" i="10"/>
  <c r="AE58" i="10"/>
  <c r="X58" i="10"/>
  <c r="Q58" i="10"/>
  <c r="J58" i="10"/>
  <c r="G58" i="10"/>
  <c r="AF58" i="10" s="1"/>
  <c r="AE57" i="10"/>
  <c r="X57" i="10"/>
  <c r="Q57" i="10"/>
  <c r="J57" i="10"/>
  <c r="G57" i="10"/>
  <c r="Y57" i="10" s="1"/>
  <c r="AL58" i="9"/>
  <c r="AE58" i="9"/>
  <c r="X58" i="9"/>
  <c r="Q58" i="9"/>
  <c r="J58" i="9"/>
  <c r="G58" i="9"/>
  <c r="AF58" i="9" s="1"/>
  <c r="AE57" i="9"/>
  <c r="X57" i="9"/>
  <c r="Q57" i="9"/>
  <c r="J57" i="9"/>
  <c r="G57" i="9"/>
  <c r="Y57" i="9" s="1"/>
  <c r="AL58" i="8"/>
  <c r="AE58" i="8"/>
  <c r="X58" i="8"/>
  <c r="Q58" i="8"/>
  <c r="J58" i="8"/>
  <c r="G58" i="8"/>
  <c r="R58" i="8" s="1"/>
  <c r="AE57" i="8"/>
  <c r="X57" i="8"/>
  <c r="Q57" i="8"/>
  <c r="J57" i="8"/>
  <c r="G57" i="8"/>
  <c r="Y57" i="8" s="1"/>
  <c r="AL58" i="16"/>
  <c r="AE58" i="16"/>
  <c r="X58" i="16"/>
  <c r="Q58" i="16"/>
  <c r="J58" i="16"/>
  <c r="G58" i="16"/>
  <c r="R58" i="16" s="1"/>
  <c r="AL57" i="16"/>
  <c r="AE57" i="16"/>
  <c r="X57" i="16"/>
  <c r="Q57" i="16"/>
  <c r="J57" i="16"/>
  <c r="G57" i="16"/>
  <c r="K57" i="16" s="1"/>
  <c r="AL58" i="15"/>
  <c r="AE58" i="15"/>
  <c r="X58" i="15"/>
  <c r="Q58" i="15"/>
  <c r="J58" i="15"/>
  <c r="G58" i="15"/>
  <c r="AF58" i="15" s="1"/>
  <c r="AL57" i="15"/>
  <c r="AE57" i="15"/>
  <c r="X57" i="15"/>
  <c r="Q57" i="15"/>
  <c r="J57" i="15"/>
  <c r="G57" i="15"/>
  <c r="Y57" i="15" s="1"/>
  <c r="AL58" i="14"/>
  <c r="AE58" i="14"/>
  <c r="X58" i="14"/>
  <c r="Q58" i="14"/>
  <c r="J58" i="14"/>
  <c r="G58" i="14"/>
  <c r="AF58" i="14" s="1"/>
  <c r="AL57" i="14"/>
  <c r="AE57" i="14"/>
  <c r="X57" i="14"/>
  <c r="Q57" i="14"/>
  <c r="J57" i="14"/>
  <c r="G57" i="14"/>
  <c r="Y57" i="14" s="1"/>
  <c r="AE58" i="1"/>
  <c r="X58" i="1"/>
  <c r="Q58" i="1"/>
  <c r="J58" i="1"/>
  <c r="G58" i="1"/>
  <c r="AM58" i="1" s="1"/>
  <c r="AN58" i="1" s="1"/>
  <c r="AE57" i="1"/>
  <c r="X57" i="1"/>
  <c r="Q57" i="1"/>
  <c r="J57" i="1"/>
  <c r="G57" i="1"/>
  <c r="AF57" i="1" s="1"/>
  <c r="AL58" i="13"/>
  <c r="AE58" i="13"/>
  <c r="X58" i="13"/>
  <c r="Q58" i="13"/>
  <c r="J58" i="13"/>
  <c r="G58" i="13"/>
  <c r="AF58" i="13" s="1"/>
  <c r="AL57" i="13"/>
  <c r="AE57" i="13"/>
  <c r="X57" i="13"/>
  <c r="Q57" i="13"/>
  <c r="J57" i="13"/>
  <c r="G57" i="13"/>
  <c r="Y57" i="13" s="1"/>
  <c r="AL58" i="12"/>
  <c r="AE58" i="12"/>
  <c r="X58" i="12"/>
  <c r="Q58" i="12"/>
  <c r="J58" i="12"/>
  <c r="G58" i="12"/>
  <c r="R58" i="12" s="1"/>
  <c r="AE57" i="12"/>
  <c r="X57" i="12"/>
  <c r="Q57" i="12"/>
  <c r="J57" i="12"/>
  <c r="G57" i="12"/>
  <c r="Y57" i="12" s="1"/>
  <c r="AL58" i="30"/>
  <c r="AE58" i="30"/>
  <c r="X58" i="30"/>
  <c r="Q58" i="30"/>
  <c r="J58" i="30"/>
  <c r="G58" i="30"/>
  <c r="AF58" i="30" s="1"/>
  <c r="AL57" i="30"/>
  <c r="AE57" i="30"/>
  <c r="X57" i="30"/>
  <c r="Q57" i="30"/>
  <c r="J57" i="30"/>
  <c r="G57" i="30"/>
  <c r="R57" i="30" s="1"/>
  <c r="AL59" i="11"/>
  <c r="AL56" i="11"/>
  <c r="AL57" i="11"/>
  <c r="AL55" i="11"/>
  <c r="AE59" i="11"/>
  <c r="AE58" i="11"/>
  <c r="AE56" i="11"/>
  <c r="AE57" i="11"/>
  <c r="AE55" i="11"/>
  <c r="X59" i="11"/>
  <c r="X58" i="11"/>
  <c r="X56" i="11"/>
  <c r="X57" i="11"/>
  <c r="X55" i="11"/>
  <c r="Q59" i="11"/>
  <c r="Q56" i="11"/>
  <c r="Q57" i="11"/>
  <c r="Q58" i="11"/>
  <c r="Q55" i="11"/>
  <c r="J59" i="11"/>
  <c r="J58" i="11"/>
  <c r="J56" i="11"/>
  <c r="J57" i="11"/>
  <c r="J55" i="11"/>
  <c r="AP42" i="13" l="1"/>
  <c r="AB40" i="30"/>
  <c r="AC40" i="30" s="1"/>
  <c r="AP40" i="1"/>
  <c r="AQ40" i="1" s="1"/>
  <c r="AI40" i="1"/>
  <c r="AJ40" i="1" s="1"/>
  <c r="AF58" i="12"/>
  <c r="AG58" i="12" s="1"/>
  <c r="AQ58" i="12" s="1"/>
  <c r="H58" i="12"/>
  <c r="O58" i="12" s="1"/>
  <c r="K58" i="8"/>
  <c r="K57" i="1"/>
  <c r="L57" i="1" s="1"/>
  <c r="AB40" i="12"/>
  <c r="AC40" i="12" s="1"/>
  <c r="U42" i="18"/>
  <c r="V42" i="18" s="1"/>
  <c r="AB42" i="1"/>
  <c r="AI40" i="30"/>
  <c r="AJ40" i="30" s="1"/>
  <c r="AP40" i="17"/>
  <c r="AQ40" i="17" s="1"/>
  <c r="AP42" i="2"/>
  <c r="AQ42" i="2" s="1"/>
  <c r="AI42" i="19"/>
  <c r="U42" i="20"/>
  <c r="V42" i="20" s="1"/>
  <c r="AB42" i="17"/>
  <c r="AC42" i="17" s="1"/>
  <c r="AI40" i="14"/>
  <c r="AJ40" i="14" s="1"/>
  <c r="U42" i="12"/>
  <c r="V42" i="12" s="1"/>
  <c r="AI40" i="12"/>
  <c r="AJ40" i="12" s="1"/>
  <c r="AP42" i="30"/>
  <c r="AQ42" i="30" s="1"/>
  <c r="AP42" i="1"/>
  <c r="AQ42" i="1" s="1"/>
  <c r="AI42" i="17"/>
  <c r="U42" i="13"/>
  <c r="V42" i="13" s="1"/>
  <c r="AB40" i="17"/>
  <c r="AC40" i="17" s="1"/>
  <c r="AB40" i="16"/>
  <c r="AC40" i="16" s="1"/>
  <c r="AP40" i="12"/>
  <c r="AQ40" i="12" s="1"/>
  <c r="AI40" i="19"/>
  <c r="AJ40" i="19" s="1"/>
  <c r="AB42" i="15"/>
  <c r="AC42" i="15" s="1"/>
  <c r="U42" i="14"/>
  <c r="V42" i="14" s="1"/>
  <c r="AP42" i="12"/>
  <c r="AB42" i="13"/>
  <c r="AC42" i="13" s="1"/>
  <c r="AB40" i="1"/>
  <c r="AC40" i="1" s="1"/>
  <c r="S57" i="30"/>
  <c r="AB40" i="20"/>
  <c r="AC40" i="20" s="1"/>
  <c r="AG57" i="1"/>
  <c r="AG58" i="9"/>
  <c r="AQ58" i="9" s="1"/>
  <c r="S58" i="12"/>
  <c r="AC58" i="12" s="1"/>
  <c r="AB42" i="19"/>
  <c r="AC42" i="19" s="1"/>
  <c r="AP42" i="19"/>
  <c r="AQ42" i="19" s="1"/>
  <c r="AP40" i="30"/>
  <c r="AQ40" i="30" s="1"/>
  <c r="AL45" i="11"/>
  <c r="AB42" i="18"/>
  <c r="AC42" i="18" s="1"/>
  <c r="AI40" i="13"/>
  <c r="AJ40" i="13" s="1"/>
  <c r="Z57" i="13"/>
  <c r="Z57" i="8"/>
  <c r="U42" i="16"/>
  <c r="AJ42" i="18"/>
  <c r="AP42" i="20"/>
  <c r="AQ42" i="20" s="1"/>
  <c r="L57" i="16"/>
  <c r="U42" i="30"/>
  <c r="V42" i="30" s="1"/>
  <c r="AP40" i="13"/>
  <c r="AQ40" i="13" s="1"/>
  <c r="AQ42" i="18"/>
  <c r="X45" i="11"/>
  <c r="V42" i="16"/>
  <c r="AP40" i="2"/>
  <c r="AQ40" i="2" s="1"/>
  <c r="Z57" i="12"/>
  <c r="Z57" i="15"/>
  <c r="AI42" i="1"/>
  <c r="AJ42" i="1" s="1"/>
  <c r="AC40" i="14"/>
  <c r="AI42" i="2"/>
  <c r="AJ42" i="2" s="1"/>
  <c r="S58" i="8"/>
  <c r="AC58" i="8" s="1"/>
  <c r="AG58" i="30"/>
  <c r="AQ58" i="30" s="1"/>
  <c r="AG58" i="13"/>
  <c r="AQ58" i="13" s="1"/>
  <c r="Z57" i="9"/>
  <c r="Y58" i="8"/>
  <c r="Z58" i="8" s="1"/>
  <c r="AJ58" i="8" s="1"/>
  <c r="AF58" i="8"/>
  <c r="H58" i="8"/>
  <c r="O58" i="8" s="1"/>
  <c r="L58" i="8"/>
  <c r="AB42" i="20"/>
  <c r="AC42" i="20" s="1"/>
  <c r="AI42" i="18"/>
  <c r="AI40" i="18"/>
  <c r="AJ40" i="18" s="1"/>
  <c r="AP42" i="17"/>
  <c r="AQ42" i="17" s="1"/>
  <c r="AI40" i="17"/>
  <c r="AJ40" i="17" s="1"/>
  <c r="AB42" i="2"/>
  <c r="AC42" i="2" s="1"/>
  <c r="AI40" i="2"/>
  <c r="AJ40" i="2" s="1"/>
  <c r="AP42" i="16"/>
  <c r="AQ42" i="16" s="1"/>
  <c r="AM57" i="15"/>
  <c r="AN57" i="15" s="1"/>
  <c r="K58" i="15"/>
  <c r="L58" i="15" s="1"/>
  <c r="AF57" i="14"/>
  <c r="AG57" i="14" s="1"/>
  <c r="AM58" i="14"/>
  <c r="AN58" i="14" s="1"/>
  <c r="H58" i="14"/>
  <c r="AB42" i="14"/>
  <c r="AC42" i="14" s="1"/>
  <c r="AM57" i="1"/>
  <c r="AN57" i="1" s="1"/>
  <c r="Y58" i="12"/>
  <c r="Z58" i="12" s="1"/>
  <c r="AB42" i="12"/>
  <c r="AC42" i="12" s="1"/>
  <c r="AQ42" i="12"/>
  <c r="Y58" i="30"/>
  <c r="Z58" i="30" s="1"/>
  <c r="AC42" i="30"/>
  <c r="Z57" i="14"/>
  <c r="S58" i="16"/>
  <c r="Z57" i="10"/>
  <c r="U42" i="17"/>
  <c r="V42" i="17" s="1"/>
  <c r="AE45" i="11"/>
  <c r="J45" i="11"/>
  <c r="Q45" i="11"/>
  <c r="AG58" i="15"/>
  <c r="AG58" i="10"/>
  <c r="AQ58" i="10" s="1"/>
  <c r="AG58" i="8"/>
  <c r="AQ58" i="8" s="1"/>
  <c r="AG58" i="14"/>
  <c r="U42" i="1"/>
  <c r="V42" i="1" s="1"/>
  <c r="AC42" i="1"/>
  <c r="U42" i="19"/>
  <c r="V42" i="19" s="1"/>
  <c r="U42" i="2"/>
  <c r="V42" i="2" s="1"/>
  <c r="AB40" i="15"/>
  <c r="AC40" i="15" s="1"/>
  <c r="K58" i="10"/>
  <c r="L58" i="10" s="1"/>
  <c r="AM57" i="10"/>
  <c r="AN57" i="10" s="1"/>
  <c r="R57" i="10"/>
  <c r="S57" i="10" s="1"/>
  <c r="Y58" i="10"/>
  <c r="Z58" i="10" s="1"/>
  <c r="H57" i="10"/>
  <c r="AF57" i="10"/>
  <c r="AG57" i="10" s="1"/>
  <c r="AM58" i="10"/>
  <c r="AN58" i="10" s="1"/>
  <c r="K57" i="10"/>
  <c r="L57" i="10" s="1"/>
  <c r="R58" i="10"/>
  <c r="S58" i="10" s="1"/>
  <c r="H58" i="10"/>
  <c r="O58" i="10" s="1"/>
  <c r="K58" i="9"/>
  <c r="L58" i="9" s="1"/>
  <c r="AM57" i="9"/>
  <c r="AN57" i="9" s="1"/>
  <c r="R57" i="9"/>
  <c r="S57" i="9" s="1"/>
  <c r="Y58" i="9"/>
  <c r="Z58" i="9" s="1"/>
  <c r="H57" i="9"/>
  <c r="AF57" i="9"/>
  <c r="AG57" i="9" s="1"/>
  <c r="AM58" i="9"/>
  <c r="AN58" i="9" s="1"/>
  <c r="K57" i="9"/>
  <c r="L57" i="9" s="1"/>
  <c r="R58" i="9"/>
  <c r="S58" i="9" s="1"/>
  <c r="H58" i="9"/>
  <c r="O58" i="9" s="1"/>
  <c r="AM57" i="8"/>
  <c r="AN57" i="8" s="1"/>
  <c r="R57" i="8"/>
  <c r="S57" i="8" s="1"/>
  <c r="H57" i="8"/>
  <c r="AF57" i="8"/>
  <c r="AG57" i="8" s="1"/>
  <c r="AM58" i="8"/>
  <c r="AN58" i="8" s="1"/>
  <c r="K57" i="8"/>
  <c r="L57" i="8" s="1"/>
  <c r="H58" i="16"/>
  <c r="K58" i="16"/>
  <c r="L58" i="16" s="1"/>
  <c r="Y57" i="16"/>
  <c r="Z57" i="16" s="1"/>
  <c r="AF58" i="16"/>
  <c r="AG58" i="16" s="1"/>
  <c r="AM57" i="16"/>
  <c r="AN57" i="16" s="1"/>
  <c r="Y58" i="16"/>
  <c r="Z58" i="16" s="1"/>
  <c r="R57" i="16"/>
  <c r="S57" i="16" s="1"/>
  <c r="H57" i="16"/>
  <c r="AF57" i="16"/>
  <c r="AG57" i="16" s="1"/>
  <c r="AM58" i="16"/>
  <c r="AN58" i="16" s="1"/>
  <c r="R57" i="15"/>
  <c r="S57" i="15" s="1"/>
  <c r="Y58" i="15"/>
  <c r="Z58" i="15" s="1"/>
  <c r="H57" i="15"/>
  <c r="AF57" i="15"/>
  <c r="AG57" i="15" s="1"/>
  <c r="AM58" i="15"/>
  <c r="AN58" i="15" s="1"/>
  <c r="K57" i="15"/>
  <c r="L57" i="15" s="1"/>
  <c r="R58" i="15"/>
  <c r="S58" i="15" s="1"/>
  <c r="H58" i="15"/>
  <c r="K58" i="14"/>
  <c r="L58" i="14" s="1"/>
  <c r="AM57" i="14"/>
  <c r="AN57" i="14" s="1"/>
  <c r="R57" i="14"/>
  <c r="S57" i="14" s="1"/>
  <c r="Y58" i="14"/>
  <c r="Z58" i="14" s="1"/>
  <c r="H57" i="14"/>
  <c r="K57" i="14"/>
  <c r="L57" i="14" s="1"/>
  <c r="R58" i="14"/>
  <c r="S58" i="14" s="1"/>
  <c r="R58" i="1"/>
  <c r="S58" i="1" s="1"/>
  <c r="H58" i="1"/>
  <c r="Y57" i="1"/>
  <c r="Z57" i="1" s="1"/>
  <c r="AF58" i="1"/>
  <c r="AG58" i="1" s="1"/>
  <c r="K58" i="1"/>
  <c r="L58" i="1" s="1"/>
  <c r="R57" i="1"/>
  <c r="S57" i="1" s="1"/>
  <c r="Y58" i="1"/>
  <c r="Z58" i="1" s="1"/>
  <c r="H57" i="1"/>
  <c r="K58" i="13"/>
  <c r="L58" i="13" s="1"/>
  <c r="AM57" i="13"/>
  <c r="AN57" i="13" s="1"/>
  <c r="R57" i="13"/>
  <c r="S57" i="13" s="1"/>
  <c r="Y58" i="13"/>
  <c r="Z58" i="13" s="1"/>
  <c r="H57" i="13"/>
  <c r="AF57" i="13"/>
  <c r="AG57" i="13" s="1"/>
  <c r="AM58" i="13"/>
  <c r="AN58" i="13" s="1"/>
  <c r="R58" i="13"/>
  <c r="S58" i="13" s="1"/>
  <c r="K57" i="13"/>
  <c r="L57" i="13" s="1"/>
  <c r="H58" i="13"/>
  <c r="O58" i="13" s="1"/>
  <c r="K58" i="12"/>
  <c r="L58" i="12" s="1"/>
  <c r="AM57" i="12"/>
  <c r="AN57" i="12" s="1"/>
  <c r="R57" i="12"/>
  <c r="S57" i="12" s="1"/>
  <c r="AF57" i="12"/>
  <c r="AG57" i="12" s="1"/>
  <c r="AM58" i="12"/>
  <c r="AN58" i="12" s="1"/>
  <c r="H57" i="12"/>
  <c r="K57" i="12"/>
  <c r="L57" i="12" s="1"/>
  <c r="H57" i="30"/>
  <c r="H58" i="30"/>
  <c r="O58" i="30" s="1"/>
  <c r="K58" i="30"/>
  <c r="L58" i="30" s="1"/>
  <c r="AF57" i="30"/>
  <c r="AG57" i="30" s="1"/>
  <c r="AM58" i="30"/>
  <c r="AN58" i="30" s="1"/>
  <c r="K57" i="30"/>
  <c r="L57" i="30" s="1"/>
  <c r="R58" i="30"/>
  <c r="S58" i="30" s="1"/>
  <c r="Y57" i="30"/>
  <c r="Z57" i="30" s="1"/>
  <c r="AM57" i="30"/>
  <c r="AN57" i="30" s="1"/>
  <c r="AL53" i="10"/>
  <c r="AN53" i="10" s="1"/>
  <c r="AE53" i="10"/>
  <c r="AG53" i="10" s="1"/>
  <c r="X53" i="10"/>
  <c r="Z53" i="10" s="1"/>
  <c r="Q53" i="10"/>
  <c r="S53" i="10" s="1"/>
  <c r="J53" i="10"/>
  <c r="L53" i="10" s="1"/>
  <c r="H53" i="10"/>
  <c r="AL52" i="10"/>
  <c r="AE52" i="10"/>
  <c r="X52" i="10"/>
  <c r="Q52" i="10"/>
  <c r="J52" i="10"/>
  <c r="AL51" i="10"/>
  <c r="AE51" i="10"/>
  <c r="X51" i="10"/>
  <c r="Q51" i="10"/>
  <c r="J51" i="10"/>
  <c r="AL53" i="9"/>
  <c r="AN53" i="9" s="1"/>
  <c r="AE53" i="9"/>
  <c r="AG53" i="9" s="1"/>
  <c r="X53" i="9"/>
  <c r="Z53" i="9" s="1"/>
  <c r="Q53" i="9"/>
  <c r="S53" i="9" s="1"/>
  <c r="J53" i="9"/>
  <c r="L53" i="9" s="1"/>
  <c r="H53" i="9"/>
  <c r="AL52" i="9"/>
  <c r="AE52" i="9"/>
  <c r="X52" i="9"/>
  <c r="Q52" i="9"/>
  <c r="J52" i="9"/>
  <c r="AL51" i="9"/>
  <c r="AE51" i="9"/>
  <c r="X51" i="9"/>
  <c r="Q51" i="9"/>
  <c r="J51" i="9"/>
  <c r="AL53" i="8"/>
  <c r="AN53" i="8" s="1"/>
  <c r="AE53" i="8"/>
  <c r="AG53" i="8" s="1"/>
  <c r="X53" i="8"/>
  <c r="Z53" i="8" s="1"/>
  <c r="Q53" i="8"/>
  <c r="S53" i="8" s="1"/>
  <c r="J53" i="8"/>
  <c r="L53" i="8" s="1"/>
  <c r="H53" i="8"/>
  <c r="AL52" i="8"/>
  <c r="AE52" i="8"/>
  <c r="X52" i="8"/>
  <c r="Q52" i="8"/>
  <c r="J52" i="8"/>
  <c r="AL51" i="8"/>
  <c r="AE51" i="8"/>
  <c r="X51" i="8"/>
  <c r="Q51" i="8"/>
  <c r="J51" i="8"/>
  <c r="AL53" i="7"/>
  <c r="AN53" i="7" s="1"/>
  <c r="AE53" i="7"/>
  <c r="AG53" i="7" s="1"/>
  <c r="X53" i="7"/>
  <c r="Z53" i="7" s="1"/>
  <c r="Q53" i="7"/>
  <c r="S53" i="7" s="1"/>
  <c r="L53" i="7"/>
  <c r="H53" i="7"/>
  <c r="AL52" i="7"/>
  <c r="AE52" i="7"/>
  <c r="X52" i="7"/>
  <c r="Q52" i="7"/>
  <c r="AL51" i="7"/>
  <c r="AE51" i="7"/>
  <c r="X51" i="7"/>
  <c r="Q51" i="7"/>
  <c r="AL53" i="24"/>
  <c r="AN53" i="24" s="1"/>
  <c r="AE53" i="24"/>
  <c r="AG53" i="24" s="1"/>
  <c r="X53" i="24"/>
  <c r="Z53" i="24" s="1"/>
  <c r="Q53" i="24"/>
  <c r="S53" i="24" s="1"/>
  <c r="J53" i="24"/>
  <c r="L53" i="24" s="1"/>
  <c r="H53" i="24"/>
  <c r="AL52" i="24"/>
  <c r="AE52" i="24"/>
  <c r="X52" i="24"/>
  <c r="Q52" i="24"/>
  <c r="J52" i="24"/>
  <c r="AL51" i="24"/>
  <c r="AE51" i="24"/>
  <c r="X51" i="24"/>
  <c r="Q51" i="24"/>
  <c r="J51" i="24"/>
  <c r="AL53" i="3"/>
  <c r="AN53" i="3" s="1"/>
  <c r="AE53" i="3"/>
  <c r="AG53" i="3" s="1"/>
  <c r="X53" i="3"/>
  <c r="Z53" i="3" s="1"/>
  <c r="Q53" i="3"/>
  <c r="S53" i="3" s="1"/>
  <c r="J53" i="3"/>
  <c r="L53" i="3" s="1"/>
  <c r="H53" i="3"/>
  <c r="J52" i="3"/>
  <c r="J51" i="3"/>
  <c r="AL53" i="20"/>
  <c r="AN53" i="20" s="1"/>
  <c r="AE53" i="20"/>
  <c r="AG53" i="20" s="1"/>
  <c r="X53" i="20"/>
  <c r="Z53" i="20" s="1"/>
  <c r="Q53" i="20"/>
  <c r="S53" i="20" s="1"/>
  <c r="J53" i="20"/>
  <c r="L53" i="20" s="1"/>
  <c r="H53" i="20"/>
  <c r="AL52" i="20"/>
  <c r="AE52" i="20"/>
  <c r="X52" i="20"/>
  <c r="Q52" i="20"/>
  <c r="J52" i="20"/>
  <c r="AL51" i="20"/>
  <c r="AE51" i="20"/>
  <c r="X51" i="20"/>
  <c r="Q51" i="20"/>
  <c r="J51" i="20"/>
  <c r="AL53" i="19"/>
  <c r="AN53" i="19" s="1"/>
  <c r="AE53" i="19"/>
  <c r="AG53" i="19" s="1"/>
  <c r="X53" i="19"/>
  <c r="Z53" i="19" s="1"/>
  <c r="Q53" i="19"/>
  <c r="S53" i="19" s="1"/>
  <c r="J53" i="19"/>
  <c r="L53" i="19" s="1"/>
  <c r="H53" i="19"/>
  <c r="AL52" i="19"/>
  <c r="AE52" i="19"/>
  <c r="X52" i="19"/>
  <c r="Q52" i="19"/>
  <c r="J52" i="19"/>
  <c r="AL51" i="19"/>
  <c r="AE51" i="19"/>
  <c r="X51" i="19"/>
  <c r="Q51" i="19"/>
  <c r="J51" i="19"/>
  <c r="AL53" i="18"/>
  <c r="AN53" i="18" s="1"/>
  <c r="AE53" i="18"/>
  <c r="AG53" i="18" s="1"/>
  <c r="X53" i="18"/>
  <c r="Z53" i="18" s="1"/>
  <c r="Q53" i="18"/>
  <c r="S53" i="18" s="1"/>
  <c r="J53" i="18"/>
  <c r="L53" i="18" s="1"/>
  <c r="H53" i="18"/>
  <c r="AL52" i="18"/>
  <c r="AE52" i="18"/>
  <c r="X52" i="18"/>
  <c r="Q52" i="18"/>
  <c r="J52" i="18"/>
  <c r="AL51" i="18"/>
  <c r="AE51" i="18"/>
  <c r="X51" i="18"/>
  <c r="Q51" i="18"/>
  <c r="J51" i="18"/>
  <c r="AL53" i="2"/>
  <c r="AN53" i="2" s="1"/>
  <c r="AE53" i="2"/>
  <c r="AG53" i="2" s="1"/>
  <c r="X53" i="2"/>
  <c r="Z53" i="2" s="1"/>
  <c r="Q53" i="2"/>
  <c r="S53" i="2" s="1"/>
  <c r="J53" i="2"/>
  <c r="L53" i="2" s="1"/>
  <c r="H53" i="2"/>
  <c r="AL52" i="2"/>
  <c r="AE52" i="2"/>
  <c r="X52" i="2"/>
  <c r="Q52" i="2"/>
  <c r="J52" i="2"/>
  <c r="AL51" i="2"/>
  <c r="AE51" i="2"/>
  <c r="X51" i="2"/>
  <c r="Q51" i="2"/>
  <c r="J51" i="2"/>
  <c r="AL53" i="16"/>
  <c r="AN53" i="16" s="1"/>
  <c r="AE53" i="16"/>
  <c r="AG53" i="16" s="1"/>
  <c r="X53" i="16"/>
  <c r="Z53" i="16" s="1"/>
  <c r="Q53" i="16"/>
  <c r="S53" i="16" s="1"/>
  <c r="J53" i="16"/>
  <c r="L53" i="16" s="1"/>
  <c r="H53" i="16"/>
  <c r="AL52" i="16"/>
  <c r="AE52" i="16"/>
  <c r="X52" i="16"/>
  <c r="Q52" i="16"/>
  <c r="J52" i="16"/>
  <c r="AL51" i="16"/>
  <c r="AE51" i="16"/>
  <c r="X51" i="16"/>
  <c r="Q51" i="16"/>
  <c r="J51" i="16"/>
  <c r="AL53" i="15"/>
  <c r="AN53" i="15" s="1"/>
  <c r="AE53" i="15"/>
  <c r="AG53" i="15" s="1"/>
  <c r="X53" i="15"/>
  <c r="Z53" i="15" s="1"/>
  <c r="Q53" i="15"/>
  <c r="S53" i="15" s="1"/>
  <c r="J53" i="15"/>
  <c r="L53" i="15" s="1"/>
  <c r="H53" i="15"/>
  <c r="AL52" i="15"/>
  <c r="AE52" i="15"/>
  <c r="X52" i="15"/>
  <c r="Q52" i="15"/>
  <c r="J52" i="15"/>
  <c r="AL51" i="15"/>
  <c r="AE51" i="15"/>
  <c r="X51" i="15"/>
  <c r="Q51" i="15"/>
  <c r="J51" i="15"/>
  <c r="AL53" i="14"/>
  <c r="AN53" i="14" s="1"/>
  <c r="AE53" i="14"/>
  <c r="AG53" i="14" s="1"/>
  <c r="X53" i="14"/>
  <c r="Z53" i="14" s="1"/>
  <c r="Q53" i="14"/>
  <c r="S53" i="14" s="1"/>
  <c r="J53" i="14"/>
  <c r="L53" i="14" s="1"/>
  <c r="H53" i="14"/>
  <c r="AL52" i="14"/>
  <c r="AE52" i="14"/>
  <c r="X52" i="14"/>
  <c r="Q52" i="14"/>
  <c r="J52" i="14"/>
  <c r="AL51" i="14"/>
  <c r="AE51" i="14"/>
  <c r="X51" i="14"/>
  <c r="Q51" i="14"/>
  <c r="J51" i="14"/>
  <c r="AL53" i="1"/>
  <c r="AN53" i="1" s="1"/>
  <c r="AE53" i="1"/>
  <c r="AG53" i="1" s="1"/>
  <c r="X53" i="1"/>
  <c r="Z53" i="1" s="1"/>
  <c r="Q53" i="1"/>
  <c r="S53" i="1" s="1"/>
  <c r="J53" i="1"/>
  <c r="L53" i="1" s="1"/>
  <c r="H53" i="1"/>
  <c r="AL52" i="1"/>
  <c r="AE52" i="1"/>
  <c r="X52" i="1"/>
  <c r="Q52" i="1"/>
  <c r="J52" i="1"/>
  <c r="AL51" i="1"/>
  <c r="AE51" i="1"/>
  <c r="X51" i="1"/>
  <c r="Q51" i="1"/>
  <c r="J51" i="1"/>
  <c r="AL53" i="13"/>
  <c r="AN53" i="13" s="1"/>
  <c r="AE53" i="13"/>
  <c r="AG53" i="13" s="1"/>
  <c r="X53" i="13"/>
  <c r="Z53" i="13" s="1"/>
  <c r="Q53" i="13"/>
  <c r="S53" i="13" s="1"/>
  <c r="J53" i="13"/>
  <c r="L53" i="13" s="1"/>
  <c r="H53" i="13"/>
  <c r="AL52" i="13"/>
  <c r="AE52" i="13"/>
  <c r="X52" i="13"/>
  <c r="Q52" i="13"/>
  <c r="J52" i="13"/>
  <c r="AL51" i="13"/>
  <c r="AE51" i="13"/>
  <c r="X51" i="13"/>
  <c r="Q51" i="13"/>
  <c r="J51" i="13"/>
  <c r="AL53" i="12"/>
  <c r="AN53" i="12" s="1"/>
  <c r="AE53" i="12"/>
  <c r="AG53" i="12" s="1"/>
  <c r="X53" i="12"/>
  <c r="Z53" i="12" s="1"/>
  <c r="Q53" i="12"/>
  <c r="S53" i="12" s="1"/>
  <c r="J53" i="12"/>
  <c r="L53" i="12" s="1"/>
  <c r="H53" i="12"/>
  <c r="AL52" i="12"/>
  <c r="AE52" i="12"/>
  <c r="X52" i="12"/>
  <c r="Q52" i="12"/>
  <c r="J52" i="12"/>
  <c r="AL51" i="12"/>
  <c r="AE51" i="12"/>
  <c r="X51" i="12"/>
  <c r="Q51" i="12"/>
  <c r="J51" i="12"/>
  <c r="AL53" i="30"/>
  <c r="AN53" i="30" s="1"/>
  <c r="AE53" i="30"/>
  <c r="AG53" i="30" s="1"/>
  <c r="X53" i="30"/>
  <c r="Z53" i="30" s="1"/>
  <c r="Q53" i="30"/>
  <c r="S53" i="30" s="1"/>
  <c r="J53" i="30"/>
  <c r="L53" i="30" s="1"/>
  <c r="H53" i="30"/>
  <c r="AL52" i="30"/>
  <c r="AE52" i="30"/>
  <c r="X52" i="30"/>
  <c r="Q52" i="30"/>
  <c r="J52" i="30"/>
  <c r="AL51" i="30"/>
  <c r="AE51" i="30"/>
  <c r="X51" i="30"/>
  <c r="Q51" i="30"/>
  <c r="J51" i="30"/>
  <c r="AB58" i="12" l="1"/>
  <c r="AP58" i="30"/>
  <c r="U58" i="12"/>
  <c r="N58" i="15"/>
  <c r="O58" i="15" s="1"/>
  <c r="AP58" i="12"/>
  <c r="AI58" i="14"/>
  <c r="AJ58" i="14" s="1"/>
  <c r="N58" i="8"/>
  <c r="N53" i="24"/>
  <c r="O53" i="24" s="1"/>
  <c r="N53" i="20"/>
  <c r="O53" i="20" s="1"/>
  <c r="AP58" i="9"/>
  <c r="AB58" i="8"/>
  <c r="AB57" i="12"/>
  <c r="AP58" i="13"/>
  <c r="V58" i="8"/>
  <c r="AP53" i="2"/>
  <c r="AQ53" i="2" s="1"/>
  <c r="AB57" i="14"/>
  <c r="AC57" i="14" s="1"/>
  <c r="AI57" i="1"/>
  <c r="AJ57" i="1" s="1"/>
  <c r="AP53" i="1"/>
  <c r="AQ53" i="1" s="1"/>
  <c r="AB57" i="9"/>
  <c r="AC57" i="9" s="1"/>
  <c r="AI58" i="15"/>
  <c r="AJ58" i="15" s="1"/>
  <c r="AB57" i="8"/>
  <c r="AC57" i="8" s="1"/>
  <c r="AI58" i="13"/>
  <c r="U58" i="8"/>
  <c r="AJ58" i="12"/>
  <c r="AP58" i="10"/>
  <c r="AI58" i="10"/>
  <c r="AP58" i="14"/>
  <c r="AQ58" i="14" s="1"/>
  <c r="AI58" i="8"/>
  <c r="AP58" i="8"/>
  <c r="AP53" i="20"/>
  <c r="AQ53" i="20" s="1"/>
  <c r="N53" i="19"/>
  <c r="O53" i="19" s="1"/>
  <c r="AP53" i="19"/>
  <c r="AQ53" i="19" s="1"/>
  <c r="N57" i="16"/>
  <c r="O57" i="16" s="1"/>
  <c r="AI57" i="14"/>
  <c r="AJ57" i="14" s="1"/>
  <c r="AP57" i="14"/>
  <c r="AQ57" i="14" s="1"/>
  <c r="AP57" i="1"/>
  <c r="AQ57" i="1" s="1"/>
  <c r="U53" i="13"/>
  <c r="V53" i="13" s="1"/>
  <c r="AP57" i="12"/>
  <c r="AQ57" i="12" s="1"/>
  <c r="AI58" i="12"/>
  <c r="AJ58" i="30"/>
  <c r="AB58" i="30"/>
  <c r="AI58" i="30"/>
  <c r="U57" i="30"/>
  <c r="V57" i="30" s="1"/>
  <c r="AP57" i="30"/>
  <c r="AQ57" i="30" s="1"/>
  <c r="AB57" i="10"/>
  <c r="AC57" i="10" s="1"/>
  <c r="AI53" i="3"/>
  <c r="AJ53" i="3" s="1"/>
  <c r="AB53" i="24"/>
  <c r="AC53" i="24" s="1"/>
  <c r="AP57" i="9"/>
  <c r="AQ57" i="9" s="1"/>
  <c r="AP58" i="15"/>
  <c r="AQ58" i="15" s="1"/>
  <c r="AP57" i="16"/>
  <c r="AQ57" i="16" s="1"/>
  <c r="AP58" i="16"/>
  <c r="AQ58" i="16" s="1"/>
  <c r="U58" i="10"/>
  <c r="AC58" i="10"/>
  <c r="N58" i="10"/>
  <c r="V58" i="10"/>
  <c r="N57" i="10"/>
  <c r="O57" i="10" s="1"/>
  <c r="AB58" i="10"/>
  <c r="AJ58" i="10"/>
  <c r="U57" i="10"/>
  <c r="V57" i="10" s="1"/>
  <c r="AI57" i="10"/>
  <c r="AJ57" i="10" s="1"/>
  <c r="AP57" i="10"/>
  <c r="AQ57" i="10" s="1"/>
  <c r="AI57" i="9"/>
  <c r="AJ57" i="9" s="1"/>
  <c r="N58" i="9"/>
  <c r="V58" i="9"/>
  <c r="U58" i="9"/>
  <c r="AC58" i="9"/>
  <c r="AB58" i="9"/>
  <c r="AJ58" i="9"/>
  <c r="N57" i="9"/>
  <c r="O57" i="9" s="1"/>
  <c r="U57" i="9"/>
  <c r="V57" i="9" s="1"/>
  <c r="AI58" i="9"/>
  <c r="N57" i="8"/>
  <c r="O57" i="8" s="1"/>
  <c r="AI57" i="8"/>
  <c r="AJ57" i="8" s="1"/>
  <c r="U57" i="8"/>
  <c r="V57" i="8" s="1"/>
  <c r="AP57" i="8"/>
  <c r="AQ57" i="8" s="1"/>
  <c r="AI57" i="16"/>
  <c r="AJ57" i="16" s="1"/>
  <c r="AI58" i="16"/>
  <c r="AJ58" i="16" s="1"/>
  <c r="AB57" i="16"/>
  <c r="AC57" i="16" s="1"/>
  <c r="U57" i="16"/>
  <c r="V57" i="16" s="1"/>
  <c r="N58" i="16"/>
  <c r="O58" i="16" s="1"/>
  <c r="AB58" i="16"/>
  <c r="AC58" i="16" s="1"/>
  <c r="U58" i="16"/>
  <c r="V58" i="16" s="1"/>
  <c r="U57" i="15"/>
  <c r="V57" i="15" s="1"/>
  <c r="AI57" i="15"/>
  <c r="AJ57" i="15" s="1"/>
  <c r="AB57" i="15"/>
  <c r="AC57" i="15" s="1"/>
  <c r="AP57" i="15"/>
  <c r="AQ57" i="15" s="1"/>
  <c r="U58" i="15"/>
  <c r="V58" i="15" s="1"/>
  <c r="N57" i="15"/>
  <c r="O57" i="15" s="1"/>
  <c r="AB58" i="15"/>
  <c r="AC58" i="15" s="1"/>
  <c r="N58" i="14"/>
  <c r="O58" i="14" s="1"/>
  <c r="U57" i="14"/>
  <c r="V57" i="14" s="1"/>
  <c r="U58" i="14"/>
  <c r="V58" i="14" s="1"/>
  <c r="N57" i="14"/>
  <c r="O57" i="14" s="1"/>
  <c r="AB58" i="14"/>
  <c r="AC58" i="14" s="1"/>
  <c r="N58" i="1"/>
  <c r="O58" i="1" s="1"/>
  <c r="AI58" i="1"/>
  <c r="AJ58" i="1" s="1"/>
  <c r="U58" i="1"/>
  <c r="V58" i="1" s="1"/>
  <c r="AB57" i="1"/>
  <c r="AC57" i="1" s="1"/>
  <c r="AB58" i="1"/>
  <c r="AC58" i="1" s="1"/>
  <c r="AP58" i="1"/>
  <c r="AQ58" i="1" s="1"/>
  <c r="U57" i="1"/>
  <c r="V57" i="1" s="1"/>
  <c r="N57" i="1"/>
  <c r="O57" i="1" s="1"/>
  <c r="AI57" i="13"/>
  <c r="AJ57" i="13" s="1"/>
  <c r="N58" i="13"/>
  <c r="V58" i="13"/>
  <c r="N57" i="13"/>
  <c r="O57" i="13" s="1"/>
  <c r="AB58" i="13"/>
  <c r="AJ58" i="13"/>
  <c r="U58" i="13"/>
  <c r="AC58" i="13"/>
  <c r="U57" i="13"/>
  <c r="V57" i="13" s="1"/>
  <c r="AB57" i="13"/>
  <c r="AC57" i="13" s="1"/>
  <c r="AP57" i="13"/>
  <c r="AQ57" i="13" s="1"/>
  <c r="N57" i="12"/>
  <c r="O57" i="12" s="1"/>
  <c r="U57" i="12"/>
  <c r="V57" i="12" s="1"/>
  <c r="AC57" i="12"/>
  <c r="AI57" i="12"/>
  <c r="AJ57" i="12" s="1"/>
  <c r="N58" i="12"/>
  <c r="V58" i="12"/>
  <c r="AB57" i="30"/>
  <c r="AC57" i="30" s="1"/>
  <c r="N58" i="30"/>
  <c r="V58" i="30"/>
  <c r="AC58" i="30"/>
  <c r="U58" i="30"/>
  <c r="N57" i="30"/>
  <c r="O57" i="30" s="1"/>
  <c r="AI57" i="30"/>
  <c r="AJ57" i="30" s="1"/>
  <c r="AP53" i="24"/>
  <c r="AQ53" i="24" s="1"/>
  <c r="AP53" i="8"/>
  <c r="AQ53" i="8" s="1"/>
  <c r="U53" i="1"/>
  <c r="V53" i="1" s="1"/>
  <c r="AP53" i="3"/>
  <c r="AQ53" i="3" s="1"/>
  <c r="AI53" i="13"/>
  <c r="AJ53" i="13" s="1"/>
  <c r="AP53" i="13"/>
  <c r="AQ53" i="13" s="1"/>
  <c r="AP53" i="16"/>
  <c r="AQ53" i="16" s="1"/>
  <c r="AP53" i="15"/>
  <c r="AQ53" i="15" s="1"/>
  <c r="AP53" i="14"/>
  <c r="AQ53" i="14" s="1"/>
  <c r="N53" i="10"/>
  <c r="O53" i="10" s="1"/>
  <c r="U53" i="10"/>
  <c r="V53" i="10" s="1"/>
  <c r="AB53" i="10"/>
  <c r="AC53" i="10" s="1"/>
  <c r="AI53" i="10"/>
  <c r="AJ53" i="10" s="1"/>
  <c r="AP53" i="10"/>
  <c r="AQ53" i="10" s="1"/>
  <c r="N53" i="9"/>
  <c r="O53" i="9" s="1"/>
  <c r="U53" i="9"/>
  <c r="V53" i="9" s="1"/>
  <c r="AB53" i="9"/>
  <c r="AC53" i="9" s="1"/>
  <c r="AI53" i="9"/>
  <c r="AJ53" i="9" s="1"/>
  <c r="AP53" i="9"/>
  <c r="AQ53" i="9" s="1"/>
  <c r="N53" i="8"/>
  <c r="O53" i="8" s="1"/>
  <c r="AB53" i="8"/>
  <c r="AC53" i="8" s="1"/>
  <c r="U53" i="8"/>
  <c r="V53" i="8" s="1"/>
  <c r="AI53" i="8"/>
  <c r="AJ53" i="8" s="1"/>
  <c r="AI53" i="7"/>
  <c r="AJ53" i="7" s="1"/>
  <c r="AP53" i="7"/>
  <c r="AQ53" i="7" s="1"/>
  <c r="N53" i="7"/>
  <c r="O53" i="7" s="1"/>
  <c r="U53" i="7"/>
  <c r="V53" i="7" s="1"/>
  <c r="AB53" i="7"/>
  <c r="AC53" i="7" s="1"/>
  <c r="U53" i="24"/>
  <c r="V53" i="24" s="1"/>
  <c r="AI53" i="24"/>
  <c r="AJ53" i="24" s="1"/>
  <c r="N53" i="3"/>
  <c r="O53" i="3" s="1"/>
  <c r="U53" i="3"/>
  <c r="V53" i="3" s="1"/>
  <c r="AB53" i="3"/>
  <c r="AC53" i="3" s="1"/>
  <c r="AB53" i="20"/>
  <c r="AC53" i="20" s="1"/>
  <c r="AI53" i="20"/>
  <c r="AJ53" i="20" s="1"/>
  <c r="U53" i="20"/>
  <c r="V53" i="20" s="1"/>
  <c r="U53" i="19"/>
  <c r="V53" i="19" s="1"/>
  <c r="AB53" i="19"/>
  <c r="AC53" i="19" s="1"/>
  <c r="AI53" i="19"/>
  <c r="AJ53" i="19" s="1"/>
  <c r="N53" i="18"/>
  <c r="O53" i="18" s="1"/>
  <c r="U53" i="18"/>
  <c r="V53" i="18" s="1"/>
  <c r="AB53" i="18"/>
  <c r="AC53" i="18" s="1"/>
  <c r="AI53" i="18"/>
  <c r="AJ53" i="18" s="1"/>
  <c r="AP53" i="18"/>
  <c r="AQ53" i="18" s="1"/>
  <c r="N53" i="2"/>
  <c r="O53" i="2" s="1"/>
  <c r="U53" i="2"/>
  <c r="V53" i="2" s="1"/>
  <c r="AB53" i="2"/>
  <c r="AC53" i="2" s="1"/>
  <c r="AI53" i="2"/>
  <c r="AJ53" i="2" s="1"/>
  <c r="N53" i="16"/>
  <c r="O53" i="16" s="1"/>
  <c r="U53" i="16"/>
  <c r="V53" i="16" s="1"/>
  <c r="AB53" i="16"/>
  <c r="AC53" i="16" s="1"/>
  <c r="AI53" i="16"/>
  <c r="AJ53" i="16" s="1"/>
  <c r="N53" i="15"/>
  <c r="O53" i="15" s="1"/>
  <c r="U53" i="15"/>
  <c r="V53" i="15" s="1"/>
  <c r="AB53" i="15"/>
  <c r="AC53" i="15" s="1"/>
  <c r="AI53" i="15"/>
  <c r="AJ53" i="15" s="1"/>
  <c r="U53" i="14"/>
  <c r="V53" i="14" s="1"/>
  <c r="AB53" i="14"/>
  <c r="AC53" i="14" s="1"/>
  <c r="N53" i="14"/>
  <c r="O53" i="14" s="1"/>
  <c r="AI53" i="14"/>
  <c r="AJ53" i="14" s="1"/>
  <c r="AI53" i="1"/>
  <c r="AJ53" i="1" s="1"/>
  <c r="N53" i="1"/>
  <c r="O53" i="1" s="1"/>
  <c r="AB53" i="1"/>
  <c r="AC53" i="1" s="1"/>
  <c r="N53" i="13"/>
  <c r="O53" i="13" s="1"/>
  <c r="AB53" i="13"/>
  <c r="AC53" i="13" s="1"/>
  <c r="N53" i="12"/>
  <c r="O53" i="12" s="1"/>
  <c r="U53" i="12"/>
  <c r="V53" i="12" s="1"/>
  <c r="AB53" i="12"/>
  <c r="AC53" i="12" s="1"/>
  <c r="AI53" i="12"/>
  <c r="AJ53" i="12" s="1"/>
  <c r="AP53" i="12"/>
  <c r="AQ53" i="12" s="1"/>
  <c r="U53" i="30"/>
  <c r="V53" i="30" s="1"/>
  <c r="N53" i="30"/>
  <c r="O53" i="30" s="1"/>
  <c r="AB53" i="30"/>
  <c r="AC53" i="30" s="1"/>
  <c r="AI53" i="30"/>
  <c r="AJ53" i="30" s="1"/>
  <c r="AP53" i="30"/>
  <c r="AQ53" i="30" s="1"/>
  <c r="AL52" i="11"/>
  <c r="AL51" i="11"/>
  <c r="AE52" i="11"/>
  <c r="AE51" i="11"/>
  <c r="X52" i="11"/>
  <c r="X51" i="11"/>
  <c r="Q52" i="11"/>
  <c r="Q51" i="11"/>
  <c r="J51" i="11"/>
  <c r="AL53" i="11"/>
  <c r="AE53" i="11"/>
  <c r="X53" i="11"/>
  <c r="Q53" i="11"/>
  <c r="J53" i="11"/>
  <c r="J52" i="11" l="1"/>
  <c r="AL49" i="9"/>
  <c r="AL48" i="9"/>
  <c r="AE49" i="9"/>
  <c r="AE48" i="9"/>
  <c r="X49" i="9"/>
  <c r="X48" i="9"/>
  <c r="Q49" i="9"/>
  <c r="Q48" i="9"/>
  <c r="J49" i="9"/>
  <c r="J48" i="9"/>
  <c r="AL49" i="10"/>
  <c r="AL48" i="10"/>
  <c r="AE49" i="10"/>
  <c r="AE48" i="10"/>
  <c r="X49" i="10"/>
  <c r="X48" i="10"/>
  <c r="Q49" i="10"/>
  <c r="Q48" i="10"/>
  <c r="J49" i="10"/>
  <c r="J48" i="10"/>
  <c r="Y49" i="10"/>
  <c r="K49" i="10"/>
  <c r="AM48" i="10"/>
  <c r="AM49" i="10" s="1"/>
  <c r="AF48" i="10"/>
  <c r="AF49" i="10" s="1"/>
  <c r="Y48" i="10"/>
  <c r="R48" i="10"/>
  <c r="R49" i="10" s="1"/>
  <c r="K48" i="10"/>
  <c r="G48" i="10"/>
  <c r="G49" i="10" s="1"/>
  <c r="K49" i="9"/>
  <c r="AM48" i="9"/>
  <c r="AM49" i="9" s="1"/>
  <c r="AF48" i="9"/>
  <c r="AF49" i="9" s="1"/>
  <c r="Y48" i="9"/>
  <c r="Y49" i="9" s="1"/>
  <c r="R48" i="9"/>
  <c r="R49" i="9" s="1"/>
  <c r="K48" i="9"/>
  <c r="G48" i="9"/>
  <c r="G49" i="9" s="1"/>
  <c r="AL49" i="8"/>
  <c r="AL48" i="8"/>
  <c r="AN48" i="8" s="1"/>
  <c r="AE49" i="8"/>
  <c r="AE48" i="8"/>
  <c r="X49" i="8"/>
  <c r="X48" i="8"/>
  <c r="Q49" i="8"/>
  <c r="Q48" i="8"/>
  <c r="J49" i="8"/>
  <c r="J48" i="8"/>
  <c r="Y49" i="8"/>
  <c r="AM49" i="8"/>
  <c r="R49" i="8"/>
  <c r="H48" i="8"/>
  <c r="G49" i="8"/>
  <c r="AL49" i="26"/>
  <c r="AE49" i="26"/>
  <c r="X49" i="26"/>
  <c r="Q49" i="26"/>
  <c r="J49" i="26"/>
  <c r="AM48" i="26"/>
  <c r="AM49" i="26" s="1"/>
  <c r="AL48" i="26"/>
  <c r="AF48" i="26"/>
  <c r="AF49" i="26" s="1"/>
  <c r="AE48" i="26"/>
  <c r="Y48" i="26"/>
  <c r="Y49" i="26" s="1"/>
  <c r="X48" i="26"/>
  <c r="R48" i="26"/>
  <c r="R49" i="26" s="1"/>
  <c r="Q48" i="26"/>
  <c r="K48" i="26"/>
  <c r="J48" i="26"/>
  <c r="G48" i="26"/>
  <c r="G49" i="26" s="1"/>
  <c r="AL49" i="7"/>
  <c r="AL48" i="7"/>
  <c r="AN48" i="7" s="1"/>
  <c r="AE49" i="7"/>
  <c r="AE48" i="7"/>
  <c r="X49" i="7"/>
  <c r="X48" i="7"/>
  <c r="Q49" i="7"/>
  <c r="Q48" i="7"/>
  <c r="AM48" i="7"/>
  <c r="AM49" i="7" s="1"/>
  <c r="AF48" i="7"/>
  <c r="AF49" i="7" s="1"/>
  <c r="Y48" i="7"/>
  <c r="R48" i="7"/>
  <c r="R49" i="7" s="1"/>
  <c r="K48" i="7"/>
  <c r="K49" i="7" s="1"/>
  <c r="G48" i="7"/>
  <c r="G49" i="7" s="1"/>
  <c r="AL49" i="24"/>
  <c r="AE49" i="24"/>
  <c r="X49" i="24"/>
  <c r="Q49" i="24"/>
  <c r="J49" i="24"/>
  <c r="AM48" i="24"/>
  <c r="AL48" i="24"/>
  <c r="AF48" i="24"/>
  <c r="AF49" i="24" s="1"/>
  <c r="AE48" i="24"/>
  <c r="Y48" i="24"/>
  <c r="Y49" i="24" s="1"/>
  <c r="X48" i="24"/>
  <c r="R48" i="24"/>
  <c r="R49" i="24" s="1"/>
  <c r="Q48" i="24"/>
  <c r="K48" i="24"/>
  <c r="K49" i="24" s="1"/>
  <c r="J48" i="24"/>
  <c r="L48" i="24" s="1"/>
  <c r="G48" i="24"/>
  <c r="G49" i="24" s="1"/>
  <c r="L48" i="9" l="1"/>
  <c r="AN48" i="9"/>
  <c r="L49" i="9"/>
  <c r="Z48" i="7"/>
  <c r="AG52" i="10"/>
  <c r="AG51" i="10"/>
  <c r="AN49" i="10"/>
  <c r="AN51" i="10"/>
  <c r="AN52" i="10"/>
  <c r="L51" i="10"/>
  <c r="L52" i="10"/>
  <c r="Z52" i="10"/>
  <c r="Z51" i="10"/>
  <c r="H49" i="10"/>
  <c r="H52" i="10"/>
  <c r="H51" i="10"/>
  <c r="L48" i="10"/>
  <c r="AN48" i="10"/>
  <c r="S52" i="10"/>
  <c r="S51" i="10"/>
  <c r="AG52" i="9"/>
  <c r="AG51" i="9"/>
  <c r="S49" i="9"/>
  <c r="U49" i="9" s="1"/>
  <c r="V49" i="9" s="1"/>
  <c r="S51" i="9"/>
  <c r="S52" i="9"/>
  <c r="AN51" i="9"/>
  <c r="AN52" i="9"/>
  <c r="L51" i="9"/>
  <c r="L52" i="9"/>
  <c r="H49" i="9"/>
  <c r="H51" i="9"/>
  <c r="H52" i="9"/>
  <c r="Z52" i="9"/>
  <c r="Z51" i="9"/>
  <c r="AM52" i="8"/>
  <c r="AN52" i="8" s="1"/>
  <c r="AM51" i="8"/>
  <c r="AN51" i="8" s="1"/>
  <c r="Z49" i="8"/>
  <c r="Y51" i="8"/>
  <c r="Z51" i="8" s="1"/>
  <c r="Y52" i="8"/>
  <c r="Z52" i="8" s="1"/>
  <c r="H49" i="8"/>
  <c r="G52" i="8"/>
  <c r="H52" i="8" s="1"/>
  <c r="G51" i="8"/>
  <c r="H51" i="8" s="1"/>
  <c r="R51" i="8"/>
  <c r="S51" i="8" s="1"/>
  <c r="R52" i="8"/>
  <c r="S52" i="8" s="1"/>
  <c r="S48" i="8"/>
  <c r="H49" i="26"/>
  <c r="S49" i="26"/>
  <c r="AG49" i="7"/>
  <c r="Y49" i="7"/>
  <c r="H49" i="7"/>
  <c r="H52" i="7"/>
  <c r="H51" i="7"/>
  <c r="L52" i="7"/>
  <c r="L51" i="7"/>
  <c r="Z48" i="24"/>
  <c r="H49" i="24"/>
  <c r="H52" i="24"/>
  <c r="H51" i="24"/>
  <c r="AG49" i="24"/>
  <c r="Z49" i="26"/>
  <c r="S49" i="24"/>
  <c r="S49" i="7"/>
  <c r="Z49" i="9"/>
  <c r="Z49" i="10"/>
  <c r="AG49" i="9"/>
  <c r="AG48" i="8"/>
  <c r="AP48" i="8" s="1"/>
  <c r="AN48" i="24"/>
  <c r="AG49" i="26"/>
  <c r="L49" i="24"/>
  <c r="Z49" i="24"/>
  <c r="L48" i="26"/>
  <c r="L48" i="8"/>
  <c r="N48" i="8" s="1"/>
  <c r="O48" i="8" s="1"/>
  <c r="AN49" i="8"/>
  <c r="AG48" i="9"/>
  <c r="AP48" i="9" s="1"/>
  <c r="S49" i="8"/>
  <c r="AN49" i="9"/>
  <c r="L49" i="7"/>
  <c r="AN49" i="26"/>
  <c r="S49" i="10"/>
  <c r="Z48" i="10"/>
  <c r="AN49" i="7"/>
  <c r="AG48" i="10"/>
  <c r="AG49" i="10"/>
  <c r="L49" i="10"/>
  <c r="H48" i="10"/>
  <c r="S48" i="10"/>
  <c r="Z48" i="9"/>
  <c r="S48" i="9"/>
  <c r="H48" i="9"/>
  <c r="Z48" i="8"/>
  <c r="K49" i="8"/>
  <c r="AF49" i="8"/>
  <c r="Z48" i="26"/>
  <c r="K49" i="26"/>
  <c r="AN48" i="26"/>
  <c r="H48" i="26"/>
  <c r="S48" i="26"/>
  <c r="AG48" i="26"/>
  <c r="H48" i="7"/>
  <c r="S48" i="7"/>
  <c r="AG48" i="7"/>
  <c r="L48" i="7"/>
  <c r="H48" i="24"/>
  <c r="S48" i="24"/>
  <c r="AM49" i="24"/>
  <c r="AG48" i="24"/>
  <c r="J49" i="2"/>
  <c r="J48" i="2"/>
  <c r="AL49" i="16"/>
  <c r="AE49" i="16"/>
  <c r="X49" i="16"/>
  <c r="Q49" i="16"/>
  <c r="J49" i="16"/>
  <c r="AL48" i="16"/>
  <c r="AE48" i="16"/>
  <c r="X48" i="16"/>
  <c r="Q48" i="16"/>
  <c r="J48" i="16"/>
  <c r="G48" i="16"/>
  <c r="H48" i="16" s="1"/>
  <c r="AL49" i="15"/>
  <c r="AE49" i="15"/>
  <c r="X49" i="15"/>
  <c r="Q49" i="15"/>
  <c r="J49" i="15"/>
  <c r="AL48" i="15"/>
  <c r="AE48" i="15"/>
  <c r="X48" i="15"/>
  <c r="Q48" i="15"/>
  <c r="J48" i="15"/>
  <c r="G48" i="15"/>
  <c r="G49" i="15" s="1"/>
  <c r="AL49" i="14"/>
  <c r="AE49" i="14"/>
  <c r="X49" i="14"/>
  <c r="Q49" i="14"/>
  <c r="J49" i="14"/>
  <c r="AL48" i="14"/>
  <c r="AE48" i="14"/>
  <c r="X48" i="14"/>
  <c r="Q48" i="14"/>
  <c r="J48" i="14"/>
  <c r="G48" i="14"/>
  <c r="H48" i="14" s="1"/>
  <c r="AL49" i="1"/>
  <c r="AE49" i="1"/>
  <c r="X49" i="1"/>
  <c r="Q49" i="1"/>
  <c r="J49" i="1"/>
  <c r="AL48" i="1"/>
  <c r="AE48" i="1"/>
  <c r="X48" i="1"/>
  <c r="Q48" i="1"/>
  <c r="J48" i="1"/>
  <c r="G48" i="1"/>
  <c r="H48" i="1" s="1"/>
  <c r="AL49" i="13"/>
  <c r="AE49" i="13"/>
  <c r="X49" i="13"/>
  <c r="Q49" i="13"/>
  <c r="J49" i="13"/>
  <c r="AL48" i="13"/>
  <c r="AE48" i="13"/>
  <c r="X48" i="13"/>
  <c r="Q48" i="13"/>
  <c r="J48" i="13"/>
  <c r="G48" i="13"/>
  <c r="G49" i="13" s="1"/>
  <c r="AL49" i="12"/>
  <c r="AE49" i="12"/>
  <c r="X49" i="12"/>
  <c r="Q49" i="12"/>
  <c r="J49" i="12"/>
  <c r="AL48" i="12"/>
  <c r="AE48" i="12"/>
  <c r="X48" i="12"/>
  <c r="Q48" i="12"/>
  <c r="J48" i="12"/>
  <c r="G48" i="12"/>
  <c r="G49" i="12" s="1"/>
  <c r="AL49" i="30"/>
  <c r="AE49" i="30"/>
  <c r="X49" i="30"/>
  <c r="Q49" i="30"/>
  <c r="J49" i="30"/>
  <c r="AL48" i="30"/>
  <c r="AE48" i="30"/>
  <c r="X48" i="30"/>
  <c r="Q48" i="30"/>
  <c r="J48" i="30"/>
  <c r="G48" i="30"/>
  <c r="H48" i="30" s="1"/>
  <c r="AL49" i="11"/>
  <c r="AE49" i="11"/>
  <c r="X49" i="11"/>
  <c r="Q49" i="11"/>
  <c r="J49" i="11"/>
  <c r="J48" i="11"/>
  <c r="AL48" i="11"/>
  <c r="AE48" i="11"/>
  <c r="X48" i="11"/>
  <c r="Q48" i="11"/>
  <c r="N51" i="7" l="1"/>
  <c r="O51" i="7" s="1"/>
  <c r="N49" i="7"/>
  <c r="O49" i="7" s="1"/>
  <c r="AB48" i="24"/>
  <c r="AC48" i="24" s="1"/>
  <c r="AP49" i="10"/>
  <c r="AQ49" i="10" s="1"/>
  <c r="AB48" i="7"/>
  <c r="AC48" i="7" s="1"/>
  <c r="N52" i="10"/>
  <c r="O52" i="10" s="1"/>
  <c r="N51" i="9"/>
  <c r="O51" i="9" s="1"/>
  <c r="N48" i="24"/>
  <c r="O48" i="24" s="1"/>
  <c r="U49" i="24"/>
  <c r="V49" i="24" s="1"/>
  <c r="U48" i="8"/>
  <c r="V48" i="8" s="1"/>
  <c r="AB49" i="24"/>
  <c r="AC49" i="24" s="1"/>
  <c r="AP49" i="9"/>
  <c r="AQ49" i="9" s="1"/>
  <c r="AB49" i="26"/>
  <c r="AC49" i="26" s="1"/>
  <c r="AB48" i="8"/>
  <c r="AC48" i="8" s="1"/>
  <c r="AB49" i="9"/>
  <c r="AC49" i="9" s="1"/>
  <c r="AB52" i="9"/>
  <c r="AC52" i="9" s="1"/>
  <c r="AP49" i="7"/>
  <c r="AQ49" i="7" s="1"/>
  <c r="U49" i="7"/>
  <c r="V49" i="7" s="1"/>
  <c r="AI49" i="24"/>
  <c r="AJ49" i="24" s="1"/>
  <c r="AI49" i="26"/>
  <c r="AJ49" i="26" s="1"/>
  <c r="AI51" i="9"/>
  <c r="AJ51" i="9" s="1"/>
  <c r="AI52" i="9"/>
  <c r="AJ52" i="9" s="1"/>
  <c r="AB51" i="10"/>
  <c r="AC51" i="10" s="1"/>
  <c r="AI51" i="10"/>
  <c r="AJ51" i="10" s="1"/>
  <c r="AB52" i="10"/>
  <c r="AC52" i="10" s="1"/>
  <c r="U52" i="10"/>
  <c r="V52" i="10" s="1"/>
  <c r="U51" i="10"/>
  <c r="V51" i="10" s="1"/>
  <c r="N51" i="10"/>
  <c r="O51" i="10" s="1"/>
  <c r="N49" i="10"/>
  <c r="O49" i="10" s="1"/>
  <c r="AP51" i="10"/>
  <c r="AQ51" i="10" s="1"/>
  <c r="AP52" i="10"/>
  <c r="AQ52" i="10" s="1"/>
  <c r="AI52" i="10"/>
  <c r="AJ52" i="10" s="1"/>
  <c r="AP52" i="9"/>
  <c r="AQ52" i="9" s="1"/>
  <c r="AB51" i="9"/>
  <c r="AC51" i="9" s="1"/>
  <c r="AP51" i="9"/>
  <c r="AQ51" i="9" s="1"/>
  <c r="U52" i="9"/>
  <c r="V52" i="9" s="1"/>
  <c r="U51" i="9"/>
  <c r="V51" i="9" s="1"/>
  <c r="AI49" i="9"/>
  <c r="AJ49" i="9" s="1"/>
  <c r="N49" i="9"/>
  <c r="O49" i="9" s="1"/>
  <c r="N52" i="9"/>
  <c r="O52" i="9" s="1"/>
  <c r="AG49" i="8"/>
  <c r="AI49" i="8" s="1"/>
  <c r="AJ49" i="8" s="1"/>
  <c r="AF52" i="8"/>
  <c r="AG52" i="8" s="1"/>
  <c r="AF51" i="8"/>
  <c r="AG51" i="8" s="1"/>
  <c r="AB52" i="8"/>
  <c r="AC52" i="8" s="1"/>
  <c r="L49" i="8"/>
  <c r="N49" i="8" s="1"/>
  <c r="O49" i="8" s="1"/>
  <c r="K51" i="8"/>
  <c r="L51" i="8" s="1"/>
  <c r="K52" i="8"/>
  <c r="L52" i="8" s="1"/>
  <c r="AB51" i="8"/>
  <c r="AC51" i="8" s="1"/>
  <c r="AQ48" i="8"/>
  <c r="AP49" i="26"/>
  <c r="AQ49" i="26" s="1"/>
  <c r="N48" i="26"/>
  <c r="O48" i="26" s="1"/>
  <c r="L49" i="26"/>
  <c r="U49" i="26" s="1"/>
  <c r="Z49" i="7"/>
  <c r="N52" i="7"/>
  <c r="O52" i="7" s="1"/>
  <c r="AN49" i="24"/>
  <c r="AP49" i="24" s="1"/>
  <c r="AQ49" i="24" s="1"/>
  <c r="N49" i="24"/>
  <c r="O49" i="24" s="1"/>
  <c r="G52" i="20"/>
  <c r="H52" i="20" s="1"/>
  <c r="G51" i="20"/>
  <c r="H51" i="20" s="1"/>
  <c r="G51" i="19"/>
  <c r="H51" i="19" s="1"/>
  <c r="G52" i="19"/>
  <c r="H52" i="19" s="1"/>
  <c r="G52" i="18"/>
  <c r="H52" i="18" s="1"/>
  <c r="G51" i="18"/>
  <c r="H51" i="18" s="1"/>
  <c r="G49" i="16"/>
  <c r="H49" i="15"/>
  <c r="G51" i="15"/>
  <c r="H51" i="15" s="1"/>
  <c r="G52" i="15"/>
  <c r="H52" i="15" s="1"/>
  <c r="G49" i="1"/>
  <c r="H49" i="13"/>
  <c r="G51" i="13"/>
  <c r="H51" i="13" s="1"/>
  <c r="G52" i="13"/>
  <c r="H52" i="13" s="1"/>
  <c r="H49" i="12"/>
  <c r="G52" i="12"/>
  <c r="H52" i="12" s="1"/>
  <c r="G51" i="12"/>
  <c r="H51" i="12" s="1"/>
  <c r="H48" i="12"/>
  <c r="AI48" i="9"/>
  <c r="AJ48" i="9" s="1"/>
  <c r="AP48" i="26"/>
  <c r="AQ48" i="26" s="1"/>
  <c r="AQ48" i="9"/>
  <c r="AP48" i="10"/>
  <c r="AQ48" i="10" s="1"/>
  <c r="AB49" i="8"/>
  <c r="AC49" i="8" s="1"/>
  <c r="AI49" i="10"/>
  <c r="AJ49" i="10" s="1"/>
  <c r="AB49" i="10"/>
  <c r="AC49" i="10" s="1"/>
  <c r="AI48" i="10"/>
  <c r="AJ48" i="10" s="1"/>
  <c r="AB48" i="10"/>
  <c r="AC48" i="10" s="1"/>
  <c r="AI48" i="8"/>
  <c r="AJ48" i="8" s="1"/>
  <c r="U49" i="10"/>
  <c r="V49" i="10" s="1"/>
  <c r="N48" i="10"/>
  <c r="O48" i="10" s="1"/>
  <c r="U48" i="10"/>
  <c r="V48" i="10" s="1"/>
  <c r="U48" i="9"/>
  <c r="V48" i="9" s="1"/>
  <c r="AB48" i="9"/>
  <c r="AC48" i="9" s="1"/>
  <c r="N48" i="9"/>
  <c r="O48" i="9" s="1"/>
  <c r="AI48" i="26"/>
  <c r="AJ48" i="26" s="1"/>
  <c r="U48" i="26"/>
  <c r="V48" i="26" s="1"/>
  <c r="AB48" i="26"/>
  <c r="AC48" i="26" s="1"/>
  <c r="N48" i="7"/>
  <c r="O48" i="7" s="1"/>
  <c r="AI48" i="7"/>
  <c r="AJ48" i="7" s="1"/>
  <c r="U48" i="7"/>
  <c r="V48" i="7" s="1"/>
  <c r="AP48" i="7"/>
  <c r="AQ48" i="7" s="1"/>
  <c r="AI48" i="24"/>
  <c r="AJ48" i="24" s="1"/>
  <c r="U48" i="24"/>
  <c r="V48" i="24" s="1"/>
  <c r="AP48" i="24"/>
  <c r="AQ48" i="24" s="1"/>
  <c r="H48" i="15"/>
  <c r="G49" i="14"/>
  <c r="H48" i="13"/>
  <c r="G49" i="30"/>
  <c r="AL36" i="10"/>
  <c r="AE36" i="10"/>
  <c r="X36" i="10"/>
  <c r="Q36" i="10"/>
  <c r="AM36" i="10"/>
  <c r="AF36" i="10"/>
  <c r="Y36" i="10"/>
  <c r="R36" i="10"/>
  <c r="K36" i="10"/>
  <c r="G36" i="10"/>
  <c r="AL36" i="9"/>
  <c r="AE36" i="9"/>
  <c r="X36" i="9"/>
  <c r="Q36" i="9"/>
  <c r="J29" i="9"/>
  <c r="AM36" i="9"/>
  <c r="AF36" i="9"/>
  <c r="Y36" i="9"/>
  <c r="R36" i="9"/>
  <c r="K36" i="9"/>
  <c r="G36" i="9"/>
  <c r="AL36" i="8"/>
  <c r="AE36" i="8"/>
  <c r="X36" i="8"/>
  <c r="Q36" i="8"/>
  <c r="Y36" i="8"/>
  <c r="R36" i="8"/>
  <c r="K36" i="8"/>
  <c r="G36" i="8"/>
  <c r="H36" i="8" s="1"/>
  <c r="AM36" i="26"/>
  <c r="AL36" i="26"/>
  <c r="AF36" i="26"/>
  <c r="AE36" i="26"/>
  <c r="Y36" i="26"/>
  <c r="X36" i="26"/>
  <c r="R36" i="26"/>
  <c r="Q36" i="26"/>
  <c r="S36" i="26" s="1"/>
  <c r="K36" i="26"/>
  <c r="H36" i="26"/>
  <c r="G36" i="26"/>
  <c r="AL36" i="7"/>
  <c r="AE36" i="7"/>
  <c r="X36" i="7"/>
  <c r="Q36" i="7"/>
  <c r="AM36" i="7"/>
  <c r="AF36" i="7"/>
  <c r="Y36" i="7"/>
  <c r="R36" i="7"/>
  <c r="K36" i="7"/>
  <c r="G36" i="7"/>
  <c r="AM36" i="24"/>
  <c r="AL36" i="24"/>
  <c r="AF36" i="24"/>
  <c r="AE36" i="24"/>
  <c r="AG36" i="24" s="1"/>
  <c r="Y36" i="24"/>
  <c r="X36" i="24"/>
  <c r="Z36" i="24" s="1"/>
  <c r="R36" i="24"/>
  <c r="Q36" i="24"/>
  <c r="S36" i="24" s="1"/>
  <c r="K36" i="24"/>
  <c r="H36" i="24"/>
  <c r="G36" i="24"/>
  <c r="AL36" i="6"/>
  <c r="AE36" i="6"/>
  <c r="X36" i="6"/>
  <c r="Q36" i="6"/>
  <c r="AM36" i="6"/>
  <c r="AF36" i="6"/>
  <c r="Y36" i="6"/>
  <c r="R36" i="6"/>
  <c r="K36" i="6"/>
  <c r="G36" i="6"/>
  <c r="AM36" i="21"/>
  <c r="AL36" i="21"/>
  <c r="AF36" i="21"/>
  <c r="AE36" i="21"/>
  <c r="Y36" i="21"/>
  <c r="X36" i="21"/>
  <c r="R36" i="21"/>
  <c r="Q36" i="21"/>
  <c r="K36" i="21"/>
  <c r="G36" i="21"/>
  <c r="H36" i="21" s="1"/>
  <c r="AM36" i="5"/>
  <c r="AL36" i="5"/>
  <c r="AF36" i="5"/>
  <c r="AE36" i="5"/>
  <c r="Y36" i="5"/>
  <c r="X36" i="5"/>
  <c r="R36" i="5"/>
  <c r="Q36" i="5"/>
  <c r="S36" i="5" s="1"/>
  <c r="K36" i="5"/>
  <c r="G36" i="5"/>
  <c r="H36" i="5" s="1"/>
  <c r="AM36" i="4"/>
  <c r="AL36" i="4"/>
  <c r="AF36" i="4"/>
  <c r="AE36" i="4"/>
  <c r="Y36" i="4"/>
  <c r="X36" i="4"/>
  <c r="R36" i="4"/>
  <c r="Q36" i="4"/>
  <c r="K36" i="4"/>
  <c r="G36" i="4"/>
  <c r="H36" i="4" s="1"/>
  <c r="AL36" i="3"/>
  <c r="AE36" i="3"/>
  <c r="X36" i="3"/>
  <c r="Q36" i="3"/>
  <c r="AM36" i="3"/>
  <c r="AF36" i="3"/>
  <c r="Y36" i="3"/>
  <c r="R36" i="3"/>
  <c r="K36" i="3"/>
  <c r="G36" i="3"/>
  <c r="H36" i="3" s="1"/>
  <c r="AM36" i="20"/>
  <c r="AL36" i="20"/>
  <c r="AF36" i="20"/>
  <c r="AE36" i="20"/>
  <c r="Y36" i="20"/>
  <c r="X36" i="20"/>
  <c r="R36" i="20"/>
  <c r="Q36" i="20"/>
  <c r="S36" i="20" s="1"/>
  <c r="K36" i="20"/>
  <c r="H36" i="20"/>
  <c r="G36" i="20"/>
  <c r="AM36" i="19"/>
  <c r="AL36" i="19"/>
  <c r="AF36" i="19"/>
  <c r="AE36" i="19"/>
  <c r="Y36" i="19"/>
  <c r="X36" i="19"/>
  <c r="R36" i="19"/>
  <c r="Q36" i="19"/>
  <c r="K36" i="19"/>
  <c r="G36" i="19"/>
  <c r="H36" i="19" s="1"/>
  <c r="AM36" i="18"/>
  <c r="AL36" i="18"/>
  <c r="AF36" i="18"/>
  <c r="AE36" i="18"/>
  <c r="Y36" i="18"/>
  <c r="X36" i="18"/>
  <c r="R36" i="18"/>
  <c r="Q36" i="18"/>
  <c r="K36" i="18"/>
  <c r="G36" i="18"/>
  <c r="H36" i="18" s="1"/>
  <c r="AM36" i="17"/>
  <c r="AL36" i="17"/>
  <c r="AF36" i="17"/>
  <c r="AE36" i="17"/>
  <c r="Y36" i="17"/>
  <c r="X36" i="17"/>
  <c r="R36" i="17"/>
  <c r="Q36" i="17"/>
  <c r="S36" i="17" s="1"/>
  <c r="K36" i="17"/>
  <c r="H36" i="17"/>
  <c r="G36" i="17"/>
  <c r="AL36" i="2"/>
  <c r="AE36" i="2"/>
  <c r="X36" i="2"/>
  <c r="Q36" i="2"/>
  <c r="AM36" i="2"/>
  <c r="AF36" i="2"/>
  <c r="Y36" i="2"/>
  <c r="R36" i="2"/>
  <c r="K36" i="2"/>
  <c r="G36" i="2"/>
  <c r="H36" i="2" s="1"/>
  <c r="AM36" i="16"/>
  <c r="AL36" i="16"/>
  <c r="AF36" i="16"/>
  <c r="AE36" i="16"/>
  <c r="Y36" i="16"/>
  <c r="X36" i="16"/>
  <c r="R36" i="16"/>
  <c r="Q36" i="16"/>
  <c r="H36" i="16"/>
  <c r="AM36" i="15"/>
  <c r="AL36" i="15"/>
  <c r="AF36" i="15"/>
  <c r="AE36" i="15"/>
  <c r="Y36" i="15"/>
  <c r="X36" i="15"/>
  <c r="R36" i="15"/>
  <c r="Q36" i="15"/>
  <c r="H36" i="15"/>
  <c r="AM36" i="14"/>
  <c r="AL36" i="14"/>
  <c r="AF36" i="14"/>
  <c r="AE36" i="14"/>
  <c r="Y36" i="14"/>
  <c r="X36" i="14"/>
  <c r="R36" i="14"/>
  <c r="Q36" i="14"/>
  <c r="H36" i="14"/>
  <c r="AM36" i="1"/>
  <c r="AL36" i="1"/>
  <c r="AF36" i="1"/>
  <c r="AE36" i="1"/>
  <c r="Y36" i="1"/>
  <c r="X36" i="1"/>
  <c r="R36" i="1"/>
  <c r="Q36" i="1"/>
  <c r="S36" i="1" s="1"/>
  <c r="H36" i="1"/>
  <c r="AG36" i="1" l="1"/>
  <c r="AI51" i="8"/>
  <c r="AJ51" i="8" s="1"/>
  <c r="AN36" i="17"/>
  <c r="AP49" i="8"/>
  <c r="AQ49" i="8" s="1"/>
  <c r="AN36" i="4"/>
  <c r="AP51" i="8"/>
  <c r="AQ51" i="8" s="1"/>
  <c r="N52" i="8"/>
  <c r="O52" i="8" s="1"/>
  <c r="U49" i="8"/>
  <c r="V49" i="8" s="1"/>
  <c r="N51" i="8"/>
  <c r="O51" i="8" s="1"/>
  <c r="U52" i="8"/>
  <c r="V52" i="8" s="1"/>
  <c r="AP52" i="8"/>
  <c r="AQ52" i="8" s="1"/>
  <c r="AI52" i="8"/>
  <c r="AJ52" i="8" s="1"/>
  <c r="U51" i="8"/>
  <c r="V51" i="8" s="1"/>
  <c r="V49" i="26"/>
  <c r="N49" i="26"/>
  <c r="O49" i="26" s="1"/>
  <c r="AB49" i="7"/>
  <c r="AC49" i="7" s="1"/>
  <c r="AI49" i="7"/>
  <c r="AJ49" i="7" s="1"/>
  <c r="AN36" i="5"/>
  <c r="AN36" i="19"/>
  <c r="S36" i="16"/>
  <c r="AG36" i="16"/>
  <c r="H49" i="16"/>
  <c r="G51" i="16"/>
  <c r="H51" i="16" s="1"/>
  <c r="G52" i="16"/>
  <c r="H52" i="16" s="1"/>
  <c r="S36" i="15"/>
  <c r="H49" i="14"/>
  <c r="G52" i="14"/>
  <c r="H52" i="14" s="1"/>
  <c r="G51" i="14"/>
  <c r="H51" i="14" s="1"/>
  <c r="AN36" i="14"/>
  <c r="S36" i="14"/>
  <c r="Z36" i="14"/>
  <c r="H49" i="1"/>
  <c r="G51" i="1"/>
  <c r="H51" i="1" s="1"/>
  <c r="G52" i="1"/>
  <c r="H52" i="1" s="1"/>
  <c r="H49" i="30"/>
  <c r="G51" i="30"/>
  <c r="H51" i="30" s="1"/>
  <c r="G52" i="30"/>
  <c r="H52" i="30" s="1"/>
  <c r="Z36" i="18"/>
  <c r="Z36" i="20"/>
  <c r="AB36" i="20" s="1"/>
  <c r="AC36" i="20" s="1"/>
  <c r="Z36" i="26"/>
  <c r="AN36" i="18"/>
  <c r="AG36" i="4"/>
  <c r="AN36" i="16"/>
  <c r="S36" i="19"/>
  <c r="AG36" i="14"/>
  <c r="AG36" i="18"/>
  <c r="AG36" i="26"/>
  <c r="Z36" i="15"/>
  <c r="AG36" i="20"/>
  <c r="AN36" i="3"/>
  <c r="AN36" i="21"/>
  <c r="AG36" i="15"/>
  <c r="Z36" i="17"/>
  <c r="AG36" i="19"/>
  <c r="Z36" i="1"/>
  <c r="AB36" i="1" s="1"/>
  <c r="AC36" i="1" s="1"/>
  <c r="Z36" i="16"/>
  <c r="AN36" i="20"/>
  <c r="AP36" i="20" s="1"/>
  <c r="S36" i="21"/>
  <c r="AN36" i="24"/>
  <c r="AP36" i="24" s="1"/>
  <c r="AQ36" i="24" s="1"/>
  <c r="AN36" i="15"/>
  <c r="AG36" i="17"/>
  <c r="Z36" i="21"/>
  <c r="AN36" i="1"/>
  <c r="S36" i="4"/>
  <c r="Z36" i="5"/>
  <c r="AN36" i="26"/>
  <c r="Z36" i="4"/>
  <c r="AG36" i="5"/>
  <c r="Z36" i="19"/>
  <c r="S36" i="18"/>
  <c r="AG36" i="21"/>
  <c r="Z36" i="8"/>
  <c r="S36" i="8"/>
  <c r="AB36" i="24"/>
  <c r="AC36" i="24" s="1"/>
  <c r="AI36" i="24"/>
  <c r="AJ36" i="24" s="1"/>
  <c r="AG36" i="3"/>
  <c r="Z36" i="3"/>
  <c r="S36" i="3"/>
  <c r="AN36" i="2"/>
  <c r="AG36" i="2"/>
  <c r="Z36" i="2"/>
  <c r="S36" i="2"/>
  <c r="AM36" i="13"/>
  <c r="AL36" i="13"/>
  <c r="AF36" i="13"/>
  <c r="AE36" i="13"/>
  <c r="Y36" i="13"/>
  <c r="X36" i="13"/>
  <c r="R36" i="13"/>
  <c r="Q36" i="13"/>
  <c r="H36" i="13"/>
  <c r="AP36" i="1" l="1"/>
  <c r="AQ36" i="1" s="1"/>
  <c r="AI36" i="17"/>
  <c r="AJ36" i="17" s="1"/>
  <c r="AI36" i="18"/>
  <c r="AJ36" i="18" s="1"/>
  <c r="AP36" i="26"/>
  <c r="AQ36" i="26" s="1"/>
  <c r="AQ36" i="20"/>
  <c r="AB36" i="14"/>
  <c r="AC36" i="14" s="1"/>
  <c r="AP36" i="16"/>
  <c r="AQ36" i="16" s="1"/>
  <c r="AI36" i="16"/>
  <c r="AJ36" i="16" s="1"/>
  <c r="AI36" i="26"/>
  <c r="AJ36" i="26" s="1"/>
  <c r="AP36" i="17"/>
  <c r="AQ36" i="17" s="1"/>
  <c r="AI36" i="5"/>
  <c r="AJ36" i="5" s="1"/>
  <c r="AP36" i="4"/>
  <c r="AQ36" i="4" s="1"/>
  <c r="AI36" i="14"/>
  <c r="AJ36" i="14" s="1"/>
  <c r="AB36" i="16"/>
  <c r="AC36" i="16" s="1"/>
  <c r="AP36" i="14"/>
  <c r="AQ36" i="14" s="1"/>
  <c r="AI36" i="19"/>
  <c r="AJ36" i="19" s="1"/>
  <c r="AP36" i="21"/>
  <c r="AQ36" i="21" s="1"/>
  <c r="AP36" i="5"/>
  <c r="AQ36" i="5" s="1"/>
  <c r="AB36" i="19"/>
  <c r="AC36" i="19" s="1"/>
  <c r="AI36" i="1"/>
  <c r="AJ36" i="1" s="1"/>
  <c r="AB36" i="5"/>
  <c r="AC36" i="5" s="1"/>
  <c r="AB36" i="26"/>
  <c r="AC36" i="26" s="1"/>
  <c r="AB36" i="17"/>
  <c r="AC36" i="17" s="1"/>
  <c r="AI36" i="20"/>
  <c r="AJ36" i="20" s="1"/>
  <c r="AB36" i="15"/>
  <c r="AC36" i="15" s="1"/>
  <c r="AB36" i="21"/>
  <c r="AC36" i="21" s="1"/>
  <c r="AP36" i="15"/>
  <c r="AQ36" i="15" s="1"/>
  <c r="AP36" i="19"/>
  <c r="AQ36" i="19" s="1"/>
  <c r="AI36" i="15"/>
  <c r="AJ36" i="15" s="1"/>
  <c r="AB36" i="4"/>
  <c r="AC36" i="4" s="1"/>
  <c r="AP36" i="18"/>
  <c r="AQ36" i="18" s="1"/>
  <c r="S36" i="13"/>
  <c r="AI36" i="2"/>
  <c r="AJ36" i="2" s="1"/>
  <c r="Z36" i="13"/>
  <c r="AB36" i="18"/>
  <c r="AC36" i="18" s="1"/>
  <c r="AI36" i="21"/>
  <c r="AJ36" i="21" s="1"/>
  <c r="AG36" i="13"/>
  <c r="AN36" i="13"/>
  <c r="AI36" i="4"/>
  <c r="AJ36" i="4" s="1"/>
  <c r="AB36" i="8"/>
  <c r="AC36" i="8" s="1"/>
  <c r="AP36" i="3"/>
  <c r="AQ36" i="3" s="1"/>
  <c r="AI36" i="3"/>
  <c r="AJ36" i="3" s="1"/>
  <c r="AB36" i="3"/>
  <c r="AC36" i="3" s="1"/>
  <c r="AP36" i="2"/>
  <c r="AQ36" i="2" s="1"/>
  <c r="AB36" i="2"/>
  <c r="AC36" i="2" s="1"/>
  <c r="AM36" i="11"/>
  <c r="AF36" i="11"/>
  <c r="Y36" i="11"/>
  <c r="R36" i="11"/>
  <c r="AL36" i="11"/>
  <c r="AE36" i="11"/>
  <c r="X36" i="11"/>
  <c r="Q36" i="11"/>
  <c r="AB36" i="13" l="1"/>
  <c r="AC36" i="13" s="1"/>
  <c r="AI36" i="13"/>
  <c r="AJ36" i="13" s="1"/>
  <c r="AP36" i="13"/>
  <c r="AQ36" i="13" s="1"/>
  <c r="J36" i="16" l="1"/>
  <c r="L36" i="16" s="1"/>
  <c r="J36" i="15"/>
  <c r="L36" i="15" s="1"/>
  <c r="J36" i="14"/>
  <c r="L36" i="14" s="1"/>
  <c r="J36" i="1"/>
  <c r="L36" i="1" s="1"/>
  <c r="J36" i="13"/>
  <c r="L36" i="13" s="1"/>
  <c r="J36" i="11"/>
  <c r="J36" i="8"/>
  <c r="L36" i="8" s="1"/>
  <c r="J36" i="9"/>
  <c r="J36" i="10"/>
  <c r="J40" i="26"/>
  <c r="L40" i="26" s="1"/>
  <c r="K43" i="9"/>
  <c r="K43" i="10"/>
  <c r="K43" i="3"/>
  <c r="G43" i="3"/>
  <c r="J36" i="6" l="1"/>
  <c r="J36" i="24"/>
  <c r="L36" i="24" s="1"/>
  <c r="J40" i="14"/>
  <c r="L40" i="14" s="1"/>
  <c r="J40" i="1"/>
  <c r="L40" i="1" s="1"/>
  <c r="J40" i="13"/>
  <c r="L40" i="13" s="1"/>
  <c r="J40" i="12"/>
  <c r="L40" i="12" s="1"/>
  <c r="J40" i="30"/>
  <c r="L40" i="30" s="1"/>
  <c r="J40" i="16"/>
  <c r="L40" i="16" s="1"/>
  <c r="J40" i="15"/>
  <c r="L40" i="15" s="1"/>
  <c r="J40" i="18"/>
  <c r="L40" i="18" s="1"/>
  <c r="J40" i="17"/>
  <c r="L40" i="17" s="1"/>
  <c r="J40" i="2"/>
  <c r="L40" i="2" s="1"/>
  <c r="J40" i="19"/>
  <c r="L40" i="19" s="1"/>
  <c r="J40" i="20"/>
  <c r="L40" i="20" s="1"/>
  <c r="N36" i="1"/>
  <c r="O36" i="1" s="1"/>
  <c r="U36" i="1"/>
  <c r="V36" i="1" s="1"/>
  <c r="N36" i="13"/>
  <c r="O36" i="13" s="1"/>
  <c r="U36" i="13"/>
  <c r="V36" i="13" s="1"/>
  <c r="N36" i="14"/>
  <c r="O36" i="14" s="1"/>
  <c r="U36" i="14"/>
  <c r="V36" i="14" s="1"/>
  <c r="N36" i="8"/>
  <c r="O36" i="8" s="1"/>
  <c r="U36" i="8"/>
  <c r="V36" i="8" s="1"/>
  <c r="J40" i="5"/>
  <c r="L40" i="5" s="1"/>
  <c r="J40" i="21"/>
  <c r="L40" i="21" s="1"/>
  <c r="J40" i="4"/>
  <c r="L40" i="4" s="1"/>
  <c r="J40" i="6"/>
  <c r="L40" i="6" s="1"/>
  <c r="J40" i="24"/>
  <c r="L40" i="24" s="1"/>
  <c r="J36" i="20"/>
  <c r="L36" i="20" s="1"/>
  <c r="J36" i="2"/>
  <c r="L36" i="2" s="1"/>
  <c r="J36" i="19"/>
  <c r="L36" i="19" s="1"/>
  <c r="J36" i="17"/>
  <c r="L36" i="17" s="1"/>
  <c r="J36" i="18"/>
  <c r="L36" i="18" s="1"/>
  <c r="U36" i="15"/>
  <c r="V36" i="15" s="1"/>
  <c r="N36" i="15"/>
  <c r="O36" i="15" s="1"/>
  <c r="J36" i="7"/>
  <c r="J36" i="26"/>
  <c r="L36" i="26" s="1"/>
  <c r="N40" i="26"/>
  <c r="O40" i="26" s="1"/>
  <c r="U40" i="26"/>
  <c r="V40" i="26" s="1"/>
  <c r="J36" i="3"/>
  <c r="L36" i="3" s="1"/>
  <c r="J36" i="4"/>
  <c r="L36" i="4" s="1"/>
  <c r="J36" i="21"/>
  <c r="L36" i="21" s="1"/>
  <c r="J36" i="5"/>
  <c r="L36" i="5" s="1"/>
  <c r="N36" i="16"/>
  <c r="O36" i="16" s="1"/>
  <c r="U36" i="16"/>
  <c r="V36" i="16" s="1"/>
  <c r="J43" i="10"/>
  <c r="J43" i="9"/>
  <c r="J43" i="8"/>
  <c r="J43" i="3"/>
  <c r="B43" i="8"/>
  <c r="B43" i="9" s="1"/>
  <c r="B43" i="10" s="1"/>
  <c r="B43" i="7"/>
  <c r="J42" i="11"/>
  <c r="N36" i="21" l="1"/>
  <c r="O36" i="21" s="1"/>
  <c r="U36" i="21"/>
  <c r="V36" i="21" s="1"/>
  <c r="U36" i="24"/>
  <c r="V36" i="24" s="1"/>
  <c r="N36" i="24"/>
  <c r="O36" i="24" s="1"/>
  <c r="N40" i="15"/>
  <c r="O40" i="15" s="1"/>
  <c r="U40" i="15"/>
  <c r="V40" i="15" s="1"/>
  <c r="U36" i="26"/>
  <c r="V36" i="26" s="1"/>
  <c r="N36" i="26"/>
  <c r="O36" i="26" s="1"/>
  <c r="N40" i="16"/>
  <c r="O40" i="16" s="1"/>
  <c r="U40" i="16"/>
  <c r="V40" i="16" s="1"/>
  <c r="N40" i="24"/>
  <c r="O40" i="24" s="1"/>
  <c r="U40" i="24"/>
  <c r="V40" i="24" s="1"/>
  <c r="N40" i="19"/>
  <c r="O40" i="19" s="1"/>
  <c r="U40" i="19"/>
  <c r="V40" i="19" s="1"/>
  <c r="U40" i="30"/>
  <c r="V40" i="30" s="1"/>
  <c r="N40" i="30"/>
  <c r="O40" i="30" s="1"/>
  <c r="N36" i="19"/>
  <c r="O36" i="19" s="1"/>
  <c r="U36" i="19"/>
  <c r="V36" i="19" s="1"/>
  <c r="N36" i="2"/>
  <c r="O36" i="2" s="1"/>
  <c r="U36" i="2"/>
  <c r="V36" i="2" s="1"/>
  <c r="N36" i="20"/>
  <c r="O36" i="20" s="1"/>
  <c r="U36" i="20"/>
  <c r="V36" i="20" s="1"/>
  <c r="N40" i="20"/>
  <c r="O40" i="20" s="1"/>
  <c r="U40" i="20"/>
  <c r="V40" i="20" s="1"/>
  <c r="U36" i="5"/>
  <c r="V36" i="5" s="1"/>
  <c r="N36" i="5"/>
  <c r="O36" i="5" s="1"/>
  <c r="U40" i="6"/>
  <c r="V40" i="6" s="1"/>
  <c r="N40" i="6"/>
  <c r="O40" i="6" s="1"/>
  <c r="U40" i="2"/>
  <c r="V40" i="2" s="1"/>
  <c r="N40" i="2"/>
  <c r="O40" i="2" s="1"/>
  <c r="N40" i="12"/>
  <c r="O40" i="12" s="1"/>
  <c r="U40" i="12"/>
  <c r="V40" i="12" s="1"/>
  <c r="N40" i="4"/>
  <c r="O40" i="4" s="1"/>
  <c r="U40" i="4"/>
  <c r="V40" i="4" s="1"/>
  <c r="N40" i="17"/>
  <c r="O40" i="17" s="1"/>
  <c r="U40" i="17"/>
  <c r="V40" i="17" s="1"/>
  <c r="U40" i="13"/>
  <c r="N40" i="13"/>
  <c r="O40" i="13" s="1"/>
  <c r="V40" i="13"/>
  <c r="N36" i="4"/>
  <c r="O36" i="4" s="1"/>
  <c r="U36" i="4"/>
  <c r="V36" i="4" s="1"/>
  <c r="N36" i="18"/>
  <c r="O36" i="18" s="1"/>
  <c r="U36" i="18"/>
  <c r="V36" i="18" s="1"/>
  <c r="U40" i="21"/>
  <c r="V40" i="21" s="1"/>
  <c r="N40" i="21"/>
  <c r="O40" i="21" s="1"/>
  <c r="N40" i="18"/>
  <c r="O40" i="18" s="1"/>
  <c r="U40" i="18"/>
  <c r="V40" i="18" s="1"/>
  <c r="N40" i="1"/>
  <c r="O40" i="1" s="1"/>
  <c r="U40" i="1"/>
  <c r="V40" i="1" s="1"/>
  <c r="N36" i="3"/>
  <c r="O36" i="3" s="1"/>
  <c r="U36" i="3"/>
  <c r="V36" i="3" s="1"/>
  <c r="U36" i="17"/>
  <c r="V36" i="17" s="1"/>
  <c r="N36" i="17"/>
  <c r="O36" i="17" s="1"/>
  <c r="U40" i="5"/>
  <c r="V40" i="5" s="1"/>
  <c r="N40" i="5"/>
  <c r="O40" i="5" s="1"/>
  <c r="N40" i="14"/>
  <c r="O40" i="14" s="1"/>
  <c r="U40" i="14"/>
  <c r="V40" i="14" s="1"/>
  <c r="J73" i="10"/>
  <c r="K45" i="10" s="1"/>
  <c r="L45" i="10" s="1"/>
  <c r="N45" i="10" s="1"/>
  <c r="O45" i="10" s="1"/>
  <c r="J73" i="9"/>
  <c r="K45" i="9" s="1"/>
  <c r="L45" i="9" s="1"/>
  <c r="N45" i="9" s="1"/>
  <c r="O45" i="9" s="1"/>
  <c r="J73" i="8"/>
  <c r="K45" i="8" s="1"/>
  <c r="L45" i="8" s="1"/>
  <c r="N45" i="8" s="1"/>
  <c r="O45" i="8" s="1"/>
  <c r="J73" i="24"/>
  <c r="K45" i="24" s="1"/>
  <c r="K54" i="24" s="1"/>
  <c r="L54" i="24" s="1"/>
  <c r="N54" i="24" s="1"/>
  <c r="O54" i="24" s="1"/>
  <c r="J73" i="6"/>
  <c r="K45" i="6" s="1"/>
  <c r="J73" i="21"/>
  <c r="K45" i="21" s="1"/>
  <c r="J73" i="5"/>
  <c r="K45" i="5" s="1"/>
  <c r="J73" i="4"/>
  <c r="K45" i="4" s="1"/>
  <c r="K54" i="4" s="1"/>
  <c r="L54" i="4" s="1"/>
  <c r="N54" i="4" s="1"/>
  <c r="O54" i="4" s="1"/>
  <c r="J73" i="3"/>
  <c r="K45" i="3" s="1"/>
  <c r="J73" i="20"/>
  <c r="K48" i="20" s="1"/>
  <c r="J73" i="19"/>
  <c r="K48" i="19" s="1"/>
  <c r="J73" i="18"/>
  <c r="K48" i="18" s="1"/>
  <c r="J73" i="17"/>
  <c r="K48" i="17" s="1"/>
  <c r="J73" i="2"/>
  <c r="J73" i="16"/>
  <c r="J73" i="15"/>
  <c r="J73" i="14"/>
  <c r="J73" i="1"/>
  <c r="J73" i="13"/>
  <c r="J73" i="12"/>
  <c r="L45" i="21" l="1"/>
  <c r="V45" i="21" s="1"/>
  <c r="K54" i="21"/>
  <c r="L54" i="21" s="1"/>
  <c r="K52" i="21"/>
  <c r="L52" i="21" s="1"/>
  <c r="N52" i="21" s="1"/>
  <c r="O52" i="21" s="1"/>
  <c r="K51" i="21"/>
  <c r="L51" i="21" s="1"/>
  <c r="N51" i="21" s="1"/>
  <c r="O51" i="21" s="1"/>
  <c r="L45" i="5"/>
  <c r="V45" i="5" s="1"/>
  <c r="K54" i="5"/>
  <c r="L54" i="5" s="1"/>
  <c r="N54" i="5" s="1"/>
  <c r="O54" i="5" s="1"/>
  <c r="K51" i="5"/>
  <c r="L51" i="5" s="1"/>
  <c r="K52" i="5"/>
  <c r="L52" i="5" s="1"/>
  <c r="N52" i="5" s="1"/>
  <c r="O52" i="5" s="1"/>
  <c r="K51" i="6"/>
  <c r="L51" i="6" s="1"/>
  <c r="N51" i="6" s="1"/>
  <c r="O51" i="6" s="1"/>
  <c r="K54" i="6"/>
  <c r="L54" i="6" s="1"/>
  <c r="N54" i="6" s="1"/>
  <c r="O54" i="6" s="1"/>
  <c r="L45" i="3"/>
  <c r="N45" i="3" s="1"/>
  <c r="K54" i="3"/>
  <c r="L54" i="3" s="1"/>
  <c r="N54" i="3" s="1"/>
  <c r="O54" i="3" s="1"/>
  <c r="K51" i="3"/>
  <c r="L51" i="3" s="1"/>
  <c r="K52" i="3"/>
  <c r="L52" i="3" s="1"/>
  <c r="L45" i="4"/>
  <c r="V45" i="4" s="1"/>
  <c r="K51" i="4"/>
  <c r="L51" i="4" s="1"/>
  <c r="N51" i="4" s="1"/>
  <c r="O51" i="4" s="1"/>
  <c r="K52" i="4"/>
  <c r="L52" i="4" s="1"/>
  <c r="N52" i="4" s="1"/>
  <c r="O52" i="4" s="1"/>
  <c r="L45" i="6"/>
  <c r="V45" i="6" s="1"/>
  <c r="K52" i="6"/>
  <c r="L52" i="6" s="1"/>
  <c r="N52" i="6" s="1"/>
  <c r="O52" i="6" s="1"/>
  <c r="L45" i="24"/>
  <c r="N45" i="24" s="1"/>
  <c r="K52" i="24"/>
  <c r="L52" i="24" s="1"/>
  <c r="N52" i="24" s="1"/>
  <c r="O52" i="24" s="1"/>
  <c r="K51" i="24"/>
  <c r="L51" i="24" s="1"/>
  <c r="N51" i="24" s="1"/>
  <c r="O51" i="24" s="1"/>
  <c r="N45" i="21"/>
  <c r="L48" i="19"/>
  <c r="N48" i="19" s="1"/>
  <c r="O48" i="19" s="1"/>
  <c r="K49" i="19"/>
  <c r="L49" i="19" s="1"/>
  <c r="N49" i="19" s="1"/>
  <c r="O49" i="19" s="1"/>
  <c r="K49" i="20"/>
  <c r="L49" i="20" s="1"/>
  <c r="L48" i="20"/>
  <c r="N48" i="20" s="1"/>
  <c r="O48" i="20" s="1"/>
  <c r="K49" i="17"/>
  <c r="L48" i="17"/>
  <c r="N48" i="17" s="1"/>
  <c r="O48" i="17" s="1"/>
  <c r="K49" i="18"/>
  <c r="L49" i="18" s="1"/>
  <c r="N49" i="18" s="1"/>
  <c r="O49" i="18" s="1"/>
  <c r="L48" i="18"/>
  <c r="N48" i="18" s="1"/>
  <c r="O48" i="18" s="1"/>
  <c r="K45" i="15"/>
  <c r="L45" i="15" s="1"/>
  <c r="N45" i="15" s="1"/>
  <c r="O45" i="15" s="1"/>
  <c r="K44" i="15"/>
  <c r="L44" i="15" s="1"/>
  <c r="N44" i="15" s="1"/>
  <c r="O44" i="15" s="1"/>
  <c r="K48" i="15"/>
  <c r="K45" i="16"/>
  <c r="L45" i="16" s="1"/>
  <c r="N45" i="16" s="1"/>
  <c r="O45" i="16" s="1"/>
  <c r="K44" i="16"/>
  <c r="L44" i="16" s="1"/>
  <c r="N44" i="16" s="1"/>
  <c r="O44" i="16" s="1"/>
  <c r="K48" i="16"/>
  <c r="K45" i="2"/>
  <c r="L45" i="2" s="1"/>
  <c r="K44" i="2"/>
  <c r="L44" i="2" s="1"/>
  <c r="N44" i="2" s="1"/>
  <c r="O44" i="2" s="1"/>
  <c r="K45" i="17"/>
  <c r="L45" i="17" s="1"/>
  <c r="K44" i="17"/>
  <c r="L44" i="17" s="1"/>
  <c r="K45" i="12"/>
  <c r="L45" i="12" s="1"/>
  <c r="N45" i="12" s="1"/>
  <c r="O45" i="12" s="1"/>
  <c r="K44" i="12"/>
  <c r="L44" i="12" s="1"/>
  <c r="K48" i="12"/>
  <c r="K45" i="13"/>
  <c r="L45" i="13" s="1"/>
  <c r="N45" i="13" s="1"/>
  <c r="O45" i="13" s="1"/>
  <c r="K44" i="13"/>
  <c r="L44" i="13" s="1"/>
  <c r="K48" i="13"/>
  <c r="K45" i="19"/>
  <c r="L45" i="19" s="1"/>
  <c r="K44" i="19"/>
  <c r="L44" i="19" s="1"/>
  <c r="N44" i="19" s="1"/>
  <c r="O44" i="19" s="1"/>
  <c r="K45" i="1"/>
  <c r="L45" i="1" s="1"/>
  <c r="K44" i="1"/>
  <c r="L44" i="1" s="1"/>
  <c r="N44" i="1" s="1"/>
  <c r="O44" i="1" s="1"/>
  <c r="K48" i="1"/>
  <c r="K45" i="20"/>
  <c r="L45" i="20" s="1"/>
  <c r="K44" i="20"/>
  <c r="L44" i="20" s="1"/>
  <c r="N44" i="20" s="1"/>
  <c r="O44" i="20" s="1"/>
  <c r="K45" i="30"/>
  <c r="L45" i="30" s="1"/>
  <c r="K44" i="30"/>
  <c r="L44" i="30" s="1"/>
  <c r="N44" i="30" s="1"/>
  <c r="O44" i="30" s="1"/>
  <c r="K48" i="30"/>
  <c r="K45" i="18"/>
  <c r="L45" i="18" s="1"/>
  <c r="K44" i="18"/>
  <c r="L44" i="18" s="1"/>
  <c r="N44" i="18" s="1"/>
  <c r="O44" i="18" s="1"/>
  <c r="K45" i="14"/>
  <c r="L45" i="14" s="1"/>
  <c r="N45" i="14" s="1"/>
  <c r="O45" i="14" s="1"/>
  <c r="K44" i="14"/>
  <c r="L44" i="14" s="1"/>
  <c r="N44" i="14" s="1"/>
  <c r="O44" i="14" s="1"/>
  <c r="K48" i="14"/>
  <c r="J40" i="10"/>
  <c r="AL29" i="10"/>
  <c r="AE29" i="10"/>
  <c r="X29" i="10"/>
  <c r="Q29" i="10"/>
  <c r="J29" i="10"/>
  <c r="AL23" i="10"/>
  <c r="AE23" i="10"/>
  <c r="X23" i="10"/>
  <c r="Q23" i="10"/>
  <c r="J23" i="10"/>
  <c r="J40" i="9"/>
  <c r="AL29" i="9"/>
  <c r="AE29" i="9"/>
  <c r="X29" i="9"/>
  <c r="Q29" i="9"/>
  <c r="AL23" i="9"/>
  <c r="AE23" i="9"/>
  <c r="X23" i="9"/>
  <c r="Q23" i="9"/>
  <c r="J23" i="9"/>
  <c r="J40" i="8"/>
  <c r="B42" i="8"/>
  <c r="B42" i="9" s="1"/>
  <c r="B40" i="8"/>
  <c r="B40" i="9" s="1"/>
  <c r="B40" i="10" s="1"/>
  <c r="AL29" i="8"/>
  <c r="AE29" i="8"/>
  <c r="X29" i="8"/>
  <c r="Q29" i="8"/>
  <c r="J29" i="8"/>
  <c r="AL23" i="8"/>
  <c r="AE23" i="8"/>
  <c r="X23" i="8"/>
  <c r="Q23" i="8"/>
  <c r="J23" i="8"/>
  <c r="AL29" i="7"/>
  <c r="AL23" i="7"/>
  <c r="D42" i="7"/>
  <c r="D40" i="7"/>
  <c r="B42" i="7"/>
  <c r="B40" i="7"/>
  <c r="AE29" i="7"/>
  <c r="X29" i="7"/>
  <c r="Q29" i="7"/>
  <c r="J29" i="7"/>
  <c r="AE23" i="7"/>
  <c r="X23" i="7"/>
  <c r="Q23" i="7"/>
  <c r="J23" i="7"/>
  <c r="AL29" i="6"/>
  <c r="AE29" i="6"/>
  <c r="X29" i="6"/>
  <c r="Q29" i="6"/>
  <c r="J29" i="6"/>
  <c r="AL23" i="6"/>
  <c r="AE23" i="6"/>
  <c r="X23" i="6"/>
  <c r="Q23" i="6"/>
  <c r="J23" i="6"/>
  <c r="J42" i="3"/>
  <c r="J40" i="3"/>
  <c r="AL29" i="3"/>
  <c r="AE29" i="3"/>
  <c r="X29" i="3"/>
  <c r="Q29" i="3"/>
  <c r="J29" i="3"/>
  <c r="AL23" i="3"/>
  <c r="AE23" i="3"/>
  <c r="X23" i="3"/>
  <c r="Q23" i="3"/>
  <c r="J23" i="3"/>
  <c r="J31" i="20"/>
  <c r="N45" i="5" l="1"/>
  <c r="N45" i="6"/>
  <c r="V45" i="24"/>
  <c r="N45" i="4"/>
  <c r="N51" i="5"/>
  <c r="O51" i="5" s="1"/>
  <c r="N54" i="21"/>
  <c r="O54" i="21" s="1"/>
  <c r="L49" i="17"/>
  <c r="K51" i="17"/>
  <c r="L51" i="17" s="1"/>
  <c r="N51" i="17" s="1"/>
  <c r="O51" i="17" s="1"/>
  <c r="K52" i="17"/>
  <c r="L52" i="17" s="1"/>
  <c r="N52" i="17" s="1"/>
  <c r="O52" i="17" s="1"/>
  <c r="N49" i="20"/>
  <c r="O49" i="20" s="1"/>
  <c r="K49" i="14"/>
  <c r="L48" i="14"/>
  <c r="N48" i="14" s="1"/>
  <c r="O48" i="14" s="1"/>
  <c r="N45" i="20"/>
  <c r="O45" i="20" s="1"/>
  <c r="N44" i="13"/>
  <c r="O44" i="13" s="1"/>
  <c r="N45" i="30"/>
  <c r="O45" i="30" s="1"/>
  <c r="K49" i="12"/>
  <c r="L48" i="12"/>
  <c r="N48" i="12" s="1"/>
  <c r="O48" i="12" s="1"/>
  <c r="N45" i="1"/>
  <c r="O45" i="1" s="1"/>
  <c r="N44" i="12"/>
  <c r="O44" i="12" s="1"/>
  <c r="K49" i="16"/>
  <c r="L48" i="16"/>
  <c r="N48" i="16" s="1"/>
  <c r="O48" i="16" s="1"/>
  <c r="L48" i="1"/>
  <c r="N48" i="1" s="1"/>
  <c r="O48" i="1" s="1"/>
  <c r="K49" i="1"/>
  <c r="K49" i="15"/>
  <c r="L48" i="15"/>
  <c r="N48" i="15" s="1"/>
  <c r="O48" i="15" s="1"/>
  <c r="N45" i="2"/>
  <c r="O45" i="2" s="1"/>
  <c r="N45" i="18"/>
  <c r="O45" i="18" s="1"/>
  <c r="N45" i="19"/>
  <c r="O45" i="19" s="1"/>
  <c r="N44" i="17"/>
  <c r="O44" i="17" s="1"/>
  <c r="K49" i="30"/>
  <c r="L48" i="30"/>
  <c r="N48" i="30" s="1"/>
  <c r="O48" i="30" s="1"/>
  <c r="K49" i="13"/>
  <c r="L48" i="13"/>
  <c r="N48" i="13" s="1"/>
  <c r="O48" i="13" s="1"/>
  <c r="N45" i="17"/>
  <c r="O45" i="17" s="1"/>
  <c r="J31" i="18"/>
  <c r="J31" i="19"/>
  <c r="N49" i="17" l="1"/>
  <c r="O49" i="17" s="1"/>
  <c r="K51" i="20"/>
  <c r="L51" i="20" s="1"/>
  <c r="N51" i="20" s="1"/>
  <c r="O51" i="20" s="1"/>
  <c r="K52" i="20"/>
  <c r="L52" i="20" s="1"/>
  <c r="L49" i="1"/>
  <c r="N49" i="1" s="1"/>
  <c r="O49" i="1" s="1"/>
  <c r="K51" i="1"/>
  <c r="L51" i="1" s="1"/>
  <c r="N51" i="1" s="1"/>
  <c r="O51" i="1" s="1"/>
  <c r="K52" i="1"/>
  <c r="L52" i="1" s="1"/>
  <c r="N52" i="1" s="1"/>
  <c r="O52" i="1" s="1"/>
  <c r="K51" i="30"/>
  <c r="L51" i="30" s="1"/>
  <c r="N51" i="30" s="1"/>
  <c r="O51" i="30" s="1"/>
  <c r="K52" i="30"/>
  <c r="L52" i="30" s="1"/>
  <c r="N52" i="30" s="1"/>
  <c r="O52" i="30" s="1"/>
  <c r="L49" i="30"/>
  <c r="N49" i="30" s="1"/>
  <c r="O49" i="30" s="1"/>
  <c r="L49" i="16"/>
  <c r="N49" i="16" s="1"/>
  <c r="O49" i="16" s="1"/>
  <c r="K52" i="16"/>
  <c r="L52" i="16" s="1"/>
  <c r="N52" i="16" s="1"/>
  <c r="O52" i="16" s="1"/>
  <c r="K51" i="16"/>
  <c r="L51" i="16" s="1"/>
  <c r="K52" i="18"/>
  <c r="L52" i="18" s="1"/>
  <c r="K51" i="18"/>
  <c r="L51" i="18" s="1"/>
  <c r="N51" i="18" s="1"/>
  <c r="O51" i="18" s="1"/>
  <c r="L49" i="13"/>
  <c r="N49" i="13" s="1"/>
  <c r="O49" i="13" s="1"/>
  <c r="K52" i="13"/>
  <c r="L52" i="13" s="1"/>
  <c r="K51" i="13"/>
  <c r="L51" i="13" s="1"/>
  <c r="N51" i="13" s="1"/>
  <c r="O51" i="13" s="1"/>
  <c r="K52" i="15"/>
  <c r="L52" i="15" s="1"/>
  <c r="K51" i="15"/>
  <c r="L51" i="15" s="1"/>
  <c r="N51" i="15" s="1"/>
  <c r="O51" i="15" s="1"/>
  <c r="L49" i="15"/>
  <c r="N49" i="15" s="1"/>
  <c r="O49" i="15" s="1"/>
  <c r="K52" i="19"/>
  <c r="L52" i="19" s="1"/>
  <c r="N52" i="19" s="1"/>
  <c r="O52" i="19" s="1"/>
  <c r="K51" i="19"/>
  <c r="L51" i="19" s="1"/>
  <c r="N51" i="19" s="1"/>
  <c r="O51" i="19" s="1"/>
  <c r="L49" i="12"/>
  <c r="K52" i="12"/>
  <c r="L52" i="12" s="1"/>
  <c r="N52" i="12" s="1"/>
  <c r="O52" i="12" s="1"/>
  <c r="K51" i="12"/>
  <c r="L51" i="12" s="1"/>
  <c r="N51" i="12" s="1"/>
  <c r="O51" i="12" s="1"/>
  <c r="L49" i="14"/>
  <c r="N49" i="14" s="1"/>
  <c r="O49" i="14" s="1"/>
  <c r="K51" i="14"/>
  <c r="L51" i="14" s="1"/>
  <c r="N51" i="14" s="1"/>
  <c r="O51" i="14" s="1"/>
  <c r="K52" i="14"/>
  <c r="L52" i="14" s="1"/>
  <c r="AE29" i="11"/>
  <c r="N51" i="16" l="1"/>
  <c r="O51" i="16" s="1"/>
  <c r="N52" i="18"/>
  <c r="O52" i="18" s="1"/>
  <c r="N49" i="12"/>
  <c r="O49" i="12" s="1"/>
  <c r="N52" i="13"/>
  <c r="O52" i="13" s="1"/>
  <c r="N52" i="15"/>
  <c r="O52" i="15" s="1"/>
  <c r="N52" i="20"/>
  <c r="O52" i="20" s="1"/>
  <c r="N52" i="14"/>
  <c r="O52" i="14" s="1"/>
  <c r="AL31" i="16"/>
  <c r="AM38" i="30"/>
  <c r="AN38" i="30" s="1"/>
  <c r="AF38" i="30"/>
  <c r="AG38" i="30" s="1"/>
  <c r="AQ38" i="30" s="1"/>
  <c r="Y38" i="30"/>
  <c r="Z38" i="30" s="1"/>
  <c r="AJ38" i="30" s="1"/>
  <c r="R38" i="30"/>
  <c r="S38" i="30" s="1"/>
  <c r="AC38" i="30" s="1"/>
  <c r="K38" i="30"/>
  <c r="L38" i="30" s="1"/>
  <c r="V38" i="30" s="1"/>
  <c r="G38" i="30"/>
  <c r="H38" i="30" s="1"/>
  <c r="O38" i="30" s="1"/>
  <c r="AM37" i="30"/>
  <c r="AN37" i="30" s="1"/>
  <c r="AF37" i="30"/>
  <c r="AG37" i="30" s="1"/>
  <c r="AQ37" i="30" s="1"/>
  <c r="Y37" i="30"/>
  <c r="Z37" i="30" s="1"/>
  <c r="AJ37" i="30" s="1"/>
  <c r="R37" i="30"/>
  <c r="S37" i="30" s="1"/>
  <c r="AC37" i="30" s="1"/>
  <c r="K37" i="30"/>
  <c r="L37" i="30" s="1"/>
  <c r="V37" i="30" s="1"/>
  <c r="G37" i="30"/>
  <c r="H37" i="30" s="1"/>
  <c r="O37" i="30" s="1"/>
  <c r="AM35" i="30"/>
  <c r="AN35" i="30" s="1"/>
  <c r="AF35" i="30"/>
  <c r="AG35" i="30" s="1"/>
  <c r="AQ35" i="30" s="1"/>
  <c r="Y35" i="30"/>
  <c r="Z35" i="30" s="1"/>
  <c r="AJ35" i="30" s="1"/>
  <c r="R35" i="30"/>
  <c r="S35" i="30" s="1"/>
  <c r="AC35" i="30" s="1"/>
  <c r="K35" i="30"/>
  <c r="L35" i="30" s="1"/>
  <c r="V35" i="30" s="1"/>
  <c r="G35" i="30"/>
  <c r="H35" i="30" s="1"/>
  <c r="O35" i="30" s="1"/>
  <c r="AM34" i="30"/>
  <c r="AN34" i="30" s="1"/>
  <c r="AF34" i="30"/>
  <c r="AG34" i="30" s="1"/>
  <c r="AQ34" i="30" s="1"/>
  <c r="Y34" i="30"/>
  <c r="Z34" i="30" s="1"/>
  <c r="AJ34" i="30" s="1"/>
  <c r="R34" i="30"/>
  <c r="S34" i="30" s="1"/>
  <c r="AC34" i="30" s="1"/>
  <c r="K34" i="30"/>
  <c r="L34" i="30" s="1"/>
  <c r="V34" i="30" s="1"/>
  <c r="G34" i="30"/>
  <c r="H34" i="30" s="1"/>
  <c r="O34" i="30" s="1"/>
  <c r="AM33" i="30"/>
  <c r="AN33" i="30" s="1"/>
  <c r="AF33" i="30"/>
  <c r="AG33" i="30" s="1"/>
  <c r="AQ33" i="30" s="1"/>
  <c r="Y33" i="30"/>
  <c r="Z33" i="30" s="1"/>
  <c r="AJ33" i="30" s="1"/>
  <c r="R33" i="30"/>
  <c r="S33" i="30" s="1"/>
  <c r="AC33" i="30" s="1"/>
  <c r="K33" i="30"/>
  <c r="L33" i="30" s="1"/>
  <c r="V33" i="30" s="1"/>
  <c r="G33" i="30"/>
  <c r="H33" i="30" s="1"/>
  <c r="AM32" i="30"/>
  <c r="AN32" i="30" s="1"/>
  <c r="AF32" i="30"/>
  <c r="AG32" i="30" s="1"/>
  <c r="AQ32" i="30" s="1"/>
  <c r="Y32" i="30"/>
  <c r="Z32" i="30" s="1"/>
  <c r="AJ32" i="30" s="1"/>
  <c r="R32" i="30"/>
  <c r="S32" i="30" s="1"/>
  <c r="K32" i="30"/>
  <c r="L32" i="30" s="1"/>
  <c r="G32" i="30"/>
  <c r="H32" i="30" s="1"/>
  <c r="O32" i="30" s="1"/>
  <c r="AM31" i="30"/>
  <c r="AL31" i="30"/>
  <c r="AF31" i="30"/>
  <c r="AE31" i="30"/>
  <c r="Y31" i="30"/>
  <c r="X31" i="30"/>
  <c r="Q31" i="30"/>
  <c r="AM30" i="30"/>
  <c r="AN30" i="30" s="1"/>
  <c r="AF30" i="30"/>
  <c r="AG30" i="30" s="1"/>
  <c r="AQ30" i="30" s="1"/>
  <c r="Y30" i="30"/>
  <c r="Z30" i="30" s="1"/>
  <c r="AJ30" i="30" s="1"/>
  <c r="R30" i="30"/>
  <c r="S30" i="30" s="1"/>
  <c r="K30" i="30"/>
  <c r="L30" i="30" s="1"/>
  <c r="V30" i="30" s="1"/>
  <c r="G30" i="30"/>
  <c r="H30" i="30" s="1"/>
  <c r="O30" i="30" s="1"/>
  <c r="AM29" i="30"/>
  <c r="AF29" i="30"/>
  <c r="AE29" i="30"/>
  <c r="Y29" i="30"/>
  <c r="R29" i="30"/>
  <c r="K29" i="30"/>
  <c r="G29" i="30"/>
  <c r="AN28" i="30"/>
  <c r="AP28" i="30" s="1"/>
  <c r="AG28" i="30"/>
  <c r="Z28" i="30"/>
  <c r="AJ28" i="30" s="1"/>
  <c r="S28" i="30"/>
  <c r="AC28" i="30" s="1"/>
  <c r="L28" i="30"/>
  <c r="V28" i="30" s="1"/>
  <c r="H28" i="30"/>
  <c r="N28" i="30" s="1"/>
  <c r="AN24" i="30"/>
  <c r="AG24" i="30"/>
  <c r="Z24" i="30"/>
  <c r="S24" i="30"/>
  <c r="AC24" i="30" s="1"/>
  <c r="L24" i="30"/>
  <c r="V24" i="30" s="1"/>
  <c r="H24" i="30"/>
  <c r="N24" i="30" s="1"/>
  <c r="H23" i="30"/>
  <c r="AE31" i="16"/>
  <c r="AE29" i="16"/>
  <c r="X31" i="16"/>
  <c r="Q31" i="16"/>
  <c r="J40" i="11"/>
  <c r="AB24" i="30" l="1"/>
  <c r="AP24" i="30"/>
  <c r="O28" i="30"/>
  <c r="AQ24" i="30"/>
  <c r="O24" i="30"/>
  <c r="R45" i="30"/>
  <c r="S45" i="30" s="1"/>
  <c r="R44" i="30"/>
  <c r="S44" i="30" s="1"/>
  <c r="R48" i="30"/>
  <c r="Z31" i="30"/>
  <c r="AJ31" i="30" s="1"/>
  <c r="H29" i="30"/>
  <c r="H39" i="30" s="1"/>
  <c r="S31" i="30"/>
  <c r="AG31" i="30"/>
  <c r="AG29" i="30"/>
  <c r="AP32" i="30"/>
  <c r="AP37" i="30"/>
  <c r="AI35" i="30"/>
  <c r="AB30" i="30"/>
  <c r="AP30" i="30"/>
  <c r="AP33" i="30"/>
  <c r="U35" i="30"/>
  <c r="AP35" i="30"/>
  <c r="AB37" i="30"/>
  <c r="AI30" i="30"/>
  <c r="N37" i="30"/>
  <c r="N33" i="30"/>
  <c r="O33" i="30"/>
  <c r="V32" i="30"/>
  <c r="N32" i="30"/>
  <c r="AC32" i="30"/>
  <c r="U32" i="30"/>
  <c r="AI33" i="30"/>
  <c r="AJ24" i="30"/>
  <c r="AB28" i="30"/>
  <c r="U30" i="30"/>
  <c r="AC30" i="30"/>
  <c r="AB32" i="30"/>
  <c r="U34" i="30"/>
  <c r="AI34" i="30"/>
  <c r="U38" i="30"/>
  <c r="AI38" i="30"/>
  <c r="U24" i="30"/>
  <c r="U28" i="30"/>
  <c r="N30" i="30"/>
  <c r="U33" i="30"/>
  <c r="N35" i="30"/>
  <c r="AB35" i="30"/>
  <c r="U37" i="30"/>
  <c r="AI37" i="30"/>
  <c r="AI24" i="30"/>
  <c r="AI32" i="30"/>
  <c r="AN31" i="30"/>
  <c r="AB33" i="30"/>
  <c r="AQ28" i="30"/>
  <c r="AI28" i="30"/>
  <c r="N34" i="30"/>
  <c r="AB34" i="30"/>
  <c r="AP34" i="30"/>
  <c r="N38" i="30"/>
  <c r="AB38" i="30"/>
  <c r="AP38" i="30"/>
  <c r="D9" i="36" l="1"/>
  <c r="AP31" i="30"/>
  <c r="S48" i="30"/>
  <c r="R49" i="30"/>
  <c r="U44" i="30"/>
  <c r="V44" i="30" s="1"/>
  <c r="U45" i="30"/>
  <c r="V45" i="30" s="1"/>
  <c r="Y45" i="30"/>
  <c r="Z45" i="30" s="1"/>
  <c r="Y44" i="30"/>
  <c r="Z44" i="30" s="1"/>
  <c r="Y48" i="30"/>
  <c r="H47" i="30"/>
  <c r="H50" i="30" s="1"/>
  <c r="H66" i="30" s="1"/>
  <c r="AB31" i="30"/>
  <c r="AC31" i="30" s="1"/>
  <c r="AI31" i="30"/>
  <c r="AQ31" i="30"/>
  <c r="H69" i="30" l="1"/>
  <c r="H67" i="30"/>
  <c r="H68" i="30" s="1"/>
  <c r="S49" i="30"/>
  <c r="R52" i="30"/>
  <c r="S52" i="30" s="1"/>
  <c r="R51" i="30"/>
  <c r="S51" i="30" s="1"/>
  <c r="AF45" i="30"/>
  <c r="AG45" i="30" s="1"/>
  <c r="AF44" i="30"/>
  <c r="AG44" i="30" s="1"/>
  <c r="AF48" i="30"/>
  <c r="AB44" i="30"/>
  <c r="AC44" i="30" s="1"/>
  <c r="U48" i="30"/>
  <c r="V48" i="30" s="1"/>
  <c r="Y49" i="30"/>
  <c r="Z48" i="30"/>
  <c r="AB45" i="30"/>
  <c r="AC45" i="30" s="1"/>
  <c r="N31" i="30"/>
  <c r="O31" i="30" s="1"/>
  <c r="U31" i="30"/>
  <c r="V31" i="30" s="1"/>
  <c r="H60" i="30"/>
  <c r="H63" i="30" s="1"/>
  <c r="H70" i="30" l="1"/>
  <c r="AF49" i="30"/>
  <c r="AG48" i="30"/>
  <c r="AI48" i="30" s="1"/>
  <c r="AJ48" i="30" s="1"/>
  <c r="AI44" i="30"/>
  <c r="AJ44" i="30" s="1"/>
  <c r="AI45" i="30"/>
  <c r="AJ45" i="30" s="1"/>
  <c r="U51" i="30"/>
  <c r="V51" i="30" s="1"/>
  <c r="AM45" i="30"/>
  <c r="AN45" i="30" s="1"/>
  <c r="AP45" i="30" s="1"/>
  <c r="AQ45" i="30" s="1"/>
  <c r="AM44" i="30"/>
  <c r="AN44" i="30" s="1"/>
  <c r="AP44" i="30" s="1"/>
  <c r="AQ44" i="30" s="1"/>
  <c r="AM48" i="30"/>
  <c r="AB48" i="30"/>
  <c r="AC48" i="30" s="1"/>
  <c r="Y52" i="30"/>
  <c r="Z52" i="30" s="1"/>
  <c r="Y51" i="30"/>
  <c r="Z51" i="30" s="1"/>
  <c r="Z49" i="30"/>
  <c r="U52" i="30"/>
  <c r="V52" i="30" s="1"/>
  <c r="U49" i="30"/>
  <c r="V49" i="30" s="1"/>
  <c r="H61" i="30"/>
  <c r="AB49" i="30" l="1"/>
  <c r="AC49" i="30" s="1"/>
  <c r="AB51" i="30"/>
  <c r="AC51" i="30" s="1"/>
  <c r="AB52" i="30"/>
  <c r="AC52" i="30" s="1"/>
  <c r="AM49" i="30"/>
  <c r="AN48" i="30"/>
  <c r="AP48" i="30" s="1"/>
  <c r="AQ48" i="30" s="1"/>
  <c r="AF51" i="30"/>
  <c r="AG51" i="30" s="1"/>
  <c r="AF52" i="30"/>
  <c r="AG52" i="30" s="1"/>
  <c r="AG49" i="30"/>
  <c r="H62" i="30"/>
  <c r="H64" i="30" s="1"/>
  <c r="AM51" i="30" l="1"/>
  <c r="AN51" i="30" s="1"/>
  <c r="AP51" i="30" s="1"/>
  <c r="AQ51" i="30" s="1"/>
  <c r="AM52" i="30"/>
  <c r="AN52" i="30" s="1"/>
  <c r="AP52" i="30" s="1"/>
  <c r="AQ52" i="30" s="1"/>
  <c r="AN49" i="30"/>
  <c r="AP49" i="30" s="1"/>
  <c r="AQ49" i="30" s="1"/>
  <c r="AI49" i="30"/>
  <c r="AJ49" i="30" s="1"/>
  <c r="AI52" i="30"/>
  <c r="AJ52" i="30" s="1"/>
  <c r="AI51" i="30"/>
  <c r="AJ51" i="30" s="1"/>
  <c r="AL29" i="2" l="1"/>
  <c r="AE29" i="2"/>
  <c r="X29" i="2"/>
  <c r="Q29" i="2"/>
  <c r="J29" i="2"/>
  <c r="AL23" i="2"/>
  <c r="AE23" i="2"/>
  <c r="X23" i="2"/>
  <c r="Q23" i="2"/>
  <c r="J23" i="2"/>
  <c r="J23" i="19" l="1"/>
  <c r="J23" i="18"/>
  <c r="J23" i="20"/>
  <c r="J29" i="18"/>
  <c r="J29" i="20"/>
  <c r="J29" i="19"/>
  <c r="AL29" i="11"/>
  <c r="X29" i="11"/>
  <c r="Q29" i="11"/>
  <c r="J29" i="11"/>
  <c r="AL23" i="11"/>
  <c r="AE23" i="11"/>
  <c r="X23" i="11"/>
  <c r="Q23" i="11"/>
  <c r="Q23" i="30" l="1"/>
  <c r="S23" i="30" s="1"/>
  <c r="Q23" i="16"/>
  <c r="X23" i="30"/>
  <c r="Z23" i="30" s="1"/>
  <c r="X23" i="16"/>
  <c r="Q29" i="16"/>
  <c r="Q29" i="30"/>
  <c r="S29" i="30" s="1"/>
  <c r="J29" i="30"/>
  <c r="L29" i="30" s="1"/>
  <c r="N29" i="30" s="1"/>
  <c r="O29" i="30" s="1"/>
  <c r="J29" i="16"/>
  <c r="AE23" i="16"/>
  <c r="AE23" i="30"/>
  <c r="AG23" i="30" s="1"/>
  <c r="X29" i="30"/>
  <c r="Z29" i="30" s="1"/>
  <c r="X29" i="16"/>
  <c r="J23" i="16"/>
  <c r="J23" i="30"/>
  <c r="L23" i="30" s="1"/>
  <c r="AL23" i="16"/>
  <c r="AL23" i="30"/>
  <c r="AN23" i="30" s="1"/>
  <c r="AL29" i="30"/>
  <c r="AN29" i="30" s="1"/>
  <c r="AP29" i="30" s="1"/>
  <c r="AQ29" i="30" s="1"/>
  <c r="AL29" i="16"/>
  <c r="AL31" i="26"/>
  <c r="AL29" i="26"/>
  <c r="AL23" i="26"/>
  <c r="AE31" i="26"/>
  <c r="AE29" i="26"/>
  <c r="AE23" i="26"/>
  <c r="X31" i="26"/>
  <c r="X29" i="26"/>
  <c r="X23" i="26"/>
  <c r="Q31" i="26"/>
  <c r="Q29" i="26"/>
  <c r="Q23" i="26"/>
  <c r="J31" i="26"/>
  <c r="J29" i="26"/>
  <c r="J23" i="26"/>
  <c r="AL31" i="24"/>
  <c r="AL29" i="24"/>
  <c r="AL23" i="24"/>
  <c r="AE31" i="24"/>
  <c r="AE29" i="24"/>
  <c r="AE23" i="24"/>
  <c r="X31" i="24"/>
  <c r="X29" i="24"/>
  <c r="X23" i="24"/>
  <c r="Q31" i="24"/>
  <c r="Q29" i="24"/>
  <c r="Q23" i="24"/>
  <c r="J31" i="24"/>
  <c r="J29" i="24"/>
  <c r="J23" i="24"/>
  <c r="AL31" i="21"/>
  <c r="AL29" i="21"/>
  <c r="AL23" i="21"/>
  <c r="AE31" i="21"/>
  <c r="AE29" i="21"/>
  <c r="AE23" i="21"/>
  <c r="X31" i="21"/>
  <c r="X29" i="21"/>
  <c r="X23" i="21"/>
  <c r="Q31" i="21"/>
  <c r="Q29" i="21"/>
  <c r="Q23" i="21"/>
  <c r="J31" i="21"/>
  <c r="J29" i="21"/>
  <c r="J23" i="21"/>
  <c r="AL31" i="5"/>
  <c r="AL29" i="5"/>
  <c r="AL23" i="5"/>
  <c r="AE31" i="5"/>
  <c r="AE29" i="5"/>
  <c r="AE23" i="5"/>
  <c r="X31" i="5"/>
  <c r="X29" i="5"/>
  <c r="X23" i="5"/>
  <c r="Q31" i="5"/>
  <c r="Q29" i="5"/>
  <c r="Q23" i="5"/>
  <c r="J31" i="5"/>
  <c r="J29" i="5"/>
  <c r="J23" i="5"/>
  <c r="AL31" i="4"/>
  <c r="AL29" i="4"/>
  <c r="AL23" i="4"/>
  <c r="AE31" i="4"/>
  <c r="AE29" i="4"/>
  <c r="AE23" i="4"/>
  <c r="X31" i="4"/>
  <c r="X29" i="4"/>
  <c r="X23" i="4"/>
  <c r="Q31" i="4"/>
  <c r="Q29" i="4"/>
  <c r="Q23" i="4"/>
  <c r="J31" i="4"/>
  <c r="J29" i="4"/>
  <c r="J23" i="4"/>
  <c r="AL31" i="20"/>
  <c r="AL29" i="20"/>
  <c r="AL23" i="20"/>
  <c r="AE31" i="20"/>
  <c r="AE29" i="20"/>
  <c r="AE23" i="20"/>
  <c r="X31" i="20"/>
  <c r="X29" i="20"/>
  <c r="X23" i="20"/>
  <c r="Q31" i="20"/>
  <c r="Q29" i="20"/>
  <c r="Q23" i="20"/>
  <c r="AL31" i="19"/>
  <c r="AL29" i="19"/>
  <c r="AL23" i="19"/>
  <c r="AE31" i="19"/>
  <c r="AE29" i="19"/>
  <c r="AE23" i="19"/>
  <c r="X31" i="19"/>
  <c r="X29" i="19"/>
  <c r="X23" i="19"/>
  <c r="Q31" i="19"/>
  <c r="Q29" i="19"/>
  <c r="Q23" i="19"/>
  <c r="AL31" i="18"/>
  <c r="AL29" i="18"/>
  <c r="AL23" i="18"/>
  <c r="AE31" i="18"/>
  <c r="AE29" i="18"/>
  <c r="AE23" i="18"/>
  <c r="X31" i="18"/>
  <c r="X29" i="18"/>
  <c r="X23" i="18"/>
  <c r="Q31" i="18"/>
  <c r="Q29" i="18"/>
  <c r="Q23" i="18"/>
  <c r="AL31" i="17"/>
  <c r="AL29" i="17"/>
  <c r="AL23" i="17"/>
  <c r="AE31" i="17"/>
  <c r="AE29" i="17"/>
  <c r="AE23" i="17"/>
  <c r="X31" i="17"/>
  <c r="X29" i="17"/>
  <c r="X23" i="17"/>
  <c r="Q31" i="17"/>
  <c r="Q29" i="17"/>
  <c r="Q23" i="17"/>
  <c r="J31" i="17"/>
  <c r="J29" i="17"/>
  <c r="J23" i="17"/>
  <c r="AI29" i="30" l="1"/>
  <c r="AJ29" i="30" s="1"/>
  <c r="AB29" i="30"/>
  <c r="AC29" i="30" s="1"/>
  <c r="Z39" i="30"/>
  <c r="AB23" i="30"/>
  <c r="AI23" i="30"/>
  <c r="AG39" i="30"/>
  <c r="AP23" i="30"/>
  <c r="AN39" i="30"/>
  <c r="L39" i="30"/>
  <c r="N23" i="30"/>
  <c r="U29" i="30"/>
  <c r="V29" i="30" s="1"/>
  <c r="U23" i="30"/>
  <c r="S39" i="30"/>
  <c r="AL31" i="15"/>
  <c r="AL29" i="15"/>
  <c r="AL23" i="15"/>
  <c r="AE31" i="15"/>
  <c r="AE29" i="15"/>
  <c r="AE23" i="15"/>
  <c r="X31" i="15"/>
  <c r="X29" i="15"/>
  <c r="X23" i="15"/>
  <c r="Q31" i="15"/>
  <c r="Q29" i="15"/>
  <c r="Q23" i="15"/>
  <c r="J29" i="15"/>
  <c r="J23" i="15"/>
  <c r="AL31" i="14"/>
  <c r="AL29" i="14"/>
  <c r="AL23" i="14"/>
  <c r="AE31" i="14"/>
  <c r="AE29" i="14"/>
  <c r="AE23" i="14"/>
  <c r="X31" i="14"/>
  <c r="X29" i="14"/>
  <c r="X23" i="14"/>
  <c r="Q31" i="14"/>
  <c r="Q29" i="14"/>
  <c r="Q23" i="14"/>
  <c r="J29" i="14"/>
  <c r="J23" i="14"/>
  <c r="AL31" i="1"/>
  <c r="AL29" i="1"/>
  <c r="AL23" i="1"/>
  <c r="AE31" i="1"/>
  <c r="AE29" i="1"/>
  <c r="AE23" i="1"/>
  <c r="X31" i="1"/>
  <c r="X29" i="1"/>
  <c r="X23" i="1"/>
  <c r="Q31" i="1"/>
  <c r="Q29" i="1"/>
  <c r="Q23" i="1"/>
  <c r="J29" i="1"/>
  <c r="J23" i="1"/>
  <c r="AL31" i="13"/>
  <c r="AL29" i="13"/>
  <c r="AL23" i="13"/>
  <c r="AE31" i="13"/>
  <c r="AE29" i="13"/>
  <c r="AE23" i="13"/>
  <c r="X31" i="13"/>
  <c r="X29" i="13"/>
  <c r="X23" i="13"/>
  <c r="Q31" i="13"/>
  <c r="Q29" i="13"/>
  <c r="Q23" i="13"/>
  <c r="J29" i="13"/>
  <c r="J23" i="13"/>
  <c r="AL31" i="12"/>
  <c r="AL29" i="12"/>
  <c r="AL23" i="12"/>
  <c r="AE31" i="12"/>
  <c r="AE29" i="12"/>
  <c r="AE23" i="12"/>
  <c r="X31" i="12"/>
  <c r="X29" i="12"/>
  <c r="X23" i="12"/>
  <c r="Q31" i="12"/>
  <c r="Q29" i="12"/>
  <c r="Q23" i="12"/>
  <c r="J29" i="12"/>
  <c r="J23" i="12"/>
  <c r="I9" i="36" l="1"/>
  <c r="H9" i="36"/>
  <c r="F9" i="36"/>
  <c r="G9" i="36"/>
  <c r="E9" i="36"/>
  <c r="O23" i="30"/>
  <c r="AJ23" i="30"/>
  <c r="V23" i="30"/>
  <c r="AC23" i="30"/>
  <c r="AQ23" i="30"/>
  <c r="AG47" i="30"/>
  <c r="AI39" i="30"/>
  <c r="H10" i="36" s="1"/>
  <c r="AB39" i="30"/>
  <c r="G10" i="36" s="1"/>
  <c r="Z47" i="30"/>
  <c r="S47" i="30"/>
  <c r="U39" i="30"/>
  <c r="F10" i="36" s="1"/>
  <c r="N39" i="30"/>
  <c r="E10" i="36" s="1"/>
  <c r="E11" i="36" s="1"/>
  <c r="L47" i="30"/>
  <c r="AP39" i="30"/>
  <c r="I10" i="36" s="1"/>
  <c r="I11" i="36" s="1"/>
  <c r="AN47" i="30"/>
  <c r="G11" i="36" l="1"/>
  <c r="H11" i="36"/>
  <c r="F11" i="36"/>
  <c r="AJ39" i="30"/>
  <c r="AQ39" i="30"/>
  <c r="AC39" i="30"/>
  <c r="O39" i="30"/>
  <c r="V39" i="30"/>
  <c r="AB47" i="30"/>
  <c r="AC47" i="30" s="1"/>
  <c r="Z50" i="30"/>
  <c r="Z66" i="30" s="1"/>
  <c r="AN50" i="30"/>
  <c r="AN66" i="30" s="1"/>
  <c r="AP47" i="30"/>
  <c r="AQ47" i="30" s="1"/>
  <c r="U47" i="30"/>
  <c r="V47" i="30" s="1"/>
  <c r="S50" i="30"/>
  <c r="S66" i="30" s="1"/>
  <c r="N47" i="30"/>
  <c r="O47" i="30" s="1"/>
  <c r="L50" i="30"/>
  <c r="L66" i="30" s="1"/>
  <c r="AI47" i="30"/>
  <c r="AJ47" i="30" s="1"/>
  <c r="AG50" i="30"/>
  <c r="AG66" i="30" s="1"/>
  <c r="AG67" i="30" l="1"/>
  <c r="AG68" i="30" s="1"/>
  <c r="AG69" i="30"/>
  <c r="AI66" i="30"/>
  <c r="AJ66" i="30" s="1"/>
  <c r="Z69" i="30"/>
  <c r="AB66" i="30"/>
  <c r="AC66" i="30" s="1"/>
  <c r="Z67" i="30"/>
  <c r="S67" i="30"/>
  <c r="S68" i="30" s="1"/>
  <c r="S69" i="30"/>
  <c r="U66" i="30"/>
  <c r="V66" i="30" s="1"/>
  <c r="AN67" i="30"/>
  <c r="AN69" i="30"/>
  <c r="AP66" i="30"/>
  <c r="AQ66" i="30" s="1"/>
  <c r="N66" i="30"/>
  <c r="O66" i="30" s="1"/>
  <c r="L67" i="30"/>
  <c r="L69" i="30"/>
  <c r="N69" i="30" s="1"/>
  <c r="O69" i="30" s="1"/>
  <c r="N50" i="30"/>
  <c r="O50" i="30" s="1"/>
  <c r="L60" i="30"/>
  <c r="L63" i="30" s="1"/>
  <c r="AN60" i="30"/>
  <c r="AN63" i="30" s="1"/>
  <c r="AP50" i="30"/>
  <c r="AQ50" i="30" s="1"/>
  <c r="AG60" i="30"/>
  <c r="AG63" i="30" s="1"/>
  <c r="AI50" i="30"/>
  <c r="AJ50" i="30" s="1"/>
  <c r="S60" i="30"/>
  <c r="S63" i="30" s="1"/>
  <c r="U50" i="30"/>
  <c r="V50" i="30" s="1"/>
  <c r="AB50" i="30"/>
  <c r="AC50" i="30" s="1"/>
  <c r="Z60" i="30"/>
  <c r="Z63" i="30" s="1"/>
  <c r="AP63" i="30" l="1"/>
  <c r="AQ63" i="30" s="1"/>
  <c r="AB63" i="30"/>
  <c r="AC63" i="30" s="1"/>
  <c r="AI63" i="30"/>
  <c r="AJ63" i="30" s="1"/>
  <c r="U63" i="30"/>
  <c r="V63" i="30" s="1"/>
  <c r="N63" i="30"/>
  <c r="O63" i="30" s="1"/>
  <c r="AP69" i="30"/>
  <c r="AQ69" i="30" s="1"/>
  <c r="AB69" i="30"/>
  <c r="AC69" i="30" s="1"/>
  <c r="AP67" i="30"/>
  <c r="AQ67" i="30" s="1"/>
  <c r="AB67" i="30"/>
  <c r="AC67" i="30" s="1"/>
  <c r="Z68" i="30"/>
  <c r="AB68" i="30" s="1"/>
  <c r="AC68" i="30" s="1"/>
  <c r="U69" i="30"/>
  <c r="V69" i="30" s="1"/>
  <c r="AI69" i="30"/>
  <c r="AJ69" i="30" s="1"/>
  <c r="L68" i="30"/>
  <c r="N68" i="30" s="1"/>
  <c r="O68" i="30" s="1"/>
  <c r="N67" i="30"/>
  <c r="O67" i="30" s="1"/>
  <c r="AN68" i="30"/>
  <c r="AP68" i="30" s="1"/>
  <c r="AQ68" i="30" s="1"/>
  <c r="U67" i="30"/>
  <c r="V67" i="30" s="1"/>
  <c r="AI67" i="30"/>
  <c r="AJ67" i="30" s="1"/>
  <c r="AG70" i="30"/>
  <c r="S70" i="30"/>
  <c r="Z61" i="30"/>
  <c r="Z62" i="30" s="1"/>
  <c r="Z64" i="30" s="1"/>
  <c r="AB60" i="30"/>
  <c r="AC60" i="30" s="1"/>
  <c r="AI60" i="30"/>
  <c r="AJ60" i="30" s="1"/>
  <c r="AG61" i="30"/>
  <c r="L61" i="30"/>
  <c r="N60" i="30"/>
  <c r="O60" i="30" s="1"/>
  <c r="S61" i="30"/>
  <c r="U60" i="30"/>
  <c r="V60" i="30" s="1"/>
  <c r="AN61" i="30"/>
  <c r="AP60" i="30"/>
  <c r="AQ60" i="30" s="1"/>
  <c r="AI68" i="30" l="1"/>
  <c r="AJ68" i="30" s="1"/>
  <c r="Z70" i="30"/>
  <c r="AI70" i="30" s="1"/>
  <c r="AJ70" i="30" s="1"/>
  <c r="U68" i="30"/>
  <c r="V68" i="30" s="1"/>
  <c r="AN70" i="30"/>
  <c r="AP70" i="30" s="1"/>
  <c r="AQ70" i="30" s="1"/>
  <c r="L70" i="30"/>
  <c r="N70" i="30" s="1"/>
  <c r="O70" i="30" s="1"/>
  <c r="AP61" i="30"/>
  <c r="AQ61" i="30" s="1"/>
  <c r="AN62" i="30"/>
  <c r="AN64" i="30" s="1"/>
  <c r="AI61" i="30"/>
  <c r="AJ61" i="30" s="1"/>
  <c r="S62" i="30"/>
  <c r="S64" i="30" s="1"/>
  <c r="AB64" i="30" s="1"/>
  <c r="G12" i="36" s="1"/>
  <c r="U61" i="30"/>
  <c r="V61" i="30" s="1"/>
  <c r="L62" i="30"/>
  <c r="L64" i="30" s="1"/>
  <c r="N61" i="30"/>
  <c r="O61" i="30" s="1"/>
  <c r="AG62" i="30"/>
  <c r="AG64" i="30" s="1"/>
  <c r="AI64" i="30" s="1"/>
  <c r="H12" i="36" s="1"/>
  <c r="AB61" i="30"/>
  <c r="AC61" i="30" s="1"/>
  <c r="AB70" i="30" l="1"/>
  <c r="AC70" i="30" s="1"/>
  <c r="AP64" i="30"/>
  <c r="I12" i="36" s="1"/>
  <c r="AC64" i="30"/>
  <c r="AJ64" i="30"/>
  <c r="N64" i="30"/>
  <c r="E12" i="36" s="1"/>
  <c r="U64" i="30"/>
  <c r="F12" i="36" s="1"/>
  <c r="U70" i="30"/>
  <c r="V70" i="30" s="1"/>
  <c r="U62" i="30"/>
  <c r="V62" i="30" s="1"/>
  <c r="AI62" i="30"/>
  <c r="AJ62" i="30" s="1"/>
  <c r="AP62" i="30"/>
  <c r="AQ62" i="30" s="1"/>
  <c r="N62" i="30"/>
  <c r="O62" i="30" s="1"/>
  <c r="AB62" i="30"/>
  <c r="AC62" i="30" s="1"/>
  <c r="R45" i="26"/>
  <c r="AP43" i="26"/>
  <c r="AP42" i="26"/>
  <c r="AQ42" i="26" s="1"/>
  <c r="AM38" i="26"/>
  <c r="AN38" i="26" s="1"/>
  <c r="AF38" i="26"/>
  <c r="AG38" i="26" s="1"/>
  <c r="Y38" i="26"/>
  <c r="Z38" i="26" s="1"/>
  <c r="R38" i="26"/>
  <c r="S38" i="26" s="1"/>
  <c r="K38" i="26"/>
  <c r="L38" i="26" s="1"/>
  <c r="H38" i="26"/>
  <c r="O38" i="26" s="1"/>
  <c r="G38" i="26"/>
  <c r="AM37" i="26"/>
  <c r="AN37" i="26" s="1"/>
  <c r="AF37" i="26"/>
  <c r="AG37" i="26" s="1"/>
  <c r="AQ37" i="26" s="1"/>
  <c r="Y37" i="26"/>
  <c r="Z37" i="26" s="1"/>
  <c r="AJ37" i="26" s="1"/>
  <c r="S37" i="26"/>
  <c r="AC37" i="26" s="1"/>
  <c r="R37" i="26"/>
  <c r="K37" i="26"/>
  <c r="L37" i="26" s="1"/>
  <c r="V37" i="26" s="1"/>
  <c r="G37" i="26"/>
  <c r="H37" i="26" s="1"/>
  <c r="O37" i="26" s="1"/>
  <c r="AM35" i="26"/>
  <c r="AN35" i="26" s="1"/>
  <c r="AF35" i="26"/>
  <c r="AG35" i="26" s="1"/>
  <c r="AQ35" i="26" s="1"/>
  <c r="Z35" i="26"/>
  <c r="AJ35" i="26" s="1"/>
  <c r="Y35" i="26"/>
  <c r="R35" i="26"/>
  <c r="S35" i="26" s="1"/>
  <c r="AC35" i="26" s="1"/>
  <c r="K35" i="26"/>
  <c r="L35" i="26" s="1"/>
  <c r="V35" i="26" s="1"/>
  <c r="G35" i="26"/>
  <c r="H35" i="26" s="1"/>
  <c r="O35" i="26" s="1"/>
  <c r="AN34" i="26"/>
  <c r="AM34" i="26"/>
  <c r="AF34" i="26"/>
  <c r="AG34" i="26" s="1"/>
  <c r="Y34" i="26"/>
  <c r="Z34" i="26" s="1"/>
  <c r="R34" i="26"/>
  <c r="S34" i="26" s="1"/>
  <c r="L34" i="26"/>
  <c r="K34" i="26"/>
  <c r="G34" i="26"/>
  <c r="H34" i="26" s="1"/>
  <c r="O34" i="26" s="1"/>
  <c r="AM33" i="26"/>
  <c r="AN33" i="26" s="1"/>
  <c r="AF33" i="26"/>
  <c r="AG33" i="26" s="1"/>
  <c r="Y33" i="26"/>
  <c r="Z33" i="26" s="1"/>
  <c r="V33" i="26"/>
  <c r="R33" i="26"/>
  <c r="S33" i="26" s="1"/>
  <c r="L33" i="26"/>
  <c r="K33" i="26"/>
  <c r="G33" i="26"/>
  <c r="H33" i="26" s="1"/>
  <c r="N33" i="26" s="1"/>
  <c r="AM32" i="26"/>
  <c r="AN32" i="26" s="1"/>
  <c r="AF32" i="26"/>
  <c r="AG32" i="26" s="1"/>
  <c r="Y32" i="26"/>
  <c r="Z32" i="26" s="1"/>
  <c r="S32" i="26"/>
  <c r="R32" i="26"/>
  <c r="K32" i="26"/>
  <c r="L32" i="26" s="1"/>
  <c r="G32" i="26"/>
  <c r="H32" i="26" s="1"/>
  <c r="O32" i="26" s="1"/>
  <c r="AN31" i="26"/>
  <c r="AM31" i="26"/>
  <c r="AG31" i="26"/>
  <c r="AF31" i="26"/>
  <c r="Y31" i="26"/>
  <c r="Z31" i="26" s="1"/>
  <c r="AJ31" i="26" s="1"/>
  <c r="R31" i="26"/>
  <c r="S31" i="26" s="1"/>
  <c r="L31" i="26"/>
  <c r="K31" i="26"/>
  <c r="G31" i="26"/>
  <c r="H31" i="26" s="1"/>
  <c r="AM30" i="26"/>
  <c r="AN30" i="26" s="1"/>
  <c r="AP30" i="26" s="1"/>
  <c r="AG30" i="26"/>
  <c r="AF30" i="26"/>
  <c r="Y30" i="26"/>
  <c r="Z30" i="26" s="1"/>
  <c r="R30" i="26"/>
  <c r="S30" i="26" s="1"/>
  <c r="K30" i="26"/>
  <c r="L30" i="26" s="1"/>
  <c r="G30" i="26"/>
  <c r="H30" i="26" s="1"/>
  <c r="O30" i="26" s="1"/>
  <c r="AN29" i="26"/>
  <c r="AM29" i="26"/>
  <c r="AF29" i="26"/>
  <c r="AG29" i="26" s="1"/>
  <c r="Y29" i="26"/>
  <c r="Z29" i="26" s="1"/>
  <c r="R29" i="26"/>
  <c r="S29" i="26" s="1"/>
  <c r="K29" i="26"/>
  <c r="L29" i="26" s="1"/>
  <c r="G29" i="26"/>
  <c r="H29" i="26" s="1"/>
  <c r="AN28" i="26"/>
  <c r="AP28" i="26" s="1"/>
  <c r="AG28" i="26"/>
  <c r="AQ28" i="26" s="1"/>
  <c r="Z28" i="26"/>
  <c r="S28" i="26"/>
  <c r="AC28" i="26" s="1"/>
  <c r="L28" i="26"/>
  <c r="H28" i="26"/>
  <c r="O28" i="26" s="1"/>
  <c r="AN24" i="26"/>
  <c r="AG24" i="26"/>
  <c r="AQ24" i="26" s="1"/>
  <c r="Z24" i="26"/>
  <c r="S24" i="26"/>
  <c r="AC24" i="26" s="1"/>
  <c r="L24" i="26"/>
  <c r="U24" i="26" s="1"/>
  <c r="H24" i="26"/>
  <c r="O24" i="26" s="1"/>
  <c r="AN23" i="26"/>
  <c r="AG23" i="26"/>
  <c r="Z23" i="26"/>
  <c r="S23" i="26"/>
  <c r="L23" i="26"/>
  <c r="H23" i="26"/>
  <c r="Q73" i="24"/>
  <c r="R45" i="24" s="1"/>
  <c r="R54" i="24" s="1"/>
  <c r="S54" i="24" s="1"/>
  <c r="AM38" i="24"/>
  <c r="AN38" i="24" s="1"/>
  <c r="AP38" i="24" s="1"/>
  <c r="AF38" i="24"/>
  <c r="AG38" i="24" s="1"/>
  <c r="Y38" i="24"/>
  <c r="Z38" i="24" s="1"/>
  <c r="R38" i="24"/>
  <c r="S38" i="24" s="1"/>
  <c r="AC38" i="24" s="1"/>
  <c r="K38" i="24"/>
  <c r="L38" i="24" s="1"/>
  <c r="G38" i="24"/>
  <c r="H38" i="24" s="1"/>
  <c r="O38" i="24" s="1"/>
  <c r="AM37" i="24"/>
  <c r="AN37" i="24" s="1"/>
  <c r="AF37" i="24"/>
  <c r="AG37" i="24" s="1"/>
  <c r="AP37" i="24" s="1"/>
  <c r="Y37" i="24"/>
  <c r="Z37" i="24" s="1"/>
  <c r="R37" i="24"/>
  <c r="S37" i="24" s="1"/>
  <c r="AC37" i="24" s="1"/>
  <c r="K37" i="24"/>
  <c r="L37" i="24" s="1"/>
  <c r="G37" i="24"/>
  <c r="H37" i="24" s="1"/>
  <c r="O37" i="24" s="1"/>
  <c r="AM35" i="24"/>
  <c r="AN35" i="24" s="1"/>
  <c r="AF35" i="24"/>
  <c r="AG35" i="24" s="1"/>
  <c r="AQ35" i="24" s="1"/>
  <c r="Y35" i="24"/>
  <c r="Z35" i="24" s="1"/>
  <c r="AI35" i="24" s="1"/>
  <c r="R35" i="24"/>
  <c r="S35" i="24" s="1"/>
  <c r="K35" i="24"/>
  <c r="L35" i="24" s="1"/>
  <c r="V35" i="24" s="1"/>
  <c r="G35" i="24"/>
  <c r="H35" i="24" s="1"/>
  <c r="AM34" i="24"/>
  <c r="AN34" i="24" s="1"/>
  <c r="AG34" i="24"/>
  <c r="AQ34" i="24" s="1"/>
  <c r="AF34" i="24"/>
  <c r="Z34" i="24"/>
  <c r="AJ34" i="24" s="1"/>
  <c r="Y34" i="24"/>
  <c r="R34" i="24"/>
  <c r="S34" i="24" s="1"/>
  <c r="K34" i="24"/>
  <c r="L34" i="24" s="1"/>
  <c r="G34" i="24"/>
  <c r="H34" i="24" s="1"/>
  <c r="O34" i="24" s="1"/>
  <c r="AM33" i="24"/>
  <c r="AN33" i="24" s="1"/>
  <c r="AP33" i="24" s="1"/>
  <c r="AF33" i="24"/>
  <c r="AG33" i="24" s="1"/>
  <c r="AQ33" i="24" s="1"/>
  <c r="Y33" i="24"/>
  <c r="Z33" i="24" s="1"/>
  <c r="AI33" i="24" s="1"/>
  <c r="R33" i="24"/>
  <c r="S33" i="24" s="1"/>
  <c r="AC33" i="24" s="1"/>
  <c r="K33" i="24"/>
  <c r="L33" i="24" s="1"/>
  <c r="G33" i="24"/>
  <c r="H33" i="24" s="1"/>
  <c r="O33" i="24" s="1"/>
  <c r="AM32" i="24"/>
  <c r="AN32" i="24" s="1"/>
  <c r="AF32" i="24"/>
  <c r="AG32" i="24" s="1"/>
  <c r="Y32" i="24"/>
  <c r="Z32" i="24" s="1"/>
  <c r="AJ32" i="24" s="1"/>
  <c r="R32" i="24"/>
  <c r="S32" i="24" s="1"/>
  <c r="AC32" i="24" s="1"/>
  <c r="K32" i="24"/>
  <c r="L32" i="24" s="1"/>
  <c r="G32" i="24"/>
  <c r="H32" i="24" s="1"/>
  <c r="O32" i="24" s="1"/>
  <c r="AM31" i="24"/>
  <c r="AN31" i="24" s="1"/>
  <c r="AF31" i="24"/>
  <c r="AG31" i="24" s="1"/>
  <c r="Y31" i="24"/>
  <c r="Z31" i="24" s="1"/>
  <c r="AJ31" i="24" s="1"/>
  <c r="R31" i="24"/>
  <c r="S31" i="24" s="1"/>
  <c r="AB31" i="24" s="1"/>
  <c r="K31" i="24"/>
  <c r="L31" i="24" s="1"/>
  <c r="G31" i="24"/>
  <c r="H31" i="24" s="1"/>
  <c r="O31" i="24" s="1"/>
  <c r="AM30" i="24"/>
  <c r="AN30" i="24" s="1"/>
  <c r="AP30" i="24" s="1"/>
  <c r="AF30" i="24"/>
  <c r="AG30" i="24" s="1"/>
  <c r="Y30" i="24"/>
  <c r="Z30" i="24" s="1"/>
  <c r="R30" i="24"/>
  <c r="S30" i="24" s="1"/>
  <c r="AC30" i="24" s="1"/>
  <c r="K30" i="24"/>
  <c r="L30" i="24" s="1"/>
  <c r="V30" i="24" s="1"/>
  <c r="G30" i="24"/>
  <c r="H30" i="24" s="1"/>
  <c r="O30" i="24" s="1"/>
  <c r="AM29" i="24"/>
  <c r="AN29" i="24" s="1"/>
  <c r="AF29" i="24"/>
  <c r="AG29" i="24" s="1"/>
  <c r="Y29" i="24"/>
  <c r="Z29" i="24" s="1"/>
  <c r="R29" i="24"/>
  <c r="S29" i="24" s="1"/>
  <c r="K29" i="24"/>
  <c r="L29" i="24" s="1"/>
  <c r="G29" i="24"/>
  <c r="H29" i="24" s="1"/>
  <c r="AN28" i="24"/>
  <c r="AP28" i="24" s="1"/>
  <c r="AG28" i="24"/>
  <c r="Z28" i="24"/>
  <c r="AJ28" i="24" s="1"/>
  <c r="S28" i="24"/>
  <c r="AC28" i="24" s="1"/>
  <c r="L28" i="24"/>
  <c r="H28" i="24"/>
  <c r="O28" i="24" s="1"/>
  <c r="AN24" i="24"/>
  <c r="AJ24" i="24"/>
  <c r="AG24" i="24"/>
  <c r="Z24" i="24"/>
  <c r="S24" i="24"/>
  <c r="L24" i="24"/>
  <c r="V24" i="24" s="1"/>
  <c r="H24" i="24"/>
  <c r="O24" i="24" s="1"/>
  <c r="AN23" i="24"/>
  <c r="AG23" i="24"/>
  <c r="Z23" i="24"/>
  <c r="S23" i="24"/>
  <c r="L23" i="24"/>
  <c r="H23" i="24"/>
  <c r="Q73" i="21"/>
  <c r="R45" i="21" s="1"/>
  <c r="Y35" i="21"/>
  <c r="Z35" i="21" s="1"/>
  <c r="AM31" i="21"/>
  <c r="AN31" i="21" s="1"/>
  <c r="AF31" i="21"/>
  <c r="AG31" i="21" s="1"/>
  <c r="Y31" i="21"/>
  <c r="Z31" i="21" s="1"/>
  <c r="R31" i="21"/>
  <c r="S31" i="21" s="1"/>
  <c r="K31" i="21"/>
  <c r="L31" i="21" s="1"/>
  <c r="G31" i="21"/>
  <c r="H31" i="21" s="1"/>
  <c r="O31" i="21" s="1"/>
  <c r="AM29" i="21"/>
  <c r="AN29" i="21" s="1"/>
  <c r="AG29" i="21"/>
  <c r="AF29" i="21"/>
  <c r="Y29" i="21"/>
  <c r="Z29" i="21" s="1"/>
  <c r="R29" i="21"/>
  <c r="S29" i="21" s="1"/>
  <c r="K29" i="21"/>
  <c r="L29" i="21" s="1"/>
  <c r="G29" i="21"/>
  <c r="H29" i="21" s="1"/>
  <c r="AN28" i="21"/>
  <c r="AG28" i="21"/>
  <c r="AQ28" i="21" s="1"/>
  <c r="Z28" i="21"/>
  <c r="S28" i="21"/>
  <c r="AC28" i="21" s="1"/>
  <c r="L28" i="21"/>
  <c r="U28" i="21" s="1"/>
  <c r="H28" i="21"/>
  <c r="N28" i="21" s="1"/>
  <c r="AN24" i="21"/>
  <c r="AP24" i="21" s="1"/>
  <c r="AG24" i="21"/>
  <c r="AQ24" i="21" s="1"/>
  <c r="Z24" i="21"/>
  <c r="AI24" i="21" s="1"/>
  <c r="V24" i="21"/>
  <c r="S24" i="21"/>
  <c r="AC24" i="21" s="1"/>
  <c r="L24" i="21"/>
  <c r="H24" i="21"/>
  <c r="O24" i="21" s="1"/>
  <c r="AN23" i="21"/>
  <c r="AG23" i="21"/>
  <c r="Z23" i="21"/>
  <c r="S23" i="21"/>
  <c r="L23" i="21"/>
  <c r="H23" i="21"/>
  <c r="F18" i="21"/>
  <c r="G34" i="21" s="1"/>
  <c r="H34" i="21" s="1"/>
  <c r="O34" i="21" s="1"/>
  <c r="Q73" i="20"/>
  <c r="R48" i="20" s="1"/>
  <c r="AM38" i="20"/>
  <c r="AN38" i="20" s="1"/>
  <c r="AG38" i="20"/>
  <c r="AF38" i="20"/>
  <c r="Y38" i="20"/>
  <c r="Z38" i="20" s="1"/>
  <c r="S38" i="20"/>
  <c r="AC38" i="20" s="1"/>
  <c r="R38" i="20"/>
  <c r="K38" i="20"/>
  <c r="L38" i="20" s="1"/>
  <c r="V38" i="20" s="1"/>
  <c r="H38" i="20"/>
  <c r="O38" i="20" s="1"/>
  <c r="G38" i="20"/>
  <c r="AN37" i="20"/>
  <c r="AM37" i="20"/>
  <c r="AF37" i="20"/>
  <c r="AG37" i="20" s="1"/>
  <c r="Y37" i="20"/>
  <c r="Z37" i="20" s="1"/>
  <c r="R37" i="20"/>
  <c r="S37" i="20" s="1"/>
  <c r="K37" i="20"/>
  <c r="L37" i="20" s="1"/>
  <c r="G37" i="20"/>
  <c r="H37" i="20" s="1"/>
  <c r="O37" i="20" s="1"/>
  <c r="AM35" i="20"/>
  <c r="AN35" i="20" s="1"/>
  <c r="AF35" i="20"/>
  <c r="AG35" i="20" s="1"/>
  <c r="Y35" i="20"/>
  <c r="Z35" i="20" s="1"/>
  <c r="R35" i="20"/>
  <c r="S35" i="20" s="1"/>
  <c r="K35" i="20"/>
  <c r="L35" i="20" s="1"/>
  <c r="G35" i="20"/>
  <c r="H35" i="20" s="1"/>
  <c r="O35" i="20" s="1"/>
  <c r="AN34" i="20"/>
  <c r="AM34" i="20"/>
  <c r="AF34" i="20"/>
  <c r="AG34" i="20" s="1"/>
  <c r="AC34" i="20"/>
  <c r="Z34" i="20"/>
  <c r="AB34" i="20" s="1"/>
  <c r="Y34" i="20"/>
  <c r="S34" i="20"/>
  <c r="R34" i="20"/>
  <c r="L34" i="20"/>
  <c r="V34" i="20" s="1"/>
  <c r="K34" i="20"/>
  <c r="G34" i="20"/>
  <c r="H34" i="20" s="1"/>
  <c r="AM33" i="20"/>
  <c r="AN33" i="20" s="1"/>
  <c r="AG33" i="20"/>
  <c r="AF33" i="20"/>
  <c r="Z33" i="20"/>
  <c r="Y33" i="20"/>
  <c r="R33" i="20"/>
  <c r="S33" i="20" s="1"/>
  <c r="K33" i="20"/>
  <c r="L33" i="20" s="1"/>
  <c r="G33" i="20"/>
  <c r="H33" i="20" s="1"/>
  <c r="O33" i="20" s="1"/>
  <c r="AN32" i="20"/>
  <c r="AP32" i="20" s="1"/>
  <c r="AM32" i="20"/>
  <c r="AG32" i="20"/>
  <c r="AQ32" i="20" s="1"/>
  <c r="AF32" i="20"/>
  <c r="Z32" i="20"/>
  <c r="AJ32" i="20" s="1"/>
  <c r="Y32" i="20"/>
  <c r="R32" i="20"/>
  <c r="S32" i="20" s="1"/>
  <c r="AC32" i="20" s="1"/>
  <c r="L32" i="20"/>
  <c r="V32" i="20" s="1"/>
  <c r="K32" i="20"/>
  <c r="G32" i="20"/>
  <c r="H32" i="20" s="1"/>
  <c r="O32" i="20" s="1"/>
  <c r="AM31" i="20"/>
  <c r="AN31" i="20" s="1"/>
  <c r="AF31" i="20"/>
  <c r="AG31" i="20" s="1"/>
  <c r="Y31" i="20"/>
  <c r="Z31" i="20" s="1"/>
  <c r="R31" i="20"/>
  <c r="S31" i="20" s="1"/>
  <c r="K31" i="20"/>
  <c r="L31" i="20" s="1"/>
  <c r="G31" i="20"/>
  <c r="H31" i="20" s="1"/>
  <c r="O31" i="20" s="1"/>
  <c r="AM30" i="20"/>
  <c r="AN30" i="20" s="1"/>
  <c r="AG30" i="20"/>
  <c r="AQ30" i="20" s="1"/>
  <c r="AF30" i="20"/>
  <c r="Y30" i="20"/>
  <c r="Z30" i="20" s="1"/>
  <c r="AJ30" i="20" s="1"/>
  <c r="R30" i="20"/>
  <c r="S30" i="20" s="1"/>
  <c r="AC30" i="20" s="1"/>
  <c r="K30" i="20"/>
  <c r="L30" i="20" s="1"/>
  <c r="V30" i="20" s="1"/>
  <c r="H30" i="20"/>
  <c r="O30" i="20" s="1"/>
  <c r="G30" i="20"/>
  <c r="AM29" i="20"/>
  <c r="AN29" i="20" s="1"/>
  <c r="AF29" i="20"/>
  <c r="AG29" i="20" s="1"/>
  <c r="Y29" i="20"/>
  <c r="Z29" i="20" s="1"/>
  <c r="R29" i="20"/>
  <c r="S29" i="20" s="1"/>
  <c r="L29" i="20"/>
  <c r="K29" i="20"/>
  <c r="G29" i="20"/>
  <c r="H29" i="20" s="1"/>
  <c r="AN28" i="20"/>
  <c r="AG28" i="20"/>
  <c r="AP28" i="20" s="1"/>
  <c r="Z28" i="20"/>
  <c r="S28" i="20"/>
  <c r="AC28" i="20" s="1"/>
  <c r="L28" i="20"/>
  <c r="H28" i="20"/>
  <c r="O28" i="20" s="1"/>
  <c r="AN24" i="20"/>
  <c r="AG24" i="20"/>
  <c r="AC24" i="20"/>
  <c r="Z24" i="20"/>
  <c r="S24" i="20"/>
  <c r="O24" i="20"/>
  <c r="L24" i="20"/>
  <c r="U24" i="20" s="1"/>
  <c r="H24" i="20"/>
  <c r="AN23" i="20"/>
  <c r="AG23" i="20"/>
  <c r="Z23" i="20"/>
  <c r="S23" i="20"/>
  <c r="L23" i="20"/>
  <c r="H23" i="20"/>
  <c r="Q73" i="19"/>
  <c r="R48" i="19" s="1"/>
  <c r="AM38" i="19"/>
  <c r="AN38" i="19" s="1"/>
  <c r="AF38" i="19"/>
  <c r="AG38" i="19" s="1"/>
  <c r="AP38" i="19" s="1"/>
  <c r="AC38" i="19"/>
  <c r="Y38" i="19"/>
  <c r="Z38" i="19" s="1"/>
  <c r="AJ38" i="19" s="1"/>
  <c r="R38" i="19"/>
  <c r="S38" i="19" s="1"/>
  <c r="K38" i="19"/>
  <c r="L38" i="19" s="1"/>
  <c r="U38" i="19" s="1"/>
  <c r="G38" i="19"/>
  <c r="H38" i="19" s="1"/>
  <c r="AM37" i="19"/>
  <c r="AN37" i="19" s="1"/>
  <c r="AF37" i="19"/>
  <c r="AG37" i="19" s="1"/>
  <c r="AQ37" i="19" s="1"/>
  <c r="Y37" i="19"/>
  <c r="Z37" i="19" s="1"/>
  <c r="R37" i="19"/>
  <c r="S37" i="19" s="1"/>
  <c r="L37" i="19"/>
  <c r="V37" i="19" s="1"/>
  <c r="K37" i="19"/>
  <c r="G37" i="19"/>
  <c r="H37" i="19" s="1"/>
  <c r="O37" i="19" s="1"/>
  <c r="AM35" i="19"/>
  <c r="AN35" i="19" s="1"/>
  <c r="AF35" i="19"/>
  <c r="AG35" i="19" s="1"/>
  <c r="Z35" i="19"/>
  <c r="Y35" i="19"/>
  <c r="R35" i="19"/>
  <c r="S35" i="19" s="1"/>
  <c r="K35" i="19"/>
  <c r="L35" i="19" s="1"/>
  <c r="G35" i="19"/>
  <c r="H35" i="19" s="1"/>
  <c r="O35" i="19" s="1"/>
  <c r="AM34" i="19"/>
  <c r="AN34" i="19" s="1"/>
  <c r="AF34" i="19"/>
  <c r="AG34" i="19" s="1"/>
  <c r="AQ34" i="19" s="1"/>
  <c r="Y34" i="19"/>
  <c r="Z34" i="19" s="1"/>
  <c r="AJ34" i="19" s="1"/>
  <c r="R34" i="19"/>
  <c r="S34" i="19" s="1"/>
  <c r="K34" i="19"/>
  <c r="L34" i="19" s="1"/>
  <c r="V34" i="19" s="1"/>
  <c r="G34" i="19"/>
  <c r="H34" i="19" s="1"/>
  <c r="O34" i="19" s="1"/>
  <c r="AM33" i="19"/>
  <c r="AN33" i="19" s="1"/>
  <c r="AF33" i="19"/>
  <c r="AG33" i="19" s="1"/>
  <c r="Y33" i="19"/>
  <c r="Z33" i="19" s="1"/>
  <c r="R33" i="19"/>
  <c r="S33" i="19" s="1"/>
  <c r="K33" i="19"/>
  <c r="L33" i="19" s="1"/>
  <c r="G33" i="19"/>
  <c r="H33" i="19" s="1"/>
  <c r="O33" i="19" s="1"/>
  <c r="AM32" i="19"/>
  <c r="AN32" i="19" s="1"/>
  <c r="AP32" i="19" s="1"/>
  <c r="AF32" i="19"/>
  <c r="AG32" i="19" s="1"/>
  <c r="AQ32" i="19" s="1"/>
  <c r="AC32" i="19"/>
  <c r="Y32" i="19"/>
  <c r="Z32" i="19" s="1"/>
  <c r="AJ32" i="19" s="1"/>
  <c r="R32" i="19"/>
  <c r="S32" i="19" s="1"/>
  <c r="K32" i="19"/>
  <c r="L32" i="19" s="1"/>
  <c r="G32" i="19"/>
  <c r="H32" i="19" s="1"/>
  <c r="O32" i="19" s="1"/>
  <c r="AM31" i="19"/>
  <c r="AN31" i="19" s="1"/>
  <c r="AF31" i="19"/>
  <c r="AG31" i="19" s="1"/>
  <c r="Y31" i="19"/>
  <c r="Z31" i="19" s="1"/>
  <c r="R31" i="19"/>
  <c r="S31" i="19" s="1"/>
  <c r="K31" i="19"/>
  <c r="L31" i="19" s="1"/>
  <c r="G31" i="19"/>
  <c r="H31" i="19" s="1"/>
  <c r="O31" i="19" s="1"/>
  <c r="AM30" i="19"/>
  <c r="AN30" i="19" s="1"/>
  <c r="AF30" i="19"/>
  <c r="AG30" i="19" s="1"/>
  <c r="Y30" i="19"/>
  <c r="Z30" i="19" s="1"/>
  <c r="AJ30" i="19" s="1"/>
  <c r="R30" i="19"/>
  <c r="S30" i="19" s="1"/>
  <c r="AC30" i="19" s="1"/>
  <c r="K30" i="19"/>
  <c r="L30" i="19" s="1"/>
  <c r="G30" i="19"/>
  <c r="H30" i="19" s="1"/>
  <c r="O30" i="19" s="1"/>
  <c r="AM29" i="19"/>
  <c r="AN29" i="19" s="1"/>
  <c r="AF29" i="19"/>
  <c r="AG29" i="19" s="1"/>
  <c r="Y29" i="19"/>
  <c r="Z29" i="19" s="1"/>
  <c r="R29" i="19"/>
  <c r="S29" i="19" s="1"/>
  <c r="L29" i="19"/>
  <c r="K29" i="19"/>
  <c r="G29" i="19"/>
  <c r="H29" i="19" s="1"/>
  <c r="AN28" i="19"/>
  <c r="AG28" i="19"/>
  <c r="Z28" i="19"/>
  <c r="AI28" i="19" s="1"/>
  <c r="S28" i="19"/>
  <c r="N28" i="19"/>
  <c r="L28" i="19"/>
  <c r="V28" i="19" s="1"/>
  <c r="H28" i="19"/>
  <c r="O28" i="19" s="1"/>
  <c r="AQ24" i="19"/>
  <c r="AN24" i="19"/>
  <c r="AG24" i="19"/>
  <c r="Z24" i="19"/>
  <c r="AI24" i="19" s="1"/>
  <c r="S24" i="19"/>
  <c r="L24" i="19"/>
  <c r="V24" i="19" s="1"/>
  <c r="H24" i="19"/>
  <c r="O24" i="19" s="1"/>
  <c r="AN23" i="19"/>
  <c r="AG23" i="19"/>
  <c r="Z23" i="19"/>
  <c r="S23" i="19"/>
  <c r="L23" i="19"/>
  <c r="H23" i="19"/>
  <c r="AQ64" i="30" l="1"/>
  <c r="U54" i="24"/>
  <c r="V54" i="24" s="1"/>
  <c r="S45" i="21"/>
  <c r="AC45" i="21" s="1"/>
  <c r="R54" i="21"/>
  <c r="S54" i="21" s="1"/>
  <c r="U54" i="21" s="1"/>
  <c r="V54" i="21" s="1"/>
  <c r="R51" i="21"/>
  <c r="S51" i="21" s="1"/>
  <c r="R52" i="21"/>
  <c r="S52" i="21" s="1"/>
  <c r="AP31" i="26"/>
  <c r="I13" i="36"/>
  <c r="H13" i="36"/>
  <c r="G13" i="36"/>
  <c r="S45" i="26"/>
  <c r="U45" i="26" s="1"/>
  <c r="R54" i="26"/>
  <c r="S54" i="26" s="1"/>
  <c r="U54" i="26" s="1"/>
  <c r="V54" i="26" s="1"/>
  <c r="R52" i="26"/>
  <c r="S52" i="26" s="1"/>
  <c r="U52" i="26" s="1"/>
  <c r="V52" i="26" s="1"/>
  <c r="R51" i="26"/>
  <c r="S51" i="26" s="1"/>
  <c r="U51" i="26" s="1"/>
  <c r="V51" i="26" s="1"/>
  <c r="S45" i="24"/>
  <c r="AC45" i="24" s="1"/>
  <c r="R52" i="24"/>
  <c r="S52" i="24" s="1"/>
  <c r="U52" i="24" s="1"/>
  <c r="V52" i="24" s="1"/>
  <c r="R51" i="24"/>
  <c r="S51" i="24" s="1"/>
  <c r="U51" i="24" s="1"/>
  <c r="V51" i="24" s="1"/>
  <c r="V64" i="30"/>
  <c r="O64" i="30"/>
  <c r="R49" i="19"/>
  <c r="S49" i="19" s="1"/>
  <c r="U49" i="19" s="1"/>
  <c r="V49" i="19" s="1"/>
  <c r="S48" i="19"/>
  <c r="R49" i="20"/>
  <c r="S49" i="20" s="1"/>
  <c r="U49" i="20" s="1"/>
  <c r="V49" i="20" s="1"/>
  <c r="S48" i="20"/>
  <c r="U48" i="20" s="1"/>
  <c r="V48" i="20" s="1"/>
  <c r="O28" i="21"/>
  <c r="AC33" i="26"/>
  <c r="U33" i="26"/>
  <c r="AB33" i="26"/>
  <c r="AJ33" i="26"/>
  <c r="AP37" i="26"/>
  <c r="AQ33" i="26"/>
  <c r="AI33" i="26"/>
  <c r="AP35" i="26"/>
  <c r="AP33" i="26"/>
  <c r="AP38" i="26"/>
  <c r="N34" i="26"/>
  <c r="Y45" i="26"/>
  <c r="N35" i="24"/>
  <c r="O35" i="24"/>
  <c r="V38" i="24"/>
  <c r="N38" i="24"/>
  <c r="N28" i="24"/>
  <c r="U28" i="24"/>
  <c r="AB33" i="24"/>
  <c r="U37" i="24"/>
  <c r="AP32" i="24"/>
  <c r="AJ33" i="24"/>
  <c r="V37" i="24"/>
  <c r="AP34" i="24"/>
  <c r="AP35" i="24"/>
  <c r="Y37" i="21"/>
  <c r="Z37" i="21" s="1"/>
  <c r="G30" i="21"/>
  <c r="H30" i="21" s="1"/>
  <c r="O30" i="21" s="1"/>
  <c r="K33" i="21"/>
  <c r="L33" i="21" s="1"/>
  <c r="AF37" i="21"/>
  <c r="AG37" i="21" s="1"/>
  <c r="R33" i="21"/>
  <c r="S33" i="21" s="1"/>
  <c r="AM33" i="21"/>
  <c r="AN33" i="21" s="1"/>
  <c r="AP33" i="21" s="1"/>
  <c r="V28" i="21"/>
  <c r="N24" i="21"/>
  <c r="AI28" i="21"/>
  <c r="U24" i="21"/>
  <c r="R35" i="21"/>
  <c r="S35" i="21" s="1"/>
  <c r="U35" i="21" s="1"/>
  <c r="AI34" i="20"/>
  <c r="AQ34" i="20"/>
  <c r="AJ34" i="20"/>
  <c r="AP34" i="20"/>
  <c r="AP28" i="19"/>
  <c r="N29" i="20"/>
  <c r="O29" i="20" s="1"/>
  <c r="AP31" i="19"/>
  <c r="X73" i="20"/>
  <c r="Y48" i="20" s="1"/>
  <c r="R45" i="20"/>
  <c r="S45" i="20" s="1"/>
  <c r="U45" i="20" s="1"/>
  <c r="V45" i="20" s="1"/>
  <c r="R44" i="20"/>
  <c r="S44" i="20" s="1"/>
  <c r="X73" i="19"/>
  <c r="Y48" i="19" s="1"/>
  <c r="R45" i="19"/>
  <c r="S45" i="19" s="1"/>
  <c r="U45" i="19" s="1"/>
  <c r="V45" i="19" s="1"/>
  <c r="R44" i="19"/>
  <c r="S44" i="19" s="1"/>
  <c r="U44" i="19" s="1"/>
  <c r="V44" i="19" s="1"/>
  <c r="X73" i="21"/>
  <c r="Y45" i="21" s="1"/>
  <c r="X73" i="24"/>
  <c r="Y45" i="24" s="1"/>
  <c r="Y54" i="24" s="1"/>
  <c r="Z54" i="24" s="1"/>
  <c r="AB54" i="24" s="1"/>
  <c r="AC54" i="24" s="1"/>
  <c r="AP40" i="26"/>
  <c r="AQ40" i="26" s="1"/>
  <c r="AP29" i="24"/>
  <c r="AQ29" i="24" s="1"/>
  <c r="N29" i="24"/>
  <c r="O29" i="24" s="1"/>
  <c r="AN39" i="24"/>
  <c r="AP23" i="21"/>
  <c r="AQ23" i="21" s="1"/>
  <c r="U34" i="20"/>
  <c r="AP24" i="26"/>
  <c r="AP23" i="26"/>
  <c r="AQ23" i="26" s="1"/>
  <c r="AI28" i="26"/>
  <c r="AI24" i="26"/>
  <c r="AI31" i="26"/>
  <c r="U28" i="26"/>
  <c r="AP31" i="24"/>
  <c r="AB24" i="24"/>
  <c r="AB28" i="24"/>
  <c r="AB23" i="24"/>
  <c r="AC23" i="24" s="1"/>
  <c r="AC24" i="24"/>
  <c r="U24" i="24"/>
  <c r="N30" i="24"/>
  <c r="AP28" i="21"/>
  <c r="AP24" i="20"/>
  <c r="U23" i="20"/>
  <c r="V23" i="20" s="1"/>
  <c r="U28" i="20"/>
  <c r="N23" i="20"/>
  <c r="O23" i="20" s="1"/>
  <c r="AP24" i="19"/>
  <c r="AQ28" i="19"/>
  <c r="AB23" i="19"/>
  <c r="AC23" i="19" s="1"/>
  <c r="AB28" i="19"/>
  <c r="AB24" i="19"/>
  <c r="U30" i="19"/>
  <c r="V30" i="19"/>
  <c r="N23" i="19"/>
  <c r="O23" i="19" s="1"/>
  <c r="N24" i="19"/>
  <c r="N29" i="19"/>
  <c r="O29" i="19" s="1"/>
  <c r="AP44" i="26"/>
  <c r="AQ44" i="26" s="1"/>
  <c r="AC31" i="26"/>
  <c r="U31" i="26"/>
  <c r="V31" i="26" s="1"/>
  <c r="AB31" i="26"/>
  <c r="AQ31" i="26"/>
  <c r="N29" i="26"/>
  <c r="O29" i="26" s="1"/>
  <c r="AB29" i="26"/>
  <c r="AC29" i="26" s="1"/>
  <c r="AP29" i="26"/>
  <c r="AQ29" i="26" s="1"/>
  <c r="N30" i="26"/>
  <c r="V30" i="26"/>
  <c r="AI32" i="26"/>
  <c r="AQ32" i="26"/>
  <c r="AJ38" i="26"/>
  <c r="AB38" i="26"/>
  <c r="H39" i="26"/>
  <c r="AI34" i="26"/>
  <c r="AQ34" i="26"/>
  <c r="O31" i="26"/>
  <c r="N31" i="26"/>
  <c r="N32" i="26"/>
  <c r="V32" i="26"/>
  <c r="U30" i="26"/>
  <c r="AC30" i="26"/>
  <c r="AP32" i="26"/>
  <c r="AB34" i="26"/>
  <c r="AJ34" i="26"/>
  <c r="V38" i="26"/>
  <c r="N38" i="26"/>
  <c r="Z39" i="26"/>
  <c r="AB30" i="26"/>
  <c r="AJ30" i="26"/>
  <c r="U32" i="26"/>
  <c r="AC32" i="26"/>
  <c r="O33" i="26"/>
  <c r="AQ38" i="26"/>
  <c r="AI38" i="26"/>
  <c r="AQ43" i="26"/>
  <c r="AB23" i="26"/>
  <c r="AC23" i="26" s="1"/>
  <c r="U29" i="26"/>
  <c r="V29" i="26" s="1"/>
  <c r="AI29" i="26"/>
  <c r="AJ29" i="26" s="1"/>
  <c r="N37" i="26"/>
  <c r="U37" i="26"/>
  <c r="AB37" i="26"/>
  <c r="AI37" i="26"/>
  <c r="AB24" i="26"/>
  <c r="AJ24" i="26"/>
  <c r="AB28" i="26"/>
  <c r="AJ28" i="26"/>
  <c r="N35" i="26"/>
  <c r="U35" i="26"/>
  <c r="AB35" i="26"/>
  <c r="AI35" i="26"/>
  <c r="AN39" i="26"/>
  <c r="N23" i="26"/>
  <c r="O23" i="26" s="1"/>
  <c r="AI23" i="26"/>
  <c r="AJ23" i="26" s="1"/>
  <c r="V34" i="26"/>
  <c r="AP34" i="26"/>
  <c r="AC38" i="26"/>
  <c r="U38" i="26"/>
  <c r="L39" i="26"/>
  <c r="AP46" i="26"/>
  <c r="V24" i="26"/>
  <c r="N24" i="26"/>
  <c r="V28" i="26"/>
  <c r="N28" i="26"/>
  <c r="S39" i="26"/>
  <c r="U23" i="26"/>
  <c r="V23" i="26" s="1"/>
  <c r="AG39" i="26"/>
  <c r="AI30" i="26"/>
  <c r="AQ30" i="26"/>
  <c r="AB32" i="26"/>
  <c r="AJ32" i="26"/>
  <c r="U34" i="26"/>
  <c r="AC34" i="26"/>
  <c r="U29" i="24"/>
  <c r="V29" i="24" s="1"/>
  <c r="AC31" i="24"/>
  <c r="H39" i="24"/>
  <c r="H47" i="24" s="1"/>
  <c r="U31" i="24"/>
  <c r="V31" i="24" s="1"/>
  <c r="AQ30" i="24"/>
  <c r="AI30" i="24"/>
  <c r="AC34" i="24"/>
  <c r="U34" i="24"/>
  <c r="AQ38" i="24"/>
  <c r="AI38" i="24"/>
  <c r="V32" i="24"/>
  <c r="N32" i="24"/>
  <c r="U32" i="24"/>
  <c r="AJ30" i="24"/>
  <c r="AB30" i="24"/>
  <c r="AQ32" i="24"/>
  <c r="AI32" i="24"/>
  <c r="V34" i="24"/>
  <c r="N34" i="24"/>
  <c r="AI34" i="24"/>
  <c r="AJ35" i="24"/>
  <c r="L39" i="24"/>
  <c r="U23" i="24"/>
  <c r="V23" i="24" s="1"/>
  <c r="Z39" i="24"/>
  <c r="AQ28" i="24"/>
  <c r="AI28" i="24"/>
  <c r="AI29" i="24"/>
  <c r="AJ29" i="24" s="1"/>
  <c r="N31" i="24"/>
  <c r="V33" i="24"/>
  <c r="N33" i="24"/>
  <c r="AB34" i="24"/>
  <c r="AB35" i="24"/>
  <c r="AI37" i="24"/>
  <c r="N23" i="24"/>
  <c r="O23" i="24" s="1"/>
  <c r="AI23" i="24"/>
  <c r="AJ23" i="24" s="1"/>
  <c r="AP23" i="24"/>
  <c r="AQ23" i="24" s="1"/>
  <c r="AG39" i="24"/>
  <c r="N24" i="24"/>
  <c r="V28" i="24"/>
  <c r="AC35" i="24"/>
  <c r="U35" i="24"/>
  <c r="N37" i="24"/>
  <c r="AJ37" i="24"/>
  <c r="AB37" i="24"/>
  <c r="AQ24" i="24"/>
  <c r="AI24" i="24"/>
  <c r="AQ37" i="24"/>
  <c r="AJ38" i="24"/>
  <c r="AB38" i="24"/>
  <c r="AP24" i="24"/>
  <c r="AB29" i="24"/>
  <c r="AC29" i="24" s="1"/>
  <c r="U30" i="24"/>
  <c r="AQ31" i="24"/>
  <c r="AI31" i="24"/>
  <c r="AB32" i="24"/>
  <c r="U33" i="24"/>
  <c r="U38" i="24"/>
  <c r="S39" i="24"/>
  <c r="AP31" i="21"/>
  <c r="N31" i="21"/>
  <c r="AI37" i="21"/>
  <c r="AQ37" i="21"/>
  <c r="AI29" i="21"/>
  <c r="AJ29" i="21" s="1"/>
  <c r="V33" i="21"/>
  <c r="AB35" i="21"/>
  <c r="AJ35" i="21"/>
  <c r="U29" i="21"/>
  <c r="V29" i="21" s="1"/>
  <c r="U31" i="21"/>
  <c r="V31" i="21" s="1"/>
  <c r="AI31" i="21"/>
  <c r="AQ31" i="21"/>
  <c r="U33" i="21"/>
  <c r="AC33" i="21"/>
  <c r="AB29" i="21"/>
  <c r="AC29" i="21" s="1"/>
  <c r="AJ37" i="21"/>
  <c r="U23" i="21"/>
  <c r="V23" i="21" s="1"/>
  <c r="AJ24" i="21"/>
  <c r="AB24" i="21"/>
  <c r="AJ28" i="21"/>
  <c r="AB28" i="21"/>
  <c r="N23" i="21"/>
  <c r="O23" i="21" s="1"/>
  <c r="AI23" i="21"/>
  <c r="AJ23" i="21" s="1"/>
  <c r="AF33" i="21"/>
  <c r="AG33" i="21" s="1"/>
  <c r="K35" i="21"/>
  <c r="L35" i="21" s="1"/>
  <c r="AM35" i="21"/>
  <c r="AN35" i="21" s="1"/>
  <c r="R37" i="21"/>
  <c r="S37" i="21" s="1"/>
  <c r="AB37" i="21" s="1"/>
  <c r="G38" i="21"/>
  <c r="H38" i="21" s="1"/>
  <c r="O38" i="21" s="1"/>
  <c r="AM38" i="21"/>
  <c r="AN38" i="21" s="1"/>
  <c r="AF38" i="21"/>
  <c r="AG38" i="21" s="1"/>
  <c r="Y38" i="21"/>
  <c r="Z38" i="21" s="1"/>
  <c r="R38" i="21"/>
  <c r="S38" i="21" s="1"/>
  <c r="K38" i="21"/>
  <c r="L38" i="21" s="1"/>
  <c r="G37" i="21"/>
  <c r="H37" i="21" s="1"/>
  <c r="O37" i="21" s="1"/>
  <c r="G35" i="21"/>
  <c r="H35" i="21" s="1"/>
  <c r="O35" i="21" s="1"/>
  <c r="AM34" i="21"/>
  <c r="AN34" i="21" s="1"/>
  <c r="AF34" i="21"/>
  <c r="AG34" i="21" s="1"/>
  <c r="Y34" i="21"/>
  <c r="Z34" i="21" s="1"/>
  <c r="R34" i="21"/>
  <c r="S34" i="21" s="1"/>
  <c r="K34" i="21"/>
  <c r="L34" i="21" s="1"/>
  <c r="G33" i="21"/>
  <c r="H33" i="21" s="1"/>
  <c r="O33" i="21" s="1"/>
  <c r="AM32" i="21"/>
  <c r="AN32" i="21" s="1"/>
  <c r="AF32" i="21"/>
  <c r="AG32" i="21" s="1"/>
  <c r="Y32" i="21"/>
  <c r="Z32" i="21" s="1"/>
  <c r="R32" i="21"/>
  <c r="S32" i="21" s="1"/>
  <c r="K32" i="21"/>
  <c r="L32" i="21" s="1"/>
  <c r="AM30" i="21"/>
  <c r="AN30" i="21" s="1"/>
  <c r="AF30" i="21"/>
  <c r="AG30" i="21" s="1"/>
  <c r="Y30" i="21"/>
  <c r="Z30" i="21" s="1"/>
  <c r="R30" i="21"/>
  <c r="S30" i="21" s="1"/>
  <c r="K30" i="21"/>
  <c r="L30" i="21" s="1"/>
  <c r="AB23" i="21"/>
  <c r="AC23" i="21" s="1"/>
  <c r="N29" i="21"/>
  <c r="O29" i="21" s="1"/>
  <c r="AP29" i="21"/>
  <c r="AQ29" i="21" s="1"/>
  <c r="AB31" i="21"/>
  <c r="AC31" i="21" s="1"/>
  <c r="AJ31" i="21"/>
  <c r="G32" i="21"/>
  <c r="H32" i="21" s="1"/>
  <c r="O32" i="21" s="1"/>
  <c r="Y33" i="21"/>
  <c r="Z33" i="21" s="1"/>
  <c r="AF35" i="21"/>
  <c r="AG35" i="21" s="1"/>
  <c r="K37" i="21"/>
  <c r="L37" i="21" s="1"/>
  <c r="AM37" i="21"/>
  <c r="AN37" i="21" s="1"/>
  <c r="AP37" i="21" s="1"/>
  <c r="N37" i="20"/>
  <c r="AN39" i="20"/>
  <c r="AP30" i="20"/>
  <c r="AI38" i="20"/>
  <c r="AP33" i="20"/>
  <c r="AI29" i="20"/>
  <c r="AJ29" i="20" s="1"/>
  <c r="U31" i="20"/>
  <c r="V31" i="20" s="1"/>
  <c r="U33" i="20"/>
  <c r="AC33" i="20"/>
  <c r="AB31" i="20"/>
  <c r="AC31" i="20" s="1"/>
  <c r="AJ31" i="20"/>
  <c r="AP35" i="20"/>
  <c r="AB37" i="20"/>
  <c r="AJ37" i="20"/>
  <c r="Z39" i="20"/>
  <c r="N34" i="20"/>
  <c r="O34" i="20"/>
  <c r="AI37" i="20"/>
  <c r="AQ37" i="20"/>
  <c r="AB29" i="20"/>
  <c r="AC29" i="20" s="1"/>
  <c r="N33" i="20"/>
  <c r="V33" i="20"/>
  <c r="N35" i="20"/>
  <c r="V35" i="20"/>
  <c r="AI35" i="20"/>
  <c r="AQ35" i="20"/>
  <c r="AQ24" i="20"/>
  <c r="AP29" i="20"/>
  <c r="AQ29" i="20" s="1"/>
  <c r="AI31" i="20"/>
  <c r="AB33" i="20"/>
  <c r="U35" i="20"/>
  <c r="H39" i="20"/>
  <c r="N24" i="20"/>
  <c r="V24" i="20"/>
  <c r="AI24" i="20"/>
  <c r="N28" i="20"/>
  <c r="V28" i="20"/>
  <c r="AI28" i="20"/>
  <c r="N32" i="20"/>
  <c r="U32" i="20"/>
  <c r="AB32" i="20"/>
  <c r="AI32" i="20"/>
  <c r="AB38" i="20"/>
  <c r="AJ38" i="20"/>
  <c r="L39" i="20"/>
  <c r="AG39" i="20"/>
  <c r="AJ24" i="20"/>
  <c r="AB24" i="20"/>
  <c r="AJ28" i="20"/>
  <c r="AB28" i="20"/>
  <c r="N30" i="20"/>
  <c r="U30" i="20"/>
  <c r="AB30" i="20"/>
  <c r="AI30" i="20"/>
  <c r="N38" i="20"/>
  <c r="U38" i="20"/>
  <c r="AB23" i="20"/>
  <c r="AC23" i="20" s="1"/>
  <c r="AQ28" i="20"/>
  <c r="AQ31" i="20"/>
  <c r="AJ33" i="20"/>
  <c r="AC35" i="20"/>
  <c r="V37" i="20"/>
  <c r="AP37" i="20"/>
  <c r="AQ38" i="20"/>
  <c r="S39" i="20"/>
  <c r="AP23" i="20"/>
  <c r="AQ23" i="20" s="1"/>
  <c r="AI23" i="20"/>
  <c r="AJ23" i="20" s="1"/>
  <c r="U29" i="20"/>
  <c r="V29" i="20" s="1"/>
  <c r="N31" i="20"/>
  <c r="AP31" i="20"/>
  <c r="AI33" i="20"/>
  <c r="AQ33" i="20"/>
  <c r="AB35" i="20"/>
  <c r="AJ35" i="20"/>
  <c r="U37" i="20"/>
  <c r="AC37" i="20"/>
  <c r="AP38" i="20"/>
  <c r="AC31" i="19"/>
  <c r="U31" i="19"/>
  <c r="V31" i="19" s="1"/>
  <c r="AJ33" i="19"/>
  <c r="AB33" i="19"/>
  <c r="AP29" i="19"/>
  <c r="AQ29" i="19" s="1"/>
  <c r="AQ35" i="19"/>
  <c r="AI35" i="19"/>
  <c r="AP35" i="19"/>
  <c r="AB32" i="19"/>
  <c r="AI34" i="19"/>
  <c r="AP34" i="19"/>
  <c r="N37" i="19"/>
  <c r="U32" i="19"/>
  <c r="AB34" i="19"/>
  <c r="V38" i="19"/>
  <c r="AQ30" i="19"/>
  <c r="AI30" i="19"/>
  <c r="V33" i="19"/>
  <c r="N33" i="19"/>
  <c r="AC35" i="19"/>
  <c r="U35" i="19"/>
  <c r="AC37" i="19"/>
  <c r="U37" i="19"/>
  <c r="AN39" i="19"/>
  <c r="N31" i="19"/>
  <c r="AJ31" i="19"/>
  <c r="AB31" i="19"/>
  <c r="AJ37" i="19"/>
  <c r="AB37" i="19"/>
  <c r="Z39" i="19"/>
  <c r="U29" i="19"/>
  <c r="V29" i="19" s="1"/>
  <c r="AP30" i="19"/>
  <c r="AQ31" i="19"/>
  <c r="AI31" i="19"/>
  <c r="AC33" i="19"/>
  <c r="U33" i="19"/>
  <c r="AQ33" i="19"/>
  <c r="AI33" i="19"/>
  <c r="AJ35" i="19"/>
  <c r="AB35" i="19"/>
  <c r="O38" i="19"/>
  <c r="N38" i="19"/>
  <c r="AB29" i="19"/>
  <c r="AC29" i="19" s="1"/>
  <c r="N30" i="19"/>
  <c r="V32" i="19"/>
  <c r="N32" i="19"/>
  <c r="AP33" i="19"/>
  <c r="AC34" i="19"/>
  <c r="U34" i="19"/>
  <c r="V35" i="19"/>
  <c r="N35" i="19"/>
  <c r="AI29" i="19"/>
  <c r="AJ29" i="19" s="1"/>
  <c r="AP37" i="19"/>
  <c r="U23" i="19"/>
  <c r="V23" i="19" s="1"/>
  <c r="AP23" i="19"/>
  <c r="AQ23" i="19" s="1"/>
  <c r="AJ24" i="19"/>
  <c r="AJ28" i="19"/>
  <c r="AI37" i="19"/>
  <c r="AI38" i="19"/>
  <c r="AQ38" i="19"/>
  <c r="S39" i="19"/>
  <c r="AG39" i="19"/>
  <c r="L39" i="19"/>
  <c r="AI23" i="19"/>
  <c r="AJ23" i="19" s="1"/>
  <c r="AB30" i="19"/>
  <c r="AI32" i="19"/>
  <c r="N34" i="19"/>
  <c r="AB38" i="19"/>
  <c r="H39" i="19"/>
  <c r="AC24" i="19"/>
  <c r="U24" i="19"/>
  <c r="AC28" i="19"/>
  <c r="U28" i="19"/>
  <c r="Q73" i="18"/>
  <c r="R48" i="18" s="1"/>
  <c r="AM38" i="18"/>
  <c r="AN38" i="18" s="1"/>
  <c r="AF38" i="18"/>
  <c r="AG38" i="18" s="1"/>
  <c r="AQ38" i="18" s="1"/>
  <c r="Y38" i="18"/>
  <c r="Z38" i="18" s="1"/>
  <c r="AJ38" i="18" s="1"/>
  <c r="R38" i="18"/>
  <c r="S38" i="18" s="1"/>
  <c r="K38" i="18"/>
  <c r="L38" i="18" s="1"/>
  <c r="G38" i="18"/>
  <c r="H38" i="18" s="1"/>
  <c r="O38" i="18" s="1"/>
  <c r="AM37" i="18"/>
  <c r="AN37" i="18" s="1"/>
  <c r="AP37" i="18" s="1"/>
  <c r="AF37" i="18"/>
  <c r="AG37" i="18" s="1"/>
  <c r="AQ37" i="18" s="1"/>
  <c r="Y37" i="18"/>
  <c r="Z37" i="18" s="1"/>
  <c r="AJ37" i="18" s="1"/>
  <c r="R37" i="18"/>
  <c r="S37" i="18" s="1"/>
  <c r="K37" i="18"/>
  <c r="L37" i="18" s="1"/>
  <c r="G37" i="18"/>
  <c r="H37" i="18" s="1"/>
  <c r="O37" i="18" s="1"/>
  <c r="AM35" i="18"/>
  <c r="AN35" i="18" s="1"/>
  <c r="AF35" i="18"/>
  <c r="AG35" i="18" s="1"/>
  <c r="Y35" i="18"/>
  <c r="Z35" i="18" s="1"/>
  <c r="AJ35" i="18" s="1"/>
  <c r="S35" i="18"/>
  <c r="AC35" i="18" s="1"/>
  <c r="R35" i="18"/>
  <c r="K35" i="18"/>
  <c r="L35" i="18" s="1"/>
  <c r="G35" i="18"/>
  <c r="H35" i="18" s="1"/>
  <c r="O35" i="18" s="1"/>
  <c r="AM34" i="18"/>
  <c r="AN34" i="18" s="1"/>
  <c r="AP34" i="18" s="1"/>
  <c r="AF34" i="18"/>
  <c r="AG34" i="18" s="1"/>
  <c r="AQ34" i="18" s="1"/>
  <c r="Y34" i="18"/>
  <c r="Z34" i="18" s="1"/>
  <c r="R34" i="18"/>
  <c r="S34" i="18" s="1"/>
  <c r="AC34" i="18" s="1"/>
  <c r="K34" i="18"/>
  <c r="L34" i="18" s="1"/>
  <c r="G34" i="18"/>
  <c r="H34" i="18" s="1"/>
  <c r="O34" i="18" s="1"/>
  <c r="AM33" i="18"/>
  <c r="AN33" i="18" s="1"/>
  <c r="AF33" i="18"/>
  <c r="AG33" i="18" s="1"/>
  <c r="Y33" i="18"/>
  <c r="Z33" i="18" s="1"/>
  <c r="R33" i="18"/>
  <c r="S33" i="18" s="1"/>
  <c r="K33" i="18"/>
  <c r="L33" i="18" s="1"/>
  <c r="V33" i="18" s="1"/>
  <c r="G33" i="18"/>
  <c r="H33" i="18" s="1"/>
  <c r="AQ32" i="18"/>
  <c r="AM32" i="18"/>
  <c r="AN32" i="18" s="1"/>
  <c r="AF32" i="18"/>
  <c r="AG32" i="18" s="1"/>
  <c r="AP32" i="18" s="1"/>
  <c r="Y32" i="18"/>
  <c r="Z32" i="18" s="1"/>
  <c r="R32" i="18"/>
  <c r="S32" i="18" s="1"/>
  <c r="K32" i="18"/>
  <c r="L32" i="18" s="1"/>
  <c r="V32" i="18" s="1"/>
  <c r="G32" i="18"/>
  <c r="H32" i="18" s="1"/>
  <c r="O32" i="18" s="1"/>
  <c r="AM31" i="18"/>
  <c r="AN31" i="18" s="1"/>
  <c r="AF31" i="18"/>
  <c r="AG31" i="18" s="1"/>
  <c r="AQ31" i="18" s="1"/>
  <c r="Y31" i="18"/>
  <c r="Z31" i="18" s="1"/>
  <c r="S31" i="18"/>
  <c r="R31" i="18"/>
  <c r="K31" i="18"/>
  <c r="L31" i="18" s="1"/>
  <c r="G31" i="18"/>
  <c r="H31" i="18" s="1"/>
  <c r="O31" i="18" s="1"/>
  <c r="AM30" i="18"/>
  <c r="AN30" i="18" s="1"/>
  <c r="AF30" i="18"/>
  <c r="AG30" i="18" s="1"/>
  <c r="AQ30" i="18" s="1"/>
  <c r="Y30" i="18"/>
  <c r="Z30" i="18" s="1"/>
  <c r="R30" i="18"/>
  <c r="S30" i="18" s="1"/>
  <c r="AC30" i="18" s="1"/>
  <c r="K30" i="18"/>
  <c r="L30" i="18" s="1"/>
  <c r="G30" i="18"/>
  <c r="H30" i="18" s="1"/>
  <c r="O30" i="18" s="1"/>
  <c r="AM29" i="18"/>
  <c r="AN29" i="18" s="1"/>
  <c r="AF29" i="18"/>
  <c r="AG29" i="18" s="1"/>
  <c r="Y29" i="18"/>
  <c r="Z29" i="18" s="1"/>
  <c r="R29" i="18"/>
  <c r="S29" i="18" s="1"/>
  <c r="L29" i="18"/>
  <c r="K29" i="18"/>
  <c r="G29" i="18"/>
  <c r="H29" i="18" s="1"/>
  <c r="AN28" i="18"/>
  <c r="AG28" i="18"/>
  <c r="AP28" i="18" s="1"/>
  <c r="Z28" i="18"/>
  <c r="AJ28" i="18" s="1"/>
  <c r="S28" i="18"/>
  <c r="L28" i="18"/>
  <c r="V28" i="18" s="1"/>
  <c r="H28" i="18"/>
  <c r="O28" i="18" s="1"/>
  <c r="AQ24" i="18"/>
  <c r="AN24" i="18"/>
  <c r="AG24" i="18"/>
  <c r="Z24" i="18"/>
  <c r="S24" i="18"/>
  <c r="L24" i="18"/>
  <c r="H24" i="18"/>
  <c r="O24" i="18" s="1"/>
  <c r="AN23" i="18"/>
  <c r="AG23" i="18"/>
  <c r="Z23" i="18"/>
  <c r="S23" i="18"/>
  <c r="L23" i="18"/>
  <c r="H23" i="18"/>
  <c r="Q73" i="17"/>
  <c r="R48" i="17" s="1"/>
  <c r="AM38" i="17"/>
  <c r="AN38" i="17" s="1"/>
  <c r="AF38" i="17"/>
  <c r="AG38" i="17" s="1"/>
  <c r="Y38" i="17"/>
  <c r="Z38" i="17" s="1"/>
  <c r="R38" i="17"/>
  <c r="S38" i="17" s="1"/>
  <c r="K38" i="17"/>
  <c r="L38" i="17" s="1"/>
  <c r="G38" i="17"/>
  <c r="H38" i="17" s="1"/>
  <c r="O38" i="17" s="1"/>
  <c r="AN37" i="17"/>
  <c r="AM37" i="17"/>
  <c r="AF37" i="17"/>
  <c r="AG37" i="17" s="1"/>
  <c r="Y37" i="17"/>
  <c r="Z37" i="17" s="1"/>
  <c r="R37" i="17"/>
  <c r="S37" i="17" s="1"/>
  <c r="K37" i="17"/>
  <c r="L37" i="17" s="1"/>
  <c r="G37" i="17"/>
  <c r="H37" i="17" s="1"/>
  <c r="O37" i="17" s="1"/>
  <c r="AM35" i="17"/>
  <c r="AN35" i="17" s="1"/>
  <c r="AF35" i="17"/>
  <c r="AG35" i="17" s="1"/>
  <c r="AQ35" i="17" s="1"/>
  <c r="Y35" i="17"/>
  <c r="Z35" i="17" s="1"/>
  <c r="AJ35" i="17" s="1"/>
  <c r="R35" i="17"/>
  <c r="S35" i="17" s="1"/>
  <c r="AC35" i="17" s="1"/>
  <c r="K35" i="17"/>
  <c r="L35" i="17" s="1"/>
  <c r="V35" i="17" s="1"/>
  <c r="G35" i="17"/>
  <c r="H35" i="17" s="1"/>
  <c r="AM34" i="17"/>
  <c r="AN34" i="17" s="1"/>
  <c r="AF34" i="17"/>
  <c r="AG34" i="17" s="1"/>
  <c r="Y34" i="17"/>
  <c r="Z34" i="17" s="1"/>
  <c r="R34" i="17"/>
  <c r="S34" i="17" s="1"/>
  <c r="K34" i="17"/>
  <c r="L34" i="17" s="1"/>
  <c r="G34" i="17"/>
  <c r="H34" i="17" s="1"/>
  <c r="O34" i="17" s="1"/>
  <c r="AM33" i="17"/>
  <c r="AN33" i="17" s="1"/>
  <c r="AF33" i="17"/>
  <c r="AG33" i="17" s="1"/>
  <c r="Y33" i="17"/>
  <c r="Z33" i="17" s="1"/>
  <c r="R33" i="17"/>
  <c r="S33" i="17" s="1"/>
  <c r="K33" i="17"/>
  <c r="L33" i="17" s="1"/>
  <c r="V33" i="17" s="1"/>
  <c r="G33" i="17"/>
  <c r="H33" i="17" s="1"/>
  <c r="O33" i="17" s="1"/>
  <c r="AM32" i="17"/>
  <c r="AN32" i="17" s="1"/>
  <c r="AF32" i="17"/>
  <c r="AG32" i="17" s="1"/>
  <c r="Y32" i="17"/>
  <c r="Z32" i="17" s="1"/>
  <c r="S32" i="17"/>
  <c r="AC32" i="17" s="1"/>
  <c r="R32" i="17"/>
  <c r="K32" i="17"/>
  <c r="L32" i="17" s="1"/>
  <c r="G32" i="17"/>
  <c r="H32" i="17" s="1"/>
  <c r="O32" i="17" s="1"/>
  <c r="AM31" i="17"/>
  <c r="AN31" i="17" s="1"/>
  <c r="AF31" i="17"/>
  <c r="AG31" i="17" s="1"/>
  <c r="AQ31" i="17" s="1"/>
  <c r="Y31" i="17"/>
  <c r="Z31" i="17" s="1"/>
  <c r="AJ31" i="17" s="1"/>
  <c r="R31" i="17"/>
  <c r="S31" i="17" s="1"/>
  <c r="K31" i="17"/>
  <c r="L31" i="17" s="1"/>
  <c r="G31" i="17"/>
  <c r="H31" i="17" s="1"/>
  <c r="O31" i="17" s="1"/>
  <c r="AM30" i="17"/>
  <c r="AN30" i="17" s="1"/>
  <c r="AF30" i="17"/>
  <c r="AG30" i="17" s="1"/>
  <c r="Y30" i="17"/>
  <c r="Z30" i="17" s="1"/>
  <c r="R30" i="17"/>
  <c r="S30" i="17" s="1"/>
  <c r="K30" i="17"/>
  <c r="L30" i="17" s="1"/>
  <c r="G30" i="17"/>
  <c r="H30" i="17" s="1"/>
  <c r="O30" i="17" s="1"/>
  <c r="AM29" i="17"/>
  <c r="AN29" i="17" s="1"/>
  <c r="AF29" i="17"/>
  <c r="AG29" i="17" s="1"/>
  <c r="Y29" i="17"/>
  <c r="Z29" i="17" s="1"/>
  <c r="R29" i="17"/>
  <c r="S29" i="17" s="1"/>
  <c r="K29" i="17"/>
  <c r="L29" i="17" s="1"/>
  <c r="G29" i="17"/>
  <c r="H29" i="17" s="1"/>
  <c r="AN28" i="17"/>
  <c r="AG28" i="17"/>
  <c r="AQ28" i="17" s="1"/>
  <c r="Z28" i="17"/>
  <c r="S28" i="17"/>
  <c r="AC28" i="17" s="1"/>
  <c r="L28" i="17"/>
  <c r="H28" i="17"/>
  <c r="AN24" i="17"/>
  <c r="AG24" i="17"/>
  <c r="AQ24" i="17" s="1"/>
  <c r="Z24" i="17"/>
  <c r="S24" i="17"/>
  <c r="AC24" i="17" s="1"/>
  <c r="O24" i="17"/>
  <c r="L24" i="17"/>
  <c r="V24" i="17" s="1"/>
  <c r="H24" i="17"/>
  <c r="AN23" i="17"/>
  <c r="AG23" i="17"/>
  <c r="Z23" i="17"/>
  <c r="S23" i="17"/>
  <c r="L23" i="17"/>
  <c r="H23" i="17"/>
  <c r="Q73" i="16"/>
  <c r="AM38" i="16"/>
  <c r="AN38" i="16" s="1"/>
  <c r="AF38" i="16"/>
  <c r="AG38" i="16" s="1"/>
  <c r="Y38" i="16"/>
  <c r="Z38" i="16" s="1"/>
  <c r="R38" i="16"/>
  <c r="S38" i="16" s="1"/>
  <c r="K38" i="16"/>
  <c r="L38" i="16" s="1"/>
  <c r="G38" i="16"/>
  <c r="H38" i="16" s="1"/>
  <c r="O38" i="16" s="1"/>
  <c r="AM37" i="16"/>
  <c r="AN37" i="16" s="1"/>
  <c r="AF37" i="16"/>
  <c r="AG37" i="16" s="1"/>
  <c r="AQ37" i="16" s="1"/>
  <c r="Y37" i="16"/>
  <c r="Z37" i="16" s="1"/>
  <c r="AJ37" i="16" s="1"/>
  <c r="R37" i="16"/>
  <c r="S37" i="16" s="1"/>
  <c r="AC37" i="16" s="1"/>
  <c r="K37" i="16"/>
  <c r="L37" i="16" s="1"/>
  <c r="V37" i="16" s="1"/>
  <c r="G37" i="16"/>
  <c r="H37" i="16" s="1"/>
  <c r="AM35" i="16"/>
  <c r="AN35" i="16" s="1"/>
  <c r="AF35" i="16"/>
  <c r="AG35" i="16" s="1"/>
  <c r="Y35" i="16"/>
  <c r="Z35" i="16" s="1"/>
  <c r="R35" i="16"/>
  <c r="S35" i="16" s="1"/>
  <c r="K35" i="16"/>
  <c r="L35" i="16" s="1"/>
  <c r="V35" i="16" s="1"/>
  <c r="G35" i="16"/>
  <c r="H35" i="16" s="1"/>
  <c r="O35" i="16" s="1"/>
  <c r="AM34" i="16"/>
  <c r="AN34" i="16" s="1"/>
  <c r="AF34" i="16"/>
  <c r="AG34" i="16" s="1"/>
  <c r="Y34" i="16"/>
  <c r="Z34" i="16" s="1"/>
  <c r="R34" i="16"/>
  <c r="S34" i="16" s="1"/>
  <c r="K34" i="16"/>
  <c r="L34" i="16" s="1"/>
  <c r="G34" i="16"/>
  <c r="H34" i="16" s="1"/>
  <c r="O34" i="16" s="1"/>
  <c r="AM33" i="16"/>
  <c r="AN33" i="16" s="1"/>
  <c r="AP33" i="16" s="1"/>
  <c r="AF33" i="16"/>
  <c r="AG33" i="16" s="1"/>
  <c r="Y33" i="16"/>
  <c r="Z33" i="16" s="1"/>
  <c r="R33" i="16"/>
  <c r="S33" i="16" s="1"/>
  <c r="K33" i="16"/>
  <c r="L33" i="16" s="1"/>
  <c r="V33" i="16" s="1"/>
  <c r="G33" i="16"/>
  <c r="H33" i="16" s="1"/>
  <c r="AM32" i="16"/>
  <c r="AN32" i="16" s="1"/>
  <c r="AF32" i="16"/>
  <c r="AG32" i="16" s="1"/>
  <c r="Z32" i="16"/>
  <c r="AJ32" i="16" s="1"/>
  <c r="Y32" i="16"/>
  <c r="R32" i="16"/>
  <c r="S32" i="16" s="1"/>
  <c r="K32" i="16"/>
  <c r="L32" i="16" s="1"/>
  <c r="H32" i="16"/>
  <c r="O32" i="16" s="1"/>
  <c r="G32" i="16"/>
  <c r="AM31" i="16"/>
  <c r="AN31" i="16" s="1"/>
  <c r="AG31" i="16"/>
  <c r="AQ31" i="16" s="1"/>
  <c r="AF31" i="16"/>
  <c r="Y31" i="16"/>
  <c r="Z31" i="16" s="1"/>
  <c r="AJ31" i="16" s="1"/>
  <c r="S31" i="16"/>
  <c r="AM30" i="16"/>
  <c r="AN30" i="16" s="1"/>
  <c r="AF30" i="16"/>
  <c r="AG30" i="16" s="1"/>
  <c r="AQ30" i="16" s="1"/>
  <c r="Y30" i="16"/>
  <c r="Z30" i="16" s="1"/>
  <c r="R30" i="16"/>
  <c r="S30" i="16" s="1"/>
  <c r="K30" i="16"/>
  <c r="L30" i="16" s="1"/>
  <c r="G30" i="16"/>
  <c r="H30" i="16" s="1"/>
  <c r="O30" i="16" s="1"/>
  <c r="AM29" i="16"/>
  <c r="AN29" i="16" s="1"/>
  <c r="AF29" i="16"/>
  <c r="AG29" i="16" s="1"/>
  <c r="Y29" i="16"/>
  <c r="Z29" i="16" s="1"/>
  <c r="R29" i="16"/>
  <c r="S29" i="16" s="1"/>
  <c r="K29" i="16"/>
  <c r="L29" i="16" s="1"/>
  <c r="G29" i="16"/>
  <c r="H29" i="16" s="1"/>
  <c r="AN28" i="16"/>
  <c r="AG28" i="16"/>
  <c r="AQ28" i="16" s="1"/>
  <c r="Z28" i="16"/>
  <c r="S28" i="16"/>
  <c r="L28" i="16"/>
  <c r="H28" i="16"/>
  <c r="O28" i="16" s="1"/>
  <c r="AN24" i="16"/>
  <c r="AG24" i="16"/>
  <c r="AQ24" i="16" s="1"/>
  <c r="Z24" i="16"/>
  <c r="AI24" i="16" s="1"/>
  <c r="S24" i="16"/>
  <c r="L24" i="16"/>
  <c r="H24" i="16"/>
  <c r="O24" i="16" s="1"/>
  <c r="AN23" i="16"/>
  <c r="AG23" i="16"/>
  <c r="Z23" i="16"/>
  <c r="S23" i="16"/>
  <c r="L23" i="16"/>
  <c r="H23" i="16"/>
  <c r="Q73" i="15"/>
  <c r="AM38" i="15"/>
  <c r="AN38" i="15" s="1"/>
  <c r="AF38" i="15"/>
  <c r="AG38" i="15" s="1"/>
  <c r="AQ38" i="15" s="1"/>
  <c r="Y38" i="15"/>
  <c r="Z38" i="15" s="1"/>
  <c r="R38" i="15"/>
  <c r="S38" i="15" s="1"/>
  <c r="AC38" i="15" s="1"/>
  <c r="K38" i="15"/>
  <c r="L38" i="15" s="1"/>
  <c r="G38" i="15"/>
  <c r="H38" i="15" s="1"/>
  <c r="O38" i="15" s="1"/>
  <c r="AM37" i="15"/>
  <c r="AN37" i="15" s="1"/>
  <c r="AP37" i="15" s="1"/>
  <c r="AF37" i="15"/>
  <c r="AG37" i="15" s="1"/>
  <c r="AQ37" i="15" s="1"/>
  <c r="Y37" i="15"/>
  <c r="Z37" i="15" s="1"/>
  <c r="R37" i="15"/>
  <c r="S37" i="15" s="1"/>
  <c r="K37" i="15"/>
  <c r="L37" i="15" s="1"/>
  <c r="G37" i="15"/>
  <c r="H37" i="15" s="1"/>
  <c r="O37" i="15" s="1"/>
  <c r="AM35" i="15"/>
  <c r="AN35" i="15" s="1"/>
  <c r="AF35" i="15"/>
  <c r="AG35" i="15" s="1"/>
  <c r="Y35" i="15"/>
  <c r="Z35" i="15" s="1"/>
  <c r="AJ35" i="15" s="1"/>
  <c r="R35" i="15"/>
  <c r="S35" i="15" s="1"/>
  <c r="AC35" i="15" s="1"/>
  <c r="K35" i="15"/>
  <c r="L35" i="15" s="1"/>
  <c r="V35" i="15" s="1"/>
  <c r="G35" i="15"/>
  <c r="H35" i="15" s="1"/>
  <c r="O35" i="15" s="1"/>
  <c r="AM34" i="15"/>
  <c r="AN34" i="15" s="1"/>
  <c r="AP34" i="15" s="1"/>
  <c r="AF34" i="15"/>
  <c r="AG34" i="15" s="1"/>
  <c r="AC34" i="15"/>
  <c r="Y34" i="15"/>
  <c r="Z34" i="15" s="1"/>
  <c r="R34" i="15"/>
  <c r="S34" i="15" s="1"/>
  <c r="K34" i="15"/>
  <c r="L34" i="15" s="1"/>
  <c r="U34" i="15" s="1"/>
  <c r="G34" i="15"/>
  <c r="H34" i="15" s="1"/>
  <c r="O34" i="15" s="1"/>
  <c r="AM33" i="15"/>
  <c r="AN33" i="15" s="1"/>
  <c r="AF33" i="15"/>
  <c r="AG33" i="15" s="1"/>
  <c r="AQ33" i="15" s="1"/>
  <c r="Y33" i="15"/>
  <c r="Z33" i="15" s="1"/>
  <c r="R33" i="15"/>
  <c r="S33" i="15" s="1"/>
  <c r="AC33" i="15" s="1"/>
  <c r="K33" i="15"/>
  <c r="L33" i="15" s="1"/>
  <c r="V33" i="15" s="1"/>
  <c r="G33" i="15"/>
  <c r="H33" i="15" s="1"/>
  <c r="O33" i="15" s="1"/>
  <c r="AM32" i="15"/>
  <c r="AN32" i="15" s="1"/>
  <c r="AF32" i="15"/>
  <c r="AG32" i="15" s="1"/>
  <c r="Y32" i="15"/>
  <c r="Z32" i="15" s="1"/>
  <c r="AJ32" i="15" s="1"/>
  <c r="R32" i="15"/>
  <c r="S32" i="15" s="1"/>
  <c r="K32" i="15"/>
  <c r="L32" i="15" s="1"/>
  <c r="V32" i="15" s="1"/>
  <c r="H32" i="15"/>
  <c r="O32" i="15" s="1"/>
  <c r="G32" i="15"/>
  <c r="AM31" i="15"/>
  <c r="AN31" i="15" s="1"/>
  <c r="AF31" i="15"/>
  <c r="AG31" i="15" s="1"/>
  <c r="AQ31" i="15" s="1"/>
  <c r="Y31" i="15"/>
  <c r="Z31" i="15" s="1"/>
  <c r="AJ31" i="15" s="1"/>
  <c r="S31" i="15"/>
  <c r="AQ30" i="15"/>
  <c r="AM30" i="15"/>
  <c r="AN30" i="15" s="1"/>
  <c r="AF30" i="15"/>
  <c r="AG30" i="15" s="1"/>
  <c r="Y30" i="15"/>
  <c r="Z30" i="15" s="1"/>
  <c r="AI30" i="15" s="1"/>
  <c r="R30" i="15"/>
  <c r="S30" i="15" s="1"/>
  <c r="K30" i="15"/>
  <c r="L30" i="15" s="1"/>
  <c r="G30" i="15"/>
  <c r="H30" i="15" s="1"/>
  <c r="AM29" i="15"/>
  <c r="AN29" i="15" s="1"/>
  <c r="AF29" i="15"/>
  <c r="AG29" i="15" s="1"/>
  <c r="Y29" i="15"/>
  <c r="Z29" i="15" s="1"/>
  <c r="R29" i="15"/>
  <c r="S29" i="15" s="1"/>
  <c r="K29" i="15"/>
  <c r="L29" i="15" s="1"/>
  <c r="G29" i="15"/>
  <c r="H29" i="15" s="1"/>
  <c r="AN28" i="15"/>
  <c r="AG28" i="15"/>
  <c r="AP28" i="15" s="1"/>
  <c r="Z28" i="15"/>
  <c r="S28" i="15"/>
  <c r="L28" i="15"/>
  <c r="V28" i="15" s="1"/>
  <c r="H28" i="15"/>
  <c r="O28" i="15" s="1"/>
  <c r="AN24" i="15"/>
  <c r="AG24" i="15"/>
  <c r="Z24" i="15"/>
  <c r="AJ24" i="15" s="1"/>
  <c r="S24" i="15"/>
  <c r="L24" i="15"/>
  <c r="V24" i="15" s="1"/>
  <c r="H24" i="15"/>
  <c r="AN23" i="15"/>
  <c r="AG23" i="15"/>
  <c r="Z23" i="15"/>
  <c r="S23" i="15"/>
  <c r="L23" i="15"/>
  <c r="H23" i="15"/>
  <c r="Q73" i="14"/>
  <c r="AM38" i="14"/>
  <c r="AN38" i="14" s="1"/>
  <c r="AF38" i="14"/>
  <c r="AG38" i="14" s="1"/>
  <c r="Y38" i="14"/>
  <c r="Z38" i="14" s="1"/>
  <c r="R38" i="14"/>
  <c r="S38" i="14" s="1"/>
  <c r="K38" i="14"/>
  <c r="L38" i="14" s="1"/>
  <c r="H38" i="14"/>
  <c r="O38" i="14" s="1"/>
  <c r="G38" i="14"/>
  <c r="AN37" i="14"/>
  <c r="AP37" i="14" s="1"/>
  <c r="AM37" i="14"/>
  <c r="AG37" i="14"/>
  <c r="AI37" i="14" s="1"/>
  <c r="AF37" i="14"/>
  <c r="Z37" i="14"/>
  <c r="AJ37" i="14" s="1"/>
  <c r="Y37" i="14"/>
  <c r="R37" i="14"/>
  <c r="S37" i="14" s="1"/>
  <c r="AC37" i="14" s="1"/>
  <c r="K37" i="14"/>
  <c r="L37" i="14" s="1"/>
  <c r="G37" i="14"/>
  <c r="H37" i="14" s="1"/>
  <c r="O37" i="14" s="1"/>
  <c r="AM35" i="14"/>
  <c r="AN35" i="14" s="1"/>
  <c r="AF35" i="14"/>
  <c r="AG35" i="14" s="1"/>
  <c r="Y35" i="14"/>
  <c r="Z35" i="14" s="1"/>
  <c r="R35" i="14"/>
  <c r="S35" i="14" s="1"/>
  <c r="K35" i="14"/>
  <c r="L35" i="14" s="1"/>
  <c r="V35" i="14" s="1"/>
  <c r="G35" i="14"/>
  <c r="H35" i="14" s="1"/>
  <c r="AM34" i="14"/>
  <c r="AN34" i="14" s="1"/>
  <c r="AF34" i="14"/>
  <c r="AG34" i="14" s="1"/>
  <c r="Y34" i="14"/>
  <c r="Z34" i="14" s="1"/>
  <c r="R34" i="14"/>
  <c r="S34" i="14" s="1"/>
  <c r="L34" i="14"/>
  <c r="K34" i="14"/>
  <c r="G34" i="14"/>
  <c r="H34" i="14" s="1"/>
  <c r="O34" i="14" s="1"/>
  <c r="AM33" i="14"/>
  <c r="AN33" i="14" s="1"/>
  <c r="AF33" i="14"/>
  <c r="AG33" i="14" s="1"/>
  <c r="Y33" i="14"/>
  <c r="Z33" i="14" s="1"/>
  <c r="R33" i="14"/>
  <c r="S33" i="14" s="1"/>
  <c r="K33" i="14"/>
  <c r="L33" i="14" s="1"/>
  <c r="V33" i="14" s="1"/>
  <c r="G33" i="14"/>
  <c r="H33" i="14" s="1"/>
  <c r="O33" i="14" s="1"/>
  <c r="AM32" i="14"/>
  <c r="AN32" i="14" s="1"/>
  <c r="AF32" i="14"/>
  <c r="AG32" i="14" s="1"/>
  <c r="Y32" i="14"/>
  <c r="Z32" i="14" s="1"/>
  <c r="R32" i="14"/>
  <c r="S32" i="14" s="1"/>
  <c r="K32" i="14"/>
  <c r="L32" i="14" s="1"/>
  <c r="G32" i="14"/>
  <c r="H32" i="14" s="1"/>
  <c r="O32" i="14" s="1"/>
  <c r="AN31" i="14"/>
  <c r="AM31" i="14"/>
  <c r="AF31" i="14"/>
  <c r="AG31" i="14" s="1"/>
  <c r="AQ31" i="14" s="1"/>
  <c r="Z31" i="14"/>
  <c r="Y31" i="14"/>
  <c r="S31" i="14"/>
  <c r="AM30" i="14"/>
  <c r="AN30" i="14" s="1"/>
  <c r="AF30" i="14"/>
  <c r="AG30" i="14" s="1"/>
  <c r="Y30" i="14"/>
  <c r="Z30" i="14" s="1"/>
  <c r="R30" i="14"/>
  <c r="S30" i="14" s="1"/>
  <c r="K30" i="14"/>
  <c r="L30" i="14" s="1"/>
  <c r="H30" i="14"/>
  <c r="O30" i="14" s="1"/>
  <c r="G30" i="14"/>
  <c r="AM29" i="14"/>
  <c r="AN29" i="14" s="1"/>
  <c r="AF29" i="14"/>
  <c r="AG29" i="14" s="1"/>
  <c r="Y29" i="14"/>
  <c r="Z29" i="14" s="1"/>
  <c r="R29" i="14"/>
  <c r="S29" i="14" s="1"/>
  <c r="K29" i="14"/>
  <c r="L29" i="14" s="1"/>
  <c r="G29" i="14"/>
  <c r="H29" i="14" s="1"/>
  <c r="AQ28" i="14"/>
  <c r="AN28" i="14"/>
  <c r="AP28" i="14" s="1"/>
  <c r="AG28" i="14"/>
  <c r="Z28" i="14"/>
  <c r="AI28" i="14" s="1"/>
  <c r="S28" i="14"/>
  <c r="U28" i="14" s="1"/>
  <c r="O28" i="14"/>
  <c r="L28" i="14"/>
  <c r="H28" i="14"/>
  <c r="AN24" i="14"/>
  <c r="AG24" i="14"/>
  <c r="AQ24" i="14" s="1"/>
  <c r="Z24" i="14"/>
  <c r="AJ24" i="14" s="1"/>
  <c r="S24" i="14"/>
  <c r="U24" i="14" s="1"/>
  <c r="L24" i="14"/>
  <c r="H24" i="14"/>
  <c r="O24" i="14" s="1"/>
  <c r="AN23" i="14"/>
  <c r="AG23" i="14"/>
  <c r="Z23" i="14"/>
  <c r="S23" i="14"/>
  <c r="L23" i="14"/>
  <c r="H23" i="14"/>
  <c r="Q73" i="13"/>
  <c r="AM38" i="13"/>
  <c r="AN38" i="13" s="1"/>
  <c r="AF38" i="13"/>
  <c r="AG38" i="13" s="1"/>
  <c r="Y38" i="13"/>
  <c r="Z38" i="13" s="1"/>
  <c r="R38" i="13"/>
  <c r="S38" i="13" s="1"/>
  <c r="K38" i="13"/>
  <c r="L38" i="13" s="1"/>
  <c r="V38" i="13" s="1"/>
  <c r="G38" i="13"/>
  <c r="H38" i="13" s="1"/>
  <c r="AM37" i="13"/>
  <c r="AN37" i="13" s="1"/>
  <c r="AF37" i="13"/>
  <c r="AG37" i="13" s="1"/>
  <c r="Y37" i="13"/>
  <c r="Z37" i="13" s="1"/>
  <c r="AJ37" i="13" s="1"/>
  <c r="R37" i="13"/>
  <c r="S37" i="13" s="1"/>
  <c r="K37" i="13"/>
  <c r="L37" i="13" s="1"/>
  <c r="G37" i="13"/>
  <c r="H37" i="13" s="1"/>
  <c r="O37" i="13" s="1"/>
  <c r="AM35" i="13"/>
  <c r="AN35" i="13" s="1"/>
  <c r="AF35" i="13"/>
  <c r="AG35" i="13" s="1"/>
  <c r="Y35" i="13"/>
  <c r="Z35" i="13" s="1"/>
  <c r="AJ35" i="13" s="1"/>
  <c r="R35" i="13"/>
  <c r="S35" i="13" s="1"/>
  <c r="K35" i="13"/>
  <c r="L35" i="13" s="1"/>
  <c r="G35" i="13"/>
  <c r="H35" i="13" s="1"/>
  <c r="O35" i="13" s="1"/>
  <c r="AM34" i="13"/>
  <c r="AN34" i="13" s="1"/>
  <c r="AF34" i="13"/>
  <c r="AG34" i="13" s="1"/>
  <c r="Y34" i="13"/>
  <c r="Z34" i="13" s="1"/>
  <c r="R34" i="13"/>
  <c r="S34" i="13" s="1"/>
  <c r="K34" i="13"/>
  <c r="L34" i="13" s="1"/>
  <c r="G34" i="13"/>
  <c r="H34" i="13" s="1"/>
  <c r="O34" i="13" s="1"/>
  <c r="AM33" i="13"/>
  <c r="AN33" i="13" s="1"/>
  <c r="AF33" i="13"/>
  <c r="AG33" i="13" s="1"/>
  <c r="Y33" i="13"/>
  <c r="Z33" i="13" s="1"/>
  <c r="R33" i="13"/>
  <c r="S33" i="13" s="1"/>
  <c r="K33" i="13"/>
  <c r="L33" i="13" s="1"/>
  <c r="G33" i="13"/>
  <c r="H33" i="13" s="1"/>
  <c r="O33" i="13" s="1"/>
  <c r="AM32" i="13"/>
  <c r="AN32" i="13" s="1"/>
  <c r="AF32" i="13"/>
  <c r="AG32" i="13" s="1"/>
  <c r="Y32" i="13"/>
  <c r="Z32" i="13" s="1"/>
  <c r="R32" i="13"/>
  <c r="S32" i="13" s="1"/>
  <c r="K32" i="13"/>
  <c r="L32" i="13" s="1"/>
  <c r="V32" i="13" s="1"/>
  <c r="G32" i="13"/>
  <c r="H32" i="13" s="1"/>
  <c r="O32" i="13" s="1"/>
  <c r="AM31" i="13"/>
  <c r="AN31" i="13" s="1"/>
  <c r="AF31" i="13"/>
  <c r="AG31" i="13" s="1"/>
  <c r="Y31" i="13"/>
  <c r="Z31" i="13" s="1"/>
  <c r="S31" i="13"/>
  <c r="AM30" i="13"/>
  <c r="AN30" i="13" s="1"/>
  <c r="AF30" i="13"/>
  <c r="AG30" i="13" s="1"/>
  <c r="Y30" i="13"/>
  <c r="Z30" i="13" s="1"/>
  <c r="R30" i="13"/>
  <c r="S30" i="13" s="1"/>
  <c r="K30" i="13"/>
  <c r="L30" i="13" s="1"/>
  <c r="V30" i="13" s="1"/>
  <c r="G30" i="13"/>
  <c r="H30" i="13" s="1"/>
  <c r="AM29" i="13"/>
  <c r="AN29" i="13" s="1"/>
  <c r="AF29" i="13"/>
  <c r="AG29" i="13" s="1"/>
  <c r="Y29" i="13"/>
  <c r="Z29" i="13" s="1"/>
  <c r="R29" i="13"/>
  <c r="S29" i="13" s="1"/>
  <c r="K29" i="13"/>
  <c r="L29" i="13" s="1"/>
  <c r="G29" i="13"/>
  <c r="H29" i="13" s="1"/>
  <c r="AN28" i="13"/>
  <c r="AP28" i="13" s="1"/>
  <c r="AG28" i="13"/>
  <c r="Z28" i="13"/>
  <c r="S28" i="13"/>
  <c r="AC28" i="13" s="1"/>
  <c r="L28" i="13"/>
  <c r="V28" i="13" s="1"/>
  <c r="H28" i="13"/>
  <c r="O28" i="13" s="1"/>
  <c r="AN24" i="13"/>
  <c r="AG24" i="13"/>
  <c r="Z24" i="13"/>
  <c r="U24" i="13"/>
  <c r="S24" i="13"/>
  <c r="AC24" i="13" s="1"/>
  <c r="L24" i="13"/>
  <c r="H24" i="13"/>
  <c r="O24" i="13" s="1"/>
  <c r="AN23" i="13"/>
  <c r="AG23" i="13"/>
  <c r="Z23" i="13"/>
  <c r="S23" i="13"/>
  <c r="L23" i="13"/>
  <c r="H23" i="13"/>
  <c r="Q73" i="12"/>
  <c r="AM38" i="12"/>
  <c r="AN38" i="12" s="1"/>
  <c r="AF38" i="12"/>
  <c r="AG38" i="12" s="1"/>
  <c r="Y38" i="12"/>
  <c r="Z38" i="12" s="1"/>
  <c r="AJ38" i="12" s="1"/>
  <c r="R38" i="12"/>
  <c r="S38" i="12" s="1"/>
  <c r="AB38" i="12" s="1"/>
  <c r="K38" i="12"/>
  <c r="L38" i="12" s="1"/>
  <c r="G38" i="12"/>
  <c r="H38" i="12" s="1"/>
  <c r="O38" i="12" s="1"/>
  <c r="AM37" i="12"/>
  <c r="AN37" i="12" s="1"/>
  <c r="AF37" i="12"/>
  <c r="AG37" i="12" s="1"/>
  <c r="Y37" i="12"/>
  <c r="Z37" i="12" s="1"/>
  <c r="R37" i="12"/>
  <c r="S37" i="12" s="1"/>
  <c r="K37" i="12"/>
  <c r="L37" i="12" s="1"/>
  <c r="G37" i="12"/>
  <c r="H37" i="12" s="1"/>
  <c r="O37" i="12" s="1"/>
  <c r="AM35" i="12"/>
  <c r="AN35" i="12" s="1"/>
  <c r="AF35" i="12"/>
  <c r="AG35" i="12" s="1"/>
  <c r="Y35" i="12"/>
  <c r="Z35" i="12" s="1"/>
  <c r="R35" i="12"/>
  <c r="S35" i="12" s="1"/>
  <c r="K35" i="12"/>
  <c r="L35" i="12" s="1"/>
  <c r="G35" i="12"/>
  <c r="H35" i="12" s="1"/>
  <c r="O35" i="12" s="1"/>
  <c r="AM34" i="12"/>
  <c r="AN34" i="12" s="1"/>
  <c r="AJ34" i="12"/>
  <c r="AF34" i="12"/>
  <c r="AG34" i="12" s="1"/>
  <c r="Y34" i="12"/>
  <c r="Z34" i="12" s="1"/>
  <c r="R34" i="12"/>
  <c r="S34" i="12" s="1"/>
  <c r="AB34" i="12" s="1"/>
  <c r="K34" i="12"/>
  <c r="L34" i="12" s="1"/>
  <c r="G34" i="12"/>
  <c r="H34" i="12" s="1"/>
  <c r="O34" i="12" s="1"/>
  <c r="AM33" i="12"/>
  <c r="AN33" i="12" s="1"/>
  <c r="AG33" i="12"/>
  <c r="AF33" i="12"/>
  <c r="Y33" i="12"/>
  <c r="Z33" i="12" s="1"/>
  <c r="R33" i="12"/>
  <c r="S33" i="12" s="1"/>
  <c r="K33" i="12"/>
  <c r="L33" i="12" s="1"/>
  <c r="G33" i="12"/>
  <c r="H33" i="12" s="1"/>
  <c r="O33" i="12" s="1"/>
  <c r="AM32" i="12"/>
  <c r="AN32" i="12" s="1"/>
  <c r="AJ32" i="12"/>
  <c r="AF32" i="12"/>
  <c r="AG32" i="12" s="1"/>
  <c r="AC32" i="12"/>
  <c r="Y32" i="12"/>
  <c r="Z32" i="12" s="1"/>
  <c r="R32" i="12"/>
  <c r="S32" i="12" s="1"/>
  <c r="U32" i="12" s="1"/>
  <c r="K32" i="12"/>
  <c r="L32" i="12" s="1"/>
  <c r="G32" i="12"/>
  <c r="H32" i="12" s="1"/>
  <c r="O32" i="12" s="1"/>
  <c r="AM31" i="12"/>
  <c r="AN31" i="12" s="1"/>
  <c r="AF31" i="12"/>
  <c r="AG31" i="12" s="1"/>
  <c r="Y31" i="12"/>
  <c r="Z31" i="12" s="1"/>
  <c r="S31" i="12"/>
  <c r="AM30" i="12"/>
  <c r="AN30" i="12" s="1"/>
  <c r="AF30" i="12"/>
  <c r="AG30" i="12" s="1"/>
  <c r="AC30" i="12"/>
  <c r="Y30" i="12"/>
  <c r="Z30" i="12" s="1"/>
  <c r="AJ30" i="12" s="1"/>
  <c r="R30" i="12"/>
  <c r="S30" i="12" s="1"/>
  <c r="K30" i="12"/>
  <c r="L30" i="12" s="1"/>
  <c r="G30" i="12"/>
  <c r="H30" i="12" s="1"/>
  <c r="O30" i="12" s="1"/>
  <c r="AM29" i="12"/>
  <c r="AN29" i="12" s="1"/>
  <c r="AG29" i="12"/>
  <c r="AF29" i="12"/>
  <c r="Y29" i="12"/>
  <c r="Z29" i="12" s="1"/>
  <c r="R29" i="12"/>
  <c r="S29" i="12" s="1"/>
  <c r="K29" i="12"/>
  <c r="L29" i="12" s="1"/>
  <c r="G29" i="12"/>
  <c r="H29" i="12" s="1"/>
  <c r="AN28" i="12"/>
  <c r="AP28" i="12" s="1"/>
  <c r="AG28" i="12"/>
  <c r="AQ28" i="12" s="1"/>
  <c r="Z28" i="12"/>
  <c r="V28" i="12"/>
  <c r="S28" i="12"/>
  <c r="AC28" i="12" s="1"/>
  <c r="L28" i="12"/>
  <c r="N28" i="12" s="1"/>
  <c r="H28" i="12"/>
  <c r="O28" i="12" s="1"/>
  <c r="AN24" i="12"/>
  <c r="AP24" i="12" s="1"/>
  <c r="AG24" i="12"/>
  <c r="AQ24" i="12" s="1"/>
  <c r="Z24" i="12"/>
  <c r="S24" i="12"/>
  <c r="AC24" i="12" s="1"/>
  <c r="O24" i="12"/>
  <c r="L24" i="12"/>
  <c r="V24" i="12" s="1"/>
  <c r="H24" i="12"/>
  <c r="AN23" i="12"/>
  <c r="AG23" i="12"/>
  <c r="Z23" i="12"/>
  <c r="S23" i="12"/>
  <c r="L23" i="12"/>
  <c r="H23" i="12"/>
  <c r="G59" i="11"/>
  <c r="AM59" i="11" s="1"/>
  <c r="AN59" i="11" s="1"/>
  <c r="G58" i="11"/>
  <c r="R58" i="11" s="1"/>
  <c r="G57" i="11"/>
  <c r="Y57" i="11" s="1"/>
  <c r="Z57" i="11" s="1"/>
  <c r="H56" i="11"/>
  <c r="AM55" i="11"/>
  <c r="AN55" i="11" s="1"/>
  <c r="AN53" i="11"/>
  <c r="AG53" i="11"/>
  <c r="Z53" i="11"/>
  <c r="S53" i="11"/>
  <c r="L53" i="11"/>
  <c r="H53" i="11"/>
  <c r="K48" i="11"/>
  <c r="G48" i="11"/>
  <c r="G49" i="11" s="1"/>
  <c r="AN46" i="11"/>
  <c r="AG46" i="11"/>
  <c r="Z46" i="11"/>
  <c r="S46" i="11"/>
  <c r="L46" i="11"/>
  <c r="H46" i="11"/>
  <c r="K45" i="11"/>
  <c r="L45" i="11" s="1"/>
  <c r="G45" i="11"/>
  <c r="R44" i="11"/>
  <c r="K44" i="11"/>
  <c r="L44" i="11" s="1"/>
  <c r="G44" i="11"/>
  <c r="H44" i="11" s="1"/>
  <c r="AM43" i="11"/>
  <c r="AN43" i="11" s="1"/>
  <c r="AG43" i="11"/>
  <c r="AF43" i="11"/>
  <c r="Y43" i="11"/>
  <c r="Z43" i="11" s="1"/>
  <c r="R43" i="11"/>
  <c r="S43" i="11" s="1"/>
  <c r="K43" i="11"/>
  <c r="L43" i="11" s="1"/>
  <c r="H43" i="11"/>
  <c r="O43" i="11" s="1"/>
  <c r="G43" i="11"/>
  <c r="AN42" i="11"/>
  <c r="AM42" i="11"/>
  <c r="AF42" i="11"/>
  <c r="AG42" i="11" s="1"/>
  <c r="Y42" i="11"/>
  <c r="Z42" i="11" s="1"/>
  <c r="S42" i="11"/>
  <c r="R42" i="11"/>
  <c r="L42" i="11"/>
  <c r="K42" i="11"/>
  <c r="G42" i="11"/>
  <c r="H42" i="11" s="1"/>
  <c r="AM40" i="11"/>
  <c r="AN40" i="11" s="1"/>
  <c r="AF40" i="11"/>
  <c r="AG40" i="11" s="1"/>
  <c r="Y40" i="11"/>
  <c r="Z40" i="11" s="1"/>
  <c r="S40" i="11"/>
  <c r="R40" i="11"/>
  <c r="K40" i="11"/>
  <c r="L40" i="11" s="1"/>
  <c r="G40" i="11"/>
  <c r="H40" i="11" s="1"/>
  <c r="AM38" i="11"/>
  <c r="AN38" i="11" s="1"/>
  <c r="AG38" i="11"/>
  <c r="AF38" i="11"/>
  <c r="Y38" i="11"/>
  <c r="Z38" i="11" s="1"/>
  <c r="AJ38" i="11" s="1"/>
  <c r="R38" i="11"/>
  <c r="S38" i="11" s="1"/>
  <c r="K38" i="11"/>
  <c r="L38" i="11" s="1"/>
  <c r="G38" i="11"/>
  <c r="H38" i="11" s="1"/>
  <c r="O38" i="11" s="1"/>
  <c r="AN37" i="11"/>
  <c r="AM37" i="11"/>
  <c r="AF37" i="11"/>
  <c r="AG37" i="11" s="1"/>
  <c r="Z37" i="11"/>
  <c r="Y37" i="11"/>
  <c r="R37" i="11"/>
  <c r="S37" i="11" s="1"/>
  <c r="L37" i="11"/>
  <c r="K37" i="11"/>
  <c r="G37" i="11"/>
  <c r="H37" i="11" s="1"/>
  <c r="O37" i="11" s="1"/>
  <c r="AN36" i="11"/>
  <c r="AG36" i="11"/>
  <c r="Z36" i="11"/>
  <c r="S36" i="11"/>
  <c r="L36" i="11"/>
  <c r="H36" i="11"/>
  <c r="AM35" i="11"/>
  <c r="AN35" i="11" s="1"/>
  <c r="AF35" i="11"/>
  <c r="AG35" i="11" s="1"/>
  <c r="AQ35" i="11" s="1"/>
  <c r="Y35" i="11"/>
  <c r="Z35" i="11" s="1"/>
  <c r="AJ35" i="11" s="1"/>
  <c r="R35" i="11"/>
  <c r="S35" i="11" s="1"/>
  <c r="AC35" i="11" s="1"/>
  <c r="K35" i="11"/>
  <c r="L35" i="11" s="1"/>
  <c r="V35" i="11" s="1"/>
  <c r="G35" i="11"/>
  <c r="H35" i="11" s="1"/>
  <c r="O35" i="11" s="1"/>
  <c r="AM34" i="11"/>
  <c r="AN34" i="11" s="1"/>
  <c r="AF34" i="11"/>
  <c r="AG34" i="11" s="1"/>
  <c r="Y34" i="11"/>
  <c r="Z34" i="11" s="1"/>
  <c r="R34" i="11"/>
  <c r="S34" i="11" s="1"/>
  <c r="L34" i="11"/>
  <c r="K34" i="11"/>
  <c r="H34" i="11"/>
  <c r="O34" i="11" s="1"/>
  <c r="G34" i="11"/>
  <c r="AM33" i="11"/>
  <c r="AN33" i="11" s="1"/>
  <c r="AP33" i="11" s="1"/>
  <c r="AF33" i="11"/>
  <c r="AG33" i="11" s="1"/>
  <c r="AI33" i="11" s="1"/>
  <c r="Z33" i="11"/>
  <c r="AB33" i="11" s="1"/>
  <c r="Y33" i="11"/>
  <c r="S33" i="11"/>
  <c r="U33" i="11" s="1"/>
  <c r="R33" i="11"/>
  <c r="K33" i="11"/>
  <c r="L33" i="11" s="1"/>
  <c r="V33" i="11" s="1"/>
  <c r="G33" i="11"/>
  <c r="H33" i="11" s="1"/>
  <c r="AM32" i="11"/>
  <c r="AN32" i="11" s="1"/>
  <c r="AF32" i="11"/>
  <c r="AG32" i="11" s="1"/>
  <c r="Y32" i="11"/>
  <c r="Z32" i="11" s="1"/>
  <c r="R32" i="11"/>
  <c r="S32" i="11" s="1"/>
  <c r="K32" i="11"/>
  <c r="L32" i="11" s="1"/>
  <c r="G32" i="11"/>
  <c r="H32" i="11" s="1"/>
  <c r="O32" i="11" s="1"/>
  <c r="AM31" i="11"/>
  <c r="AN31" i="11" s="1"/>
  <c r="AF31" i="11"/>
  <c r="AG31" i="11" s="1"/>
  <c r="Y31" i="11"/>
  <c r="Z31" i="11" s="1"/>
  <c r="AJ31" i="11" s="1"/>
  <c r="S31" i="11"/>
  <c r="L31" i="11"/>
  <c r="G31" i="11"/>
  <c r="H31" i="11" s="1"/>
  <c r="AM30" i="11"/>
  <c r="AN30" i="11" s="1"/>
  <c r="AG30" i="11"/>
  <c r="AF30" i="11"/>
  <c r="Z30" i="11"/>
  <c r="Y30" i="11"/>
  <c r="R30" i="11"/>
  <c r="S30" i="11" s="1"/>
  <c r="K30" i="11"/>
  <c r="L30" i="11" s="1"/>
  <c r="H30" i="11"/>
  <c r="O30" i="11" s="1"/>
  <c r="G30" i="11"/>
  <c r="AN29" i="11"/>
  <c r="AM29" i="11"/>
  <c r="AG29" i="11"/>
  <c r="AF29" i="11"/>
  <c r="Y29" i="11"/>
  <c r="Z29" i="11" s="1"/>
  <c r="S29" i="11"/>
  <c r="R29" i="11"/>
  <c r="L29" i="11"/>
  <c r="K29" i="11"/>
  <c r="G29" i="11"/>
  <c r="H29" i="11" s="1"/>
  <c r="AN28" i="11"/>
  <c r="AG28" i="11"/>
  <c r="AQ28" i="11" s="1"/>
  <c r="Z28" i="11"/>
  <c r="AJ28" i="11" s="1"/>
  <c r="S28" i="11"/>
  <c r="AC28" i="11" s="1"/>
  <c r="L28" i="11"/>
  <c r="H28" i="11"/>
  <c r="O28" i="11" s="1"/>
  <c r="AG27" i="11"/>
  <c r="AQ27" i="11" s="1"/>
  <c r="Z27" i="11"/>
  <c r="S27" i="11"/>
  <c r="AC27" i="11" s="1"/>
  <c r="L27" i="11"/>
  <c r="H27" i="11"/>
  <c r="O27" i="11" s="1"/>
  <c r="AG26" i="11"/>
  <c r="AQ26" i="11" s="1"/>
  <c r="Z26" i="11"/>
  <c r="AJ26" i="11" s="1"/>
  <c r="S26" i="11"/>
  <c r="AC26" i="11" s="1"/>
  <c r="L26" i="11"/>
  <c r="H26" i="11"/>
  <c r="O26" i="11" s="1"/>
  <c r="AG25" i="11"/>
  <c r="AQ25" i="11" s="1"/>
  <c r="Z25" i="11"/>
  <c r="AJ25" i="11" s="1"/>
  <c r="S25" i="11"/>
  <c r="AC25" i="11" s="1"/>
  <c r="L25" i="11"/>
  <c r="H25" i="11"/>
  <c r="O25" i="11" s="1"/>
  <c r="AQ24" i="11"/>
  <c r="AN24" i="11"/>
  <c r="AP24" i="11" s="1"/>
  <c r="AG24" i="11"/>
  <c r="Z24" i="11"/>
  <c r="AI24" i="11" s="1"/>
  <c r="S24" i="11"/>
  <c r="L24" i="11"/>
  <c r="U24" i="11" s="1"/>
  <c r="H24" i="11"/>
  <c r="O24" i="11" s="1"/>
  <c r="AN23" i="11"/>
  <c r="AG23" i="11"/>
  <c r="Z23" i="11"/>
  <c r="S23" i="11"/>
  <c r="L23" i="11"/>
  <c r="H23" i="11"/>
  <c r="Q73" i="10"/>
  <c r="R45" i="10" s="1"/>
  <c r="S45" i="10" s="1"/>
  <c r="U45" i="10" s="1"/>
  <c r="V45" i="10" s="1"/>
  <c r="J46" i="10"/>
  <c r="H46" i="10"/>
  <c r="O46" i="10" s="1"/>
  <c r="AM44" i="10"/>
  <c r="AN44" i="10" s="1"/>
  <c r="AF44" i="10"/>
  <c r="AG44" i="10" s="1"/>
  <c r="Y44" i="10"/>
  <c r="Z44" i="10" s="1"/>
  <c r="R44" i="10"/>
  <c r="S44" i="10" s="1"/>
  <c r="K44" i="10"/>
  <c r="L44" i="10" s="1"/>
  <c r="G44" i="10"/>
  <c r="H44" i="10" s="1"/>
  <c r="AN43" i="10"/>
  <c r="AG43" i="10"/>
  <c r="Z43" i="10"/>
  <c r="S43" i="10"/>
  <c r="L43" i="10"/>
  <c r="H43" i="10"/>
  <c r="O43" i="10" s="1"/>
  <c r="AM42" i="10"/>
  <c r="AN42" i="10" s="1"/>
  <c r="AF42" i="10"/>
  <c r="AG42" i="10" s="1"/>
  <c r="Y42" i="10"/>
  <c r="Z42" i="10" s="1"/>
  <c r="R42" i="10"/>
  <c r="S42" i="10" s="1"/>
  <c r="K42" i="10"/>
  <c r="L42" i="10" s="1"/>
  <c r="G42" i="10"/>
  <c r="H42" i="10" s="1"/>
  <c r="AM40" i="10"/>
  <c r="AN40" i="10" s="1"/>
  <c r="AF40" i="10"/>
  <c r="AG40" i="10" s="1"/>
  <c r="Y40" i="10"/>
  <c r="Z40" i="10" s="1"/>
  <c r="R40" i="10"/>
  <c r="S40" i="10" s="1"/>
  <c r="K40" i="10"/>
  <c r="L40" i="10" s="1"/>
  <c r="G40" i="10"/>
  <c r="H40" i="10" s="1"/>
  <c r="AM38" i="10"/>
  <c r="AN38" i="10" s="1"/>
  <c r="AF38" i="10"/>
  <c r="AG38" i="10" s="1"/>
  <c r="AQ38" i="10" s="1"/>
  <c r="Y38" i="10"/>
  <c r="Z38" i="10" s="1"/>
  <c r="R38" i="10"/>
  <c r="S38" i="10" s="1"/>
  <c r="K38" i="10"/>
  <c r="L38" i="10" s="1"/>
  <c r="V38" i="10" s="1"/>
  <c r="G38" i="10"/>
  <c r="H38" i="10" s="1"/>
  <c r="O38" i="10" s="1"/>
  <c r="AM37" i="10"/>
  <c r="AN37" i="10" s="1"/>
  <c r="AF37" i="10"/>
  <c r="AG37" i="10" s="1"/>
  <c r="AQ37" i="10" s="1"/>
  <c r="Y37" i="10"/>
  <c r="Z37" i="10" s="1"/>
  <c r="AJ37" i="10" s="1"/>
  <c r="R37" i="10"/>
  <c r="S37" i="10" s="1"/>
  <c r="K37" i="10"/>
  <c r="L37" i="10" s="1"/>
  <c r="V37" i="10" s="1"/>
  <c r="G37" i="10"/>
  <c r="H37" i="10" s="1"/>
  <c r="AN36" i="10"/>
  <c r="AG36" i="10"/>
  <c r="Z36" i="10"/>
  <c r="S36" i="10"/>
  <c r="L36" i="10"/>
  <c r="H36" i="10"/>
  <c r="AM35" i="10"/>
  <c r="AN35" i="10" s="1"/>
  <c r="AF35" i="10"/>
  <c r="AG35" i="10" s="1"/>
  <c r="AQ35" i="10" s="1"/>
  <c r="Y35" i="10"/>
  <c r="Z35" i="10" s="1"/>
  <c r="AJ35" i="10" s="1"/>
  <c r="R35" i="10"/>
  <c r="S35" i="10" s="1"/>
  <c r="AC35" i="10" s="1"/>
  <c r="K35" i="10"/>
  <c r="L35" i="10" s="1"/>
  <c r="G35" i="10"/>
  <c r="H35" i="10" s="1"/>
  <c r="O35" i="10" s="1"/>
  <c r="AM34" i="10"/>
  <c r="AN34" i="10" s="1"/>
  <c r="AF34" i="10"/>
  <c r="AG34" i="10" s="1"/>
  <c r="Y34" i="10"/>
  <c r="Z34" i="10" s="1"/>
  <c r="AJ34" i="10" s="1"/>
  <c r="R34" i="10"/>
  <c r="S34" i="10" s="1"/>
  <c r="AC34" i="10" s="1"/>
  <c r="K34" i="10"/>
  <c r="L34" i="10" s="1"/>
  <c r="G34" i="10"/>
  <c r="H34" i="10" s="1"/>
  <c r="O34" i="10" s="1"/>
  <c r="AM33" i="10"/>
  <c r="AN33" i="10" s="1"/>
  <c r="AF33" i="10"/>
  <c r="AG33" i="10" s="1"/>
  <c r="Y33" i="10"/>
  <c r="Z33" i="10" s="1"/>
  <c r="AJ33" i="10" s="1"/>
  <c r="R33" i="10"/>
  <c r="S33" i="10" s="1"/>
  <c r="AC33" i="10" s="1"/>
  <c r="K33" i="10"/>
  <c r="L33" i="10" s="1"/>
  <c r="V33" i="10" s="1"/>
  <c r="G33" i="10"/>
  <c r="H33" i="10" s="1"/>
  <c r="AM32" i="10"/>
  <c r="AN32" i="10" s="1"/>
  <c r="AF32" i="10"/>
  <c r="AG32" i="10" s="1"/>
  <c r="Y32" i="10"/>
  <c r="Z32" i="10" s="1"/>
  <c r="R32" i="10"/>
  <c r="S32" i="10" s="1"/>
  <c r="AC32" i="10" s="1"/>
  <c r="K32" i="10"/>
  <c r="L32" i="10" s="1"/>
  <c r="V32" i="10" s="1"/>
  <c r="G32" i="10"/>
  <c r="H32" i="10" s="1"/>
  <c r="O32" i="10" s="1"/>
  <c r="AQ31" i="10"/>
  <c r="AM31" i="10"/>
  <c r="AN31" i="10" s="1"/>
  <c r="AF31" i="10"/>
  <c r="AG31" i="10" s="1"/>
  <c r="AI31" i="10" s="1"/>
  <c r="Y31" i="10"/>
  <c r="Z31" i="10" s="1"/>
  <c r="R31" i="10"/>
  <c r="S31" i="10" s="1"/>
  <c r="K31" i="10"/>
  <c r="L31" i="10" s="1"/>
  <c r="G31" i="10"/>
  <c r="H31" i="10" s="1"/>
  <c r="O31" i="10" s="1"/>
  <c r="AM30" i="10"/>
  <c r="AN30" i="10" s="1"/>
  <c r="AF30" i="10"/>
  <c r="AG30" i="10" s="1"/>
  <c r="AQ30" i="10" s="1"/>
  <c r="Y30" i="10"/>
  <c r="Z30" i="10" s="1"/>
  <c r="R30" i="10"/>
  <c r="S30" i="10" s="1"/>
  <c r="K30" i="10"/>
  <c r="L30" i="10" s="1"/>
  <c r="V30" i="10" s="1"/>
  <c r="G30" i="10"/>
  <c r="H30" i="10" s="1"/>
  <c r="O30" i="10" s="1"/>
  <c r="AM29" i="10"/>
  <c r="AN29" i="10" s="1"/>
  <c r="AF29" i="10"/>
  <c r="AG29" i="10" s="1"/>
  <c r="Y29" i="10"/>
  <c r="Z29" i="10" s="1"/>
  <c r="R29" i="10"/>
  <c r="S29" i="10" s="1"/>
  <c r="K29" i="10"/>
  <c r="L29" i="10" s="1"/>
  <c r="G29" i="10"/>
  <c r="H29" i="10" s="1"/>
  <c r="AP28" i="10"/>
  <c r="AN28" i="10"/>
  <c r="AG28" i="10"/>
  <c r="Z28" i="10"/>
  <c r="AJ28" i="10" s="1"/>
  <c r="S28" i="10"/>
  <c r="L28" i="10"/>
  <c r="V28" i="10" s="1"/>
  <c r="H28" i="10"/>
  <c r="O28" i="10" s="1"/>
  <c r="AN24" i="10"/>
  <c r="AP24" i="10" s="1"/>
  <c r="AG24" i="10"/>
  <c r="Z24" i="10"/>
  <c r="AJ24" i="10" s="1"/>
  <c r="S24" i="10"/>
  <c r="AB24" i="10" s="1"/>
  <c r="L24" i="10"/>
  <c r="V24" i="10" s="1"/>
  <c r="H24" i="10"/>
  <c r="O24" i="10" s="1"/>
  <c r="AN23" i="10"/>
  <c r="AG23" i="10"/>
  <c r="Z23" i="10"/>
  <c r="S23" i="10"/>
  <c r="L23" i="10"/>
  <c r="H23" i="10"/>
  <c r="AC45" i="26" l="1"/>
  <c r="U45" i="21"/>
  <c r="AE73" i="20"/>
  <c r="AF48" i="20" s="1"/>
  <c r="AF49" i="20" s="1"/>
  <c r="AG49" i="20" s="1"/>
  <c r="Z45" i="21"/>
  <c r="AJ45" i="21" s="1"/>
  <c r="Y54" i="21"/>
  <c r="Z54" i="21" s="1"/>
  <c r="Y52" i="21"/>
  <c r="Z52" i="21" s="1"/>
  <c r="AB52" i="21" s="1"/>
  <c r="AC52" i="21" s="1"/>
  <c r="Y51" i="21"/>
  <c r="Z51" i="21" s="1"/>
  <c r="AB51" i="21" s="1"/>
  <c r="AC51" i="21" s="1"/>
  <c r="U52" i="21"/>
  <c r="V52" i="21" s="1"/>
  <c r="U51" i="21"/>
  <c r="V51" i="21" s="1"/>
  <c r="U45" i="24"/>
  <c r="AP33" i="10"/>
  <c r="AI30" i="10"/>
  <c r="AB28" i="10"/>
  <c r="AP31" i="10"/>
  <c r="U24" i="10"/>
  <c r="U37" i="17"/>
  <c r="AB37" i="17"/>
  <c r="AP35" i="17"/>
  <c r="E13" i="36"/>
  <c r="F13" i="36"/>
  <c r="Z45" i="26"/>
  <c r="AB45" i="26" s="1"/>
  <c r="Y52" i="26"/>
  <c r="Z52" i="26" s="1"/>
  <c r="AB52" i="26" s="1"/>
  <c r="AC52" i="26" s="1"/>
  <c r="Y51" i="26"/>
  <c r="Z51" i="26" s="1"/>
  <c r="AB51" i="26" s="1"/>
  <c r="AC51" i="26" s="1"/>
  <c r="Y54" i="26"/>
  <c r="Z54" i="26" s="1"/>
  <c r="AB54" i="26" s="1"/>
  <c r="AC54" i="26" s="1"/>
  <c r="Z45" i="24"/>
  <c r="AB45" i="24" s="1"/>
  <c r="Y52" i="24"/>
  <c r="Z52" i="24" s="1"/>
  <c r="AB52" i="24" s="1"/>
  <c r="AC52" i="24" s="1"/>
  <c r="Y51" i="24"/>
  <c r="Z51" i="24" s="1"/>
  <c r="AB51" i="24" s="1"/>
  <c r="AC51" i="24" s="1"/>
  <c r="AP25" i="11"/>
  <c r="AP26" i="11"/>
  <c r="AB26" i="11"/>
  <c r="O31" i="11"/>
  <c r="AG48" i="20"/>
  <c r="AE73" i="24"/>
  <c r="AF45" i="24" s="1"/>
  <c r="AF54" i="24" s="1"/>
  <c r="AG54" i="24" s="1"/>
  <c r="Y49" i="19"/>
  <c r="Z49" i="19" s="1"/>
  <c r="AB49" i="19" s="1"/>
  <c r="AC49" i="19" s="1"/>
  <c r="Z48" i="19"/>
  <c r="AB48" i="19" s="1"/>
  <c r="AC48" i="19" s="1"/>
  <c r="R49" i="17"/>
  <c r="S48" i="17"/>
  <c r="U48" i="17" s="1"/>
  <c r="V48" i="17" s="1"/>
  <c r="R48" i="11"/>
  <c r="S48" i="11" s="1"/>
  <c r="R49" i="18"/>
  <c r="S49" i="18" s="1"/>
  <c r="S48" i="18"/>
  <c r="U48" i="18" s="1"/>
  <c r="V48" i="18" s="1"/>
  <c r="U48" i="19"/>
  <c r="V48" i="19" s="1"/>
  <c r="R45" i="11"/>
  <c r="S45" i="11" s="1"/>
  <c r="U45" i="11" s="1"/>
  <c r="V45" i="11" s="1"/>
  <c r="AE73" i="19"/>
  <c r="AF48" i="19" s="1"/>
  <c r="Y49" i="20"/>
  <c r="Z49" i="20" s="1"/>
  <c r="AB49" i="20" s="1"/>
  <c r="AC49" i="20" s="1"/>
  <c r="Z48" i="20"/>
  <c r="AB48" i="20" s="1"/>
  <c r="AC48" i="20" s="1"/>
  <c r="N23" i="12"/>
  <c r="O23" i="12" s="1"/>
  <c r="N28" i="10"/>
  <c r="N34" i="18"/>
  <c r="N37" i="17"/>
  <c r="N34" i="17"/>
  <c r="N31" i="11"/>
  <c r="N44" i="10"/>
  <c r="O44" i="10" s="1"/>
  <c r="AB37" i="10"/>
  <c r="U28" i="10"/>
  <c r="AC24" i="10"/>
  <c r="N24" i="10"/>
  <c r="AC28" i="10"/>
  <c r="AF45" i="26"/>
  <c r="AF54" i="26" s="1"/>
  <c r="L39" i="21"/>
  <c r="L47" i="21" s="1"/>
  <c r="AP32" i="21"/>
  <c r="AC35" i="21"/>
  <c r="AB28" i="18"/>
  <c r="AI24" i="18"/>
  <c r="AP35" i="18"/>
  <c r="AJ24" i="18"/>
  <c r="AP33" i="18"/>
  <c r="AI33" i="17"/>
  <c r="AQ33" i="17"/>
  <c r="AI37" i="17"/>
  <c r="U33" i="17"/>
  <c r="AC33" i="17"/>
  <c r="AB33" i="17"/>
  <c r="AJ33" i="17"/>
  <c r="AP32" i="17"/>
  <c r="AP33" i="17"/>
  <c r="U28" i="17"/>
  <c r="U35" i="17"/>
  <c r="AB35" i="17"/>
  <c r="AP37" i="17"/>
  <c r="AI35" i="17"/>
  <c r="N31" i="17"/>
  <c r="U28" i="16"/>
  <c r="AB28" i="15"/>
  <c r="AP30" i="15"/>
  <c r="N24" i="15"/>
  <c r="AJ28" i="15"/>
  <c r="AI34" i="15"/>
  <c r="AB24" i="15"/>
  <c r="AB37" i="14"/>
  <c r="AB24" i="14"/>
  <c r="AQ37" i="14"/>
  <c r="N29" i="14"/>
  <c r="AP31" i="14"/>
  <c r="AP32" i="13"/>
  <c r="N24" i="12"/>
  <c r="AC34" i="12"/>
  <c r="AC38" i="12"/>
  <c r="AI31" i="11"/>
  <c r="AQ31" i="11"/>
  <c r="AP31" i="11"/>
  <c r="AF59" i="11"/>
  <c r="AG59" i="11" s="1"/>
  <c r="U28" i="11"/>
  <c r="U32" i="11"/>
  <c r="AI27" i="11"/>
  <c r="AP27" i="11"/>
  <c r="AP28" i="11"/>
  <c r="AP35" i="11"/>
  <c r="H59" i="11"/>
  <c r="AI25" i="11"/>
  <c r="AP37" i="11"/>
  <c r="K59" i="11"/>
  <c r="L59" i="11" s="1"/>
  <c r="V59" i="11" s="1"/>
  <c r="R59" i="11"/>
  <c r="S59" i="11" s="1"/>
  <c r="AC59" i="11" s="1"/>
  <c r="AI26" i="11"/>
  <c r="Y59" i="11"/>
  <c r="Z59" i="11" s="1"/>
  <c r="AJ59" i="11" s="1"/>
  <c r="X73" i="14"/>
  <c r="AE73" i="14" s="1"/>
  <c r="R45" i="14"/>
  <c r="S45" i="14" s="1"/>
  <c r="R44" i="14"/>
  <c r="S44" i="14" s="1"/>
  <c r="U44" i="14" s="1"/>
  <c r="V44" i="14" s="1"/>
  <c r="R48" i="14"/>
  <c r="X73" i="12"/>
  <c r="AE73" i="12" s="1"/>
  <c r="R45" i="12"/>
  <c r="S45" i="12" s="1"/>
  <c r="R44" i="12"/>
  <c r="S44" i="12" s="1"/>
  <c r="U44" i="12" s="1"/>
  <c r="V44" i="12" s="1"/>
  <c r="R48" i="12"/>
  <c r="X73" i="10"/>
  <c r="Y45" i="10" s="1"/>
  <c r="Z45" i="10" s="1"/>
  <c r="AB45" i="10" s="1"/>
  <c r="AC45" i="10" s="1"/>
  <c r="X73" i="13"/>
  <c r="AE73" i="13" s="1"/>
  <c r="R45" i="13"/>
  <c r="S45" i="13" s="1"/>
  <c r="R44" i="13"/>
  <c r="S44" i="13" s="1"/>
  <c r="U44" i="13" s="1"/>
  <c r="V44" i="13" s="1"/>
  <c r="R48" i="13"/>
  <c r="Y45" i="19"/>
  <c r="Z45" i="19" s="1"/>
  <c r="Y44" i="19"/>
  <c r="Z44" i="19" s="1"/>
  <c r="R45" i="15"/>
  <c r="S45" i="15" s="1"/>
  <c r="R44" i="15"/>
  <c r="S44" i="15" s="1"/>
  <c r="U44" i="15" s="1"/>
  <c r="V44" i="15" s="1"/>
  <c r="R48" i="15"/>
  <c r="R45" i="16"/>
  <c r="S45" i="16" s="1"/>
  <c r="R44" i="16"/>
  <c r="S44" i="16" s="1"/>
  <c r="U44" i="16" s="1"/>
  <c r="V44" i="16" s="1"/>
  <c r="R48" i="16"/>
  <c r="R45" i="18"/>
  <c r="S45" i="18" s="1"/>
  <c r="U45" i="18" s="1"/>
  <c r="V45" i="18" s="1"/>
  <c r="R44" i="18"/>
  <c r="S44" i="18" s="1"/>
  <c r="U44" i="20"/>
  <c r="V44" i="20" s="1"/>
  <c r="R45" i="17"/>
  <c r="S45" i="17" s="1"/>
  <c r="U45" i="17" s="1"/>
  <c r="V45" i="17" s="1"/>
  <c r="R44" i="17"/>
  <c r="S44" i="17" s="1"/>
  <c r="AE73" i="21"/>
  <c r="AF45" i="21" s="1"/>
  <c r="Y45" i="20"/>
  <c r="Z45" i="20" s="1"/>
  <c r="AB45" i="20" s="1"/>
  <c r="AC45" i="20" s="1"/>
  <c r="Y44" i="20"/>
  <c r="Z44" i="20" s="1"/>
  <c r="AB42" i="11"/>
  <c r="AP42" i="10"/>
  <c r="AQ42" i="10" s="1"/>
  <c r="AP40" i="10"/>
  <c r="AQ40" i="10" s="1"/>
  <c r="AI40" i="10"/>
  <c r="AJ40" i="10" s="1"/>
  <c r="AI44" i="10"/>
  <c r="AJ44" i="10" s="1"/>
  <c r="U44" i="10"/>
  <c r="V44" i="10" s="1"/>
  <c r="AB40" i="10"/>
  <c r="AC40" i="10" s="1"/>
  <c r="AP46" i="11"/>
  <c r="AQ46" i="11" s="1"/>
  <c r="AP42" i="11"/>
  <c r="AI42" i="11"/>
  <c r="U46" i="11"/>
  <c r="V46" i="11" s="1"/>
  <c r="N46" i="11"/>
  <c r="O46" i="11" s="1"/>
  <c r="S44" i="11"/>
  <c r="U44" i="11" s="1"/>
  <c r="V44" i="11" s="1"/>
  <c r="N40" i="11"/>
  <c r="O40" i="11" s="1"/>
  <c r="H45" i="11"/>
  <c r="N45" i="11" s="1"/>
  <c r="O45" i="11" s="1"/>
  <c r="N53" i="11"/>
  <c r="O53" i="11" s="1"/>
  <c r="U42" i="11"/>
  <c r="V42" i="11" s="1"/>
  <c r="AP53" i="11"/>
  <c r="AQ53" i="11" s="1"/>
  <c r="X73" i="18"/>
  <c r="Y48" i="18" s="1"/>
  <c r="X73" i="15"/>
  <c r="Y45" i="11"/>
  <c r="Z45" i="11" s="1"/>
  <c r="Y44" i="11"/>
  <c r="Z44" i="11" s="1"/>
  <c r="AB29" i="10"/>
  <c r="AP39" i="24"/>
  <c r="AQ39" i="24" s="1"/>
  <c r="S39" i="18"/>
  <c r="U38" i="18"/>
  <c r="AI29" i="16"/>
  <c r="AJ29" i="16" s="1"/>
  <c r="U23" i="16"/>
  <c r="V23" i="16" s="1"/>
  <c r="AP24" i="16"/>
  <c r="AI23" i="11"/>
  <c r="AJ23" i="11" s="1"/>
  <c r="AI23" i="15"/>
  <c r="AJ23" i="15" s="1"/>
  <c r="AP24" i="18"/>
  <c r="AB24" i="18"/>
  <c r="N28" i="18"/>
  <c r="AB23" i="10"/>
  <c r="AC23" i="10" s="1"/>
  <c r="AP23" i="17"/>
  <c r="AQ23" i="17" s="1"/>
  <c r="AI24" i="17"/>
  <c r="AP28" i="17"/>
  <c r="AP31" i="17"/>
  <c r="AP24" i="17"/>
  <c r="AI28" i="17"/>
  <c r="AI31" i="17"/>
  <c r="AB28" i="17"/>
  <c r="AJ28" i="17"/>
  <c r="S39" i="17"/>
  <c r="F14" i="36" s="1"/>
  <c r="AB30" i="17"/>
  <c r="AB31" i="17"/>
  <c r="AC31" i="17" s="1"/>
  <c r="U31" i="17"/>
  <c r="V31" i="17" s="1"/>
  <c r="AP23" i="11"/>
  <c r="AQ23" i="11" s="1"/>
  <c r="AP24" i="15"/>
  <c r="AB30" i="15"/>
  <c r="N28" i="15"/>
  <c r="N23" i="15"/>
  <c r="O23" i="15" s="1"/>
  <c r="O24" i="15"/>
  <c r="N31" i="15"/>
  <c r="O31" i="15" s="1"/>
  <c r="AP23" i="14"/>
  <c r="AQ23" i="14" s="1"/>
  <c r="AP29" i="14"/>
  <c r="AQ29" i="14" s="1"/>
  <c r="AI24" i="14"/>
  <c r="AP24" i="14"/>
  <c r="AJ28" i="14"/>
  <c r="AB31" i="14"/>
  <c r="AC31" i="14" s="1"/>
  <c r="AB28" i="14"/>
  <c r="AB29" i="14"/>
  <c r="AC29" i="14" s="1"/>
  <c r="AP24" i="13"/>
  <c r="AP23" i="12"/>
  <c r="AQ23" i="12" s="1"/>
  <c r="AB30" i="12"/>
  <c r="AP32" i="10"/>
  <c r="AP35" i="10"/>
  <c r="AP30" i="10"/>
  <c r="AP36" i="10"/>
  <c r="AQ36" i="10" s="1"/>
  <c r="AB42" i="10"/>
  <c r="AC42" i="10" s="1"/>
  <c r="O33" i="10"/>
  <c r="N33" i="10"/>
  <c r="U42" i="10"/>
  <c r="V42" i="10" s="1"/>
  <c r="AI42" i="10"/>
  <c r="AJ42" i="10" s="1"/>
  <c r="AP43" i="10"/>
  <c r="AQ43" i="10" s="1"/>
  <c r="AP38" i="10"/>
  <c r="U29" i="16"/>
  <c r="V29" i="16" s="1"/>
  <c r="AP37" i="16"/>
  <c r="AP23" i="16"/>
  <c r="AQ23" i="16" s="1"/>
  <c r="U24" i="16"/>
  <c r="AP28" i="16"/>
  <c r="X73" i="16"/>
  <c r="U35" i="16"/>
  <c r="AP35" i="16"/>
  <c r="AI23" i="16"/>
  <c r="AJ23" i="16" s="1"/>
  <c r="AI28" i="16"/>
  <c r="AC33" i="16"/>
  <c r="U33" i="16"/>
  <c r="AB35" i="16"/>
  <c r="AJ35" i="16"/>
  <c r="AJ33" i="16"/>
  <c r="AB33" i="16"/>
  <c r="AQ33" i="16"/>
  <c r="AI33" i="16"/>
  <c r="H39" i="16"/>
  <c r="AC35" i="16"/>
  <c r="U37" i="16"/>
  <c r="AB37" i="16"/>
  <c r="AI37" i="16"/>
  <c r="AP38" i="16"/>
  <c r="N29" i="16"/>
  <c r="O29" i="16" s="1"/>
  <c r="AB29" i="16"/>
  <c r="AC29" i="16" s="1"/>
  <c r="AP29" i="16"/>
  <c r="AQ29" i="16" s="1"/>
  <c r="AP31" i="16"/>
  <c r="N35" i="16"/>
  <c r="AI35" i="16"/>
  <c r="AQ35" i="16"/>
  <c r="AP30" i="16"/>
  <c r="AI39" i="26"/>
  <c r="AJ39" i="26" s="1"/>
  <c r="AB39" i="26"/>
  <c r="AC39" i="26" s="1"/>
  <c r="H47" i="26"/>
  <c r="S47" i="26"/>
  <c r="U39" i="26"/>
  <c r="V39" i="26" s="1"/>
  <c r="N39" i="26"/>
  <c r="O39" i="26" s="1"/>
  <c r="L47" i="26"/>
  <c r="AP39" i="26"/>
  <c r="AQ39" i="26" s="1"/>
  <c r="AQ46" i="26"/>
  <c r="AB39" i="24"/>
  <c r="AC39" i="24" s="1"/>
  <c r="Z47" i="24"/>
  <c r="AI39" i="24"/>
  <c r="AJ39" i="24" s="1"/>
  <c r="H50" i="24"/>
  <c r="S47" i="24"/>
  <c r="U39" i="24"/>
  <c r="V39" i="24" s="1"/>
  <c r="L47" i="24"/>
  <c r="N39" i="24"/>
  <c r="O39" i="24" s="1"/>
  <c r="AI35" i="21"/>
  <c r="AQ35" i="21"/>
  <c r="AP35" i="21"/>
  <c r="AB33" i="21"/>
  <c r="AJ33" i="21"/>
  <c r="AQ30" i="21"/>
  <c r="AI30" i="21"/>
  <c r="AJ32" i="21"/>
  <c r="AB32" i="21"/>
  <c r="V34" i="21"/>
  <c r="N34" i="21"/>
  <c r="AP34" i="21"/>
  <c r="N38" i="21"/>
  <c r="V38" i="21"/>
  <c r="AP38" i="21"/>
  <c r="N35" i="21"/>
  <c r="V35" i="21"/>
  <c r="H39" i="21"/>
  <c r="H47" i="21" s="1"/>
  <c r="H50" i="21" s="1"/>
  <c r="N37" i="21"/>
  <c r="V37" i="21"/>
  <c r="AC30" i="21"/>
  <c r="U30" i="21"/>
  <c r="V32" i="21"/>
  <c r="N32" i="21"/>
  <c r="AB34" i="21"/>
  <c r="AJ34" i="21"/>
  <c r="AJ38" i="21"/>
  <c r="AB38" i="21"/>
  <c r="U37" i="21"/>
  <c r="AC37" i="21"/>
  <c r="Z39" i="21"/>
  <c r="AJ30" i="21"/>
  <c r="AB30" i="21"/>
  <c r="U32" i="21"/>
  <c r="AC32" i="21"/>
  <c r="AQ34" i="21"/>
  <c r="AI34" i="21"/>
  <c r="AQ38" i="21"/>
  <c r="AI38" i="21"/>
  <c r="AG39" i="21"/>
  <c r="V30" i="21"/>
  <c r="N30" i="21"/>
  <c r="AP30" i="21"/>
  <c r="AN39" i="21"/>
  <c r="AQ32" i="21"/>
  <c r="AI32" i="21"/>
  <c r="AC34" i="21"/>
  <c r="U34" i="21"/>
  <c r="U38" i="21"/>
  <c r="AC38" i="21"/>
  <c r="AI33" i="21"/>
  <c r="AQ33" i="21"/>
  <c r="N33" i="21"/>
  <c r="S39" i="21"/>
  <c r="S47" i="21" s="1"/>
  <c r="S47" i="20"/>
  <c r="U39" i="20"/>
  <c r="V39" i="20" s="1"/>
  <c r="L47" i="20"/>
  <c r="N39" i="20"/>
  <c r="O39" i="20" s="1"/>
  <c r="AB39" i="20"/>
  <c r="AC39" i="20" s="1"/>
  <c r="H47" i="20"/>
  <c r="AI39" i="20"/>
  <c r="AJ39" i="20" s="1"/>
  <c r="AP39" i="20"/>
  <c r="AQ39" i="20" s="1"/>
  <c r="H47" i="19"/>
  <c r="N39" i="19"/>
  <c r="O39" i="19" s="1"/>
  <c r="L47" i="19"/>
  <c r="AB39" i="19"/>
  <c r="AC39" i="19" s="1"/>
  <c r="S47" i="19"/>
  <c r="U39" i="19"/>
  <c r="V39" i="19" s="1"/>
  <c r="AP39" i="19"/>
  <c r="AQ39" i="19" s="1"/>
  <c r="AI39" i="19"/>
  <c r="AJ39" i="19" s="1"/>
  <c r="AP31" i="18"/>
  <c r="AP29" i="18"/>
  <c r="AQ29" i="18" s="1"/>
  <c r="AP30" i="18"/>
  <c r="AB37" i="18"/>
  <c r="AI38" i="18"/>
  <c r="AP38" i="18"/>
  <c r="N32" i="18"/>
  <c r="AB35" i="18"/>
  <c r="AB38" i="18"/>
  <c r="AI30" i="18"/>
  <c r="U34" i="18"/>
  <c r="V34" i="18"/>
  <c r="AI34" i="18"/>
  <c r="AI32" i="18"/>
  <c r="AB32" i="18"/>
  <c r="H39" i="18"/>
  <c r="Z39" i="18"/>
  <c r="AC24" i="18"/>
  <c r="V30" i="18"/>
  <c r="N30" i="18"/>
  <c r="U30" i="18"/>
  <c r="AJ31" i="18"/>
  <c r="AB31" i="18"/>
  <c r="AJ32" i="18"/>
  <c r="V35" i="18"/>
  <c r="N35" i="18"/>
  <c r="L39" i="18"/>
  <c r="N23" i="18"/>
  <c r="O23" i="18" s="1"/>
  <c r="AB23" i="18"/>
  <c r="AC23" i="18" s="1"/>
  <c r="AN39" i="18"/>
  <c r="AP23" i="18"/>
  <c r="AQ23" i="18" s="1"/>
  <c r="U24" i="18"/>
  <c r="U29" i="18"/>
  <c r="V29" i="18" s="1"/>
  <c r="N31" i="18"/>
  <c r="AQ33" i="18"/>
  <c r="AI33" i="18"/>
  <c r="AQ35" i="18"/>
  <c r="AI35" i="18"/>
  <c r="AC37" i="18"/>
  <c r="U37" i="18"/>
  <c r="AC33" i="18"/>
  <c r="U33" i="18"/>
  <c r="U23" i="18"/>
  <c r="V23" i="18" s="1"/>
  <c r="V24" i="18"/>
  <c r="N24" i="18"/>
  <c r="AI29" i="18"/>
  <c r="AJ29" i="18" s="1"/>
  <c r="AB29" i="18"/>
  <c r="AC29" i="18" s="1"/>
  <c r="AB30" i="18"/>
  <c r="AJ30" i="18"/>
  <c r="AC31" i="18"/>
  <c r="U31" i="18"/>
  <c r="V31" i="18" s="1"/>
  <c r="O33" i="18"/>
  <c r="N33" i="18"/>
  <c r="V37" i="18"/>
  <c r="N37" i="18"/>
  <c r="AG39" i="18"/>
  <c r="AC28" i="18"/>
  <c r="U28" i="18"/>
  <c r="AQ28" i="18"/>
  <c r="AI28" i="18"/>
  <c r="AC38" i="18"/>
  <c r="AI31" i="18"/>
  <c r="AC32" i="18"/>
  <c r="U32" i="18"/>
  <c r="U35" i="18"/>
  <c r="AI37" i="18"/>
  <c r="AJ34" i="18"/>
  <c r="AB34" i="18"/>
  <c r="AI23" i="18"/>
  <c r="AJ23" i="18" s="1"/>
  <c r="N29" i="18"/>
  <c r="O29" i="18" s="1"/>
  <c r="AJ33" i="18"/>
  <c r="AB33" i="18"/>
  <c r="V38" i="18"/>
  <c r="N38" i="18"/>
  <c r="U29" i="17"/>
  <c r="V29" i="17" s="1"/>
  <c r="AI29" i="17"/>
  <c r="AJ29" i="17" s="1"/>
  <c r="AI34" i="17"/>
  <c r="AQ34" i="17"/>
  <c r="U38" i="17"/>
  <c r="AC38" i="17"/>
  <c r="Z39" i="17"/>
  <c r="AB23" i="17"/>
  <c r="H39" i="17"/>
  <c r="O28" i="17"/>
  <c r="U34" i="17"/>
  <c r="AC34" i="17"/>
  <c r="L39" i="17"/>
  <c r="N23" i="17"/>
  <c r="U23" i="17"/>
  <c r="V23" i="17" s="1"/>
  <c r="AJ24" i="17"/>
  <c r="AB24" i="17"/>
  <c r="N29" i="17"/>
  <c r="O29" i="17" s="1"/>
  <c r="AB29" i="17"/>
  <c r="AC29" i="17" s="1"/>
  <c r="AP29" i="17"/>
  <c r="AQ29" i="17" s="1"/>
  <c r="AI30" i="17"/>
  <c r="AQ30" i="17"/>
  <c r="U32" i="17"/>
  <c r="AI23" i="17"/>
  <c r="U30" i="17"/>
  <c r="AC30" i="17"/>
  <c r="AJ30" i="17"/>
  <c r="N32" i="17"/>
  <c r="V32" i="17"/>
  <c r="AB32" i="17"/>
  <c r="AJ32" i="17"/>
  <c r="N33" i="17"/>
  <c r="O35" i="17"/>
  <c r="N35" i="17"/>
  <c r="AI38" i="17"/>
  <c r="AQ38" i="17"/>
  <c r="U24" i="17"/>
  <c r="N30" i="17"/>
  <c r="V30" i="17"/>
  <c r="AP30" i="17"/>
  <c r="AI32" i="17"/>
  <c r="AQ32" i="17"/>
  <c r="AB34" i="17"/>
  <c r="AJ34" i="17"/>
  <c r="V37" i="17"/>
  <c r="AC37" i="17"/>
  <c r="AJ37" i="17"/>
  <c r="AQ37" i="17"/>
  <c r="N38" i="17"/>
  <c r="V38" i="17"/>
  <c r="AP38" i="17"/>
  <c r="AN39" i="17"/>
  <c r="AG39" i="17"/>
  <c r="N24" i="17"/>
  <c r="V34" i="17"/>
  <c r="AP34" i="17"/>
  <c r="AB38" i="17"/>
  <c r="AJ38" i="17"/>
  <c r="V28" i="17"/>
  <c r="N28" i="17"/>
  <c r="X73" i="17"/>
  <c r="Y48" i="17" s="1"/>
  <c r="N30" i="16"/>
  <c r="V30" i="16"/>
  <c r="N32" i="16"/>
  <c r="V32" i="16"/>
  <c r="AI32" i="16"/>
  <c r="AQ32" i="16"/>
  <c r="AI34" i="16"/>
  <c r="AQ34" i="16"/>
  <c r="V38" i="16"/>
  <c r="N38" i="16"/>
  <c r="U32" i="16"/>
  <c r="AC32" i="16"/>
  <c r="AP32" i="16"/>
  <c r="AP34" i="16"/>
  <c r="AC38" i="16"/>
  <c r="U38" i="16"/>
  <c r="U30" i="16"/>
  <c r="AC30" i="16"/>
  <c r="O33" i="16"/>
  <c r="N33" i="16"/>
  <c r="AJ38" i="16"/>
  <c r="AB38" i="16"/>
  <c r="AB30" i="16"/>
  <c r="AJ30" i="16"/>
  <c r="N34" i="16"/>
  <c r="V34" i="16"/>
  <c r="AB34" i="16"/>
  <c r="AJ34" i="16"/>
  <c r="O37" i="16"/>
  <c r="N37" i="16"/>
  <c r="AQ38" i="16"/>
  <c r="AI38" i="16"/>
  <c r="AG39" i="16"/>
  <c r="AC24" i="16"/>
  <c r="AC28" i="16"/>
  <c r="U34" i="16"/>
  <c r="N23" i="16"/>
  <c r="O23" i="16" s="1"/>
  <c r="U31" i="16"/>
  <c r="V31" i="16" s="1"/>
  <c r="AB31" i="16"/>
  <c r="AC31" i="16" s="1"/>
  <c r="AB24" i="16"/>
  <c r="AJ24" i="16"/>
  <c r="AB28" i="16"/>
  <c r="AJ28" i="16"/>
  <c r="L39" i="16"/>
  <c r="AI30" i="16"/>
  <c r="AB32" i="16"/>
  <c r="AC34" i="16"/>
  <c r="S39" i="16"/>
  <c r="Z39" i="16"/>
  <c r="N31" i="16"/>
  <c r="O31" i="16" s="1"/>
  <c r="AI31" i="16"/>
  <c r="AN39" i="16"/>
  <c r="AB23" i="16"/>
  <c r="AC23" i="16" s="1"/>
  <c r="V24" i="16"/>
  <c r="N24" i="16"/>
  <c r="V28" i="16"/>
  <c r="N28" i="16"/>
  <c r="AJ37" i="15"/>
  <c r="AI37" i="15"/>
  <c r="AI32" i="15"/>
  <c r="AJ30" i="15"/>
  <c r="AI38" i="15"/>
  <c r="AP35" i="15"/>
  <c r="AP38" i="15"/>
  <c r="AP31" i="15"/>
  <c r="U38" i="15"/>
  <c r="AC37" i="15"/>
  <c r="U37" i="15"/>
  <c r="S39" i="15"/>
  <c r="AC31" i="15"/>
  <c r="U31" i="15"/>
  <c r="V31" i="15" s="1"/>
  <c r="AJ33" i="15"/>
  <c r="AB33" i="15"/>
  <c r="AI33" i="15"/>
  <c r="N29" i="15"/>
  <c r="O29" i="15" s="1"/>
  <c r="U29" i="15"/>
  <c r="V29" i="15" s="1"/>
  <c r="O30" i="15"/>
  <c r="H39" i="15"/>
  <c r="AC30" i="15"/>
  <c r="AQ35" i="15"/>
  <c r="AI35" i="15"/>
  <c r="V37" i="15"/>
  <c r="N37" i="15"/>
  <c r="Z39" i="15"/>
  <c r="AI29" i="15"/>
  <c r="AJ29" i="15" s="1"/>
  <c r="AQ32" i="15"/>
  <c r="AQ34" i="15"/>
  <c r="N35" i="15"/>
  <c r="AB23" i="15"/>
  <c r="AC23" i="15" s="1"/>
  <c r="AN39" i="15"/>
  <c r="AI24" i="15"/>
  <c r="AQ24" i="15"/>
  <c r="V30" i="15"/>
  <c r="N30" i="15"/>
  <c r="N32" i="15"/>
  <c r="N34" i="15"/>
  <c r="V34" i="15"/>
  <c r="AB35" i="15"/>
  <c r="AB37" i="15"/>
  <c r="AB38" i="15"/>
  <c r="AJ38" i="15"/>
  <c r="L39" i="15"/>
  <c r="AI31" i="15"/>
  <c r="AC32" i="15"/>
  <c r="U32" i="15"/>
  <c r="AP32" i="15"/>
  <c r="U35" i="15"/>
  <c r="AC24" i="15"/>
  <c r="U24" i="15"/>
  <c r="U30" i="15"/>
  <c r="AB31" i="15"/>
  <c r="N33" i="15"/>
  <c r="V38" i="15"/>
  <c r="N38" i="15"/>
  <c r="U23" i="15"/>
  <c r="V23" i="15" s="1"/>
  <c r="AG39" i="15"/>
  <c r="AP23" i="15"/>
  <c r="AQ23" i="15" s="1"/>
  <c r="AC28" i="15"/>
  <c r="U28" i="15"/>
  <c r="AQ28" i="15"/>
  <c r="AI28" i="15"/>
  <c r="AB29" i="15"/>
  <c r="AC29" i="15" s="1"/>
  <c r="AP29" i="15"/>
  <c r="AQ29" i="15" s="1"/>
  <c r="AB32" i="15"/>
  <c r="U33" i="15"/>
  <c r="AP33" i="15"/>
  <c r="AJ34" i="15"/>
  <c r="AB34" i="15"/>
  <c r="AB35" i="14"/>
  <c r="AJ35" i="14"/>
  <c r="V37" i="14"/>
  <c r="U37" i="14"/>
  <c r="AI35" i="14"/>
  <c r="AQ35" i="14"/>
  <c r="U31" i="14"/>
  <c r="V31" i="14" s="1"/>
  <c r="AQ33" i="14"/>
  <c r="AI33" i="14"/>
  <c r="U35" i="14"/>
  <c r="AC35" i="14"/>
  <c r="AP35" i="14"/>
  <c r="AC33" i="14"/>
  <c r="U33" i="14"/>
  <c r="AJ33" i="14"/>
  <c r="AB33" i="14"/>
  <c r="AP33" i="14"/>
  <c r="U29" i="14"/>
  <c r="V29" i="14" s="1"/>
  <c r="AI29" i="14"/>
  <c r="AJ29" i="14" s="1"/>
  <c r="AI31" i="14"/>
  <c r="AJ31" i="14"/>
  <c r="O29" i="14"/>
  <c r="AP32" i="14"/>
  <c r="AJ32" i="14"/>
  <c r="AB32" i="14"/>
  <c r="AC34" i="14"/>
  <c r="U34" i="14"/>
  <c r="O31" i="14"/>
  <c r="N31" i="14"/>
  <c r="V32" i="14"/>
  <c r="N32" i="14"/>
  <c r="AQ38" i="14"/>
  <c r="AI38" i="14"/>
  <c r="H39" i="14"/>
  <c r="AQ30" i="14"/>
  <c r="AI30" i="14"/>
  <c r="O35" i="14"/>
  <c r="N35" i="14"/>
  <c r="AC38" i="14"/>
  <c r="U38" i="14"/>
  <c r="AC30" i="14"/>
  <c r="U30" i="14"/>
  <c r="AQ34" i="14"/>
  <c r="AI34" i="14"/>
  <c r="AJ30" i="14"/>
  <c r="AB30" i="14"/>
  <c r="AQ32" i="14"/>
  <c r="AI32" i="14"/>
  <c r="AJ34" i="14"/>
  <c r="AB34" i="14"/>
  <c r="V38" i="14"/>
  <c r="N38" i="14"/>
  <c r="AP38" i="14"/>
  <c r="AN39" i="14"/>
  <c r="U23" i="14"/>
  <c r="V23" i="14" s="1"/>
  <c r="AB23" i="14"/>
  <c r="AC23" i="14" s="1"/>
  <c r="V24" i="14"/>
  <c r="N24" i="14"/>
  <c r="V28" i="14"/>
  <c r="N28" i="14"/>
  <c r="N33" i="14"/>
  <c r="N37" i="14"/>
  <c r="S39" i="14"/>
  <c r="V30" i="14"/>
  <c r="N30" i="14"/>
  <c r="AP30" i="14"/>
  <c r="AC32" i="14"/>
  <c r="U32" i="14"/>
  <c r="V34" i="14"/>
  <c r="N34" i="14"/>
  <c r="AP34" i="14"/>
  <c r="AJ38" i="14"/>
  <c r="AB38" i="14"/>
  <c r="AG39" i="14"/>
  <c r="AC24" i="14"/>
  <c r="AC28" i="14"/>
  <c r="N23" i="14"/>
  <c r="O23" i="14" s="1"/>
  <c r="Z39" i="14"/>
  <c r="AI23" i="14"/>
  <c r="AJ23" i="14" s="1"/>
  <c r="L39" i="14"/>
  <c r="AQ30" i="13"/>
  <c r="AI30" i="13"/>
  <c r="AB38" i="13"/>
  <c r="AJ38" i="13"/>
  <c r="AP30" i="13"/>
  <c r="AI35" i="13"/>
  <c r="AQ35" i="13"/>
  <c r="AI38" i="13"/>
  <c r="AQ38" i="13"/>
  <c r="U30" i="13"/>
  <c r="AC30" i="13"/>
  <c r="U32" i="13"/>
  <c r="AC32" i="13"/>
  <c r="AP38" i="13"/>
  <c r="AJ30" i="13"/>
  <c r="AB30" i="13"/>
  <c r="AB32" i="13"/>
  <c r="AJ32" i="13"/>
  <c r="AP34" i="13"/>
  <c r="U38" i="13"/>
  <c r="AC38" i="13"/>
  <c r="AI32" i="13"/>
  <c r="AQ32" i="13"/>
  <c r="AP29" i="13"/>
  <c r="AQ29" i="13" s="1"/>
  <c r="N33" i="13"/>
  <c r="N31" i="13"/>
  <c r="O31" i="13" s="1"/>
  <c r="AI33" i="13"/>
  <c r="AQ33" i="13"/>
  <c r="U37" i="13"/>
  <c r="AC37" i="13"/>
  <c r="U29" i="13"/>
  <c r="V29" i="13" s="1"/>
  <c r="N38" i="13"/>
  <c r="O38" i="13"/>
  <c r="O30" i="13"/>
  <c r="N30" i="13"/>
  <c r="AP33" i="13"/>
  <c r="AB34" i="13"/>
  <c r="AJ34" i="13"/>
  <c r="L39" i="13"/>
  <c r="U23" i="13"/>
  <c r="V23" i="13" s="1"/>
  <c r="V24" i="13"/>
  <c r="N24" i="13"/>
  <c r="AJ24" i="13"/>
  <c r="AB24" i="13"/>
  <c r="AJ28" i="13"/>
  <c r="AB28" i="13"/>
  <c r="U31" i="13"/>
  <c r="V31" i="13" s="1"/>
  <c r="AI31" i="13"/>
  <c r="AQ31" i="13"/>
  <c r="U35" i="13"/>
  <c r="AC35" i="13"/>
  <c r="AI37" i="13"/>
  <c r="AQ37" i="13"/>
  <c r="N23" i="13"/>
  <c r="O23" i="13" s="1"/>
  <c r="AN39" i="13"/>
  <c r="AP23" i="13"/>
  <c r="AQ23" i="13" s="1"/>
  <c r="AI29" i="13"/>
  <c r="AJ29" i="13" s="1"/>
  <c r="U33" i="13"/>
  <c r="AC33" i="13"/>
  <c r="U34" i="13"/>
  <c r="AC34" i="13"/>
  <c r="AI34" i="13"/>
  <c r="AQ34" i="13"/>
  <c r="AG39" i="13"/>
  <c r="N29" i="13"/>
  <c r="O29" i="13" s="1"/>
  <c r="AB29" i="13"/>
  <c r="AC29" i="13" s="1"/>
  <c r="AB33" i="13"/>
  <c r="AJ33" i="13"/>
  <c r="N34" i="13"/>
  <c r="V34" i="13"/>
  <c r="AI23" i="13"/>
  <c r="AJ23" i="13" s="1"/>
  <c r="AB23" i="13"/>
  <c r="AC23" i="13" s="1"/>
  <c r="Z39" i="13"/>
  <c r="AI24" i="13"/>
  <c r="AQ24" i="13"/>
  <c r="AI28" i="13"/>
  <c r="AB31" i="13"/>
  <c r="AC31" i="13" s="1"/>
  <c r="AJ31" i="13"/>
  <c r="AP31" i="13"/>
  <c r="N32" i="13"/>
  <c r="V33" i="13"/>
  <c r="N35" i="13"/>
  <c r="V35" i="13"/>
  <c r="AB35" i="13"/>
  <c r="AP35" i="13"/>
  <c r="N37" i="13"/>
  <c r="V37" i="13"/>
  <c r="AB37" i="13"/>
  <c r="AP37" i="13"/>
  <c r="U28" i="13"/>
  <c r="AQ28" i="13"/>
  <c r="H39" i="13"/>
  <c r="S39" i="13"/>
  <c r="N28" i="13"/>
  <c r="N30" i="12"/>
  <c r="N34" i="12"/>
  <c r="AP33" i="12"/>
  <c r="AP37" i="12"/>
  <c r="S39" i="12"/>
  <c r="AP31" i="12"/>
  <c r="AB32" i="12"/>
  <c r="AP35" i="12"/>
  <c r="H39" i="12"/>
  <c r="N38" i="12"/>
  <c r="AP29" i="12"/>
  <c r="AQ29" i="12" s="1"/>
  <c r="U30" i="12"/>
  <c r="N32" i="12"/>
  <c r="U34" i="12"/>
  <c r="U38" i="12"/>
  <c r="N29" i="12"/>
  <c r="O29" i="12" s="1"/>
  <c r="N37" i="12"/>
  <c r="V37" i="12"/>
  <c r="AB31" i="12"/>
  <c r="AJ31" i="12"/>
  <c r="AB35" i="12"/>
  <c r="AJ35" i="12"/>
  <c r="N31" i="12"/>
  <c r="O31" i="12" s="1"/>
  <c r="N35" i="12"/>
  <c r="V35" i="12"/>
  <c r="N33" i="12"/>
  <c r="V33" i="12"/>
  <c r="AB29" i="12"/>
  <c r="AC29" i="12" s="1"/>
  <c r="AB33" i="12"/>
  <c r="AJ33" i="12"/>
  <c r="AB37" i="12"/>
  <c r="AJ37" i="12"/>
  <c r="AJ24" i="12"/>
  <c r="AB24" i="12"/>
  <c r="AI24" i="12"/>
  <c r="AJ28" i="12"/>
  <c r="AB28" i="12"/>
  <c r="AI28" i="12"/>
  <c r="AQ30" i="12"/>
  <c r="AI30" i="12"/>
  <c r="AQ32" i="12"/>
  <c r="AI32" i="12"/>
  <c r="AQ34" i="12"/>
  <c r="AI34" i="12"/>
  <c r="AQ38" i="12"/>
  <c r="AI38" i="12"/>
  <c r="V30" i="12"/>
  <c r="V32" i="12"/>
  <c r="V34" i="12"/>
  <c r="V38" i="12"/>
  <c r="L39" i="12"/>
  <c r="AB23" i="12"/>
  <c r="AC23" i="12" s="1"/>
  <c r="AI23" i="12"/>
  <c r="AJ23" i="12" s="1"/>
  <c r="Z39" i="12"/>
  <c r="AN39" i="12"/>
  <c r="AP30" i="12"/>
  <c r="AP32" i="12"/>
  <c r="AP34" i="12"/>
  <c r="AP38" i="12"/>
  <c r="U29" i="12"/>
  <c r="V29" i="12" s="1"/>
  <c r="AI29" i="12"/>
  <c r="AJ29" i="12" s="1"/>
  <c r="U31" i="12"/>
  <c r="V31" i="12" s="1"/>
  <c r="AC31" i="12"/>
  <c r="AI31" i="12"/>
  <c r="AQ31" i="12"/>
  <c r="U33" i="12"/>
  <c r="AC33" i="12"/>
  <c r="AI33" i="12"/>
  <c r="AQ33" i="12"/>
  <c r="U35" i="12"/>
  <c r="AC35" i="12"/>
  <c r="AI35" i="12"/>
  <c r="AQ35" i="12"/>
  <c r="U37" i="12"/>
  <c r="AC37" i="12"/>
  <c r="AI37" i="12"/>
  <c r="AQ37" i="12"/>
  <c r="AG39" i="12"/>
  <c r="U23" i="12"/>
  <c r="V23" i="12" s="1"/>
  <c r="U24" i="12"/>
  <c r="U28" i="12"/>
  <c r="AC31" i="11"/>
  <c r="U31" i="11"/>
  <c r="V31" i="11" s="1"/>
  <c r="N33" i="11"/>
  <c r="O33" i="11"/>
  <c r="AB40" i="11"/>
  <c r="AC40" i="11" s="1"/>
  <c r="AI40" i="11"/>
  <c r="AJ40" i="11" s="1"/>
  <c r="AB31" i="11"/>
  <c r="AP40" i="11"/>
  <c r="AQ40" i="11" s="1"/>
  <c r="AB30" i="11"/>
  <c r="AC33" i="11"/>
  <c r="AJ33" i="11"/>
  <c r="AQ33" i="11"/>
  <c r="N34" i="11"/>
  <c r="AP38" i="11"/>
  <c r="AC42" i="11"/>
  <c r="AJ42" i="11"/>
  <c r="AQ42" i="11"/>
  <c r="K55" i="11"/>
  <c r="L55" i="11" s="1"/>
  <c r="Y55" i="11"/>
  <c r="Z55" i="11" s="1"/>
  <c r="K57" i="11"/>
  <c r="L57" i="11" s="1"/>
  <c r="AF57" i="11"/>
  <c r="AG57" i="11" s="1"/>
  <c r="AI57" i="11" s="1"/>
  <c r="AJ57" i="11" s="1"/>
  <c r="AP43" i="11"/>
  <c r="R55" i="11"/>
  <c r="S55" i="11" s="1"/>
  <c r="AF55" i="11"/>
  <c r="AG55" i="11" s="1"/>
  <c r="AP55" i="11" s="1"/>
  <c r="R57" i="11"/>
  <c r="S57" i="11" s="1"/>
  <c r="AB57" i="11" s="1"/>
  <c r="AC57" i="11" s="1"/>
  <c r="AM57" i="11"/>
  <c r="AN57" i="11" s="1"/>
  <c r="AP30" i="11"/>
  <c r="U40" i="11"/>
  <c r="V40" i="11" s="1"/>
  <c r="H48" i="11"/>
  <c r="H55" i="11"/>
  <c r="H57" i="11"/>
  <c r="V27" i="11"/>
  <c r="N27" i="11"/>
  <c r="U27" i="11"/>
  <c r="AI34" i="11"/>
  <c r="AQ34" i="11"/>
  <c r="N38" i="11"/>
  <c r="V38" i="11"/>
  <c r="H39" i="11"/>
  <c r="S39" i="11"/>
  <c r="AB25" i="11"/>
  <c r="U25" i="11"/>
  <c r="N29" i="11"/>
  <c r="O29" i="11" s="1"/>
  <c r="AB29" i="11"/>
  <c r="AC29" i="11" s="1"/>
  <c r="AP29" i="11"/>
  <c r="AQ29" i="11" s="1"/>
  <c r="U30" i="11"/>
  <c r="AC30" i="11"/>
  <c r="N32" i="11"/>
  <c r="V32" i="11"/>
  <c r="V34" i="11"/>
  <c r="AP34" i="11"/>
  <c r="V43" i="11"/>
  <c r="N43" i="11"/>
  <c r="AB23" i="11"/>
  <c r="AC23" i="11" s="1"/>
  <c r="Z39" i="11"/>
  <c r="AJ27" i="11"/>
  <c r="AB27" i="11"/>
  <c r="AJ30" i="11"/>
  <c r="AC32" i="11"/>
  <c r="AB34" i="11"/>
  <c r="AJ34" i="11"/>
  <c r="AI36" i="11"/>
  <c r="AJ36" i="11" s="1"/>
  <c r="AC37" i="11"/>
  <c r="U37" i="11"/>
  <c r="AQ37" i="11"/>
  <c r="AI37" i="11"/>
  <c r="AB38" i="11"/>
  <c r="N42" i="11"/>
  <c r="O42" i="11" s="1"/>
  <c r="U29" i="11"/>
  <c r="V29" i="11" s="1"/>
  <c r="AI29" i="11"/>
  <c r="AJ29" i="11" s="1"/>
  <c r="AI32" i="11"/>
  <c r="AQ32" i="11"/>
  <c r="U36" i="11"/>
  <c r="V36" i="11" s="1"/>
  <c r="AB46" i="11"/>
  <c r="AC46" i="11" s="1"/>
  <c r="K49" i="11"/>
  <c r="L48" i="11"/>
  <c r="N23" i="11"/>
  <c r="O23" i="11" s="1"/>
  <c r="U23" i="11"/>
  <c r="V23" i="11" s="1"/>
  <c r="L39" i="11"/>
  <c r="N30" i="11"/>
  <c r="V30" i="11"/>
  <c r="AP32" i="11"/>
  <c r="AB36" i="11"/>
  <c r="AC36" i="11" s="1"/>
  <c r="V37" i="11"/>
  <c r="N37" i="11"/>
  <c r="AJ37" i="11"/>
  <c r="AB37" i="11"/>
  <c r="U38" i="11"/>
  <c r="AC38" i="11"/>
  <c r="AJ43" i="11"/>
  <c r="AB43" i="11"/>
  <c r="AI46" i="11"/>
  <c r="AJ46" i="11" s="1"/>
  <c r="V28" i="11"/>
  <c r="N28" i="11"/>
  <c r="AI28" i="11"/>
  <c r="G52" i="11"/>
  <c r="H52" i="11" s="1"/>
  <c r="G51" i="11"/>
  <c r="H51" i="11" s="1"/>
  <c r="U53" i="11"/>
  <c r="V53" i="11" s="1"/>
  <c r="AM58" i="11"/>
  <c r="AN58" i="11" s="1"/>
  <c r="AF58" i="11"/>
  <c r="AG58" i="11" s="1"/>
  <c r="Y58" i="11"/>
  <c r="Z58" i="11" s="1"/>
  <c r="S58" i="11"/>
  <c r="K58" i="11"/>
  <c r="L58" i="11" s="1"/>
  <c r="H58" i="11"/>
  <c r="AB24" i="11"/>
  <c r="AJ24" i="11"/>
  <c r="V25" i="11"/>
  <c r="N25" i="11"/>
  <c r="U26" i="11"/>
  <c r="AB28" i="11"/>
  <c r="N35" i="11"/>
  <c r="U35" i="11"/>
  <c r="AB35" i="11"/>
  <c r="AI35" i="11"/>
  <c r="AN39" i="11"/>
  <c r="N44" i="11"/>
  <c r="O44" i="11" s="1"/>
  <c r="H49" i="11"/>
  <c r="V24" i="11"/>
  <c r="N24" i="11"/>
  <c r="AG39" i="11"/>
  <c r="AC24" i="11"/>
  <c r="V26" i="11"/>
  <c r="N26" i="11"/>
  <c r="AI30" i="11"/>
  <c r="AQ30" i="11"/>
  <c r="AB32" i="11"/>
  <c r="AJ32" i="11"/>
  <c r="U34" i="11"/>
  <c r="AC34" i="11"/>
  <c r="N36" i="11"/>
  <c r="O36" i="11" s="1"/>
  <c r="AP36" i="11"/>
  <c r="AQ36" i="11" s="1"/>
  <c r="AI38" i="11"/>
  <c r="AQ38" i="11"/>
  <c r="AC43" i="11"/>
  <c r="U43" i="11"/>
  <c r="AQ43" i="11"/>
  <c r="AI43" i="11"/>
  <c r="R49" i="11"/>
  <c r="AB53" i="11"/>
  <c r="AC53" i="11" s="1"/>
  <c r="Y48" i="11"/>
  <c r="AI53" i="11"/>
  <c r="AJ53" i="11" s="1"/>
  <c r="AM56" i="11"/>
  <c r="AN56" i="11" s="1"/>
  <c r="AF56" i="11"/>
  <c r="AG56" i="11" s="1"/>
  <c r="Y56" i="11"/>
  <c r="Z56" i="11" s="1"/>
  <c r="R56" i="11"/>
  <c r="S56" i="11" s="1"/>
  <c r="K56" i="11"/>
  <c r="L56" i="11" s="1"/>
  <c r="AQ59" i="11"/>
  <c r="N29" i="10"/>
  <c r="O29" i="10" s="1"/>
  <c r="AQ34" i="10"/>
  <c r="AI34" i="10"/>
  <c r="V35" i="10"/>
  <c r="N35" i="10"/>
  <c r="AC37" i="10"/>
  <c r="U37" i="10"/>
  <c r="AJ38" i="10"/>
  <c r="AB38" i="10"/>
  <c r="N42" i="10"/>
  <c r="O42" i="10" s="1"/>
  <c r="L39" i="10"/>
  <c r="AJ30" i="10"/>
  <c r="AB30" i="10"/>
  <c r="AJ32" i="10"/>
  <c r="AB32" i="10"/>
  <c r="AQ33" i="10"/>
  <c r="AI33" i="10"/>
  <c r="U34" i="10"/>
  <c r="N36" i="10"/>
  <c r="O36" i="10" s="1"/>
  <c r="AB36" i="10"/>
  <c r="AC36" i="10" s="1"/>
  <c r="H39" i="10"/>
  <c r="AB43" i="10"/>
  <c r="AC43" i="10" s="1"/>
  <c r="U23" i="10"/>
  <c r="V23" i="10" s="1"/>
  <c r="S39" i="10"/>
  <c r="AP23" i="10"/>
  <c r="AQ23" i="10" s="1"/>
  <c r="AN39" i="10"/>
  <c r="U29" i="10"/>
  <c r="V29" i="10" s="1"/>
  <c r="AJ31" i="10"/>
  <c r="AB31" i="10"/>
  <c r="AC31" i="10" s="1"/>
  <c r="N32" i="10"/>
  <c r="AP34" i="10"/>
  <c r="U35" i="10"/>
  <c r="O37" i="10"/>
  <c r="N37" i="10"/>
  <c r="AC38" i="10"/>
  <c r="U38" i="10"/>
  <c r="AI38" i="10"/>
  <c r="AC30" i="10"/>
  <c r="U30" i="10"/>
  <c r="AQ32" i="10"/>
  <c r="AI32" i="10"/>
  <c r="V34" i="10"/>
  <c r="N34" i="10"/>
  <c r="U36" i="10"/>
  <c r="V36" i="10" s="1"/>
  <c r="AG39" i="10"/>
  <c r="N43" i="10"/>
  <c r="AI23" i="10"/>
  <c r="AP29" i="10"/>
  <c r="AQ29" i="10" s="1"/>
  <c r="U31" i="10"/>
  <c r="V31" i="10" s="1"/>
  <c r="AB33" i="10"/>
  <c r="AI35" i="10"/>
  <c r="AP37" i="10"/>
  <c r="U40" i="10"/>
  <c r="V40" i="10" s="1"/>
  <c r="N23" i="10"/>
  <c r="Z39" i="10"/>
  <c r="AQ24" i="10"/>
  <c r="AI24" i="10"/>
  <c r="AQ28" i="10"/>
  <c r="AI28" i="10"/>
  <c r="AI29" i="10"/>
  <c r="AJ29" i="10" s="1"/>
  <c r="N30" i="10"/>
  <c r="N31" i="10"/>
  <c r="U32" i="10"/>
  <c r="U33" i="10"/>
  <c r="AB34" i="10"/>
  <c r="AB35" i="10"/>
  <c r="AI36" i="10"/>
  <c r="AJ36" i="10" s="1"/>
  <c r="AI37" i="10"/>
  <c r="N38" i="10"/>
  <c r="N40" i="10"/>
  <c r="O40" i="10" s="1"/>
  <c r="U43" i="10"/>
  <c r="V43" i="10" s="1"/>
  <c r="AI43" i="10"/>
  <c r="AJ43" i="10" s="1"/>
  <c r="AB44" i="10"/>
  <c r="AC44" i="10" s="1"/>
  <c r="AP44" i="10"/>
  <c r="AQ44" i="10" s="1"/>
  <c r="L46" i="10"/>
  <c r="Z47" i="26" l="1"/>
  <c r="AB47" i="26" s="1"/>
  <c r="AC47" i="26" s="1"/>
  <c r="AJ45" i="26"/>
  <c r="AL73" i="20"/>
  <c r="AM48" i="20" s="1"/>
  <c r="AF44" i="20"/>
  <c r="AG44" i="20" s="1"/>
  <c r="AI44" i="20" s="1"/>
  <c r="AJ44" i="20" s="1"/>
  <c r="AB45" i="21"/>
  <c r="Z47" i="21"/>
  <c r="Z50" i="21" s="1"/>
  <c r="AF45" i="20"/>
  <c r="AG45" i="20" s="1"/>
  <c r="AI45" i="20" s="1"/>
  <c r="AJ45" i="20" s="1"/>
  <c r="AG45" i="21"/>
  <c r="AI45" i="21" s="1"/>
  <c r="AF54" i="21"/>
  <c r="AG54" i="21" s="1"/>
  <c r="AF52" i="21"/>
  <c r="AG52" i="21" s="1"/>
  <c r="AF51" i="21"/>
  <c r="AG51" i="21" s="1"/>
  <c r="AI54" i="24"/>
  <c r="AJ54" i="24" s="1"/>
  <c r="AJ45" i="24"/>
  <c r="AB54" i="21"/>
  <c r="AC54" i="21" s="1"/>
  <c r="D39" i="36"/>
  <c r="D14" i="36"/>
  <c r="H39" i="36"/>
  <c r="F39" i="36"/>
  <c r="I39" i="36"/>
  <c r="H14" i="36"/>
  <c r="I14" i="36"/>
  <c r="G39" i="36"/>
  <c r="G14" i="36"/>
  <c r="E39" i="36"/>
  <c r="E14" i="36"/>
  <c r="AG45" i="26"/>
  <c r="AQ45" i="26" s="1"/>
  <c r="AF51" i="26"/>
  <c r="AG51" i="26" s="1"/>
  <c r="AI51" i="26" s="1"/>
  <c r="AJ51" i="26" s="1"/>
  <c r="AG54" i="26"/>
  <c r="AF52" i="26"/>
  <c r="AG52" i="26" s="1"/>
  <c r="AI52" i="26" s="1"/>
  <c r="AJ52" i="26" s="1"/>
  <c r="AG45" i="24"/>
  <c r="AQ45" i="24" s="1"/>
  <c r="AF52" i="24"/>
  <c r="AG52" i="24" s="1"/>
  <c r="AI52" i="24" s="1"/>
  <c r="AJ52" i="24" s="1"/>
  <c r="AF51" i="24"/>
  <c r="AG51" i="24" s="1"/>
  <c r="AI51" i="24" s="1"/>
  <c r="AJ51" i="24" s="1"/>
  <c r="AL73" i="19"/>
  <c r="AM48" i="19" s="1"/>
  <c r="AM49" i="19" s="1"/>
  <c r="AN49" i="19" s="1"/>
  <c r="AF44" i="19"/>
  <c r="AG44" i="19" s="1"/>
  <c r="AF45" i="19"/>
  <c r="AG45" i="19" s="1"/>
  <c r="AL73" i="24"/>
  <c r="AM45" i="24" s="1"/>
  <c r="AM54" i="24" s="1"/>
  <c r="AN54" i="24" s="1"/>
  <c r="AP54" i="24" s="1"/>
  <c r="AQ54" i="24" s="1"/>
  <c r="Z47" i="20"/>
  <c r="AB47" i="20" s="1"/>
  <c r="AC47" i="20" s="1"/>
  <c r="Z47" i="19"/>
  <c r="AB47" i="19" s="1"/>
  <c r="AC47" i="19" s="1"/>
  <c r="AM49" i="20"/>
  <c r="AN49" i="20" s="1"/>
  <c r="AP49" i="20" s="1"/>
  <c r="AQ49" i="20" s="1"/>
  <c r="AN48" i="20"/>
  <c r="AP48" i="20" s="1"/>
  <c r="AQ48" i="20" s="1"/>
  <c r="Y49" i="18"/>
  <c r="Z49" i="18" s="1"/>
  <c r="AB49" i="18" s="1"/>
  <c r="AC49" i="18" s="1"/>
  <c r="Z48" i="18"/>
  <c r="AB48" i="18" s="1"/>
  <c r="AC48" i="18" s="1"/>
  <c r="U49" i="18"/>
  <c r="V49" i="18" s="1"/>
  <c r="Y49" i="17"/>
  <c r="Z48" i="17"/>
  <c r="AB48" i="17" s="1"/>
  <c r="AC48" i="17" s="1"/>
  <c r="AF49" i="19"/>
  <c r="AG49" i="19" s="1"/>
  <c r="AI49" i="19" s="1"/>
  <c r="AJ49" i="19" s="1"/>
  <c r="AG48" i="19"/>
  <c r="AI48" i="19" s="1"/>
  <c r="AJ48" i="19" s="1"/>
  <c r="S49" i="17"/>
  <c r="U49" i="17" s="1"/>
  <c r="V49" i="17" s="1"/>
  <c r="R51" i="17"/>
  <c r="S51" i="17" s="1"/>
  <c r="U51" i="17" s="1"/>
  <c r="V51" i="17" s="1"/>
  <c r="R52" i="17"/>
  <c r="S52" i="17" s="1"/>
  <c r="U52" i="17" s="1"/>
  <c r="V52" i="17" s="1"/>
  <c r="AI48" i="20"/>
  <c r="AJ48" i="20" s="1"/>
  <c r="AE73" i="10"/>
  <c r="AF45" i="10" s="1"/>
  <c r="AG45" i="10" s="1"/>
  <c r="AI45" i="10" s="1"/>
  <c r="AJ45" i="10" s="1"/>
  <c r="AI49" i="20"/>
  <c r="AJ49" i="20" s="1"/>
  <c r="H66" i="24"/>
  <c r="H60" i="24"/>
  <c r="H60" i="21"/>
  <c r="H66" i="21"/>
  <c r="U59" i="11"/>
  <c r="S50" i="21"/>
  <c r="U47" i="21"/>
  <c r="V47" i="21" s="1"/>
  <c r="N59" i="11"/>
  <c r="O59" i="11" s="1"/>
  <c r="N47" i="21"/>
  <c r="O47" i="21" s="1"/>
  <c r="L50" i="21"/>
  <c r="AI59" i="11"/>
  <c r="AB59" i="11"/>
  <c r="N39" i="21"/>
  <c r="O39" i="21" s="1"/>
  <c r="AP59" i="11"/>
  <c r="AM45" i="26"/>
  <c r="AM54" i="26" s="1"/>
  <c r="AN54" i="26" s="1"/>
  <c r="AB44" i="11"/>
  <c r="AC44" i="11" s="1"/>
  <c r="AI45" i="19"/>
  <c r="AJ45" i="19" s="1"/>
  <c r="U45" i="12"/>
  <c r="V45" i="12" s="1"/>
  <c r="AF45" i="13"/>
  <c r="AG45" i="13" s="1"/>
  <c r="AF44" i="13"/>
  <c r="AG44" i="13" s="1"/>
  <c r="AF48" i="13"/>
  <c r="AL73" i="21"/>
  <c r="AM45" i="21" s="1"/>
  <c r="U45" i="15"/>
  <c r="V45" i="15" s="1"/>
  <c r="Y45" i="12"/>
  <c r="Z45" i="12" s="1"/>
  <c r="AB45" i="12" s="1"/>
  <c r="AC45" i="12" s="1"/>
  <c r="Y44" i="12"/>
  <c r="Z44" i="12" s="1"/>
  <c r="Y48" i="12"/>
  <c r="Y45" i="17"/>
  <c r="Z45" i="17" s="1"/>
  <c r="Y44" i="17"/>
  <c r="Z44" i="17" s="1"/>
  <c r="Y45" i="15"/>
  <c r="Z45" i="15" s="1"/>
  <c r="AB45" i="15" s="1"/>
  <c r="AC45" i="15" s="1"/>
  <c r="Y44" i="15"/>
  <c r="Z44" i="15" s="1"/>
  <c r="Y48" i="15"/>
  <c r="U45" i="13"/>
  <c r="V45" i="13" s="1"/>
  <c r="R52" i="19"/>
  <c r="S52" i="19" s="1"/>
  <c r="R51" i="19"/>
  <c r="S51" i="19" s="1"/>
  <c r="S50" i="19"/>
  <c r="Y45" i="18"/>
  <c r="Z45" i="18" s="1"/>
  <c r="Y44" i="18"/>
  <c r="Z44" i="18" s="1"/>
  <c r="AB44" i="18" s="1"/>
  <c r="AC44" i="18" s="1"/>
  <c r="U44" i="17"/>
  <c r="V44" i="17" s="1"/>
  <c r="U44" i="18"/>
  <c r="V44" i="18" s="1"/>
  <c r="AB44" i="19"/>
  <c r="AC44" i="19" s="1"/>
  <c r="Y45" i="13"/>
  <c r="Z45" i="13" s="1"/>
  <c r="Y44" i="13"/>
  <c r="Z44" i="13" s="1"/>
  <c r="Y48" i="13"/>
  <c r="AF45" i="12"/>
  <c r="AG45" i="12" s="1"/>
  <c r="AF44" i="12"/>
  <c r="AG44" i="12" s="1"/>
  <c r="AF48" i="12"/>
  <c r="R49" i="16"/>
  <c r="S48" i="16"/>
  <c r="AB45" i="19"/>
  <c r="AC45" i="19" s="1"/>
  <c r="R49" i="14"/>
  <c r="S48" i="14"/>
  <c r="AF45" i="14"/>
  <c r="AG45" i="14" s="1"/>
  <c r="AF44" i="14"/>
  <c r="AG44" i="14" s="1"/>
  <c r="AF48" i="14"/>
  <c r="Y45" i="16"/>
  <c r="Z45" i="16" s="1"/>
  <c r="AB45" i="16" s="1"/>
  <c r="AC45" i="16" s="1"/>
  <c r="Y44" i="16"/>
  <c r="Z44" i="16" s="1"/>
  <c r="Y48" i="16"/>
  <c r="AM45" i="20"/>
  <c r="AN45" i="20" s="1"/>
  <c r="AM44" i="20"/>
  <c r="AN44" i="20" s="1"/>
  <c r="AB44" i="20"/>
  <c r="AC44" i="20" s="1"/>
  <c r="R51" i="20"/>
  <c r="S51" i="20" s="1"/>
  <c r="R52" i="20"/>
  <c r="S52" i="20" s="1"/>
  <c r="U45" i="16"/>
  <c r="V45" i="16" s="1"/>
  <c r="R49" i="12"/>
  <c r="S48" i="12"/>
  <c r="U45" i="14"/>
  <c r="V45" i="14" s="1"/>
  <c r="S48" i="13"/>
  <c r="R49" i="13"/>
  <c r="R49" i="15"/>
  <c r="S48" i="15"/>
  <c r="Y45" i="14"/>
  <c r="Z45" i="14" s="1"/>
  <c r="Y44" i="14"/>
  <c r="Z44" i="14" s="1"/>
  <c r="Y48" i="14"/>
  <c r="AB45" i="11"/>
  <c r="AC45" i="11" s="1"/>
  <c r="S47" i="18"/>
  <c r="AP57" i="11"/>
  <c r="AQ57" i="11" s="1"/>
  <c r="AB55" i="11"/>
  <c r="AC55" i="11" s="1"/>
  <c r="U55" i="11"/>
  <c r="V55" i="11" s="1"/>
  <c r="N57" i="11"/>
  <c r="O57" i="11" s="1"/>
  <c r="N55" i="11"/>
  <c r="O55" i="11" s="1"/>
  <c r="S47" i="17"/>
  <c r="AE73" i="18"/>
  <c r="AF48" i="18" s="1"/>
  <c r="AE73" i="15"/>
  <c r="AL73" i="13"/>
  <c r="S47" i="12"/>
  <c r="AF48" i="11"/>
  <c r="AF44" i="11"/>
  <c r="AG44" i="11" s="1"/>
  <c r="AF45" i="11"/>
  <c r="AG45" i="11" s="1"/>
  <c r="AI45" i="11" s="1"/>
  <c r="AJ45" i="11" s="1"/>
  <c r="O23" i="10"/>
  <c r="U39" i="18"/>
  <c r="V39" i="18" s="1"/>
  <c r="AC29" i="10"/>
  <c r="AJ23" i="10"/>
  <c r="AJ23" i="17"/>
  <c r="AC23" i="17"/>
  <c r="O23" i="17"/>
  <c r="U39" i="12"/>
  <c r="V39" i="12" s="1"/>
  <c r="AE73" i="16"/>
  <c r="H47" i="16"/>
  <c r="H50" i="16" s="1"/>
  <c r="H66" i="16" s="1"/>
  <c r="S50" i="26"/>
  <c r="U47" i="26"/>
  <c r="V47" i="26" s="1"/>
  <c r="Z50" i="26"/>
  <c r="H50" i="26"/>
  <c r="N47" i="26"/>
  <c r="O47" i="26" s="1"/>
  <c r="L50" i="26"/>
  <c r="Z50" i="24"/>
  <c r="AB47" i="24"/>
  <c r="AC47" i="24" s="1"/>
  <c r="L50" i="24"/>
  <c r="N47" i="24"/>
  <c r="O47" i="24" s="1"/>
  <c r="U47" i="24"/>
  <c r="V47" i="24" s="1"/>
  <c r="S50" i="24"/>
  <c r="AB39" i="21"/>
  <c r="AC39" i="21" s="1"/>
  <c r="U39" i="21"/>
  <c r="V39" i="21" s="1"/>
  <c r="AP39" i="21"/>
  <c r="AQ39" i="21" s="1"/>
  <c r="AI39" i="21"/>
  <c r="AJ39" i="21" s="1"/>
  <c r="S50" i="20"/>
  <c r="U47" i="20"/>
  <c r="V47" i="20" s="1"/>
  <c r="L50" i="20"/>
  <c r="L66" i="20" s="1"/>
  <c r="N47" i="20"/>
  <c r="O47" i="20" s="1"/>
  <c r="H50" i="20"/>
  <c r="H66" i="20" s="1"/>
  <c r="U47" i="19"/>
  <c r="V47" i="19" s="1"/>
  <c r="L50" i="19"/>
  <c r="L66" i="19" s="1"/>
  <c r="N47" i="19"/>
  <c r="O47" i="19" s="1"/>
  <c r="H50" i="19"/>
  <c r="H66" i="19" s="1"/>
  <c r="AB39" i="18"/>
  <c r="AC39" i="18" s="1"/>
  <c r="AI39" i="18"/>
  <c r="AJ39" i="18" s="1"/>
  <c r="AP39" i="18"/>
  <c r="AQ39" i="18" s="1"/>
  <c r="L47" i="18"/>
  <c r="N39" i="18"/>
  <c r="O39" i="18" s="1"/>
  <c r="H47" i="18"/>
  <c r="H47" i="17"/>
  <c r="H50" i="17" s="1"/>
  <c r="H66" i="17" s="1"/>
  <c r="AE73" i="17"/>
  <c r="AF48" i="17" s="1"/>
  <c r="AI39" i="17"/>
  <c r="H15" i="36" s="1"/>
  <c r="AP39" i="17"/>
  <c r="I15" i="36" s="1"/>
  <c r="N39" i="17"/>
  <c r="E15" i="36" s="1"/>
  <c r="L47" i="17"/>
  <c r="L50" i="17" s="1"/>
  <c r="L66" i="17" s="1"/>
  <c r="U39" i="17"/>
  <c r="F15" i="36" s="1"/>
  <c r="AB39" i="17"/>
  <c r="G15" i="36" s="1"/>
  <c r="G16" i="36" s="1"/>
  <c r="AB39" i="16"/>
  <c r="AC39" i="16" s="1"/>
  <c r="AI39" i="16"/>
  <c r="AJ39" i="16" s="1"/>
  <c r="L47" i="16"/>
  <c r="N39" i="16"/>
  <c r="O39" i="16" s="1"/>
  <c r="AP39" i="16"/>
  <c r="AQ39" i="16" s="1"/>
  <c r="S47" i="16"/>
  <c r="U39" i="16"/>
  <c r="V39" i="16" s="1"/>
  <c r="N39" i="15"/>
  <c r="O39" i="15" s="1"/>
  <c r="L47" i="15"/>
  <c r="AP39" i="15"/>
  <c r="AQ39" i="15" s="1"/>
  <c r="AI39" i="15"/>
  <c r="AJ39" i="15" s="1"/>
  <c r="S47" i="15"/>
  <c r="U39" i="15"/>
  <c r="V39" i="15" s="1"/>
  <c r="AB39" i="15"/>
  <c r="AC39" i="15" s="1"/>
  <c r="H47" i="15"/>
  <c r="AI39" i="14"/>
  <c r="AJ39" i="14" s="1"/>
  <c r="AP39" i="14"/>
  <c r="AQ39" i="14" s="1"/>
  <c r="L47" i="14"/>
  <c r="N39" i="14"/>
  <c r="O39" i="14" s="1"/>
  <c r="H47" i="14"/>
  <c r="S47" i="14"/>
  <c r="U39" i="14"/>
  <c r="V39" i="14" s="1"/>
  <c r="AL73" i="14"/>
  <c r="AB39" i="14"/>
  <c r="AC39" i="14" s="1"/>
  <c r="AP39" i="13"/>
  <c r="AQ39" i="13" s="1"/>
  <c r="U39" i="13"/>
  <c r="V39" i="13" s="1"/>
  <c r="S47" i="13"/>
  <c r="L47" i="13"/>
  <c r="N39" i="13"/>
  <c r="O39" i="13" s="1"/>
  <c r="H47" i="13"/>
  <c r="AB39" i="13"/>
  <c r="AC39" i="13" s="1"/>
  <c r="AI39" i="13"/>
  <c r="AJ39" i="13" s="1"/>
  <c r="AP39" i="12"/>
  <c r="AQ39" i="12" s="1"/>
  <c r="AL73" i="12"/>
  <c r="AI39" i="12"/>
  <c r="AJ39" i="12" s="1"/>
  <c r="AB39" i="12"/>
  <c r="AC39" i="12" s="1"/>
  <c r="L47" i="12"/>
  <c r="N39" i="12"/>
  <c r="O39" i="12" s="1"/>
  <c r="H47" i="12"/>
  <c r="AI55" i="11"/>
  <c r="AJ55" i="11" s="1"/>
  <c r="U57" i="11"/>
  <c r="V57" i="11" s="1"/>
  <c r="AQ55" i="11"/>
  <c r="AB39" i="11"/>
  <c r="AC39" i="11" s="1"/>
  <c r="Z47" i="11"/>
  <c r="AP56" i="11"/>
  <c r="AQ56" i="11" s="1"/>
  <c r="U56" i="11"/>
  <c r="V56" i="11" s="1"/>
  <c r="R51" i="11"/>
  <c r="S51" i="11" s="1"/>
  <c r="R52" i="11"/>
  <c r="S52" i="11" s="1"/>
  <c r="S49" i="11"/>
  <c r="N58" i="11"/>
  <c r="O58" i="11" s="1"/>
  <c r="AP58" i="11"/>
  <c r="AQ58" i="11" s="1"/>
  <c r="N48" i="11"/>
  <c r="O48" i="11" s="1"/>
  <c r="H47" i="11"/>
  <c r="AB56" i="11"/>
  <c r="AC56" i="11" s="1"/>
  <c r="U58" i="11"/>
  <c r="V58" i="11" s="1"/>
  <c r="L47" i="11"/>
  <c r="N39" i="11"/>
  <c r="O39" i="11" s="1"/>
  <c r="L49" i="11"/>
  <c r="K52" i="11"/>
  <c r="L52" i="11" s="1"/>
  <c r="K51" i="11"/>
  <c r="L51" i="11" s="1"/>
  <c r="AI56" i="11"/>
  <c r="AJ56" i="11" s="1"/>
  <c r="Z48" i="11"/>
  <c r="Y49" i="11"/>
  <c r="AI39" i="11"/>
  <c r="AJ39" i="11" s="1"/>
  <c r="AB58" i="11"/>
  <c r="AC58" i="11" s="1"/>
  <c r="S47" i="11"/>
  <c r="U39" i="11"/>
  <c r="V39" i="11" s="1"/>
  <c r="N56" i="11"/>
  <c r="O56" i="11" s="1"/>
  <c r="U48" i="11"/>
  <c r="V48" i="11" s="1"/>
  <c r="AP39" i="11"/>
  <c r="AQ39" i="11" s="1"/>
  <c r="AI58" i="11"/>
  <c r="AJ58" i="11" s="1"/>
  <c r="S46" i="10"/>
  <c r="U39" i="10"/>
  <c r="F40" i="36" s="1"/>
  <c r="V46" i="10"/>
  <c r="N46" i="10"/>
  <c r="H47" i="10"/>
  <c r="AI39" i="10"/>
  <c r="H40" i="36" s="1"/>
  <c r="AP39" i="10"/>
  <c r="I40" i="36" s="1"/>
  <c r="AB39" i="10"/>
  <c r="G40" i="36" s="1"/>
  <c r="L47" i="10"/>
  <c r="N39" i="10"/>
  <c r="E40" i="36" s="1"/>
  <c r="AB47" i="21" l="1"/>
  <c r="AC47" i="21" s="1"/>
  <c r="AP45" i="20"/>
  <c r="AQ45" i="20" s="1"/>
  <c r="AG47" i="21"/>
  <c r="AG50" i="21" s="1"/>
  <c r="AI50" i="21" s="1"/>
  <c r="AJ50" i="21" s="1"/>
  <c r="E16" i="36"/>
  <c r="AQ45" i="21"/>
  <c r="F16" i="36"/>
  <c r="AM45" i="19"/>
  <c r="AN45" i="19" s="1"/>
  <c r="AP45" i="19" s="1"/>
  <c r="AQ45" i="19" s="1"/>
  <c r="AG47" i="20"/>
  <c r="AI47" i="20" s="1"/>
  <c r="AJ47" i="20" s="1"/>
  <c r="I41" i="36"/>
  <c r="AN48" i="19"/>
  <c r="AP48" i="19" s="1"/>
  <c r="AQ48" i="19" s="1"/>
  <c r="AM44" i="19"/>
  <c r="AN44" i="19" s="1"/>
  <c r="AP44" i="19" s="1"/>
  <c r="AQ44" i="19" s="1"/>
  <c r="AP44" i="20"/>
  <c r="AQ44" i="20" s="1"/>
  <c r="E41" i="36"/>
  <c r="H16" i="36"/>
  <c r="AI45" i="26"/>
  <c r="AI45" i="24"/>
  <c r="AI51" i="21"/>
  <c r="AJ51" i="21" s="1"/>
  <c r="AN45" i="21"/>
  <c r="AP45" i="21" s="1"/>
  <c r="AM54" i="21"/>
  <c r="AN54" i="21" s="1"/>
  <c r="AP54" i="21" s="1"/>
  <c r="AQ54" i="21" s="1"/>
  <c r="AM52" i="21"/>
  <c r="AN52" i="21" s="1"/>
  <c r="AP52" i="21" s="1"/>
  <c r="AQ52" i="21" s="1"/>
  <c r="AM51" i="21"/>
  <c r="AN51" i="21" s="1"/>
  <c r="AP51" i="21" s="1"/>
  <c r="AQ51" i="21" s="1"/>
  <c r="AI52" i="21"/>
  <c r="AJ52" i="21" s="1"/>
  <c r="AI54" i="21"/>
  <c r="AJ54" i="21" s="1"/>
  <c r="F41" i="36"/>
  <c r="G41" i="36"/>
  <c r="I16" i="36"/>
  <c r="H41" i="36"/>
  <c r="AN45" i="26"/>
  <c r="AP45" i="26" s="1"/>
  <c r="AM52" i="26"/>
  <c r="AN52" i="26" s="1"/>
  <c r="AP52" i="26" s="1"/>
  <c r="AQ52" i="26" s="1"/>
  <c r="AM51" i="26"/>
  <c r="AN51" i="26" s="1"/>
  <c r="AP51" i="26" s="1"/>
  <c r="AQ51" i="26" s="1"/>
  <c r="AP54" i="26"/>
  <c r="AQ54" i="26" s="1"/>
  <c r="AI54" i="26"/>
  <c r="AJ54" i="26" s="1"/>
  <c r="AN45" i="24"/>
  <c r="AP45" i="24" s="1"/>
  <c r="AM52" i="24"/>
  <c r="AN52" i="24" s="1"/>
  <c r="AP52" i="24" s="1"/>
  <c r="AQ52" i="24" s="1"/>
  <c r="AM51" i="24"/>
  <c r="AN51" i="24" s="1"/>
  <c r="AP51" i="24" s="1"/>
  <c r="AQ51" i="24" s="1"/>
  <c r="AG47" i="19"/>
  <c r="AI47" i="19" s="1"/>
  <c r="AJ47" i="19" s="1"/>
  <c r="AI44" i="19"/>
  <c r="AJ44" i="19" s="1"/>
  <c r="AP49" i="19"/>
  <c r="AQ49" i="19" s="1"/>
  <c r="S50" i="17"/>
  <c r="U50" i="17" s="1"/>
  <c r="V50" i="17" s="1"/>
  <c r="S66" i="19"/>
  <c r="U66" i="19" s="1"/>
  <c r="V66" i="19" s="1"/>
  <c r="H67" i="20"/>
  <c r="H68" i="20" s="1"/>
  <c r="H69" i="20"/>
  <c r="H67" i="19"/>
  <c r="H68" i="19" s="1"/>
  <c r="H69" i="19"/>
  <c r="H69" i="17"/>
  <c r="H67" i="17"/>
  <c r="H68" i="17" s="1"/>
  <c r="H69" i="16"/>
  <c r="H67" i="16"/>
  <c r="H68" i="16" s="1"/>
  <c r="AF49" i="18"/>
  <c r="AG49" i="18" s="1"/>
  <c r="AI49" i="18" s="1"/>
  <c r="AJ49" i="18" s="1"/>
  <c r="AG48" i="18"/>
  <c r="AI48" i="18" s="1"/>
  <c r="AJ48" i="18" s="1"/>
  <c r="N66" i="20"/>
  <c r="O66" i="20" s="1"/>
  <c r="L67" i="20"/>
  <c r="L69" i="20"/>
  <c r="N66" i="19"/>
  <c r="O66" i="19" s="1"/>
  <c r="L67" i="19"/>
  <c r="L69" i="19"/>
  <c r="AF49" i="17"/>
  <c r="AG48" i="17"/>
  <c r="S66" i="20"/>
  <c r="AL73" i="10"/>
  <c r="AM45" i="10" s="1"/>
  <c r="AN45" i="10" s="1"/>
  <c r="AP45" i="10" s="1"/>
  <c r="AQ45" i="10" s="1"/>
  <c r="N66" i="17"/>
  <c r="O66" i="17" s="1"/>
  <c r="L69" i="17"/>
  <c r="L67" i="17"/>
  <c r="Y52" i="17"/>
  <c r="Z52" i="17" s="1"/>
  <c r="AB52" i="17" s="1"/>
  <c r="AC52" i="17" s="1"/>
  <c r="Y51" i="17"/>
  <c r="Z51" i="17" s="1"/>
  <c r="AB51" i="17" s="1"/>
  <c r="AC51" i="17" s="1"/>
  <c r="Z49" i="17"/>
  <c r="AB49" i="17" s="1"/>
  <c r="AC49" i="17" s="1"/>
  <c r="Z47" i="12"/>
  <c r="AB47" i="12" s="1"/>
  <c r="AC47" i="12" s="1"/>
  <c r="H66" i="26"/>
  <c r="H60" i="26"/>
  <c r="H61" i="24"/>
  <c r="H62" i="24" s="1"/>
  <c r="H63" i="24"/>
  <c r="O63" i="24" s="1"/>
  <c r="H67" i="24"/>
  <c r="H68" i="24" s="1"/>
  <c r="H69" i="24"/>
  <c r="O69" i="24" s="1"/>
  <c r="H63" i="21"/>
  <c r="O63" i="21" s="1"/>
  <c r="H61" i="21"/>
  <c r="H62" i="21" s="1"/>
  <c r="H67" i="21"/>
  <c r="H68" i="21" s="1"/>
  <c r="H69" i="21"/>
  <c r="O69" i="21" s="1"/>
  <c r="Z66" i="26"/>
  <c r="Z60" i="26"/>
  <c r="L60" i="24"/>
  <c r="L66" i="24"/>
  <c r="S66" i="26"/>
  <c r="S60" i="26"/>
  <c r="Z66" i="24"/>
  <c r="Z60" i="24"/>
  <c r="AG66" i="21"/>
  <c r="AG60" i="21"/>
  <c r="L60" i="26"/>
  <c r="L66" i="26"/>
  <c r="S66" i="21"/>
  <c r="S60" i="21"/>
  <c r="U50" i="21"/>
  <c r="V50" i="21" s="1"/>
  <c r="L66" i="21"/>
  <c r="N50" i="21"/>
  <c r="O50" i="21" s="1"/>
  <c r="L60" i="21"/>
  <c r="S66" i="24"/>
  <c r="S60" i="24"/>
  <c r="Z66" i="21"/>
  <c r="AB50" i="21"/>
  <c r="AC50" i="21" s="1"/>
  <c r="Z60" i="21"/>
  <c r="Z47" i="14"/>
  <c r="AB47" i="14" s="1"/>
  <c r="AC47" i="14" s="1"/>
  <c r="N50" i="17"/>
  <c r="O50" i="17" s="1"/>
  <c r="AG47" i="26"/>
  <c r="U47" i="18"/>
  <c r="V47" i="18" s="1"/>
  <c r="H60" i="20"/>
  <c r="H63" i="20" s="1"/>
  <c r="R51" i="18"/>
  <c r="S51" i="18" s="1"/>
  <c r="R52" i="18"/>
  <c r="S52" i="18" s="1"/>
  <c r="AB44" i="14"/>
  <c r="AC44" i="14" s="1"/>
  <c r="U48" i="12"/>
  <c r="V48" i="12" s="1"/>
  <c r="U51" i="20"/>
  <c r="V51" i="20" s="1"/>
  <c r="R52" i="16"/>
  <c r="S52" i="16" s="1"/>
  <c r="R51" i="16"/>
  <c r="S51" i="16" s="1"/>
  <c r="S49" i="16"/>
  <c r="S50" i="16" s="1"/>
  <c r="U51" i="19"/>
  <c r="V51" i="19" s="1"/>
  <c r="Y49" i="12"/>
  <c r="Z48" i="12"/>
  <c r="Z48" i="14"/>
  <c r="Y49" i="14"/>
  <c r="AB45" i="17"/>
  <c r="AC45" i="17" s="1"/>
  <c r="AM45" i="14"/>
  <c r="AN45" i="14" s="1"/>
  <c r="AP45" i="14" s="1"/>
  <c r="AQ45" i="14" s="1"/>
  <c r="AM44" i="14"/>
  <c r="AN44" i="14" s="1"/>
  <c r="AP44" i="14" s="1"/>
  <c r="AQ44" i="14" s="1"/>
  <c r="AM48" i="14"/>
  <c r="AB45" i="14"/>
  <c r="AC45" i="14" s="1"/>
  <c r="S49" i="12"/>
  <c r="S50" i="12" s="1"/>
  <c r="R51" i="12"/>
  <c r="S51" i="12" s="1"/>
  <c r="R52" i="12"/>
  <c r="S52" i="12" s="1"/>
  <c r="AF49" i="14"/>
  <c r="AG48" i="14"/>
  <c r="Z48" i="13"/>
  <c r="Y49" i="13"/>
  <c r="U52" i="19"/>
  <c r="V52" i="19" s="1"/>
  <c r="AB44" i="12"/>
  <c r="AC44" i="12" s="1"/>
  <c r="AF49" i="13"/>
  <c r="AG48" i="13"/>
  <c r="AB44" i="16"/>
  <c r="AC44" i="16" s="1"/>
  <c r="Z47" i="16"/>
  <c r="AB47" i="16" s="1"/>
  <c r="AC47" i="16" s="1"/>
  <c r="AM45" i="13"/>
  <c r="AN45" i="13" s="1"/>
  <c r="AP45" i="13" s="1"/>
  <c r="AQ45" i="13" s="1"/>
  <c r="AM44" i="13"/>
  <c r="AN44" i="13" s="1"/>
  <c r="AP44" i="13" s="1"/>
  <c r="AQ44" i="13" s="1"/>
  <c r="AM48" i="13"/>
  <c r="U48" i="15"/>
  <c r="V48" i="15" s="1"/>
  <c r="AI44" i="14"/>
  <c r="AJ44" i="14" s="1"/>
  <c r="Y52" i="20"/>
  <c r="Z52" i="20" s="1"/>
  <c r="Y51" i="20"/>
  <c r="Z51" i="20" s="1"/>
  <c r="AB44" i="13"/>
  <c r="AC44" i="13" s="1"/>
  <c r="Y49" i="15"/>
  <c r="Z48" i="15"/>
  <c r="AI44" i="13"/>
  <c r="AJ44" i="13" s="1"/>
  <c r="AF45" i="15"/>
  <c r="AG45" i="15" s="1"/>
  <c r="AF44" i="15"/>
  <c r="AG44" i="15" s="1"/>
  <c r="AI44" i="15" s="1"/>
  <c r="AJ44" i="15" s="1"/>
  <c r="AF48" i="15"/>
  <c r="U48" i="14"/>
  <c r="V48" i="14" s="1"/>
  <c r="AB45" i="13"/>
  <c r="AC45" i="13" s="1"/>
  <c r="AI45" i="13"/>
  <c r="AJ45" i="13" s="1"/>
  <c r="AI45" i="14"/>
  <c r="AJ45" i="14" s="1"/>
  <c r="AB44" i="15"/>
  <c r="AC44" i="15" s="1"/>
  <c r="Z47" i="13"/>
  <c r="AB47" i="13" s="1"/>
  <c r="AC47" i="13" s="1"/>
  <c r="AF45" i="16"/>
  <c r="AG45" i="16" s="1"/>
  <c r="AF44" i="16"/>
  <c r="AG44" i="16" s="1"/>
  <c r="AI44" i="16" s="1"/>
  <c r="AJ44" i="16" s="1"/>
  <c r="AF48" i="16"/>
  <c r="AF45" i="18"/>
  <c r="AG45" i="18" s="1"/>
  <c r="AF44" i="18"/>
  <c r="AG44" i="18" s="1"/>
  <c r="S49" i="13"/>
  <c r="S50" i="13" s="1"/>
  <c r="R52" i="13"/>
  <c r="S52" i="13" s="1"/>
  <c r="R51" i="13"/>
  <c r="S51" i="13" s="1"/>
  <c r="AF51" i="19"/>
  <c r="AG51" i="19" s="1"/>
  <c r="AF52" i="19"/>
  <c r="AG52" i="19" s="1"/>
  <c r="S49" i="14"/>
  <c r="S50" i="14" s="1"/>
  <c r="R51" i="14"/>
  <c r="S51" i="14" s="1"/>
  <c r="R52" i="14"/>
  <c r="S52" i="14" s="1"/>
  <c r="AF49" i="12"/>
  <c r="AG48" i="12"/>
  <c r="AF45" i="17"/>
  <c r="AG45" i="17" s="1"/>
  <c r="AF44" i="17"/>
  <c r="AG44" i="17" s="1"/>
  <c r="AI44" i="17" s="1"/>
  <c r="AJ44" i="17" s="1"/>
  <c r="AM45" i="12"/>
  <c r="AN45" i="12" s="1"/>
  <c r="AP45" i="12" s="1"/>
  <c r="AQ45" i="12" s="1"/>
  <c r="AM44" i="12"/>
  <c r="AN44" i="12" s="1"/>
  <c r="AP44" i="12" s="1"/>
  <c r="AQ44" i="12" s="1"/>
  <c r="AM48" i="12"/>
  <c r="U48" i="13"/>
  <c r="V48" i="13" s="1"/>
  <c r="AI44" i="12"/>
  <c r="AJ44" i="12" s="1"/>
  <c r="Z50" i="19"/>
  <c r="Y52" i="19"/>
  <c r="Z52" i="19" s="1"/>
  <c r="Y51" i="19"/>
  <c r="Z51" i="19" s="1"/>
  <c r="S49" i="15"/>
  <c r="S50" i="15" s="1"/>
  <c r="R51" i="15"/>
  <c r="S51" i="15" s="1"/>
  <c r="R52" i="15"/>
  <c r="S52" i="15" s="1"/>
  <c r="Z48" i="16"/>
  <c r="Y49" i="16"/>
  <c r="AI45" i="12"/>
  <c r="AJ45" i="12" s="1"/>
  <c r="AB45" i="18"/>
  <c r="AC45" i="18" s="1"/>
  <c r="AB44" i="17"/>
  <c r="AC44" i="17" s="1"/>
  <c r="AF51" i="20"/>
  <c r="AG51" i="20" s="1"/>
  <c r="AF52" i="20"/>
  <c r="AG52" i="20" s="1"/>
  <c r="U52" i="20"/>
  <c r="V52" i="20" s="1"/>
  <c r="U48" i="16"/>
  <c r="V48" i="16" s="1"/>
  <c r="U47" i="17"/>
  <c r="V47" i="17" s="1"/>
  <c r="AG47" i="11"/>
  <c r="AI47" i="11" s="1"/>
  <c r="AJ47" i="11" s="1"/>
  <c r="V39" i="17"/>
  <c r="AC39" i="17"/>
  <c r="O39" i="17"/>
  <c r="AQ39" i="17"/>
  <c r="AJ39" i="17"/>
  <c r="AQ39" i="10"/>
  <c r="O39" i="10"/>
  <c r="AJ39" i="10"/>
  <c r="AC39" i="10"/>
  <c r="V39" i="10"/>
  <c r="AN47" i="20"/>
  <c r="Z47" i="18"/>
  <c r="AB47" i="18" s="1"/>
  <c r="AC47" i="18" s="1"/>
  <c r="AL73" i="18"/>
  <c r="AM48" i="18" s="1"/>
  <c r="Z47" i="15"/>
  <c r="AB47" i="15" s="1"/>
  <c r="AC47" i="15" s="1"/>
  <c r="AL73" i="15"/>
  <c r="AG47" i="13"/>
  <c r="AF49" i="11"/>
  <c r="AG48" i="11"/>
  <c r="AI48" i="11" s="1"/>
  <c r="AJ48" i="11" s="1"/>
  <c r="AI44" i="11"/>
  <c r="AJ44" i="11" s="1"/>
  <c r="AM45" i="11"/>
  <c r="AN45" i="11" s="1"/>
  <c r="AP45" i="11" s="1"/>
  <c r="AQ45" i="11" s="1"/>
  <c r="AM48" i="11"/>
  <c r="AM44" i="11"/>
  <c r="AN44" i="11" s="1"/>
  <c r="AL73" i="16"/>
  <c r="AB50" i="26"/>
  <c r="AC50" i="26" s="1"/>
  <c r="U50" i="26"/>
  <c r="V50" i="26" s="1"/>
  <c r="N50" i="26"/>
  <c r="O50" i="26" s="1"/>
  <c r="U50" i="24"/>
  <c r="V50" i="24" s="1"/>
  <c r="AG47" i="24"/>
  <c r="N50" i="24"/>
  <c r="O50" i="24" s="1"/>
  <c r="AB50" i="24"/>
  <c r="AC50" i="24" s="1"/>
  <c r="N50" i="20"/>
  <c r="O50" i="20" s="1"/>
  <c r="L60" i="20"/>
  <c r="L63" i="20" s="1"/>
  <c r="U50" i="20"/>
  <c r="V50" i="20" s="1"/>
  <c r="S60" i="20"/>
  <c r="S63" i="20" s="1"/>
  <c r="H60" i="19"/>
  <c r="H63" i="19" s="1"/>
  <c r="N50" i="19"/>
  <c r="O50" i="19" s="1"/>
  <c r="L60" i="19"/>
  <c r="L63" i="19" s="1"/>
  <c r="U50" i="19"/>
  <c r="V50" i="19" s="1"/>
  <c r="S60" i="19"/>
  <c r="S63" i="19" s="1"/>
  <c r="H50" i="18"/>
  <c r="H66" i="18" s="1"/>
  <c r="L50" i="18"/>
  <c r="L66" i="18" s="1"/>
  <c r="N47" i="18"/>
  <c r="O47" i="18" s="1"/>
  <c r="Z47" i="17"/>
  <c r="AL73" i="17"/>
  <c r="AM48" i="17" s="1"/>
  <c r="N47" i="17"/>
  <c r="O47" i="17" s="1"/>
  <c r="H60" i="16"/>
  <c r="H63" i="16" s="1"/>
  <c r="U47" i="16"/>
  <c r="V47" i="16" s="1"/>
  <c r="L50" i="16"/>
  <c r="L66" i="16" s="1"/>
  <c r="N47" i="16"/>
  <c r="O47" i="16" s="1"/>
  <c r="N47" i="15"/>
  <c r="O47" i="15" s="1"/>
  <c r="L50" i="15"/>
  <c r="L66" i="15" s="1"/>
  <c r="H50" i="15"/>
  <c r="H66" i="15" s="1"/>
  <c r="U47" i="15"/>
  <c r="V47" i="15" s="1"/>
  <c r="AG47" i="14"/>
  <c r="H50" i="14"/>
  <c r="H66" i="14" s="1"/>
  <c r="U47" i="14"/>
  <c r="V47" i="14" s="1"/>
  <c r="N47" i="14"/>
  <c r="O47" i="14" s="1"/>
  <c r="L50" i="14"/>
  <c r="L66" i="14" s="1"/>
  <c r="U47" i="13"/>
  <c r="V47" i="13" s="1"/>
  <c r="H50" i="13"/>
  <c r="H66" i="13" s="1"/>
  <c r="N47" i="13"/>
  <c r="O47" i="13" s="1"/>
  <c r="L50" i="13"/>
  <c r="L66" i="13" s="1"/>
  <c r="H50" i="12"/>
  <c r="H66" i="12" s="1"/>
  <c r="L50" i="12"/>
  <c r="L66" i="12" s="1"/>
  <c r="N47" i="12"/>
  <c r="O47" i="12" s="1"/>
  <c r="U47" i="12"/>
  <c r="V47" i="12" s="1"/>
  <c r="AG47" i="12"/>
  <c r="N49" i="11"/>
  <c r="O49" i="11" s="1"/>
  <c r="U49" i="11"/>
  <c r="V49" i="11" s="1"/>
  <c r="U47" i="11"/>
  <c r="V47" i="11" s="1"/>
  <c r="S50" i="11"/>
  <c r="H50" i="11"/>
  <c r="U52" i="11"/>
  <c r="V52" i="11" s="1"/>
  <c r="Z49" i="11"/>
  <c r="Z50" i="11" s="1"/>
  <c r="Y51" i="11"/>
  <c r="Z51" i="11" s="1"/>
  <c r="Y52" i="11"/>
  <c r="Z52" i="11" s="1"/>
  <c r="N51" i="11"/>
  <c r="O51" i="11" s="1"/>
  <c r="U51" i="11"/>
  <c r="V51" i="11" s="1"/>
  <c r="AB48" i="11"/>
  <c r="AC48" i="11" s="1"/>
  <c r="N52" i="11"/>
  <c r="O52" i="11" s="1"/>
  <c r="L50" i="11"/>
  <c r="N47" i="11"/>
  <c r="O47" i="11" s="1"/>
  <c r="AB47" i="11"/>
  <c r="AC47" i="11" s="1"/>
  <c r="H50" i="10"/>
  <c r="U46" i="10"/>
  <c r="AC46" i="10"/>
  <c r="L50" i="10"/>
  <c r="L66" i="10" s="1"/>
  <c r="N47" i="10"/>
  <c r="O47" i="10" s="1"/>
  <c r="S47" i="10"/>
  <c r="Z46" i="10"/>
  <c r="Z47" i="10" s="1"/>
  <c r="AI47" i="21" l="1"/>
  <c r="AJ47" i="21" s="1"/>
  <c r="AN47" i="21"/>
  <c r="AN50" i="21" s="1"/>
  <c r="AN47" i="26"/>
  <c r="AP47" i="26" s="1"/>
  <c r="AQ47" i="26" s="1"/>
  <c r="AN47" i="19"/>
  <c r="AP47" i="19" s="1"/>
  <c r="AQ47" i="19" s="1"/>
  <c r="AN47" i="24"/>
  <c r="AP47" i="24" s="1"/>
  <c r="AQ47" i="24" s="1"/>
  <c r="S66" i="17"/>
  <c r="U66" i="17" s="1"/>
  <c r="V66" i="17" s="1"/>
  <c r="S66" i="13"/>
  <c r="U66" i="13" s="1"/>
  <c r="V66" i="13" s="1"/>
  <c r="Z50" i="17"/>
  <c r="Z66" i="17" s="1"/>
  <c r="S66" i="16"/>
  <c r="S69" i="16" s="1"/>
  <c r="S69" i="19"/>
  <c r="U69" i="19" s="1"/>
  <c r="V69" i="19" s="1"/>
  <c r="N67" i="20"/>
  <c r="O67" i="20" s="1"/>
  <c r="S67" i="19"/>
  <c r="S68" i="19" s="1"/>
  <c r="S66" i="15"/>
  <c r="S67" i="15" s="1"/>
  <c r="L68" i="20"/>
  <c r="L70" i="20" s="1"/>
  <c r="H70" i="17"/>
  <c r="H70" i="20"/>
  <c r="N69" i="17"/>
  <c r="O69" i="17" s="1"/>
  <c r="H70" i="19"/>
  <c r="H67" i="18"/>
  <c r="H68" i="18" s="1"/>
  <c r="H69" i="18"/>
  <c r="H69" i="15"/>
  <c r="H67" i="15"/>
  <c r="H68" i="15" s="1"/>
  <c r="H69" i="14"/>
  <c r="H67" i="14"/>
  <c r="H68" i="14" s="1"/>
  <c r="H69" i="13"/>
  <c r="H67" i="13"/>
  <c r="H68" i="13" s="1"/>
  <c r="H69" i="12"/>
  <c r="H67" i="12"/>
  <c r="H68" i="12" s="1"/>
  <c r="N66" i="14"/>
  <c r="O66" i="14" s="1"/>
  <c r="L69" i="14"/>
  <c r="L67" i="14"/>
  <c r="L68" i="14" s="1"/>
  <c r="Z66" i="19"/>
  <c r="N67" i="19"/>
  <c r="O67" i="19" s="1"/>
  <c r="L67" i="15"/>
  <c r="L68" i="15" s="1"/>
  <c r="L69" i="15"/>
  <c r="N66" i="15"/>
  <c r="O66" i="15" s="1"/>
  <c r="AP47" i="21"/>
  <c r="AQ47" i="21" s="1"/>
  <c r="L67" i="18"/>
  <c r="L68" i="18" s="1"/>
  <c r="L69" i="18"/>
  <c r="N66" i="18"/>
  <c r="O66" i="18" s="1"/>
  <c r="N63" i="20"/>
  <c r="O63" i="20" s="1"/>
  <c r="S66" i="12"/>
  <c r="L68" i="17"/>
  <c r="N67" i="17"/>
  <c r="O67" i="17" s="1"/>
  <c r="U66" i="20"/>
  <c r="V66" i="20" s="1"/>
  <c r="S67" i="20"/>
  <c r="S69" i="20"/>
  <c r="U69" i="20" s="1"/>
  <c r="V69" i="20" s="1"/>
  <c r="N66" i="12"/>
  <c r="O66" i="12" s="1"/>
  <c r="L69" i="12"/>
  <c r="L67" i="12"/>
  <c r="L67" i="16"/>
  <c r="L68" i="16" s="1"/>
  <c r="N68" i="16" s="1"/>
  <c r="O68" i="16" s="1"/>
  <c r="L69" i="16"/>
  <c r="N66" i="16"/>
  <c r="O66" i="16" s="1"/>
  <c r="L69" i="13"/>
  <c r="N66" i="13"/>
  <c r="O66" i="13" s="1"/>
  <c r="L67" i="13"/>
  <c r="U63" i="19"/>
  <c r="V63" i="19" s="1"/>
  <c r="S66" i="14"/>
  <c r="AI48" i="17"/>
  <c r="AJ48" i="17" s="1"/>
  <c r="N69" i="19"/>
  <c r="O69" i="19" s="1"/>
  <c r="U63" i="20"/>
  <c r="V63" i="20" s="1"/>
  <c r="N69" i="20"/>
  <c r="O69" i="20" s="1"/>
  <c r="AF52" i="17"/>
  <c r="AG52" i="17" s="1"/>
  <c r="AI52" i="17" s="1"/>
  <c r="AJ52" i="17" s="1"/>
  <c r="AF51" i="17"/>
  <c r="AG51" i="17" s="1"/>
  <c r="AI51" i="17" s="1"/>
  <c r="AJ51" i="17" s="1"/>
  <c r="AG49" i="17"/>
  <c r="AM49" i="18"/>
  <c r="AN49" i="18" s="1"/>
  <c r="AP49" i="18" s="1"/>
  <c r="AQ49" i="18" s="1"/>
  <c r="AN48" i="18"/>
  <c r="AP48" i="18" s="1"/>
  <c r="AQ48" i="18" s="1"/>
  <c r="AM49" i="17"/>
  <c r="AN48" i="17"/>
  <c r="AP48" i="17" s="1"/>
  <c r="AQ48" i="17" s="1"/>
  <c r="N63" i="19"/>
  <c r="O63" i="19" s="1"/>
  <c r="L68" i="19"/>
  <c r="H61" i="20"/>
  <c r="H62" i="20" s="1"/>
  <c r="H64" i="20" s="1"/>
  <c r="H70" i="16"/>
  <c r="H63" i="26"/>
  <c r="O63" i="26" s="1"/>
  <c r="H61" i="26"/>
  <c r="H62" i="26" s="1"/>
  <c r="H67" i="26"/>
  <c r="H68" i="26" s="1"/>
  <c r="H69" i="26"/>
  <c r="O69" i="26" s="1"/>
  <c r="H70" i="24"/>
  <c r="H64" i="24"/>
  <c r="H70" i="21"/>
  <c r="H64" i="21"/>
  <c r="L61" i="21"/>
  <c r="L62" i="21" s="1"/>
  <c r="N60" i="21"/>
  <c r="O60" i="21" s="1"/>
  <c r="L63" i="21"/>
  <c r="L61" i="26"/>
  <c r="N60" i="26"/>
  <c r="O60" i="26" s="1"/>
  <c r="L63" i="26"/>
  <c r="U66" i="26"/>
  <c r="V66" i="26" s="1"/>
  <c r="S69" i="26"/>
  <c r="S67" i="26"/>
  <c r="S68" i="26" s="1"/>
  <c r="AG61" i="21"/>
  <c r="AI60" i="21"/>
  <c r="AJ60" i="21" s="1"/>
  <c r="AG63" i="21"/>
  <c r="N66" i="24"/>
  <c r="O66" i="24" s="1"/>
  <c r="L69" i="24"/>
  <c r="L67" i="24"/>
  <c r="L68" i="24" s="1"/>
  <c r="AI66" i="21"/>
  <c r="AJ66" i="21" s="1"/>
  <c r="AG69" i="21"/>
  <c r="AG67" i="21"/>
  <c r="N60" i="24"/>
  <c r="O60" i="24" s="1"/>
  <c r="L61" i="24"/>
  <c r="N61" i="24" s="1"/>
  <c r="O61" i="24" s="1"/>
  <c r="L63" i="24"/>
  <c r="Z63" i="21"/>
  <c r="Z61" i="21"/>
  <c r="Z62" i="21" s="1"/>
  <c r="AB60" i="21"/>
  <c r="AC60" i="21" s="1"/>
  <c r="L67" i="21"/>
  <c r="L68" i="21" s="1"/>
  <c r="L69" i="21"/>
  <c r="N66" i="21"/>
  <c r="O66" i="21" s="1"/>
  <c r="Z67" i="21"/>
  <c r="AB66" i="21"/>
  <c r="AC66" i="21" s="1"/>
  <c r="Z69" i="21"/>
  <c r="S63" i="21"/>
  <c r="S61" i="21"/>
  <c r="U60" i="21"/>
  <c r="V60" i="21" s="1"/>
  <c r="Z63" i="24"/>
  <c r="AB60" i="24"/>
  <c r="AC60" i="24" s="1"/>
  <c r="Z61" i="24"/>
  <c r="Z62" i="24" s="1"/>
  <c r="U60" i="24"/>
  <c r="V60" i="24" s="1"/>
  <c r="S63" i="24"/>
  <c r="S61" i="24"/>
  <c r="S62" i="24" s="1"/>
  <c r="U66" i="21"/>
  <c r="V66" i="21" s="1"/>
  <c r="S69" i="21"/>
  <c r="S67" i="21"/>
  <c r="Z67" i="24"/>
  <c r="AB66" i="24"/>
  <c r="AC66" i="24" s="1"/>
  <c r="Z69" i="24"/>
  <c r="Z63" i="26"/>
  <c r="Z61" i="26"/>
  <c r="Z62" i="26" s="1"/>
  <c r="AB60" i="26"/>
  <c r="AC60" i="26" s="1"/>
  <c r="S69" i="24"/>
  <c r="S67" i="24"/>
  <c r="S68" i="24" s="1"/>
  <c r="U66" i="24"/>
  <c r="V66" i="24" s="1"/>
  <c r="N66" i="26"/>
  <c r="O66" i="26" s="1"/>
  <c r="L69" i="26"/>
  <c r="L67" i="26"/>
  <c r="S61" i="26"/>
  <c r="S62" i="26" s="1"/>
  <c r="U60" i="26"/>
  <c r="V60" i="26" s="1"/>
  <c r="S63" i="26"/>
  <c r="Z69" i="26"/>
  <c r="Z67" i="26"/>
  <c r="AB66" i="26"/>
  <c r="AC66" i="26" s="1"/>
  <c r="L67" i="10"/>
  <c r="L68" i="10" s="1"/>
  <c r="H60" i="10"/>
  <c r="H66" i="10"/>
  <c r="AI47" i="26"/>
  <c r="AJ47" i="26" s="1"/>
  <c r="AG50" i="26"/>
  <c r="L60" i="15"/>
  <c r="L63" i="15" s="1"/>
  <c r="H60" i="14"/>
  <c r="H63" i="14" s="1"/>
  <c r="AI52" i="20"/>
  <c r="AJ52" i="20" s="1"/>
  <c r="AI47" i="13"/>
  <c r="AJ47" i="13" s="1"/>
  <c r="Z60" i="19"/>
  <c r="Z63" i="19" s="1"/>
  <c r="AB63" i="19" s="1"/>
  <c r="AC63" i="19" s="1"/>
  <c r="AB50" i="19"/>
  <c r="AC50" i="19" s="1"/>
  <c r="S60" i="12"/>
  <c r="S63" i="12" s="1"/>
  <c r="S60" i="13"/>
  <c r="S63" i="13" s="1"/>
  <c r="S60" i="14"/>
  <c r="S63" i="14" s="1"/>
  <c r="AM45" i="17"/>
  <c r="AN45" i="17" s="1"/>
  <c r="AP45" i="17" s="1"/>
  <c r="AQ45" i="17" s="1"/>
  <c r="AM44" i="17"/>
  <c r="AN44" i="17" s="1"/>
  <c r="AP44" i="17" s="1"/>
  <c r="AQ44" i="17" s="1"/>
  <c r="U51" i="15"/>
  <c r="V51" i="15" s="1"/>
  <c r="U52" i="14"/>
  <c r="V52" i="14" s="1"/>
  <c r="U49" i="13"/>
  <c r="V49" i="13" s="1"/>
  <c r="AI48" i="14"/>
  <c r="AJ48" i="14" s="1"/>
  <c r="Z49" i="12"/>
  <c r="Z50" i="12" s="1"/>
  <c r="Y52" i="12"/>
  <c r="Z52" i="12" s="1"/>
  <c r="Y51" i="12"/>
  <c r="Z51" i="12" s="1"/>
  <c r="U49" i="15"/>
  <c r="V49" i="15" s="1"/>
  <c r="U51" i="14"/>
  <c r="V51" i="14" s="1"/>
  <c r="AB48" i="15"/>
  <c r="AC48" i="15" s="1"/>
  <c r="AG49" i="14"/>
  <c r="AG50" i="14" s="1"/>
  <c r="AF52" i="14"/>
  <c r="AG52" i="14" s="1"/>
  <c r="AF51" i="14"/>
  <c r="AG51" i="14" s="1"/>
  <c r="AI51" i="20"/>
  <c r="AJ51" i="20" s="1"/>
  <c r="U49" i="14"/>
  <c r="V49" i="14" s="1"/>
  <c r="AI44" i="18"/>
  <c r="AJ44" i="18" s="1"/>
  <c r="Z49" i="15"/>
  <c r="Z50" i="15" s="1"/>
  <c r="Y52" i="15"/>
  <c r="Z52" i="15" s="1"/>
  <c r="Y51" i="15"/>
  <c r="Z51" i="15" s="1"/>
  <c r="U52" i="12"/>
  <c r="V52" i="12" s="1"/>
  <c r="AM45" i="16"/>
  <c r="AN45" i="16" s="1"/>
  <c r="AP45" i="16" s="1"/>
  <c r="AQ45" i="16" s="1"/>
  <c r="AM44" i="16"/>
  <c r="AN44" i="16" s="1"/>
  <c r="AP44" i="16" s="1"/>
  <c r="AQ44" i="16" s="1"/>
  <c r="AM48" i="16"/>
  <c r="AI45" i="17"/>
  <c r="AJ45" i="17" s="1"/>
  <c r="AI45" i="18"/>
  <c r="AJ45" i="18" s="1"/>
  <c r="AM51" i="20"/>
  <c r="AN51" i="20" s="1"/>
  <c r="AP51" i="20" s="1"/>
  <c r="AQ51" i="20" s="1"/>
  <c r="AM52" i="20"/>
  <c r="AN52" i="20" s="1"/>
  <c r="AP52" i="20" s="1"/>
  <c r="AQ52" i="20" s="1"/>
  <c r="AM49" i="13"/>
  <c r="AN48" i="13"/>
  <c r="AP48" i="13" s="1"/>
  <c r="AQ48" i="13" s="1"/>
  <c r="AI48" i="13"/>
  <c r="AJ48" i="13" s="1"/>
  <c r="U51" i="12"/>
  <c r="V51" i="12" s="1"/>
  <c r="U49" i="16"/>
  <c r="V49" i="16" s="1"/>
  <c r="Y51" i="18"/>
  <c r="Z51" i="18" s="1"/>
  <c r="Y52" i="18"/>
  <c r="Z52" i="18" s="1"/>
  <c r="AI51" i="19"/>
  <c r="AJ51" i="19" s="1"/>
  <c r="AF49" i="16"/>
  <c r="AG48" i="16"/>
  <c r="AI48" i="16" s="1"/>
  <c r="AJ48" i="16" s="1"/>
  <c r="AF49" i="15"/>
  <c r="AG48" i="15"/>
  <c r="AI48" i="15" s="1"/>
  <c r="AJ48" i="15" s="1"/>
  <c r="AG49" i="13"/>
  <c r="AF51" i="13"/>
  <c r="AG51" i="13" s="1"/>
  <c r="AF52" i="13"/>
  <c r="AG52" i="13" s="1"/>
  <c r="Y51" i="13"/>
  <c r="Z51" i="13" s="1"/>
  <c r="Y52" i="13"/>
  <c r="Z52" i="13" s="1"/>
  <c r="Z49" i="13"/>
  <c r="U49" i="12"/>
  <c r="V49" i="12" s="1"/>
  <c r="Y52" i="14"/>
  <c r="Z52" i="14" s="1"/>
  <c r="Y51" i="14"/>
  <c r="Z51" i="14" s="1"/>
  <c r="Z49" i="14"/>
  <c r="U51" i="16"/>
  <c r="V51" i="16" s="1"/>
  <c r="AM45" i="15"/>
  <c r="AN45" i="15" s="1"/>
  <c r="AP45" i="15" s="1"/>
  <c r="AQ45" i="15" s="1"/>
  <c r="AM44" i="15"/>
  <c r="AN44" i="15" s="1"/>
  <c r="AP44" i="15" s="1"/>
  <c r="AQ44" i="15" s="1"/>
  <c r="AM48" i="15"/>
  <c r="Z49" i="16"/>
  <c r="Y51" i="16"/>
  <c r="Z51" i="16" s="1"/>
  <c r="Y52" i="16"/>
  <c r="Z52" i="16" s="1"/>
  <c r="AB51" i="19"/>
  <c r="AC51" i="19" s="1"/>
  <c r="Z50" i="20"/>
  <c r="Z66" i="20" s="1"/>
  <c r="AB48" i="13"/>
  <c r="AC48" i="13" s="1"/>
  <c r="AB48" i="14"/>
  <c r="AC48" i="14" s="1"/>
  <c r="U52" i="16"/>
  <c r="V52" i="16" s="1"/>
  <c r="U52" i="18"/>
  <c r="V52" i="18" s="1"/>
  <c r="AB48" i="16"/>
  <c r="AC48" i="16" s="1"/>
  <c r="AI52" i="19"/>
  <c r="AJ52" i="19" s="1"/>
  <c r="AB52" i="19"/>
  <c r="AC52" i="19" s="1"/>
  <c r="AM49" i="12"/>
  <c r="AN48" i="12"/>
  <c r="AP48" i="12" s="1"/>
  <c r="AQ48" i="12" s="1"/>
  <c r="AI48" i="12"/>
  <c r="AJ48" i="12" s="1"/>
  <c r="U51" i="13"/>
  <c r="V51" i="13" s="1"/>
  <c r="AI45" i="16"/>
  <c r="AJ45" i="16" s="1"/>
  <c r="AI45" i="15"/>
  <c r="AJ45" i="15" s="1"/>
  <c r="AB51" i="20"/>
  <c r="AC51" i="20" s="1"/>
  <c r="U51" i="18"/>
  <c r="V51" i="18" s="1"/>
  <c r="AM45" i="18"/>
  <c r="AN45" i="18" s="1"/>
  <c r="AP45" i="18" s="1"/>
  <c r="AQ45" i="18" s="1"/>
  <c r="AM44" i="18"/>
  <c r="AN44" i="18" s="1"/>
  <c r="AP44" i="18" s="1"/>
  <c r="AQ44" i="18" s="1"/>
  <c r="U52" i="15"/>
  <c r="V52" i="15" s="1"/>
  <c r="AG49" i="12"/>
  <c r="AF52" i="12"/>
  <c r="AG52" i="12" s="1"/>
  <c r="AF51" i="12"/>
  <c r="AG51" i="12" s="1"/>
  <c r="U52" i="13"/>
  <c r="V52" i="13" s="1"/>
  <c r="AB52" i="20"/>
  <c r="AC52" i="20" s="1"/>
  <c r="AM52" i="19"/>
  <c r="AN52" i="19" s="1"/>
  <c r="AP52" i="19" s="1"/>
  <c r="AQ52" i="19" s="1"/>
  <c r="AM51" i="19"/>
  <c r="AN51" i="19" s="1"/>
  <c r="AP51" i="19" s="1"/>
  <c r="AQ51" i="19" s="1"/>
  <c r="AM49" i="14"/>
  <c r="AN48" i="14"/>
  <c r="AP48" i="14" s="1"/>
  <c r="AQ48" i="14" s="1"/>
  <c r="AB48" i="12"/>
  <c r="AC48" i="12" s="1"/>
  <c r="S50" i="18"/>
  <c r="S66" i="18" s="1"/>
  <c r="AP47" i="20"/>
  <c r="AQ47" i="20" s="1"/>
  <c r="AG50" i="20"/>
  <c r="AG66" i="20" s="1"/>
  <c r="AN50" i="20"/>
  <c r="AG47" i="18"/>
  <c r="AI47" i="18" s="1"/>
  <c r="AJ47" i="18" s="1"/>
  <c r="AG47" i="15"/>
  <c r="AI47" i="15" s="1"/>
  <c r="AJ47" i="15" s="1"/>
  <c r="AN47" i="13"/>
  <c r="AP44" i="11"/>
  <c r="AQ44" i="11" s="1"/>
  <c r="AN47" i="11"/>
  <c r="AM49" i="11"/>
  <c r="AN48" i="11"/>
  <c r="AP48" i="11" s="1"/>
  <c r="AQ48" i="11" s="1"/>
  <c r="AF51" i="11"/>
  <c r="AG51" i="11" s="1"/>
  <c r="AI51" i="11" s="1"/>
  <c r="AJ51" i="11" s="1"/>
  <c r="AF52" i="11"/>
  <c r="AG52" i="11" s="1"/>
  <c r="AI52" i="11" s="1"/>
  <c r="AJ52" i="11" s="1"/>
  <c r="AG49" i="11"/>
  <c r="AG50" i="11" s="1"/>
  <c r="AG47" i="16"/>
  <c r="AI47" i="16" s="1"/>
  <c r="AJ47" i="16" s="1"/>
  <c r="AG50" i="24"/>
  <c r="AI47" i="24"/>
  <c r="AJ47" i="24" s="1"/>
  <c r="L61" i="20"/>
  <c r="L62" i="20" s="1"/>
  <c r="L64" i="20" s="1"/>
  <c r="N60" i="20"/>
  <c r="O60" i="20" s="1"/>
  <c r="U60" i="20"/>
  <c r="V60" i="20" s="1"/>
  <c r="S61" i="20"/>
  <c r="AG50" i="19"/>
  <c r="AG66" i="19" s="1"/>
  <c r="U60" i="19"/>
  <c r="V60" i="19" s="1"/>
  <c r="S61" i="19"/>
  <c r="S62" i="19" s="1"/>
  <c r="S64" i="19" s="1"/>
  <c r="N60" i="19"/>
  <c r="O60" i="19" s="1"/>
  <c r="L61" i="19"/>
  <c r="L62" i="19" s="1"/>
  <c r="L64" i="19" s="1"/>
  <c r="H61" i="19"/>
  <c r="AN50" i="19"/>
  <c r="H60" i="18"/>
  <c r="H63" i="18" s="1"/>
  <c r="N50" i="18"/>
  <c r="O50" i="18" s="1"/>
  <c r="L60" i="18"/>
  <c r="L63" i="18" s="1"/>
  <c r="AG47" i="17"/>
  <c r="H60" i="17"/>
  <c r="H63" i="17" s="1"/>
  <c r="L60" i="17"/>
  <c r="L63" i="17" s="1"/>
  <c r="AB47" i="17"/>
  <c r="AC47" i="17" s="1"/>
  <c r="H61" i="16"/>
  <c r="U50" i="16"/>
  <c r="V50" i="16" s="1"/>
  <c r="S60" i="16"/>
  <c r="S63" i="16" s="1"/>
  <c r="N50" i="16"/>
  <c r="O50" i="16" s="1"/>
  <c r="L60" i="16"/>
  <c r="L63" i="16" s="1"/>
  <c r="N63" i="16" s="1"/>
  <c r="O63" i="16" s="1"/>
  <c r="H60" i="15"/>
  <c r="H63" i="15" s="1"/>
  <c r="N50" i="15"/>
  <c r="O50" i="15" s="1"/>
  <c r="U50" i="15"/>
  <c r="V50" i="15" s="1"/>
  <c r="S60" i="15"/>
  <c r="S63" i="15" s="1"/>
  <c r="N50" i="14"/>
  <c r="O50" i="14" s="1"/>
  <c r="L60" i="14"/>
  <c r="L63" i="14" s="1"/>
  <c r="U50" i="14"/>
  <c r="V50" i="14" s="1"/>
  <c r="AN47" i="14"/>
  <c r="AI47" i="14"/>
  <c r="AJ47" i="14" s="1"/>
  <c r="H60" i="13"/>
  <c r="H63" i="13" s="1"/>
  <c r="N50" i="13"/>
  <c r="O50" i="13" s="1"/>
  <c r="L60" i="13"/>
  <c r="L63" i="13" s="1"/>
  <c r="U50" i="13"/>
  <c r="V50" i="13" s="1"/>
  <c r="N50" i="12"/>
  <c r="O50" i="12" s="1"/>
  <c r="AI47" i="12"/>
  <c r="AJ47" i="12" s="1"/>
  <c r="AN47" i="12"/>
  <c r="H60" i="12"/>
  <c r="H63" i="12" s="1"/>
  <c r="U50" i="12"/>
  <c r="V50" i="12" s="1"/>
  <c r="L60" i="12"/>
  <c r="L63" i="12" s="1"/>
  <c r="N50" i="11"/>
  <c r="O50" i="11" s="1"/>
  <c r="L67" i="11"/>
  <c r="L70" i="11" s="1"/>
  <c r="L61" i="11"/>
  <c r="L64" i="11" s="1"/>
  <c r="U50" i="11"/>
  <c r="V50" i="11" s="1"/>
  <c r="S67" i="11"/>
  <c r="S70" i="11" s="1"/>
  <c r="AB52" i="11"/>
  <c r="AC52" i="11" s="1"/>
  <c r="Z61" i="11"/>
  <c r="Z64" i="11" s="1"/>
  <c r="AB51" i="11"/>
  <c r="AC51" i="11" s="1"/>
  <c r="AB50" i="11"/>
  <c r="AC50" i="11" s="1"/>
  <c r="Z67" i="11"/>
  <c r="Z70" i="11" s="1"/>
  <c r="S61" i="11"/>
  <c r="S64" i="11" s="1"/>
  <c r="AB49" i="11"/>
  <c r="AC49" i="11" s="1"/>
  <c r="H61" i="11"/>
  <c r="H64" i="11" s="1"/>
  <c r="H67" i="11"/>
  <c r="H70" i="11" s="1"/>
  <c r="AG46" i="10"/>
  <c r="AN46" i="10"/>
  <c r="AN47" i="10" s="1"/>
  <c r="Z50" i="10"/>
  <c r="Z66" i="10" s="1"/>
  <c r="AB47" i="10"/>
  <c r="AC47" i="10" s="1"/>
  <c r="AJ46" i="10"/>
  <c r="AB46" i="10"/>
  <c r="U47" i="10"/>
  <c r="V47" i="10" s="1"/>
  <c r="S50" i="10"/>
  <c r="N50" i="10"/>
  <c r="O50" i="10" s="1"/>
  <c r="L60" i="10"/>
  <c r="AN50" i="26" l="1"/>
  <c r="S69" i="13"/>
  <c r="S69" i="17"/>
  <c r="U69" i="17" s="1"/>
  <c r="V69" i="17" s="1"/>
  <c r="AN50" i="24"/>
  <c r="S67" i="13"/>
  <c r="S68" i="13" s="1"/>
  <c r="S67" i="17"/>
  <c r="U67" i="17" s="1"/>
  <c r="V67" i="17" s="1"/>
  <c r="AB50" i="17"/>
  <c r="AC50" i="17" s="1"/>
  <c r="AG50" i="17"/>
  <c r="AG66" i="17" s="1"/>
  <c r="AI66" i="17" s="1"/>
  <c r="AJ66" i="17" s="1"/>
  <c r="U66" i="16"/>
  <c r="V66" i="16" s="1"/>
  <c r="S67" i="16"/>
  <c r="U67" i="16" s="1"/>
  <c r="V67" i="16" s="1"/>
  <c r="AB66" i="17"/>
  <c r="AC66" i="17" s="1"/>
  <c r="Z67" i="17"/>
  <c r="Z68" i="17" s="1"/>
  <c r="Z69" i="17"/>
  <c r="S69" i="15"/>
  <c r="U69" i="15" s="1"/>
  <c r="V69" i="15" s="1"/>
  <c r="U67" i="19"/>
  <c r="V67" i="19" s="1"/>
  <c r="H70" i="13"/>
  <c r="N68" i="20"/>
  <c r="O68" i="20" s="1"/>
  <c r="U68" i="19"/>
  <c r="V68" i="19" s="1"/>
  <c r="S70" i="19"/>
  <c r="U66" i="15"/>
  <c r="V66" i="15" s="1"/>
  <c r="N70" i="20"/>
  <c r="O70" i="20" s="1"/>
  <c r="H70" i="12"/>
  <c r="H70" i="18"/>
  <c r="U69" i="16"/>
  <c r="V69" i="16" s="1"/>
  <c r="N64" i="20"/>
  <c r="O64" i="20" s="1"/>
  <c r="N67" i="18"/>
  <c r="O67" i="18" s="1"/>
  <c r="N63" i="15"/>
  <c r="O63" i="15" s="1"/>
  <c r="N69" i="14"/>
  <c r="O69" i="14" s="1"/>
  <c r="N67" i="13"/>
  <c r="O67" i="13" s="1"/>
  <c r="N69" i="13"/>
  <c r="O69" i="13" s="1"/>
  <c r="AI66" i="20"/>
  <c r="AJ66" i="20" s="1"/>
  <c r="AG67" i="20"/>
  <c r="AG68" i="20" s="1"/>
  <c r="AG69" i="20"/>
  <c r="N68" i="14"/>
  <c r="O68" i="14" s="1"/>
  <c r="U64" i="19"/>
  <c r="V64" i="19" s="1"/>
  <c r="U66" i="18"/>
  <c r="V66" i="18" s="1"/>
  <c r="S67" i="18"/>
  <c r="U67" i="18" s="1"/>
  <c r="V67" i="18" s="1"/>
  <c r="S69" i="18"/>
  <c r="U67" i="15"/>
  <c r="V67" i="15" s="1"/>
  <c r="U67" i="20"/>
  <c r="V67" i="20" s="1"/>
  <c r="N67" i="14"/>
  <c r="O67" i="14" s="1"/>
  <c r="N68" i="18"/>
  <c r="O68" i="18" s="1"/>
  <c r="L70" i="18"/>
  <c r="N63" i="18"/>
  <c r="O63" i="18" s="1"/>
  <c r="U63" i="14"/>
  <c r="V63" i="14" s="1"/>
  <c r="S68" i="20"/>
  <c r="U63" i="16"/>
  <c r="V63" i="16" s="1"/>
  <c r="AI66" i="19"/>
  <c r="AJ66" i="19" s="1"/>
  <c r="AG67" i="19"/>
  <c r="AG69" i="19"/>
  <c r="Z66" i="12"/>
  <c r="U63" i="13"/>
  <c r="V63" i="13" s="1"/>
  <c r="N68" i="19"/>
  <c r="O68" i="19" s="1"/>
  <c r="L70" i="19"/>
  <c r="L68" i="12"/>
  <c r="N67" i="12"/>
  <c r="O67" i="12" s="1"/>
  <c r="S69" i="12"/>
  <c r="U66" i="12"/>
  <c r="V66" i="12" s="1"/>
  <c r="S67" i="12"/>
  <c r="U67" i="12" s="1"/>
  <c r="V67" i="12" s="1"/>
  <c r="AN66" i="21"/>
  <c r="AN60" i="21"/>
  <c r="AP50" i="21"/>
  <c r="AQ50" i="21" s="1"/>
  <c r="U63" i="12"/>
  <c r="V63" i="12" s="1"/>
  <c r="AI49" i="17"/>
  <c r="AJ49" i="17" s="1"/>
  <c r="S69" i="14"/>
  <c r="U66" i="14"/>
  <c r="V66" i="14" s="1"/>
  <c r="S67" i="14"/>
  <c r="U67" i="14" s="1"/>
  <c r="V67" i="14" s="1"/>
  <c r="N69" i="16"/>
  <c r="O69" i="16" s="1"/>
  <c r="N69" i="12"/>
  <c r="O69" i="12" s="1"/>
  <c r="N68" i="15"/>
  <c r="O68" i="15" s="1"/>
  <c r="N63" i="14"/>
  <c r="O63" i="14" s="1"/>
  <c r="N63" i="13"/>
  <c r="O63" i="13" s="1"/>
  <c r="U63" i="15"/>
  <c r="V63" i="15" s="1"/>
  <c r="AN66" i="19"/>
  <c r="AG66" i="14"/>
  <c r="AB66" i="20"/>
  <c r="AC66" i="20" s="1"/>
  <c r="Z67" i="20"/>
  <c r="Z69" i="20"/>
  <c r="AB69" i="20" s="1"/>
  <c r="AC69" i="20" s="1"/>
  <c r="N67" i="16"/>
  <c r="O67" i="16" s="1"/>
  <c r="L70" i="17"/>
  <c r="N70" i="17" s="1"/>
  <c r="O70" i="17" s="1"/>
  <c r="N68" i="17"/>
  <c r="O68" i="17" s="1"/>
  <c r="N69" i="15"/>
  <c r="O69" i="15" s="1"/>
  <c r="N63" i="12"/>
  <c r="O63" i="12" s="1"/>
  <c r="N63" i="17"/>
  <c r="O63" i="17" s="1"/>
  <c r="AN66" i="20"/>
  <c r="Z66" i="15"/>
  <c r="AN49" i="17"/>
  <c r="AP49" i="17" s="1"/>
  <c r="AQ49" i="17" s="1"/>
  <c r="AM52" i="17"/>
  <c r="AN52" i="17" s="1"/>
  <c r="AP52" i="17" s="1"/>
  <c r="AQ52" i="17" s="1"/>
  <c r="AM51" i="17"/>
  <c r="AN51" i="17" s="1"/>
  <c r="AP51" i="17" s="1"/>
  <c r="AQ51" i="17" s="1"/>
  <c r="U69" i="13"/>
  <c r="V69" i="13" s="1"/>
  <c r="S68" i="15"/>
  <c r="L68" i="13"/>
  <c r="N69" i="18"/>
  <c r="O69" i="18" s="1"/>
  <c r="N67" i="15"/>
  <c r="O67" i="15" s="1"/>
  <c r="Z69" i="19"/>
  <c r="Z67" i="19"/>
  <c r="AB67" i="19" s="1"/>
  <c r="AC67" i="19" s="1"/>
  <c r="AB66" i="19"/>
  <c r="AC66" i="19" s="1"/>
  <c r="L61" i="15"/>
  <c r="L62" i="15" s="1"/>
  <c r="L64" i="15" s="1"/>
  <c r="H64" i="26"/>
  <c r="AB67" i="26"/>
  <c r="AC67" i="26" s="1"/>
  <c r="H61" i="14"/>
  <c r="H62" i="14" s="1"/>
  <c r="H64" i="14" s="1"/>
  <c r="H70" i="26"/>
  <c r="N61" i="26"/>
  <c r="O61" i="26" s="1"/>
  <c r="N67" i="26"/>
  <c r="O67" i="26" s="1"/>
  <c r="H70" i="15"/>
  <c r="N70" i="11"/>
  <c r="O70" i="11" s="1"/>
  <c r="U50" i="18"/>
  <c r="V50" i="18" s="1"/>
  <c r="Z68" i="26"/>
  <c r="Z70" i="26" s="1"/>
  <c r="AB60" i="19"/>
  <c r="AC60" i="19" s="1"/>
  <c r="Z61" i="19"/>
  <c r="AB61" i="19" s="1"/>
  <c r="AC61" i="19" s="1"/>
  <c r="U61" i="21"/>
  <c r="V61" i="21" s="1"/>
  <c r="U67" i="21"/>
  <c r="V67" i="21" s="1"/>
  <c r="L62" i="24"/>
  <c r="U62" i="24" s="1"/>
  <c r="V62" i="24" s="1"/>
  <c r="S61" i="13"/>
  <c r="S62" i="13" s="1"/>
  <c r="S64" i="13" s="1"/>
  <c r="U61" i="26"/>
  <c r="V61" i="26" s="1"/>
  <c r="S68" i="21"/>
  <c r="U68" i="21" s="1"/>
  <c r="V68" i="21" s="1"/>
  <c r="N68" i="24"/>
  <c r="O68" i="24" s="1"/>
  <c r="L70" i="24"/>
  <c r="AB62" i="26"/>
  <c r="AC62" i="26" s="1"/>
  <c r="Z64" i="26"/>
  <c r="AI63" i="21"/>
  <c r="AQ63" i="21"/>
  <c r="S64" i="26"/>
  <c r="U68" i="24"/>
  <c r="V68" i="24" s="1"/>
  <c r="S70" i="24"/>
  <c r="AJ63" i="26"/>
  <c r="AB63" i="26"/>
  <c r="AC63" i="21"/>
  <c r="U63" i="21"/>
  <c r="AB61" i="21"/>
  <c r="AC61" i="21" s="1"/>
  <c r="AG68" i="21"/>
  <c r="AI67" i="21"/>
  <c r="AJ67" i="21" s="1"/>
  <c r="AN60" i="24"/>
  <c r="AN66" i="24"/>
  <c r="AN66" i="26"/>
  <c r="AN60" i="26"/>
  <c r="U63" i="26"/>
  <c r="AC63" i="26"/>
  <c r="AB69" i="24"/>
  <c r="AJ69" i="24"/>
  <c r="S64" i="24"/>
  <c r="Z64" i="24"/>
  <c r="AB62" i="24"/>
  <c r="AC62" i="24" s="1"/>
  <c r="AJ69" i="21"/>
  <c r="AB69" i="21"/>
  <c r="Z64" i="21"/>
  <c r="AQ69" i="21"/>
  <c r="AI69" i="21"/>
  <c r="AG62" i="21"/>
  <c r="AI61" i="21"/>
  <c r="AJ61" i="21" s="1"/>
  <c r="AB69" i="26"/>
  <c r="AJ69" i="26"/>
  <c r="V63" i="26"/>
  <c r="N63" i="26"/>
  <c r="AB61" i="24"/>
  <c r="AC61" i="24" s="1"/>
  <c r="U61" i="24"/>
  <c r="V61" i="24" s="1"/>
  <c r="AJ63" i="21"/>
  <c r="AB63" i="21"/>
  <c r="S70" i="26"/>
  <c r="V63" i="21"/>
  <c r="N63" i="21"/>
  <c r="AG60" i="26"/>
  <c r="AG66" i="26"/>
  <c r="AG66" i="24"/>
  <c r="AG60" i="24"/>
  <c r="Z68" i="24"/>
  <c r="AB67" i="24"/>
  <c r="AC67" i="24" s="1"/>
  <c r="AC63" i="24"/>
  <c r="U63" i="24"/>
  <c r="Z68" i="21"/>
  <c r="AB67" i="21"/>
  <c r="AC67" i="21" s="1"/>
  <c r="L70" i="21"/>
  <c r="N68" i="21"/>
  <c r="O68" i="21" s="1"/>
  <c r="N63" i="24"/>
  <c r="V63" i="24"/>
  <c r="U67" i="26"/>
  <c r="V67" i="26" s="1"/>
  <c r="AC69" i="24"/>
  <c r="U69" i="24"/>
  <c r="AJ63" i="24"/>
  <c r="AB63" i="24"/>
  <c r="U67" i="24"/>
  <c r="V67" i="24" s="1"/>
  <c r="N67" i="24"/>
  <c r="O67" i="24" s="1"/>
  <c r="U69" i="26"/>
  <c r="AC69" i="26"/>
  <c r="L64" i="21"/>
  <c r="N64" i="21" s="1"/>
  <c r="O64" i="21" s="1"/>
  <c r="N62" i="21"/>
  <c r="O62" i="21" s="1"/>
  <c r="L68" i="26"/>
  <c r="V69" i="21"/>
  <c r="N69" i="21"/>
  <c r="N69" i="24"/>
  <c r="V69" i="24"/>
  <c r="N61" i="21"/>
  <c r="O61" i="21" s="1"/>
  <c r="V69" i="26"/>
  <c r="N69" i="26"/>
  <c r="AB61" i="26"/>
  <c r="AC61" i="26" s="1"/>
  <c r="AC69" i="21"/>
  <c r="U69" i="21"/>
  <c r="S62" i="21"/>
  <c r="N67" i="21"/>
  <c r="O67" i="21" s="1"/>
  <c r="L62" i="26"/>
  <c r="U62" i="26" s="1"/>
  <c r="V62" i="26" s="1"/>
  <c r="H61" i="10"/>
  <c r="H62" i="10" s="1"/>
  <c r="H64" i="10" s="1"/>
  <c r="U70" i="11"/>
  <c r="V70" i="11" s="1"/>
  <c r="AI50" i="11"/>
  <c r="AJ50" i="11" s="1"/>
  <c r="AG67" i="11"/>
  <c r="AG70" i="11" s="1"/>
  <c r="AI70" i="11" s="1"/>
  <c r="AJ70" i="11" s="1"/>
  <c r="N69" i="10"/>
  <c r="H67" i="10"/>
  <c r="N67" i="10" s="1"/>
  <c r="L70" i="10"/>
  <c r="N63" i="10"/>
  <c r="O63" i="10" s="1"/>
  <c r="N66" i="10"/>
  <c r="O66" i="10" s="1"/>
  <c r="AI50" i="26"/>
  <c r="AJ50" i="26" s="1"/>
  <c r="AP50" i="26"/>
  <c r="AQ50" i="26" s="1"/>
  <c r="Z50" i="18"/>
  <c r="Z66" i="18" s="1"/>
  <c r="AB50" i="15"/>
  <c r="AC50" i="15" s="1"/>
  <c r="N60" i="15"/>
  <c r="O60" i="15" s="1"/>
  <c r="L70" i="14"/>
  <c r="U60" i="13"/>
  <c r="V60" i="13" s="1"/>
  <c r="AI49" i="12"/>
  <c r="AJ49" i="12" s="1"/>
  <c r="AI51" i="12"/>
  <c r="AJ51" i="12" s="1"/>
  <c r="Z60" i="15"/>
  <c r="Z63" i="15" s="1"/>
  <c r="AB63" i="15" s="1"/>
  <c r="AC63" i="15" s="1"/>
  <c r="S61" i="12"/>
  <c r="S62" i="12" s="1"/>
  <c r="S64" i="12" s="1"/>
  <c r="S61" i="14"/>
  <c r="S62" i="14" s="1"/>
  <c r="S64" i="14" s="1"/>
  <c r="U60" i="12"/>
  <c r="V60" i="12" s="1"/>
  <c r="S60" i="10"/>
  <c r="S61" i="10" s="1"/>
  <c r="S66" i="10"/>
  <c r="AB66" i="10" s="1"/>
  <c r="AB70" i="11"/>
  <c r="AC70" i="11" s="1"/>
  <c r="Z67" i="10"/>
  <c r="S60" i="17"/>
  <c r="Z60" i="12"/>
  <c r="Z63" i="12" s="1"/>
  <c r="AB49" i="16"/>
  <c r="AC49" i="16" s="1"/>
  <c r="AM52" i="12"/>
  <c r="AN52" i="12" s="1"/>
  <c r="AP52" i="12" s="1"/>
  <c r="AQ52" i="12" s="1"/>
  <c r="AM51" i="12"/>
  <c r="AN51" i="12" s="1"/>
  <c r="AP51" i="12" s="1"/>
  <c r="AQ51" i="12" s="1"/>
  <c r="AN49" i="12"/>
  <c r="AP49" i="12" s="1"/>
  <c r="AQ49" i="12" s="1"/>
  <c r="AB52" i="13"/>
  <c r="AC52" i="13" s="1"/>
  <c r="AF52" i="16"/>
  <c r="AG52" i="16" s="1"/>
  <c r="AF51" i="16"/>
  <c r="AG51" i="16" s="1"/>
  <c r="AI51" i="16" s="1"/>
  <c r="AJ51" i="16" s="1"/>
  <c r="AG49" i="16"/>
  <c r="AN49" i="13"/>
  <c r="AP49" i="13" s="1"/>
  <c r="AQ49" i="13" s="1"/>
  <c r="AM52" i="13"/>
  <c r="AN52" i="13" s="1"/>
  <c r="AP52" i="13" s="1"/>
  <c r="AQ52" i="13" s="1"/>
  <c r="AM51" i="13"/>
  <c r="AN51" i="13" s="1"/>
  <c r="AP51" i="13" s="1"/>
  <c r="AQ51" i="13" s="1"/>
  <c r="AB49" i="15"/>
  <c r="AC49" i="15" s="1"/>
  <c r="AI52" i="14"/>
  <c r="AJ52" i="14" s="1"/>
  <c r="AF52" i="18"/>
  <c r="AG52" i="18" s="1"/>
  <c r="AI52" i="18" s="1"/>
  <c r="AJ52" i="18" s="1"/>
  <c r="AF51" i="18"/>
  <c r="AG51" i="18" s="1"/>
  <c r="AB52" i="12"/>
  <c r="AC52" i="12" s="1"/>
  <c r="AM51" i="14"/>
  <c r="AN51" i="14" s="1"/>
  <c r="AP51" i="14" s="1"/>
  <c r="AQ51" i="14" s="1"/>
  <c r="AM52" i="14"/>
  <c r="AN52" i="14" s="1"/>
  <c r="AP52" i="14" s="1"/>
  <c r="AQ52" i="14" s="1"/>
  <c r="AN49" i="14"/>
  <c r="AP49" i="14" s="1"/>
  <c r="AQ49" i="14" s="1"/>
  <c r="AB51" i="13"/>
  <c r="AC51" i="13" s="1"/>
  <c r="AM49" i="16"/>
  <c r="AN48" i="16"/>
  <c r="AP48" i="16" s="1"/>
  <c r="AQ48" i="16" s="1"/>
  <c r="AI49" i="14"/>
  <c r="AJ49" i="14" s="1"/>
  <c r="AB49" i="12"/>
  <c r="AC49" i="12" s="1"/>
  <c r="AB52" i="16"/>
  <c r="AC52" i="16" s="1"/>
  <c r="AB49" i="14"/>
  <c r="AC49" i="14" s="1"/>
  <c r="Z50" i="14"/>
  <c r="Z66" i="14" s="1"/>
  <c r="AI52" i="13"/>
  <c r="AJ52" i="13" s="1"/>
  <c r="AB52" i="18"/>
  <c r="AC52" i="18" s="1"/>
  <c r="AB51" i="16"/>
  <c r="AC51" i="16" s="1"/>
  <c r="AB51" i="14"/>
  <c r="AC51" i="14" s="1"/>
  <c r="AI51" i="13"/>
  <c r="AJ51" i="13" s="1"/>
  <c r="AB51" i="18"/>
  <c r="AC51" i="18" s="1"/>
  <c r="AI52" i="12"/>
  <c r="AJ52" i="12" s="1"/>
  <c r="AB52" i="14"/>
  <c r="AC52" i="14" s="1"/>
  <c r="AI49" i="13"/>
  <c r="AJ49" i="13" s="1"/>
  <c r="S60" i="18"/>
  <c r="AM49" i="15"/>
  <c r="AN48" i="15"/>
  <c r="AP48" i="15" s="1"/>
  <c r="AQ48" i="15" s="1"/>
  <c r="Z60" i="20"/>
  <c r="Z63" i="20" s="1"/>
  <c r="AB50" i="20"/>
  <c r="AC50" i="20" s="1"/>
  <c r="AF52" i="15"/>
  <c r="AG52" i="15" s="1"/>
  <c r="AF51" i="15"/>
  <c r="AG51" i="15" s="1"/>
  <c r="AI51" i="15" s="1"/>
  <c r="AJ51" i="15" s="1"/>
  <c r="AG49" i="15"/>
  <c r="AI49" i="15" s="1"/>
  <c r="AJ49" i="15" s="1"/>
  <c r="AB51" i="15"/>
  <c r="AC51" i="15" s="1"/>
  <c r="AB49" i="13"/>
  <c r="AC49" i="13" s="1"/>
  <c r="Z50" i="13"/>
  <c r="Z66" i="13" s="1"/>
  <c r="AB52" i="15"/>
  <c r="AC52" i="15" s="1"/>
  <c r="AI51" i="14"/>
  <c r="AJ51" i="14" s="1"/>
  <c r="AB51" i="12"/>
  <c r="AC51" i="12" s="1"/>
  <c r="AI49" i="11"/>
  <c r="AJ49" i="11" s="1"/>
  <c r="AP50" i="20"/>
  <c r="AQ50" i="20" s="1"/>
  <c r="AN60" i="20"/>
  <c r="AN63" i="20" s="1"/>
  <c r="AI50" i="20"/>
  <c r="AJ50" i="20" s="1"/>
  <c r="AG60" i="20"/>
  <c r="AG63" i="20" s="1"/>
  <c r="AN47" i="18"/>
  <c r="AP47" i="18" s="1"/>
  <c r="AQ47" i="18" s="1"/>
  <c r="AN47" i="15"/>
  <c r="AP47" i="15" s="1"/>
  <c r="AQ47" i="15" s="1"/>
  <c r="AP47" i="13"/>
  <c r="AQ47" i="13" s="1"/>
  <c r="AG50" i="13"/>
  <c r="AG66" i="13" s="1"/>
  <c r="AM51" i="11"/>
  <c r="AN51" i="11" s="1"/>
  <c r="AP51" i="11" s="1"/>
  <c r="AQ51" i="11" s="1"/>
  <c r="AM52" i="11"/>
  <c r="AN52" i="11" s="1"/>
  <c r="AP52" i="11" s="1"/>
  <c r="AQ52" i="11" s="1"/>
  <c r="AN49" i="11"/>
  <c r="AP49" i="11" s="1"/>
  <c r="AQ49" i="11" s="1"/>
  <c r="AP47" i="11"/>
  <c r="AQ47" i="11" s="1"/>
  <c r="AN47" i="16"/>
  <c r="AP47" i="16" s="1"/>
  <c r="AQ47" i="16" s="1"/>
  <c r="Z50" i="16"/>
  <c r="Z66" i="16" s="1"/>
  <c r="AI50" i="24"/>
  <c r="AJ50" i="24" s="1"/>
  <c r="AP50" i="24"/>
  <c r="AQ50" i="24" s="1"/>
  <c r="N62" i="20"/>
  <c r="O62" i="20" s="1"/>
  <c r="U61" i="20"/>
  <c r="V61" i="20" s="1"/>
  <c r="S62" i="20"/>
  <c r="S64" i="20" s="1"/>
  <c r="U64" i="20" s="1"/>
  <c r="V64" i="20" s="1"/>
  <c r="N61" i="20"/>
  <c r="O61" i="20" s="1"/>
  <c r="U62" i="19"/>
  <c r="V62" i="19" s="1"/>
  <c r="H62" i="19"/>
  <c r="H64" i="19" s="1"/>
  <c r="N64" i="19" s="1"/>
  <c r="O64" i="19" s="1"/>
  <c r="AP50" i="19"/>
  <c r="AQ50" i="19" s="1"/>
  <c r="AN60" i="19"/>
  <c r="AN63" i="19" s="1"/>
  <c r="N61" i="19"/>
  <c r="O61" i="19" s="1"/>
  <c r="U61" i="19"/>
  <c r="V61" i="19" s="1"/>
  <c r="AI50" i="19"/>
  <c r="AJ50" i="19" s="1"/>
  <c r="AG60" i="19"/>
  <c r="AG63" i="19" s="1"/>
  <c r="H61" i="18"/>
  <c r="N60" i="18"/>
  <c r="O60" i="18" s="1"/>
  <c r="L61" i="18"/>
  <c r="AG50" i="18"/>
  <c r="AN47" i="17"/>
  <c r="AI47" i="17"/>
  <c r="AJ47" i="17" s="1"/>
  <c r="L61" i="17"/>
  <c r="L62" i="17" s="1"/>
  <c r="L64" i="17" s="1"/>
  <c r="N60" i="17"/>
  <c r="O60" i="17" s="1"/>
  <c r="H61" i="17"/>
  <c r="H62" i="17" s="1"/>
  <c r="H64" i="17" s="1"/>
  <c r="N60" i="16"/>
  <c r="O60" i="16" s="1"/>
  <c r="L61" i="16"/>
  <c r="L62" i="16" s="1"/>
  <c r="L64" i="16" s="1"/>
  <c r="S61" i="16"/>
  <c r="U60" i="16"/>
  <c r="V60" i="16" s="1"/>
  <c r="H62" i="16"/>
  <c r="H64" i="16" s="1"/>
  <c r="U60" i="15"/>
  <c r="V60" i="15" s="1"/>
  <c r="S61" i="15"/>
  <c r="H61" i="15"/>
  <c r="N60" i="14"/>
  <c r="O60" i="14" s="1"/>
  <c r="L61" i="14"/>
  <c r="L62" i="14" s="1"/>
  <c r="L64" i="14" s="1"/>
  <c r="AP47" i="14"/>
  <c r="AQ47" i="14" s="1"/>
  <c r="AG60" i="14"/>
  <c r="AG63" i="14" s="1"/>
  <c r="U60" i="14"/>
  <c r="V60" i="14" s="1"/>
  <c r="H61" i="13"/>
  <c r="N60" i="13"/>
  <c r="O60" i="13" s="1"/>
  <c r="L61" i="13"/>
  <c r="H61" i="12"/>
  <c r="H62" i="12" s="1"/>
  <c r="H64" i="12" s="1"/>
  <c r="AG50" i="12"/>
  <c r="AG66" i="12" s="1"/>
  <c r="AP47" i="12"/>
  <c r="AQ47" i="12" s="1"/>
  <c r="AB50" i="12"/>
  <c r="AC50" i="12" s="1"/>
  <c r="N60" i="12"/>
  <c r="O60" i="12" s="1"/>
  <c r="L61" i="12"/>
  <c r="L62" i="12" s="1"/>
  <c r="L64" i="12" s="1"/>
  <c r="Z62" i="11"/>
  <c r="Z63" i="11" s="1"/>
  <c r="Z65" i="11" s="1"/>
  <c r="AB61" i="11"/>
  <c r="AC61" i="11" s="1"/>
  <c r="AG61" i="11"/>
  <c r="AG64" i="11" s="1"/>
  <c r="H68" i="11"/>
  <c r="H69" i="11" s="1"/>
  <c r="H71" i="11" s="1"/>
  <c r="U61" i="11"/>
  <c r="V61" i="11" s="1"/>
  <c r="S62" i="11"/>
  <c r="S63" i="11" s="1"/>
  <c r="S65" i="11" s="1"/>
  <c r="U67" i="11"/>
  <c r="V67" i="11" s="1"/>
  <c r="S68" i="11"/>
  <c r="S69" i="11" s="1"/>
  <c r="S71" i="11" s="1"/>
  <c r="H62" i="11"/>
  <c r="H63" i="11" s="1"/>
  <c r="H65" i="11" s="1"/>
  <c r="Z68" i="11"/>
  <c r="Z69" i="11" s="1"/>
  <c r="Z71" i="11" s="1"/>
  <c r="AB67" i="11"/>
  <c r="AC67" i="11" s="1"/>
  <c r="N61" i="11"/>
  <c r="O61" i="11" s="1"/>
  <c r="L62" i="11"/>
  <c r="L63" i="11" s="1"/>
  <c r="L65" i="11" s="1"/>
  <c r="N67" i="11"/>
  <c r="O67" i="11" s="1"/>
  <c r="L68" i="11"/>
  <c r="AQ46" i="10"/>
  <c r="AI46" i="10"/>
  <c r="N60" i="10"/>
  <c r="O60" i="10" s="1"/>
  <c r="L61" i="10"/>
  <c r="L62" i="10" s="1"/>
  <c r="U50" i="10"/>
  <c r="V50" i="10" s="1"/>
  <c r="AG47" i="10"/>
  <c r="AP47" i="10" s="1"/>
  <c r="AB50" i="10"/>
  <c r="AC50" i="10" s="1"/>
  <c r="AN50" i="10"/>
  <c r="AP46" i="10"/>
  <c r="Z60" i="10"/>
  <c r="AB69" i="17" l="1"/>
  <c r="AC69" i="17" s="1"/>
  <c r="S70" i="13"/>
  <c r="S68" i="17"/>
  <c r="S70" i="17" s="1"/>
  <c r="U67" i="13"/>
  <c r="V67" i="13" s="1"/>
  <c r="AN50" i="17"/>
  <c r="AN66" i="17" s="1"/>
  <c r="S68" i="16"/>
  <c r="U68" i="16" s="1"/>
  <c r="V68" i="16" s="1"/>
  <c r="AI50" i="17"/>
  <c r="AJ50" i="17" s="1"/>
  <c r="AB67" i="17"/>
  <c r="AC67" i="17" s="1"/>
  <c r="U68" i="17"/>
  <c r="V68" i="17" s="1"/>
  <c r="AG69" i="17"/>
  <c r="AI69" i="17" s="1"/>
  <c r="AJ69" i="17" s="1"/>
  <c r="AG67" i="17"/>
  <c r="AG68" i="17" s="1"/>
  <c r="N64" i="14"/>
  <c r="O64" i="14" s="1"/>
  <c r="AG66" i="18"/>
  <c r="AI66" i="18" s="1"/>
  <c r="AJ66" i="18" s="1"/>
  <c r="Z62" i="19"/>
  <c r="Z64" i="19" s="1"/>
  <c r="AB64" i="19" s="1"/>
  <c r="AC64" i="19" s="1"/>
  <c r="U70" i="17"/>
  <c r="V70" i="17" s="1"/>
  <c r="S68" i="12"/>
  <c r="U68" i="12" s="1"/>
  <c r="V68" i="12" s="1"/>
  <c r="AI63" i="20"/>
  <c r="AJ63" i="20" s="1"/>
  <c r="AI67" i="19"/>
  <c r="AJ67" i="19" s="1"/>
  <c r="Z68" i="19"/>
  <c r="AB68" i="19" s="1"/>
  <c r="AC68" i="19" s="1"/>
  <c r="N64" i="16"/>
  <c r="O64" i="16" s="1"/>
  <c r="AI63" i="19"/>
  <c r="AJ63" i="19" s="1"/>
  <c r="AB63" i="20"/>
  <c r="AC63" i="20" s="1"/>
  <c r="AB63" i="12"/>
  <c r="AC63" i="12" s="1"/>
  <c r="U64" i="14"/>
  <c r="V64" i="14" s="1"/>
  <c r="AB68" i="17"/>
  <c r="AC68" i="17" s="1"/>
  <c r="Z70" i="17"/>
  <c r="N70" i="19"/>
  <c r="O70" i="19" s="1"/>
  <c r="AG70" i="20"/>
  <c r="S70" i="20"/>
  <c r="U68" i="20"/>
  <c r="V68" i="20" s="1"/>
  <c r="N64" i="12"/>
  <c r="O64" i="12" s="1"/>
  <c r="Z69" i="13"/>
  <c r="AB66" i="13"/>
  <c r="AC66" i="13" s="1"/>
  <c r="Z67" i="13"/>
  <c r="AB67" i="13" s="1"/>
  <c r="AC67" i="13" s="1"/>
  <c r="S61" i="17"/>
  <c r="U61" i="17" s="1"/>
  <c r="V61" i="17" s="1"/>
  <c r="S63" i="17"/>
  <c r="U63" i="17" s="1"/>
  <c r="V63" i="17" s="1"/>
  <c r="U64" i="12"/>
  <c r="V64" i="12" s="1"/>
  <c r="Z69" i="15"/>
  <c r="AB69" i="15" s="1"/>
  <c r="AC69" i="15" s="1"/>
  <c r="Z67" i="15"/>
  <c r="Z68" i="15" s="1"/>
  <c r="AB66" i="15"/>
  <c r="AC66" i="15" s="1"/>
  <c r="Z68" i="20"/>
  <c r="AI68" i="20" s="1"/>
  <c r="AJ68" i="20" s="1"/>
  <c r="AB67" i="20"/>
  <c r="AC67" i="20" s="1"/>
  <c r="AI69" i="20"/>
  <c r="AJ69" i="20" s="1"/>
  <c r="N68" i="13"/>
  <c r="O68" i="13" s="1"/>
  <c r="L70" i="13"/>
  <c r="N70" i="13" s="1"/>
  <c r="O70" i="13" s="1"/>
  <c r="AP66" i="20"/>
  <c r="AQ66" i="20" s="1"/>
  <c r="AN67" i="20"/>
  <c r="AP67" i="20" s="1"/>
  <c r="AQ67" i="20" s="1"/>
  <c r="AN69" i="20"/>
  <c r="AP69" i="20" s="1"/>
  <c r="AQ69" i="20" s="1"/>
  <c r="U69" i="12"/>
  <c r="V69" i="12" s="1"/>
  <c r="Z69" i="16"/>
  <c r="Z67" i="16"/>
  <c r="Z68" i="16" s="1"/>
  <c r="AB66" i="16"/>
  <c r="AC66" i="16" s="1"/>
  <c r="N64" i="17"/>
  <c r="E17" i="36" s="1"/>
  <c r="AP50" i="17"/>
  <c r="AQ50" i="17" s="1"/>
  <c r="AP63" i="20"/>
  <c r="AQ63" i="20" s="1"/>
  <c r="U60" i="18"/>
  <c r="V60" i="18" s="1"/>
  <c r="S63" i="18"/>
  <c r="Z69" i="18"/>
  <c r="AB69" i="18" s="1"/>
  <c r="AC69" i="18" s="1"/>
  <c r="AB66" i="18"/>
  <c r="AC66" i="18" s="1"/>
  <c r="Z67" i="18"/>
  <c r="AI66" i="14"/>
  <c r="AJ66" i="14" s="1"/>
  <c r="AG69" i="14"/>
  <c r="AG67" i="14"/>
  <c r="AG68" i="14" s="1"/>
  <c r="S68" i="14"/>
  <c r="U68" i="14" s="1"/>
  <c r="V68" i="14" s="1"/>
  <c r="AI67" i="20"/>
  <c r="AJ67" i="20" s="1"/>
  <c r="AP63" i="19"/>
  <c r="AQ63" i="19" s="1"/>
  <c r="AB69" i="19"/>
  <c r="AC69" i="19" s="1"/>
  <c r="AP66" i="19"/>
  <c r="AQ66" i="19" s="1"/>
  <c r="AN69" i="19"/>
  <c r="AP69" i="19" s="1"/>
  <c r="AQ69" i="19" s="1"/>
  <c r="AN67" i="19"/>
  <c r="AP67" i="19" s="1"/>
  <c r="AQ67" i="19" s="1"/>
  <c r="L70" i="12"/>
  <c r="N70" i="12" s="1"/>
  <c r="O70" i="12" s="1"/>
  <c r="N68" i="12"/>
  <c r="O68" i="12" s="1"/>
  <c r="Z69" i="12"/>
  <c r="AB69" i="12" s="1"/>
  <c r="AC69" i="12" s="1"/>
  <c r="AB66" i="12"/>
  <c r="AC66" i="12" s="1"/>
  <c r="Z67" i="12"/>
  <c r="AG69" i="13"/>
  <c r="AI66" i="13"/>
  <c r="AJ66" i="13" s="1"/>
  <c r="AG67" i="13"/>
  <c r="Z69" i="14"/>
  <c r="AB69" i="14" s="1"/>
  <c r="AC69" i="14" s="1"/>
  <c r="Z67" i="14"/>
  <c r="AB66" i="14"/>
  <c r="AC66" i="14" s="1"/>
  <c r="AN61" i="21"/>
  <c r="AN63" i="21"/>
  <c r="AP63" i="21" s="1"/>
  <c r="AP60" i="21"/>
  <c r="AQ60" i="21" s="1"/>
  <c r="AI69" i="19"/>
  <c r="AJ69" i="19" s="1"/>
  <c r="U70" i="19"/>
  <c r="V70" i="19" s="1"/>
  <c r="N70" i="18"/>
  <c r="O70" i="18" s="1"/>
  <c r="S68" i="18"/>
  <c r="AI66" i="12"/>
  <c r="AJ66" i="12" s="1"/>
  <c r="AG69" i="12"/>
  <c r="AG67" i="12"/>
  <c r="AG68" i="12" s="1"/>
  <c r="U68" i="15"/>
  <c r="V68" i="15" s="1"/>
  <c r="U69" i="14"/>
  <c r="V69" i="14" s="1"/>
  <c r="AN67" i="21"/>
  <c r="AP66" i="21"/>
  <c r="AQ66" i="21" s="1"/>
  <c r="AN69" i="21"/>
  <c r="AP69" i="21" s="1"/>
  <c r="AG68" i="19"/>
  <c r="U69" i="18"/>
  <c r="V69" i="18" s="1"/>
  <c r="U68" i="13"/>
  <c r="V68" i="13" s="1"/>
  <c r="Z60" i="18"/>
  <c r="Z63" i="18" s="1"/>
  <c r="Z61" i="15"/>
  <c r="AB61" i="15" s="1"/>
  <c r="AC61" i="15" s="1"/>
  <c r="L64" i="10"/>
  <c r="N64" i="10" s="1"/>
  <c r="E42" i="36" s="1"/>
  <c r="AB60" i="15"/>
  <c r="AC60" i="15" s="1"/>
  <c r="N61" i="15"/>
  <c r="O61" i="15" s="1"/>
  <c r="AB50" i="18"/>
  <c r="AC50" i="18" s="1"/>
  <c r="U60" i="10"/>
  <c r="V60" i="10" s="1"/>
  <c r="AB70" i="26"/>
  <c r="AC70" i="26" s="1"/>
  <c r="AB68" i="26"/>
  <c r="AC68" i="26" s="1"/>
  <c r="H70" i="14"/>
  <c r="N70" i="14" s="1"/>
  <c r="O70" i="14" s="1"/>
  <c r="L70" i="16"/>
  <c r="N70" i="16" s="1"/>
  <c r="O70" i="16" s="1"/>
  <c r="N62" i="24"/>
  <c r="O62" i="24" s="1"/>
  <c r="L64" i="24"/>
  <c r="N64" i="24" s="1"/>
  <c r="O64" i="24" s="1"/>
  <c r="S70" i="21"/>
  <c r="U70" i="21" s="1"/>
  <c r="V70" i="21" s="1"/>
  <c r="U62" i="21"/>
  <c r="V62" i="21" s="1"/>
  <c r="S64" i="21"/>
  <c r="U64" i="21" s="1"/>
  <c r="V64" i="21" s="1"/>
  <c r="AI66" i="26"/>
  <c r="AJ66" i="26" s="1"/>
  <c r="AG67" i="26"/>
  <c r="AG68" i="26" s="1"/>
  <c r="AG69" i="26"/>
  <c r="AN61" i="26"/>
  <c r="AN62" i="26" s="1"/>
  <c r="AN63" i="26"/>
  <c r="AP60" i="26"/>
  <c r="AQ60" i="26" s="1"/>
  <c r="L70" i="26"/>
  <c r="N70" i="26" s="1"/>
  <c r="O70" i="26" s="1"/>
  <c r="N68" i="26"/>
  <c r="O68" i="26" s="1"/>
  <c r="N70" i="21"/>
  <c r="O70" i="21" s="1"/>
  <c r="AI68" i="21"/>
  <c r="AJ68" i="21" s="1"/>
  <c r="AG70" i="21"/>
  <c r="Z70" i="21"/>
  <c r="AB68" i="21"/>
  <c r="AC68" i="21" s="1"/>
  <c r="AI60" i="26"/>
  <c r="AJ60" i="26" s="1"/>
  <c r="AG63" i="26"/>
  <c r="AG61" i="26"/>
  <c r="AG64" i="21"/>
  <c r="AI62" i="21"/>
  <c r="AJ62" i="21" s="1"/>
  <c r="AN67" i="26"/>
  <c r="AP66" i="26"/>
  <c r="AQ66" i="26" s="1"/>
  <c r="AN69" i="26"/>
  <c r="AB64" i="24"/>
  <c r="AC64" i="24" s="1"/>
  <c r="AP66" i="24"/>
  <c r="AQ66" i="24" s="1"/>
  <c r="AN67" i="24"/>
  <c r="AN68" i="24" s="1"/>
  <c r="AN69" i="24"/>
  <c r="AB64" i="26"/>
  <c r="AC64" i="26" s="1"/>
  <c r="AI66" i="24"/>
  <c r="AJ66" i="24" s="1"/>
  <c r="AG67" i="24"/>
  <c r="AG69" i="24"/>
  <c r="N62" i="26"/>
  <c r="O62" i="26" s="1"/>
  <c r="L64" i="26"/>
  <c r="N64" i="26" s="1"/>
  <c r="O64" i="26" s="1"/>
  <c r="AP60" i="24"/>
  <c r="AQ60" i="24" s="1"/>
  <c r="AN61" i="24"/>
  <c r="AN62" i="24" s="1"/>
  <c r="AN63" i="24"/>
  <c r="Z70" i="24"/>
  <c r="AB70" i="24" s="1"/>
  <c r="AC70" i="24" s="1"/>
  <c r="AB68" i="24"/>
  <c r="AC68" i="24" s="1"/>
  <c r="U68" i="26"/>
  <c r="V68" i="26" s="1"/>
  <c r="AB62" i="21"/>
  <c r="AC62" i="21" s="1"/>
  <c r="U70" i="24"/>
  <c r="V70" i="24" s="1"/>
  <c r="N70" i="24"/>
  <c r="O70" i="24" s="1"/>
  <c r="AI60" i="24"/>
  <c r="AJ60" i="24" s="1"/>
  <c r="AG61" i="24"/>
  <c r="AI61" i="24" s="1"/>
  <c r="AJ61" i="24" s="1"/>
  <c r="AG63" i="24"/>
  <c r="H68" i="10"/>
  <c r="N68" i="10" s="1"/>
  <c r="AN60" i="10"/>
  <c r="AN61" i="10" s="1"/>
  <c r="AN62" i="10" s="1"/>
  <c r="AN66" i="10"/>
  <c r="O67" i="10"/>
  <c r="O69" i="10"/>
  <c r="N62" i="19"/>
  <c r="O62" i="19" s="1"/>
  <c r="AG50" i="15"/>
  <c r="U62" i="14"/>
  <c r="V62" i="14" s="1"/>
  <c r="AG60" i="12"/>
  <c r="AG63" i="12" s="1"/>
  <c r="S70" i="15"/>
  <c r="Z61" i="12"/>
  <c r="Z62" i="12" s="1"/>
  <c r="Z64" i="12" s="1"/>
  <c r="AI50" i="14"/>
  <c r="AJ50" i="14" s="1"/>
  <c r="AB60" i="12"/>
  <c r="AC60" i="12" s="1"/>
  <c r="Z68" i="10"/>
  <c r="S61" i="18"/>
  <c r="S62" i="18" s="1"/>
  <c r="AB69" i="10"/>
  <c r="U66" i="10"/>
  <c r="V66" i="10" s="1"/>
  <c r="AC66" i="10"/>
  <c r="S67" i="10"/>
  <c r="U67" i="10" s="1"/>
  <c r="V67" i="10" s="1"/>
  <c r="U60" i="17"/>
  <c r="V60" i="17" s="1"/>
  <c r="Z60" i="13"/>
  <c r="Z63" i="13" s="1"/>
  <c r="AB50" i="13"/>
  <c r="AC50" i="13" s="1"/>
  <c r="AI52" i="16"/>
  <c r="AJ52" i="16" s="1"/>
  <c r="AM51" i="15"/>
  <c r="AN51" i="15" s="1"/>
  <c r="AP51" i="15" s="1"/>
  <c r="AQ51" i="15" s="1"/>
  <c r="AM52" i="15"/>
  <c r="AN52" i="15" s="1"/>
  <c r="AP52" i="15" s="1"/>
  <c r="AQ52" i="15" s="1"/>
  <c r="AN49" i="15"/>
  <c r="AP49" i="15" s="1"/>
  <c r="AQ49" i="15" s="1"/>
  <c r="Z60" i="14"/>
  <c r="Z63" i="14" s="1"/>
  <c r="AI63" i="14" s="1"/>
  <c r="AJ63" i="14" s="1"/>
  <c r="AB50" i="14"/>
  <c r="AC50" i="14" s="1"/>
  <c r="AI50" i="13"/>
  <c r="AJ50" i="13" s="1"/>
  <c r="Z61" i="20"/>
  <c r="AB60" i="20"/>
  <c r="AC60" i="20" s="1"/>
  <c r="AN49" i="16"/>
  <c r="AP49" i="16" s="1"/>
  <c r="AQ49" i="16" s="1"/>
  <c r="AM52" i="16"/>
  <c r="AN52" i="16" s="1"/>
  <c r="AP52" i="16" s="1"/>
  <c r="AQ52" i="16" s="1"/>
  <c r="AM51" i="16"/>
  <c r="AN51" i="16" s="1"/>
  <c r="AP51" i="16" s="1"/>
  <c r="AQ51" i="16" s="1"/>
  <c r="AI52" i="15"/>
  <c r="AJ52" i="15" s="1"/>
  <c r="AI51" i="18"/>
  <c r="AJ51" i="18" s="1"/>
  <c r="AI49" i="16"/>
  <c r="AJ49" i="16" s="1"/>
  <c r="AM52" i="18"/>
  <c r="AN52" i="18" s="1"/>
  <c r="AP52" i="18" s="1"/>
  <c r="AQ52" i="18" s="1"/>
  <c r="AM51" i="18"/>
  <c r="AN51" i="18" s="1"/>
  <c r="AP51" i="18" s="1"/>
  <c r="AQ51" i="18" s="1"/>
  <c r="AN50" i="18"/>
  <c r="AG60" i="13"/>
  <c r="AG63" i="13" s="1"/>
  <c r="AN61" i="20"/>
  <c r="AN62" i="20" s="1"/>
  <c r="AN64" i="20" s="1"/>
  <c r="AP60" i="20"/>
  <c r="AQ60" i="20" s="1"/>
  <c r="AI60" i="20"/>
  <c r="AJ60" i="20" s="1"/>
  <c r="AG61" i="20"/>
  <c r="AN50" i="13"/>
  <c r="AN66" i="13" s="1"/>
  <c r="AN50" i="11"/>
  <c r="U61" i="14"/>
  <c r="V61" i="14" s="1"/>
  <c r="Z60" i="16"/>
  <c r="Z63" i="16" s="1"/>
  <c r="AB50" i="16"/>
  <c r="AC50" i="16" s="1"/>
  <c r="AG50" i="16"/>
  <c r="AG66" i="16" s="1"/>
  <c r="U62" i="20"/>
  <c r="V62" i="20" s="1"/>
  <c r="AP60" i="19"/>
  <c r="AQ60" i="19" s="1"/>
  <c r="AN61" i="19"/>
  <c r="AI60" i="19"/>
  <c r="AJ60" i="19" s="1"/>
  <c r="AG61" i="19"/>
  <c r="H62" i="18"/>
  <c r="H64" i="18" s="1"/>
  <c r="N61" i="18"/>
  <c r="O61" i="18" s="1"/>
  <c r="AI50" i="18"/>
  <c r="AJ50" i="18" s="1"/>
  <c r="AG60" i="18"/>
  <c r="AG63" i="18" s="1"/>
  <c r="L62" i="18"/>
  <c r="L64" i="18" s="1"/>
  <c r="N62" i="17"/>
  <c r="O62" i="17" s="1"/>
  <c r="AP47" i="17"/>
  <c r="AQ47" i="17" s="1"/>
  <c r="Z60" i="17"/>
  <c r="Z63" i="17" s="1"/>
  <c r="N61" i="17"/>
  <c r="O61" i="17" s="1"/>
  <c r="N62" i="16"/>
  <c r="O62" i="16" s="1"/>
  <c r="U61" i="16"/>
  <c r="V61" i="16" s="1"/>
  <c r="N61" i="16"/>
  <c r="O61" i="16" s="1"/>
  <c r="S62" i="16"/>
  <c r="S64" i="16" s="1"/>
  <c r="U64" i="16" s="1"/>
  <c r="V64" i="16" s="1"/>
  <c r="U61" i="15"/>
  <c r="V61" i="15" s="1"/>
  <c r="S62" i="15"/>
  <c r="S64" i="15" s="1"/>
  <c r="U64" i="15" s="1"/>
  <c r="V64" i="15" s="1"/>
  <c r="H62" i="15"/>
  <c r="H64" i="15" s="1"/>
  <c r="N64" i="15" s="1"/>
  <c r="O64" i="15" s="1"/>
  <c r="AN50" i="14"/>
  <c r="AN66" i="14" s="1"/>
  <c r="AG61" i="14"/>
  <c r="AG62" i="14" s="1"/>
  <c r="AG64" i="14" s="1"/>
  <c r="N61" i="14"/>
  <c r="O61" i="14" s="1"/>
  <c r="N62" i="14"/>
  <c r="O62" i="14" s="1"/>
  <c r="N61" i="13"/>
  <c r="O61" i="13" s="1"/>
  <c r="L62" i="13"/>
  <c r="L64" i="13" s="1"/>
  <c r="H62" i="13"/>
  <c r="H64" i="13" s="1"/>
  <c r="U61" i="13"/>
  <c r="V61" i="13" s="1"/>
  <c r="N62" i="12"/>
  <c r="O62" i="12" s="1"/>
  <c r="U61" i="12"/>
  <c r="V61" i="12" s="1"/>
  <c r="AN50" i="12"/>
  <c r="AN66" i="12" s="1"/>
  <c r="U62" i="12"/>
  <c r="V62" i="12" s="1"/>
  <c r="AI50" i="12"/>
  <c r="AJ50" i="12" s="1"/>
  <c r="N61" i="12"/>
  <c r="O61" i="12" s="1"/>
  <c r="N63" i="11"/>
  <c r="O63" i="11" s="1"/>
  <c r="AB69" i="11"/>
  <c r="AC69" i="11" s="1"/>
  <c r="AB63" i="11"/>
  <c r="AC63" i="11" s="1"/>
  <c r="N68" i="11"/>
  <c r="O68" i="11" s="1"/>
  <c r="AI67" i="11"/>
  <c r="AJ67" i="11" s="1"/>
  <c r="AG68" i="11"/>
  <c r="L69" i="11"/>
  <c r="L71" i="11" s="1"/>
  <c r="AI61" i="11"/>
  <c r="AJ61" i="11" s="1"/>
  <c r="AG62" i="11"/>
  <c r="AB68" i="11"/>
  <c r="AC68" i="11" s="1"/>
  <c r="U63" i="11"/>
  <c r="V63" i="11" s="1"/>
  <c r="N62" i="11"/>
  <c r="O62" i="11" s="1"/>
  <c r="U68" i="11"/>
  <c r="V68" i="11" s="1"/>
  <c r="U62" i="11"/>
  <c r="V62" i="11" s="1"/>
  <c r="AB62" i="11"/>
  <c r="AC62" i="11" s="1"/>
  <c r="U61" i="10"/>
  <c r="V61" i="10" s="1"/>
  <c r="Z61" i="10"/>
  <c r="AB60" i="10"/>
  <c r="AC60" i="10" s="1"/>
  <c r="AI47" i="10"/>
  <c r="AJ47" i="10" s="1"/>
  <c r="AG50" i="10"/>
  <c r="AG66" i="10" s="1"/>
  <c r="AQ47" i="10"/>
  <c r="N61" i="10"/>
  <c r="O61" i="10" s="1"/>
  <c r="N62" i="10"/>
  <c r="O62" i="10" s="1"/>
  <c r="S62" i="10"/>
  <c r="AB70" i="17" l="1"/>
  <c r="AC70" i="17" s="1"/>
  <c r="S70" i="12"/>
  <c r="U70" i="12" s="1"/>
  <c r="V70" i="12" s="1"/>
  <c r="AB62" i="19"/>
  <c r="AC62" i="19" s="1"/>
  <c r="S70" i="16"/>
  <c r="U70" i="16" s="1"/>
  <c r="V70" i="16" s="1"/>
  <c r="AI67" i="17"/>
  <c r="AJ67" i="17" s="1"/>
  <c r="AG67" i="18"/>
  <c r="AG68" i="18" s="1"/>
  <c r="AG69" i="18"/>
  <c r="AI69" i="18" s="1"/>
  <c r="AJ69" i="18" s="1"/>
  <c r="S62" i="17"/>
  <c r="S64" i="17" s="1"/>
  <c r="U64" i="17" s="1"/>
  <c r="F17" i="36" s="1"/>
  <c r="AN66" i="18"/>
  <c r="AP66" i="18" s="1"/>
  <c r="AQ66" i="18" s="1"/>
  <c r="Z61" i="18"/>
  <c r="Z62" i="18" s="1"/>
  <c r="Z64" i="18" s="1"/>
  <c r="Z62" i="15"/>
  <c r="Z64" i="15" s="1"/>
  <c r="AB64" i="15" s="1"/>
  <c r="AC64" i="15" s="1"/>
  <c r="AI60" i="12"/>
  <c r="AJ60" i="12" s="1"/>
  <c r="AG70" i="14"/>
  <c r="Z68" i="13"/>
  <c r="AB68" i="13" s="1"/>
  <c r="AC68" i="13" s="1"/>
  <c r="U70" i="13"/>
  <c r="V70" i="13" s="1"/>
  <c r="AI67" i="13"/>
  <c r="AJ67" i="13" s="1"/>
  <c r="AB60" i="18"/>
  <c r="AC60" i="18" s="1"/>
  <c r="AI69" i="13"/>
  <c r="AJ69" i="13" s="1"/>
  <c r="AN68" i="19"/>
  <c r="AN70" i="19" s="1"/>
  <c r="Z70" i="19"/>
  <c r="AB70" i="19" s="1"/>
  <c r="AC70" i="19" s="1"/>
  <c r="AG68" i="13"/>
  <c r="AG70" i="13" s="1"/>
  <c r="AB68" i="15"/>
  <c r="AC68" i="15" s="1"/>
  <c r="Z70" i="15"/>
  <c r="AB70" i="15" s="1"/>
  <c r="AC70" i="15" s="1"/>
  <c r="O64" i="17"/>
  <c r="O64" i="10"/>
  <c r="AN68" i="20"/>
  <c r="AP68" i="20" s="1"/>
  <c r="AQ68" i="20" s="1"/>
  <c r="N64" i="13"/>
  <c r="O64" i="13" s="1"/>
  <c r="AB68" i="16"/>
  <c r="AC68" i="16" s="1"/>
  <c r="U70" i="20"/>
  <c r="V70" i="20" s="1"/>
  <c r="AN69" i="14"/>
  <c r="AP69" i="14" s="1"/>
  <c r="AQ69" i="14" s="1"/>
  <c r="AN67" i="14"/>
  <c r="AP67" i="14" s="1"/>
  <c r="AQ67" i="14" s="1"/>
  <c r="AP66" i="14"/>
  <c r="AQ66" i="14" s="1"/>
  <c r="N64" i="18"/>
  <c r="O64" i="18" s="1"/>
  <c r="AI63" i="13"/>
  <c r="AJ63" i="13" s="1"/>
  <c r="AG60" i="15"/>
  <c r="AG63" i="15" s="1"/>
  <c r="AG66" i="15"/>
  <c r="AN68" i="21"/>
  <c r="AP67" i="21"/>
  <c r="AQ67" i="21" s="1"/>
  <c r="AN62" i="21"/>
  <c r="AP61" i="21"/>
  <c r="AQ61" i="21" s="1"/>
  <c r="S64" i="18"/>
  <c r="U64" i="18" s="1"/>
  <c r="V64" i="18" s="1"/>
  <c r="U63" i="18"/>
  <c r="V63" i="18" s="1"/>
  <c r="AI63" i="18"/>
  <c r="AJ63" i="18" s="1"/>
  <c r="AB63" i="18"/>
  <c r="AC63" i="18" s="1"/>
  <c r="S70" i="18"/>
  <c r="U68" i="18"/>
  <c r="V68" i="18" s="1"/>
  <c r="AB67" i="15"/>
  <c r="AC67" i="15" s="1"/>
  <c r="AB63" i="16"/>
  <c r="AC63" i="16" s="1"/>
  <c r="AB67" i="12"/>
  <c r="AC67" i="12" s="1"/>
  <c r="AI69" i="14"/>
  <c r="AJ69" i="14" s="1"/>
  <c r="Z68" i="14"/>
  <c r="AI68" i="14" s="1"/>
  <c r="AB67" i="14"/>
  <c r="AC67" i="14" s="1"/>
  <c r="Z68" i="12"/>
  <c r="AP66" i="17"/>
  <c r="AQ66" i="17" s="1"/>
  <c r="AN69" i="17"/>
  <c r="AP69" i="17" s="1"/>
  <c r="AQ69" i="17" s="1"/>
  <c r="AN67" i="17"/>
  <c r="AP67" i="17" s="1"/>
  <c r="AQ67" i="17" s="1"/>
  <c r="AP66" i="13"/>
  <c r="AQ66" i="13" s="1"/>
  <c r="AN69" i="13"/>
  <c r="AP69" i="13" s="1"/>
  <c r="AQ69" i="13" s="1"/>
  <c r="AN67" i="13"/>
  <c r="Z68" i="18"/>
  <c r="AB67" i="18"/>
  <c r="AC67" i="18" s="1"/>
  <c r="AB67" i="16"/>
  <c r="AC67" i="16" s="1"/>
  <c r="AB69" i="13"/>
  <c r="AC69" i="13" s="1"/>
  <c r="AB63" i="13"/>
  <c r="AC63" i="13" s="1"/>
  <c r="AB64" i="12"/>
  <c r="AC64" i="12" s="1"/>
  <c r="AG70" i="12"/>
  <c r="U64" i="13"/>
  <c r="V64" i="13" s="1"/>
  <c r="AB69" i="16"/>
  <c r="AC69" i="16" s="1"/>
  <c r="AN69" i="12"/>
  <c r="AP69" i="12" s="1"/>
  <c r="AQ69" i="12" s="1"/>
  <c r="AN67" i="12"/>
  <c r="AP66" i="12"/>
  <c r="AQ66" i="12" s="1"/>
  <c r="AB63" i="17"/>
  <c r="AC63" i="17" s="1"/>
  <c r="AG69" i="16"/>
  <c r="AI66" i="16"/>
  <c r="AJ66" i="16" s="1"/>
  <c r="AG67" i="16"/>
  <c r="AI68" i="19"/>
  <c r="AJ68" i="19" s="1"/>
  <c r="AG70" i="19"/>
  <c r="AI67" i="12"/>
  <c r="AJ67" i="12" s="1"/>
  <c r="AI67" i="14"/>
  <c r="AJ67" i="14" s="1"/>
  <c r="Z70" i="20"/>
  <c r="AB70" i="20" s="1"/>
  <c r="AC70" i="20" s="1"/>
  <c r="AB68" i="20"/>
  <c r="AC68" i="20" s="1"/>
  <c r="AB63" i="14"/>
  <c r="AC63" i="14" s="1"/>
  <c r="AI63" i="12"/>
  <c r="AJ63" i="12" s="1"/>
  <c r="AI69" i="12"/>
  <c r="AJ69" i="12" s="1"/>
  <c r="AI68" i="17"/>
  <c r="AJ68" i="17" s="1"/>
  <c r="AG70" i="17"/>
  <c r="AI70" i="17" s="1"/>
  <c r="AJ70" i="17" s="1"/>
  <c r="AB70" i="21"/>
  <c r="AC70" i="21" s="1"/>
  <c r="U64" i="24"/>
  <c r="V64" i="24" s="1"/>
  <c r="H70" i="10"/>
  <c r="N70" i="10" s="1"/>
  <c r="O70" i="10" s="1"/>
  <c r="AB61" i="12"/>
  <c r="AC61" i="12" s="1"/>
  <c r="AP69" i="26"/>
  <c r="AP67" i="26"/>
  <c r="AQ67" i="26" s="1"/>
  <c r="AN68" i="26"/>
  <c r="AP68" i="26" s="1"/>
  <c r="AQ68" i="26" s="1"/>
  <c r="AP63" i="26"/>
  <c r="AN50" i="15"/>
  <c r="AN66" i="15" s="1"/>
  <c r="AB64" i="21"/>
  <c r="AC64" i="21" s="1"/>
  <c r="AI63" i="24"/>
  <c r="AQ63" i="24"/>
  <c r="AN70" i="24"/>
  <c r="AI61" i="26"/>
  <c r="AJ61" i="26" s="1"/>
  <c r="AP67" i="24"/>
  <c r="AQ67" i="24" s="1"/>
  <c r="AQ63" i="26"/>
  <c r="AI63" i="26"/>
  <c r="AI68" i="26"/>
  <c r="AJ68" i="26" s="1"/>
  <c r="AG70" i="26"/>
  <c r="AN64" i="26"/>
  <c r="AQ69" i="26"/>
  <c r="AI69" i="26"/>
  <c r="U64" i="26"/>
  <c r="V64" i="26" s="1"/>
  <c r="AQ69" i="24"/>
  <c r="AI69" i="24"/>
  <c r="AI67" i="26"/>
  <c r="AJ67" i="26" s="1"/>
  <c r="AP63" i="24"/>
  <c r="AG68" i="24"/>
  <c r="AI67" i="24"/>
  <c r="AJ67" i="24" s="1"/>
  <c r="U70" i="26"/>
  <c r="V70" i="26" s="1"/>
  <c r="AP61" i="24"/>
  <c r="AQ61" i="24" s="1"/>
  <c r="AN64" i="24"/>
  <c r="AI64" i="21"/>
  <c r="AJ64" i="21" s="1"/>
  <c r="AG62" i="24"/>
  <c r="AP62" i="24" s="1"/>
  <c r="AQ62" i="24" s="1"/>
  <c r="AP69" i="24"/>
  <c r="AG62" i="26"/>
  <c r="AP62" i="26" s="1"/>
  <c r="AI70" i="21"/>
  <c r="AJ70" i="21" s="1"/>
  <c r="AP61" i="26"/>
  <c r="AQ61" i="26" s="1"/>
  <c r="O68" i="10"/>
  <c r="AG61" i="12"/>
  <c r="AG62" i="12" s="1"/>
  <c r="AG64" i="12" s="1"/>
  <c r="AP66" i="10"/>
  <c r="AQ66" i="10" s="1"/>
  <c r="AN67" i="10"/>
  <c r="AN68" i="10" s="1"/>
  <c r="AG67" i="10"/>
  <c r="AG68" i="10" s="1"/>
  <c r="AI66" i="10"/>
  <c r="AJ66" i="10" s="1"/>
  <c r="AN64" i="10"/>
  <c r="AP50" i="18"/>
  <c r="AQ50" i="18" s="1"/>
  <c r="U61" i="18"/>
  <c r="V61" i="18" s="1"/>
  <c r="U62" i="18"/>
  <c r="V62" i="18" s="1"/>
  <c r="AG60" i="17"/>
  <c r="AG60" i="16"/>
  <c r="AG63" i="16" s="1"/>
  <c r="AI50" i="15"/>
  <c r="AJ50" i="15" s="1"/>
  <c r="L70" i="15"/>
  <c r="N70" i="15" s="1"/>
  <c r="O70" i="15" s="1"/>
  <c r="AI60" i="14"/>
  <c r="AJ60" i="14" s="1"/>
  <c r="AP50" i="14"/>
  <c r="AQ50" i="14" s="1"/>
  <c r="AN60" i="13"/>
  <c r="AN63" i="13" s="1"/>
  <c r="AB67" i="10"/>
  <c r="AC67" i="10" s="1"/>
  <c r="AI60" i="13"/>
  <c r="AJ60" i="13" s="1"/>
  <c r="S68" i="10"/>
  <c r="AB68" i="10" s="1"/>
  <c r="Z70" i="10"/>
  <c r="Z70" i="16"/>
  <c r="AB63" i="10"/>
  <c r="AC63" i="10" s="1"/>
  <c r="U63" i="10"/>
  <c r="V63" i="10" s="1"/>
  <c r="S64" i="10"/>
  <c r="AC69" i="10"/>
  <c r="U69" i="10"/>
  <c r="V69" i="10" s="1"/>
  <c r="S70" i="14"/>
  <c r="U70" i="14" s="1"/>
  <c r="V70" i="14" s="1"/>
  <c r="Z61" i="14"/>
  <c r="AI61" i="14" s="1"/>
  <c r="AJ61" i="14" s="1"/>
  <c r="AB60" i="14"/>
  <c r="AC60" i="14" s="1"/>
  <c r="Z62" i="20"/>
  <c r="Z64" i="20" s="1"/>
  <c r="AB61" i="20"/>
  <c r="AC61" i="20" s="1"/>
  <c r="Z61" i="13"/>
  <c r="AB61" i="13" s="1"/>
  <c r="AC61" i="13" s="1"/>
  <c r="AB60" i="13"/>
  <c r="AC60" i="13" s="1"/>
  <c r="AN60" i="18"/>
  <c r="AG61" i="13"/>
  <c r="AG62" i="13" s="1"/>
  <c r="AG64" i="13" s="1"/>
  <c r="AP61" i="20"/>
  <c r="AQ61" i="20" s="1"/>
  <c r="AI61" i="20"/>
  <c r="AJ61" i="20" s="1"/>
  <c r="AG62" i="20"/>
  <c r="AG64" i="20" s="1"/>
  <c r="AP50" i="13"/>
  <c r="AQ50" i="13" s="1"/>
  <c r="AP50" i="11"/>
  <c r="AQ50" i="11" s="1"/>
  <c r="AN61" i="11"/>
  <c r="AN64" i="11" s="1"/>
  <c r="AN67" i="11"/>
  <c r="AN70" i="11" s="1"/>
  <c r="AP70" i="11" s="1"/>
  <c r="AQ70" i="11" s="1"/>
  <c r="AN60" i="14"/>
  <c r="AN63" i="14" s="1"/>
  <c r="AP63" i="14" s="1"/>
  <c r="AQ63" i="14" s="1"/>
  <c r="Z61" i="16"/>
  <c r="AB60" i="16"/>
  <c r="AC60" i="16" s="1"/>
  <c r="AN50" i="16"/>
  <c r="AN66" i="16" s="1"/>
  <c r="AI50" i="16"/>
  <c r="AJ50" i="16" s="1"/>
  <c r="AI61" i="19"/>
  <c r="AJ61" i="19" s="1"/>
  <c r="AP61" i="19"/>
  <c r="AQ61" i="19" s="1"/>
  <c r="AG62" i="19"/>
  <c r="AG64" i="19" s="1"/>
  <c r="AI64" i="19" s="1"/>
  <c r="AJ64" i="19" s="1"/>
  <c r="AN62" i="19"/>
  <c r="AN64" i="19" s="1"/>
  <c r="N62" i="18"/>
  <c r="O62" i="18" s="1"/>
  <c r="AI60" i="18"/>
  <c r="AJ60" i="18" s="1"/>
  <c r="AG61" i="18"/>
  <c r="Z61" i="17"/>
  <c r="AB60" i="17"/>
  <c r="AC60" i="17" s="1"/>
  <c r="U62" i="16"/>
  <c r="V62" i="16" s="1"/>
  <c r="N62" i="15"/>
  <c r="O62" i="15" s="1"/>
  <c r="U62" i="15"/>
  <c r="V62" i="15" s="1"/>
  <c r="N62" i="13"/>
  <c r="O62" i="13" s="1"/>
  <c r="U62" i="13"/>
  <c r="V62" i="13" s="1"/>
  <c r="AB62" i="12"/>
  <c r="AC62" i="12" s="1"/>
  <c r="AP50" i="12"/>
  <c r="AQ50" i="12" s="1"/>
  <c r="AN60" i="12"/>
  <c r="AN63" i="12" s="1"/>
  <c r="AP63" i="12" s="1"/>
  <c r="AQ63" i="12" s="1"/>
  <c r="AI68" i="11"/>
  <c r="AJ68" i="11" s="1"/>
  <c r="AB64" i="11"/>
  <c r="AC64" i="11" s="1"/>
  <c r="AI62" i="11"/>
  <c r="AJ62" i="11" s="1"/>
  <c r="AG69" i="11"/>
  <c r="AG71" i="11" s="1"/>
  <c r="N64" i="11"/>
  <c r="O64" i="11" s="1"/>
  <c r="U64" i="11"/>
  <c r="V64" i="11" s="1"/>
  <c r="AG63" i="11"/>
  <c r="AG65" i="11" s="1"/>
  <c r="N69" i="11"/>
  <c r="O69" i="11" s="1"/>
  <c r="U69" i="11"/>
  <c r="V69" i="11" s="1"/>
  <c r="AI50" i="10"/>
  <c r="AJ50" i="10" s="1"/>
  <c r="AG60" i="10"/>
  <c r="AB61" i="10"/>
  <c r="AC61" i="10" s="1"/>
  <c r="AP50" i="10"/>
  <c r="AQ50" i="10" s="1"/>
  <c r="U62" i="10"/>
  <c r="V62" i="10" s="1"/>
  <c r="Z62" i="10"/>
  <c r="Z64" i="10" s="1"/>
  <c r="AN69" i="18" l="1"/>
  <c r="AP69" i="18" s="1"/>
  <c r="AQ69" i="18" s="1"/>
  <c r="U62" i="17"/>
  <c r="V62" i="17" s="1"/>
  <c r="E43" i="36"/>
  <c r="E18" i="36"/>
  <c r="AN67" i="18"/>
  <c r="AP67" i="18" s="1"/>
  <c r="AQ67" i="18" s="1"/>
  <c r="AI67" i="18"/>
  <c r="AJ67" i="18" s="1"/>
  <c r="AB62" i="15"/>
  <c r="AC62" i="15" s="1"/>
  <c r="AB61" i="18"/>
  <c r="AC61" i="18" s="1"/>
  <c r="AG61" i="15"/>
  <c r="AG62" i="15" s="1"/>
  <c r="AG64" i="15" s="1"/>
  <c r="AI64" i="15" s="1"/>
  <c r="AJ64" i="15" s="1"/>
  <c r="AB64" i="18"/>
  <c r="AC64" i="18" s="1"/>
  <c r="AI60" i="15"/>
  <c r="AJ60" i="15" s="1"/>
  <c r="AP68" i="19"/>
  <c r="AQ68" i="19" s="1"/>
  <c r="AI68" i="13"/>
  <c r="AJ68" i="13" s="1"/>
  <c r="Z70" i="13"/>
  <c r="AI70" i="13" s="1"/>
  <c r="AJ70" i="13" s="1"/>
  <c r="AP50" i="15"/>
  <c r="AQ50" i="15" s="1"/>
  <c r="AN70" i="20"/>
  <c r="AP70" i="20" s="1"/>
  <c r="AQ70" i="20" s="1"/>
  <c r="V64" i="17"/>
  <c r="AI64" i="12"/>
  <c r="AJ64" i="12" s="1"/>
  <c r="AI69" i="16"/>
  <c r="AJ69" i="16" s="1"/>
  <c r="AB68" i="14"/>
  <c r="AC68" i="14" s="1"/>
  <c r="AJ68" i="14"/>
  <c r="AG69" i="15"/>
  <c r="AG67" i="15"/>
  <c r="AG68" i="15" s="1"/>
  <c r="AI66" i="15"/>
  <c r="AJ66" i="15" s="1"/>
  <c r="AN68" i="17"/>
  <c r="AI63" i="15"/>
  <c r="AJ63" i="15" s="1"/>
  <c r="AB64" i="20"/>
  <c r="AC64" i="20" s="1"/>
  <c r="AI70" i="19"/>
  <c r="AJ70" i="19" s="1"/>
  <c r="AN68" i="13"/>
  <c r="AP67" i="13"/>
  <c r="AQ67" i="13" s="1"/>
  <c r="AI68" i="18"/>
  <c r="AJ68" i="18" s="1"/>
  <c r="AG70" i="18"/>
  <c r="AI64" i="20"/>
  <c r="AJ64" i="20" s="1"/>
  <c r="Z70" i="18"/>
  <c r="AB70" i="18" s="1"/>
  <c r="AC70" i="18" s="1"/>
  <c r="AB68" i="18"/>
  <c r="AC68" i="18" s="1"/>
  <c r="AP66" i="16"/>
  <c r="AQ66" i="16" s="1"/>
  <c r="AN69" i="16"/>
  <c r="AP69" i="16" s="1"/>
  <c r="AQ69" i="16" s="1"/>
  <c r="AN67" i="16"/>
  <c r="AP67" i="16" s="1"/>
  <c r="AQ67" i="16" s="1"/>
  <c r="U70" i="18"/>
  <c r="V70" i="18" s="1"/>
  <c r="AP64" i="20"/>
  <c r="AQ64" i="20" s="1"/>
  <c r="Z70" i="12"/>
  <c r="AB70" i="12" s="1"/>
  <c r="AC70" i="12" s="1"/>
  <c r="AB68" i="12"/>
  <c r="AC68" i="12" s="1"/>
  <c r="AN64" i="21"/>
  <c r="AP64" i="21" s="1"/>
  <c r="AQ64" i="21" s="1"/>
  <c r="AP62" i="21"/>
  <c r="AQ62" i="21" s="1"/>
  <c r="AN61" i="18"/>
  <c r="AN62" i="18" s="1"/>
  <c r="AN63" i="18"/>
  <c r="AP63" i="18" s="1"/>
  <c r="AQ63" i="18" s="1"/>
  <c r="AI63" i="16"/>
  <c r="AJ63" i="16" s="1"/>
  <c r="AN69" i="15"/>
  <c r="AP66" i="15"/>
  <c r="AQ66" i="15" s="1"/>
  <c r="AN67" i="15"/>
  <c r="AG68" i="16"/>
  <c r="AI67" i="16"/>
  <c r="AJ67" i="16" s="1"/>
  <c r="AN68" i="12"/>
  <c r="AP67" i="12"/>
  <c r="AQ67" i="12" s="1"/>
  <c r="AN68" i="14"/>
  <c r="AP68" i="14" s="1"/>
  <c r="AQ68" i="14" s="1"/>
  <c r="AP64" i="19"/>
  <c r="AQ64" i="19" s="1"/>
  <c r="AP63" i="13"/>
  <c r="AQ63" i="13" s="1"/>
  <c r="AI60" i="17"/>
  <c r="AJ60" i="17" s="1"/>
  <c r="AG63" i="17"/>
  <c r="AI63" i="17" s="1"/>
  <c r="AJ63" i="17" s="1"/>
  <c r="AI68" i="12"/>
  <c r="AJ68" i="12" s="1"/>
  <c r="AI70" i="20"/>
  <c r="AJ70" i="20" s="1"/>
  <c r="AP70" i="19"/>
  <c r="AQ70" i="19" s="1"/>
  <c r="AN70" i="21"/>
  <c r="AP70" i="21" s="1"/>
  <c r="AQ70" i="21" s="1"/>
  <c r="AP68" i="21"/>
  <c r="AQ68" i="21" s="1"/>
  <c r="AN60" i="15"/>
  <c r="AN63" i="15" s="1"/>
  <c r="AP63" i="15" s="1"/>
  <c r="AQ63" i="15" s="1"/>
  <c r="AG61" i="16"/>
  <c r="AG62" i="16" s="1"/>
  <c r="AG64" i="16" s="1"/>
  <c r="AP60" i="13"/>
  <c r="AQ60" i="13" s="1"/>
  <c r="AN70" i="26"/>
  <c r="AP70" i="26" s="1"/>
  <c r="AQ70" i="26" s="1"/>
  <c r="AI62" i="24"/>
  <c r="AJ62" i="24" s="1"/>
  <c r="AG64" i="24"/>
  <c r="AI64" i="24" s="1"/>
  <c r="AJ64" i="24" s="1"/>
  <c r="AI68" i="24"/>
  <c r="AJ68" i="24" s="1"/>
  <c r="AG70" i="24"/>
  <c r="AI70" i="24" s="1"/>
  <c r="AJ70" i="24" s="1"/>
  <c r="AI60" i="16"/>
  <c r="AJ60" i="16" s="1"/>
  <c r="AI61" i="12"/>
  <c r="AJ61" i="12" s="1"/>
  <c r="AI70" i="26"/>
  <c r="AJ70" i="26" s="1"/>
  <c r="AP68" i="24"/>
  <c r="AQ68" i="24" s="1"/>
  <c r="AQ62" i="26"/>
  <c r="AI62" i="26"/>
  <c r="AJ62" i="26" s="1"/>
  <c r="AG64" i="26"/>
  <c r="AN70" i="10"/>
  <c r="AI62" i="12"/>
  <c r="AJ62" i="12" s="1"/>
  <c r="AG61" i="17"/>
  <c r="AG62" i="17" s="1"/>
  <c r="AP68" i="10"/>
  <c r="AQ68" i="10" s="1"/>
  <c r="AG70" i="10"/>
  <c r="AI70" i="10" s="1"/>
  <c r="AJ70" i="10" s="1"/>
  <c r="AI68" i="10"/>
  <c r="AJ68" i="10" s="1"/>
  <c r="AP69" i="10"/>
  <c r="AQ69" i="10" s="1"/>
  <c r="AP67" i="10"/>
  <c r="AQ67" i="10" s="1"/>
  <c r="AI69" i="10"/>
  <c r="AJ69" i="10" s="1"/>
  <c r="AI67" i="10"/>
  <c r="AJ67" i="10" s="1"/>
  <c r="AP62" i="20"/>
  <c r="AQ62" i="20" s="1"/>
  <c r="AN60" i="17"/>
  <c r="AP60" i="18"/>
  <c r="AQ60" i="18" s="1"/>
  <c r="U70" i="15"/>
  <c r="V70" i="15" s="1"/>
  <c r="AP60" i="14"/>
  <c r="AQ60" i="14" s="1"/>
  <c r="AN61" i="13"/>
  <c r="AN62" i="13" s="1"/>
  <c r="AN64" i="13" s="1"/>
  <c r="AP64" i="13" s="1"/>
  <c r="AQ64" i="13" s="1"/>
  <c r="Z70" i="14"/>
  <c r="AB70" i="16"/>
  <c r="AC70" i="16" s="1"/>
  <c r="U64" i="10"/>
  <c r="F42" i="36" s="1"/>
  <c r="U68" i="10"/>
  <c r="V68" i="10" s="1"/>
  <c r="S70" i="10"/>
  <c r="AB70" i="10" s="1"/>
  <c r="AC68" i="10"/>
  <c r="Z62" i="13"/>
  <c r="Z64" i="13" s="1"/>
  <c r="AB64" i="13" s="1"/>
  <c r="AC64" i="13" s="1"/>
  <c r="AB64" i="10"/>
  <c r="G42" i="36" s="1"/>
  <c r="AB62" i="20"/>
  <c r="AC62" i="20" s="1"/>
  <c r="Z62" i="14"/>
  <c r="Z64" i="14" s="1"/>
  <c r="AB61" i="14"/>
  <c r="AC61" i="14" s="1"/>
  <c r="AI61" i="13"/>
  <c r="AJ61" i="13" s="1"/>
  <c r="AI62" i="20"/>
  <c r="AJ62" i="20" s="1"/>
  <c r="AN68" i="11"/>
  <c r="AP68" i="11" s="1"/>
  <c r="AQ68" i="11" s="1"/>
  <c r="AP67" i="11"/>
  <c r="AQ67" i="11" s="1"/>
  <c r="AP61" i="11"/>
  <c r="AQ61" i="11" s="1"/>
  <c r="AN62" i="11"/>
  <c r="AP62" i="11" s="1"/>
  <c r="AQ62" i="11" s="1"/>
  <c r="AN61" i="14"/>
  <c r="AP61" i="14" s="1"/>
  <c r="AQ61" i="14" s="1"/>
  <c r="AN60" i="16"/>
  <c r="AN63" i="16" s="1"/>
  <c r="AP63" i="16" s="1"/>
  <c r="AQ63" i="16" s="1"/>
  <c r="AP50" i="16"/>
  <c r="AQ50" i="16" s="1"/>
  <c r="AB61" i="16"/>
  <c r="AC61" i="16" s="1"/>
  <c r="Z62" i="16"/>
  <c r="Z64" i="16" s="1"/>
  <c r="AB64" i="16" s="1"/>
  <c r="AC64" i="16" s="1"/>
  <c r="AP62" i="19"/>
  <c r="AQ62" i="19" s="1"/>
  <c r="AI62" i="19"/>
  <c r="AJ62" i="19" s="1"/>
  <c r="AB62" i="18"/>
  <c r="AC62" i="18" s="1"/>
  <c r="AI61" i="18"/>
  <c r="AJ61" i="18" s="1"/>
  <c r="AG62" i="18"/>
  <c r="AG64" i="18" s="1"/>
  <c r="AI64" i="18" s="1"/>
  <c r="AJ64" i="18" s="1"/>
  <c r="AB61" i="17"/>
  <c r="AC61" i="17" s="1"/>
  <c r="Z62" i="17"/>
  <c r="Z64" i="17" s="1"/>
  <c r="AN61" i="12"/>
  <c r="AP61" i="12" s="1"/>
  <c r="AQ61" i="12" s="1"/>
  <c r="AP60" i="12"/>
  <c r="AQ60" i="12" s="1"/>
  <c r="N65" i="11"/>
  <c r="O65" i="11" s="1"/>
  <c r="AB65" i="11"/>
  <c r="AC65" i="11" s="1"/>
  <c r="AI69" i="11"/>
  <c r="AJ69" i="11" s="1"/>
  <c r="AB71" i="11"/>
  <c r="AC71" i="11" s="1"/>
  <c r="U65" i="11"/>
  <c r="V65" i="11" s="1"/>
  <c r="AI63" i="11"/>
  <c r="AJ63" i="11" s="1"/>
  <c r="AB62" i="10"/>
  <c r="AC62" i="10" s="1"/>
  <c r="AI60" i="10"/>
  <c r="AJ60" i="10" s="1"/>
  <c r="AG61" i="10"/>
  <c r="AG62" i="10" s="1"/>
  <c r="AP60" i="10"/>
  <c r="AQ60" i="10" s="1"/>
  <c r="AN68" i="18" l="1"/>
  <c r="AP68" i="18" s="1"/>
  <c r="AQ68" i="18" s="1"/>
  <c r="F18" i="36"/>
  <c r="AI61" i="16"/>
  <c r="AJ61" i="16" s="1"/>
  <c r="AG64" i="17"/>
  <c r="AI64" i="17" s="1"/>
  <c r="H17" i="36" s="1"/>
  <c r="AI62" i="15"/>
  <c r="AJ62" i="15" s="1"/>
  <c r="AI61" i="15"/>
  <c r="AJ61" i="15" s="1"/>
  <c r="AB70" i="13"/>
  <c r="AC70" i="13" s="1"/>
  <c r="AP61" i="18"/>
  <c r="AQ61" i="18" s="1"/>
  <c r="AP69" i="15"/>
  <c r="AQ69" i="15" s="1"/>
  <c r="AP67" i="15"/>
  <c r="AQ67" i="15" s="1"/>
  <c r="AN70" i="18"/>
  <c r="AP70" i="18" s="1"/>
  <c r="AQ70" i="18" s="1"/>
  <c r="AN64" i="18"/>
  <c r="AP64" i="18" s="1"/>
  <c r="AQ64" i="18" s="1"/>
  <c r="AN68" i="15"/>
  <c r="AP68" i="15" s="1"/>
  <c r="AQ68" i="15" s="1"/>
  <c r="AP60" i="15"/>
  <c r="AQ60" i="15" s="1"/>
  <c r="AN61" i="15"/>
  <c r="AP61" i="15" s="1"/>
  <c r="AQ61" i="15" s="1"/>
  <c r="V64" i="10"/>
  <c r="F43" i="36" s="1"/>
  <c r="AC64" i="10"/>
  <c r="AI68" i="15"/>
  <c r="AJ68" i="15" s="1"/>
  <c r="AI68" i="16"/>
  <c r="AJ68" i="16" s="1"/>
  <c r="AN70" i="13"/>
  <c r="AP70" i="13" s="1"/>
  <c r="AQ70" i="13" s="1"/>
  <c r="AP68" i="13"/>
  <c r="AQ68" i="13" s="1"/>
  <c r="AP60" i="17"/>
  <c r="AQ60" i="17" s="1"/>
  <c r="AN63" i="17"/>
  <c r="AP63" i="17" s="1"/>
  <c r="AQ63" i="17" s="1"/>
  <c r="AI69" i="15"/>
  <c r="AJ69" i="15" s="1"/>
  <c r="AB64" i="17"/>
  <c r="G17" i="36" s="1"/>
  <c r="AN70" i="12"/>
  <c r="AP70" i="12" s="1"/>
  <c r="AQ70" i="12" s="1"/>
  <c r="AP68" i="12"/>
  <c r="AQ68" i="12" s="1"/>
  <c r="AI70" i="12"/>
  <c r="AJ70" i="12" s="1"/>
  <c r="AN68" i="16"/>
  <c r="AP68" i="16" s="1"/>
  <c r="AQ68" i="16" s="1"/>
  <c r="AI70" i="18"/>
  <c r="AJ70" i="18" s="1"/>
  <c r="AB64" i="14"/>
  <c r="AC64" i="14" s="1"/>
  <c r="AI64" i="14"/>
  <c r="AJ64" i="14" s="1"/>
  <c r="AI64" i="16"/>
  <c r="AJ64" i="16" s="1"/>
  <c r="AI64" i="13"/>
  <c r="AJ64" i="13" s="1"/>
  <c r="AI67" i="15"/>
  <c r="AJ67" i="15" s="1"/>
  <c r="AN70" i="17"/>
  <c r="AP70" i="17" s="1"/>
  <c r="AQ70" i="17" s="1"/>
  <c r="AP68" i="17"/>
  <c r="AQ68" i="17" s="1"/>
  <c r="AI61" i="17"/>
  <c r="AJ61" i="17" s="1"/>
  <c r="AP70" i="24"/>
  <c r="AQ70" i="24" s="1"/>
  <c r="AN70" i="14"/>
  <c r="AP70" i="14" s="1"/>
  <c r="AQ70" i="14" s="1"/>
  <c r="AP61" i="13"/>
  <c r="AQ61" i="13" s="1"/>
  <c r="AP64" i="24"/>
  <c r="AQ64" i="24" s="1"/>
  <c r="AI64" i="26"/>
  <c r="AJ64" i="26" s="1"/>
  <c r="AP64" i="26"/>
  <c r="AQ64" i="26" s="1"/>
  <c r="AG64" i="10"/>
  <c r="AI64" i="10" s="1"/>
  <c r="H42" i="36" s="1"/>
  <c r="AG70" i="16"/>
  <c r="AP70" i="10"/>
  <c r="AQ70" i="10" s="1"/>
  <c r="AI63" i="10"/>
  <c r="AJ63" i="10" s="1"/>
  <c r="AP63" i="10"/>
  <c r="AQ63" i="10" s="1"/>
  <c r="AN61" i="17"/>
  <c r="AP61" i="17" s="1"/>
  <c r="AQ61" i="17" s="1"/>
  <c r="AP62" i="13"/>
  <c r="AQ62" i="13" s="1"/>
  <c r="AB62" i="13"/>
  <c r="AC62" i="13" s="1"/>
  <c r="AI62" i="13"/>
  <c r="AJ62" i="13" s="1"/>
  <c r="AI70" i="14"/>
  <c r="AJ70" i="14" s="1"/>
  <c r="AB70" i="14"/>
  <c r="AC70" i="14" s="1"/>
  <c r="U70" i="10"/>
  <c r="V70" i="10" s="1"/>
  <c r="AC70" i="10"/>
  <c r="AB62" i="14"/>
  <c r="AC62" i="14" s="1"/>
  <c r="AI62" i="14"/>
  <c r="AJ62" i="14" s="1"/>
  <c r="AN69" i="11"/>
  <c r="AN71" i="11" s="1"/>
  <c r="AN63" i="11"/>
  <c r="AN65" i="11" s="1"/>
  <c r="AN62" i="14"/>
  <c r="AN64" i="14" s="1"/>
  <c r="AP64" i="14" s="1"/>
  <c r="AQ64" i="14" s="1"/>
  <c r="AI62" i="16"/>
  <c r="AJ62" i="16" s="1"/>
  <c r="AB62" i="16"/>
  <c r="AC62" i="16" s="1"/>
  <c r="AN61" i="16"/>
  <c r="AP61" i="16" s="1"/>
  <c r="AQ61" i="16" s="1"/>
  <c r="AP60" i="16"/>
  <c r="AQ60" i="16" s="1"/>
  <c r="AI62" i="18"/>
  <c r="AJ62" i="18" s="1"/>
  <c r="AP62" i="18"/>
  <c r="AQ62" i="18" s="1"/>
  <c r="AI62" i="17"/>
  <c r="AJ62" i="17" s="1"/>
  <c r="AB62" i="17"/>
  <c r="AC62" i="17" s="1"/>
  <c r="AN62" i="12"/>
  <c r="AN64" i="12" s="1"/>
  <c r="AP64" i="12" s="1"/>
  <c r="AQ64" i="12" s="1"/>
  <c r="N71" i="11"/>
  <c r="O71" i="11" s="1"/>
  <c r="U71" i="11"/>
  <c r="V71" i="11" s="1"/>
  <c r="AI64" i="11"/>
  <c r="AJ64" i="11" s="1"/>
  <c r="AI62" i="10"/>
  <c r="AJ62" i="10" s="1"/>
  <c r="AP62" i="10"/>
  <c r="AQ62" i="10" s="1"/>
  <c r="AI61" i="10"/>
  <c r="AJ61" i="10" s="1"/>
  <c r="AP61" i="10"/>
  <c r="AQ61" i="10" s="1"/>
  <c r="G43" i="36" l="1"/>
  <c r="AN62" i="15"/>
  <c r="AN64" i="15" s="1"/>
  <c r="AP64" i="15" s="1"/>
  <c r="AQ64" i="15" s="1"/>
  <c r="AN70" i="16"/>
  <c r="AP70" i="16" s="1"/>
  <c r="AQ70" i="16" s="1"/>
  <c r="AC64" i="17"/>
  <c r="AJ64" i="17"/>
  <c r="AJ64" i="10"/>
  <c r="AN62" i="17"/>
  <c r="AN64" i="17" s="1"/>
  <c r="AP64" i="17" s="1"/>
  <c r="I17" i="36" s="1"/>
  <c r="AP64" i="10"/>
  <c r="I42" i="36" s="1"/>
  <c r="AI70" i="16"/>
  <c r="AJ70" i="16" s="1"/>
  <c r="AN70" i="15"/>
  <c r="AG70" i="15"/>
  <c r="AP62" i="14"/>
  <c r="AQ62" i="14" s="1"/>
  <c r="AP63" i="11"/>
  <c r="AQ63" i="11" s="1"/>
  <c r="AP69" i="11"/>
  <c r="AQ69" i="11" s="1"/>
  <c r="AI71" i="11"/>
  <c r="AJ71" i="11" s="1"/>
  <c r="AN62" i="16"/>
  <c r="AN64" i="16" s="1"/>
  <c r="AP64" i="16" s="1"/>
  <c r="AQ64" i="16" s="1"/>
  <c r="AP62" i="12"/>
  <c r="AQ62" i="12" s="1"/>
  <c r="AI65" i="11"/>
  <c r="AJ65" i="11" s="1"/>
  <c r="AP62" i="15" l="1"/>
  <c r="AQ62" i="15" s="1"/>
  <c r="H18" i="36"/>
  <c r="G18" i="36"/>
  <c r="H43" i="36"/>
  <c r="AP62" i="17"/>
  <c r="AQ62" i="17" s="1"/>
  <c r="AQ64" i="10"/>
  <c r="AQ64" i="17"/>
  <c r="AI70" i="15"/>
  <c r="AJ70" i="15" s="1"/>
  <c r="AP70" i="15"/>
  <c r="AQ70" i="15" s="1"/>
  <c r="AP64" i="11"/>
  <c r="AQ64" i="11" s="1"/>
  <c r="AP65" i="11"/>
  <c r="AQ65" i="11" s="1"/>
  <c r="AP71" i="11"/>
  <c r="AQ71" i="11" s="1"/>
  <c r="AP62" i="16"/>
  <c r="AQ62" i="16" s="1"/>
  <c r="I18" i="36" l="1"/>
  <c r="I43" i="36"/>
  <c r="Q73" i="9"/>
  <c r="R45" i="9" s="1"/>
  <c r="S45" i="9" s="1"/>
  <c r="AG46" i="9"/>
  <c r="AQ46" i="9" s="1"/>
  <c r="S46" i="9"/>
  <c r="AC46" i="9" s="1"/>
  <c r="L46" i="9"/>
  <c r="V46" i="9" s="1"/>
  <c r="AN46" i="9"/>
  <c r="H46" i="9"/>
  <c r="O46" i="9" s="1"/>
  <c r="AM44" i="9"/>
  <c r="AN44" i="9" s="1"/>
  <c r="AF44" i="9"/>
  <c r="AG44" i="9" s="1"/>
  <c r="Y44" i="9"/>
  <c r="Z44" i="9" s="1"/>
  <c r="R44" i="9"/>
  <c r="S44" i="9" s="1"/>
  <c r="K44" i="9"/>
  <c r="L44" i="9" s="1"/>
  <c r="G44" i="9"/>
  <c r="H44" i="9" s="1"/>
  <c r="AN43" i="9"/>
  <c r="AG43" i="9"/>
  <c r="Z43" i="9"/>
  <c r="S43" i="9"/>
  <c r="L43" i="9"/>
  <c r="H43" i="9"/>
  <c r="O43" i="9" s="1"/>
  <c r="AM42" i="9"/>
  <c r="AN42" i="9" s="1"/>
  <c r="AF42" i="9"/>
  <c r="AG42" i="9" s="1"/>
  <c r="Y42" i="9"/>
  <c r="Z42" i="9" s="1"/>
  <c r="S42" i="9"/>
  <c r="R42" i="9"/>
  <c r="K42" i="9"/>
  <c r="L42" i="9" s="1"/>
  <c r="G42" i="9"/>
  <c r="H42" i="9" s="1"/>
  <c r="AM40" i="9"/>
  <c r="AN40" i="9" s="1"/>
  <c r="AF40" i="9"/>
  <c r="AG40" i="9" s="1"/>
  <c r="Y40" i="9"/>
  <c r="Z40" i="9" s="1"/>
  <c r="R40" i="9"/>
  <c r="S40" i="9" s="1"/>
  <c r="K40" i="9"/>
  <c r="L40" i="9" s="1"/>
  <c r="G40" i="9"/>
  <c r="H40" i="9" s="1"/>
  <c r="AM38" i="9"/>
  <c r="AN38" i="9" s="1"/>
  <c r="AF38" i="9"/>
  <c r="AG38" i="9" s="1"/>
  <c r="Y38" i="9"/>
  <c r="Z38" i="9" s="1"/>
  <c r="AJ38" i="9" s="1"/>
  <c r="R38" i="9"/>
  <c r="S38" i="9" s="1"/>
  <c r="K38" i="9"/>
  <c r="L38" i="9" s="1"/>
  <c r="G38" i="9"/>
  <c r="H38" i="9" s="1"/>
  <c r="O38" i="9" s="1"/>
  <c r="AN37" i="9"/>
  <c r="AM37" i="9"/>
  <c r="AF37" i="9"/>
  <c r="AG37" i="9" s="1"/>
  <c r="AQ37" i="9" s="1"/>
  <c r="Y37" i="9"/>
  <c r="Z37" i="9" s="1"/>
  <c r="R37" i="9"/>
  <c r="S37" i="9" s="1"/>
  <c r="AC37" i="9" s="1"/>
  <c r="K37" i="9"/>
  <c r="L37" i="9" s="1"/>
  <c r="G37" i="9"/>
  <c r="H37" i="9" s="1"/>
  <c r="O37" i="9" s="1"/>
  <c r="AN36" i="9"/>
  <c r="AG36" i="9"/>
  <c r="Z36" i="9"/>
  <c r="S36" i="9"/>
  <c r="L36" i="9"/>
  <c r="H36" i="9"/>
  <c r="AM35" i="9"/>
  <c r="AN35" i="9" s="1"/>
  <c r="AF35" i="9"/>
  <c r="AG35" i="9" s="1"/>
  <c r="AQ35" i="9" s="1"/>
  <c r="Y35" i="9"/>
  <c r="Z35" i="9" s="1"/>
  <c r="AJ35" i="9" s="1"/>
  <c r="R35" i="9"/>
  <c r="S35" i="9" s="1"/>
  <c r="AC35" i="9" s="1"/>
  <c r="K35" i="9"/>
  <c r="L35" i="9" s="1"/>
  <c r="V35" i="9" s="1"/>
  <c r="G35" i="9"/>
  <c r="H35" i="9" s="1"/>
  <c r="O35" i="9" s="1"/>
  <c r="AM34" i="9"/>
  <c r="AN34" i="9" s="1"/>
  <c r="AF34" i="9"/>
  <c r="AG34" i="9" s="1"/>
  <c r="Y34" i="9"/>
  <c r="Z34" i="9" s="1"/>
  <c r="R34" i="9"/>
  <c r="S34" i="9" s="1"/>
  <c r="K34" i="9"/>
  <c r="L34" i="9" s="1"/>
  <c r="G34" i="9"/>
  <c r="H34" i="9" s="1"/>
  <c r="O34" i="9" s="1"/>
  <c r="AN33" i="9"/>
  <c r="AM33" i="9"/>
  <c r="AF33" i="9"/>
  <c r="AG33" i="9" s="1"/>
  <c r="Y33" i="9"/>
  <c r="Z33" i="9" s="1"/>
  <c r="S33" i="9"/>
  <c r="AC33" i="9" s="1"/>
  <c r="R33" i="9"/>
  <c r="K33" i="9"/>
  <c r="L33" i="9" s="1"/>
  <c r="V33" i="9" s="1"/>
  <c r="G33" i="9"/>
  <c r="H33" i="9" s="1"/>
  <c r="O33" i="9" s="1"/>
  <c r="AM32" i="9"/>
  <c r="AN32" i="9" s="1"/>
  <c r="AP32" i="9" s="1"/>
  <c r="AF32" i="9"/>
  <c r="AG32" i="9" s="1"/>
  <c r="Y32" i="9"/>
  <c r="Z32" i="9" s="1"/>
  <c r="R32" i="9"/>
  <c r="S32" i="9" s="1"/>
  <c r="AC32" i="9" s="1"/>
  <c r="K32" i="9"/>
  <c r="L32" i="9" s="1"/>
  <c r="G32" i="9"/>
  <c r="H32" i="9" s="1"/>
  <c r="O32" i="9" s="1"/>
  <c r="AM31" i="9"/>
  <c r="AN31" i="9" s="1"/>
  <c r="AP31" i="9" s="1"/>
  <c r="AG31" i="9"/>
  <c r="AQ31" i="9" s="1"/>
  <c r="AF31" i="9"/>
  <c r="Y31" i="9"/>
  <c r="Z31" i="9" s="1"/>
  <c r="R31" i="9"/>
  <c r="S31" i="9" s="1"/>
  <c r="AC31" i="9" s="1"/>
  <c r="L31" i="9"/>
  <c r="K31" i="9"/>
  <c r="G31" i="9"/>
  <c r="H31" i="9" s="1"/>
  <c r="O31" i="9" s="1"/>
  <c r="AM30" i="9"/>
  <c r="AN30" i="9" s="1"/>
  <c r="AF30" i="9"/>
  <c r="AG30" i="9" s="1"/>
  <c r="Y30" i="9"/>
  <c r="Z30" i="9" s="1"/>
  <c r="AJ30" i="9" s="1"/>
  <c r="R30" i="9"/>
  <c r="S30" i="9" s="1"/>
  <c r="K30" i="9"/>
  <c r="L30" i="9" s="1"/>
  <c r="G30" i="9"/>
  <c r="H30" i="9" s="1"/>
  <c r="O30" i="9" s="1"/>
  <c r="AM29" i="9"/>
  <c r="AN29" i="9" s="1"/>
  <c r="AF29" i="9"/>
  <c r="AG29" i="9" s="1"/>
  <c r="Z29" i="9"/>
  <c r="Y29" i="9"/>
  <c r="R29" i="9"/>
  <c r="S29" i="9" s="1"/>
  <c r="K29" i="9"/>
  <c r="L29" i="9" s="1"/>
  <c r="G29" i="9"/>
  <c r="H29" i="9" s="1"/>
  <c r="AN28" i="9"/>
  <c r="AG28" i="9"/>
  <c r="AQ28" i="9" s="1"/>
  <c r="Z28" i="9"/>
  <c r="AJ28" i="9" s="1"/>
  <c r="S28" i="9"/>
  <c r="AC28" i="9" s="1"/>
  <c r="L28" i="9"/>
  <c r="H28" i="9"/>
  <c r="O28" i="9" s="1"/>
  <c r="AQ24" i="9"/>
  <c r="AN24" i="9"/>
  <c r="AP24" i="9" s="1"/>
  <c r="AG24" i="9"/>
  <c r="Z24" i="9"/>
  <c r="S24" i="9"/>
  <c r="AC24" i="9" s="1"/>
  <c r="L24" i="9"/>
  <c r="H24" i="9"/>
  <c r="AN23" i="9"/>
  <c r="AG23" i="9"/>
  <c r="Z23" i="9"/>
  <c r="S23" i="9"/>
  <c r="L23" i="9"/>
  <c r="H23" i="9"/>
  <c r="AP28" i="9" l="1"/>
  <c r="U45" i="9"/>
  <c r="V45" i="9" s="1"/>
  <c r="N42" i="9"/>
  <c r="U44" i="9"/>
  <c r="V44" i="9" s="1"/>
  <c r="AP35" i="9"/>
  <c r="AI33" i="9"/>
  <c r="AQ33" i="9"/>
  <c r="AB33" i="9"/>
  <c r="AJ33" i="9"/>
  <c r="AB37" i="9"/>
  <c r="AB31" i="9"/>
  <c r="AJ31" i="9"/>
  <c r="N34" i="9"/>
  <c r="U31" i="9"/>
  <c r="AP33" i="9"/>
  <c r="AI31" i="9"/>
  <c r="U24" i="9"/>
  <c r="AB24" i="9"/>
  <c r="U28" i="9"/>
  <c r="AP30" i="9"/>
  <c r="U33" i="9"/>
  <c r="AP37" i="9"/>
  <c r="U40" i="9"/>
  <c r="V40" i="9" s="1"/>
  <c r="X73" i="9"/>
  <c r="Y45" i="9" s="1"/>
  <c r="Z45" i="9" s="1"/>
  <c r="AB45" i="9" s="1"/>
  <c r="AC45" i="9" s="1"/>
  <c r="AP44" i="9"/>
  <c r="AQ44" i="9" s="1"/>
  <c r="AI44" i="9"/>
  <c r="AJ44" i="9" s="1"/>
  <c r="AP42" i="9"/>
  <c r="AQ42" i="9" s="1"/>
  <c r="AP40" i="9"/>
  <c r="AQ40" i="9" s="1"/>
  <c r="AI40" i="9"/>
  <c r="AJ40" i="9" s="1"/>
  <c r="AB40" i="9"/>
  <c r="AC40" i="9" s="1"/>
  <c r="AI42" i="9"/>
  <c r="AJ42" i="9" s="1"/>
  <c r="AB44" i="9"/>
  <c r="AC44" i="9" s="1"/>
  <c r="AB42" i="9"/>
  <c r="AC42" i="9" s="1"/>
  <c r="U42" i="9"/>
  <c r="V42" i="9" s="1"/>
  <c r="AP46" i="9"/>
  <c r="AP36" i="9"/>
  <c r="AQ36" i="9" s="1"/>
  <c r="N31" i="9"/>
  <c r="V31" i="9"/>
  <c r="AP29" i="9"/>
  <c r="AQ29" i="9" s="1"/>
  <c r="AP23" i="9"/>
  <c r="AI23" i="9"/>
  <c r="N29" i="9"/>
  <c r="O29" i="9" s="1"/>
  <c r="AB34" i="9"/>
  <c r="AJ34" i="9"/>
  <c r="AB36" i="9"/>
  <c r="AC36" i="9" s="1"/>
  <c r="N44" i="9"/>
  <c r="O44" i="9" s="1"/>
  <c r="AN39" i="9"/>
  <c r="AI34" i="9"/>
  <c r="AQ34" i="9"/>
  <c r="N36" i="9"/>
  <c r="O36" i="9" s="1"/>
  <c r="AI38" i="9"/>
  <c r="AQ38" i="9"/>
  <c r="U29" i="9"/>
  <c r="V29" i="9" s="1"/>
  <c r="AI29" i="9"/>
  <c r="AJ29" i="9" s="1"/>
  <c r="AB30" i="9"/>
  <c r="AI32" i="9"/>
  <c r="AQ32" i="9"/>
  <c r="U34" i="9"/>
  <c r="AC34" i="9"/>
  <c r="N37" i="9"/>
  <c r="U38" i="9"/>
  <c r="AC38" i="9"/>
  <c r="AP38" i="9"/>
  <c r="U43" i="9"/>
  <c r="V43" i="9" s="1"/>
  <c r="AB29" i="9"/>
  <c r="AC29" i="9" s="1"/>
  <c r="U30" i="9"/>
  <c r="AC30" i="9"/>
  <c r="N32" i="9"/>
  <c r="V32" i="9"/>
  <c r="AB32" i="9"/>
  <c r="AJ32" i="9"/>
  <c r="N23" i="9"/>
  <c r="L39" i="9"/>
  <c r="N38" i="9"/>
  <c r="V38" i="9"/>
  <c r="AI43" i="9"/>
  <c r="AJ43" i="9" s="1"/>
  <c r="S39" i="9"/>
  <c r="Z39" i="9"/>
  <c r="AB23" i="9"/>
  <c r="H39" i="9"/>
  <c r="O24" i="9"/>
  <c r="N30" i="9"/>
  <c r="V30" i="9"/>
  <c r="AI30" i="9"/>
  <c r="AQ30" i="9"/>
  <c r="U32" i="9"/>
  <c r="N33" i="9"/>
  <c r="V34" i="9"/>
  <c r="AP34" i="9"/>
  <c r="U36" i="9"/>
  <c r="V36" i="9" s="1"/>
  <c r="N40" i="9"/>
  <c r="O40" i="9" s="1"/>
  <c r="AI36" i="9"/>
  <c r="AJ36" i="9" s="1"/>
  <c r="O42" i="9"/>
  <c r="AP43" i="9"/>
  <c r="AQ43" i="9" s="1"/>
  <c r="V28" i="9"/>
  <c r="N28" i="9"/>
  <c r="AI28" i="9"/>
  <c r="U37" i="9"/>
  <c r="AI37" i="9"/>
  <c r="AJ24" i="9"/>
  <c r="AB28" i="9"/>
  <c r="N35" i="9"/>
  <c r="U35" i="9"/>
  <c r="AB35" i="9"/>
  <c r="AI35" i="9"/>
  <c r="V37" i="9"/>
  <c r="AJ37" i="9"/>
  <c r="Z46" i="9"/>
  <c r="AB38" i="9"/>
  <c r="N43" i="9"/>
  <c r="AB43" i="9"/>
  <c r="AC43" i="9" s="1"/>
  <c r="V24" i="9"/>
  <c r="N24" i="9"/>
  <c r="AI24" i="9"/>
  <c r="U46" i="9"/>
  <c r="U23" i="9"/>
  <c r="AG39" i="9"/>
  <c r="N46" i="9"/>
  <c r="D34" i="36" l="1"/>
  <c r="I34" i="36"/>
  <c r="H34" i="36"/>
  <c r="G34" i="36"/>
  <c r="F34" i="36"/>
  <c r="E34" i="36"/>
  <c r="AE73" i="9"/>
  <c r="AF45" i="9" s="1"/>
  <c r="AG45" i="9" s="1"/>
  <c r="AI45" i="9" s="1"/>
  <c r="AJ45" i="9" s="1"/>
  <c r="AQ23" i="9"/>
  <c r="AJ23" i="9"/>
  <c r="AC23" i="9"/>
  <c r="V23" i="9"/>
  <c r="O23" i="9"/>
  <c r="AI39" i="9"/>
  <c r="H35" i="36" s="1"/>
  <c r="AJ46" i="9"/>
  <c r="AB46" i="9"/>
  <c r="AI46" i="9"/>
  <c r="H47" i="9"/>
  <c r="AP39" i="9"/>
  <c r="I35" i="36" s="1"/>
  <c r="S47" i="9"/>
  <c r="U39" i="9"/>
  <c r="F35" i="36" s="1"/>
  <c r="AB39" i="9"/>
  <c r="G35" i="36" s="1"/>
  <c r="N39" i="9"/>
  <c r="E35" i="36" s="1"/>
  <c r="L47" i="9"/>
  <c r="E36" i="36" l="1"/>
  <c r="H36" i="36"/>
  <c r="G36" i="36"/>
  <c r="I36" i="36"/>
  <c r="F36" i="36"/>
  <c r="AL73" i="9"/>
  <c r="AM45" i="9" s="1"/>
  <c r="AN45" i="9" s="1"/>
  <c r="AP45" i="9" s="1"/>
  <c r="AQ45" i="9" s="1"/>
  <c r="AQ39" i="9"/>
  <c r="AC39" i="9"/>
  <c r="AJ39" i="9"/>
  <c r="O39" i="9"/>
  <c r="V39" i="9"/>
  <c r="Z47" i="9"/>
  <c r="Z50" i="9" s="1"/>
  <c r="Z66" i="9" s="1"/>
  <c r="U47" i="9"/>
  <c r="V47" i="9" s="1"/>
  <c r="S50" i="9"/>
  <c r="S66" i="9" s="1"/>
  <c r="L50" i="9"/>
  <c r="L66" i="9" s="1"/>
  <c r="L69" i="9" s="1"/>
  <c r="N47" i="9"/>
  <c r="O47" i="9" s="1"/>
  <c r="H50" i="9"/>
  <c r="H66" i="9" s="1"/>
  <c r="H69" i="9" s="1"/>
  <c r="H67" i="9" l="1"/>
  <c r="H68" i="9" s="1"/>
  <c r="L67" i="9"/>
  <c r="L68" i="9" s="1"/>
  <c r="N66" i="9"/>
  <c r="O66" i="9" s="1"/>
  <c r="S69" i="9"/>
  <c r="U66" i="9"/>
  <c r="V66" i="9" s="1"/>
  <c r="S67" i="9"/>
  <c r="Z69" i="9"/>
  <c r="AB66" i="9"/>
  <c r="AC66" i="9" s="1"/>
  <c r="Z67" i="9"/>
  <c r="Z68" i="9" s="1"/>
  <c r="AB47" i="9"/>
  <c r="AC47" i="9" s="1"/>
  <c r="AG47" i="9"/>
  <c r="AN47" i="9"/>
  <c r="H60" i="9"/>
  <c r="N50" i="9"/>
  <c r="O50" i="9" s="1"/>
  <c r="L60" i="9"/>
  <c r="AB50" i="9"/>
  <c r="AC50" i="9" s="1"/>
  <c r="Z60" i="9"/>
  <c r="U50" i="9"/>
  <c r="V50" i="9" s="1"/>
  <c r="S60" i="9"/>
  <c r="H70" i="9" l="1"/>
  <c r="N69" i="9"/>
  <c r="O69" i="9" s="1"/>
  <c r="N67" i="9"/>
  <c r="O67" i="9" s="1"/>
  <c r="L70" i="9"/>
  <c r="N68" i="9"/>
  <c r="O68" i="9" s="1"/>
  <c r="H63" i="9"/>
  <c r="L63" i="9"/>
  <c r="U67" i="9"/>
  <c r="V67" i="9" s="1"/>
  <c r="AB69" i="9"/>
  <c r="AC69" i="9" s="1"/>
  <c r="Z63" i="9"/>
  <c r="Z70" i="9"/>
  <c r="AB67" i="9"/>
  <c r="AC67" i="9" s="1"/>
  <c r="S68" i="9"/>
  <c r="S63" i="9"/>
  <c r="U69" i="9"/>
  <c r="V69" i="9" s="1"/>
  <c r="AG50" i="9"/>
  <c r="AG66" i="9" s="1"/>
  <c r="AI47" i="9"/>
  <c r="AJ47" i="9" s="1"/>
  <c r="AP47" i="9"/>
  <c r="AQ47" i="9" s="1"/>
  <c r="AN50" i="9"/>
  <c r="AN66" i="9" s="1"/>
  <c r="U60" i="9"/>
  <c r="V60" i="9" s="1"/>
  <c r="S61" i="9"/>
  <c r="Z61" i="9"/>
  <c r="Z62" i="9" s="1"/>
  <c r="AB60" i="9"/>
  <c r="AC60" i="9" s="1"/>
  <c r="N60" i="9"/>
  <c r="O60" i="9" s="1"/>
  <c r="L61" i="9"/>
  <c r="L62" i="9" s="1"/>
  <c r="H61" i="9"/>
  <c r="H62" i="9" s="1"/>
  <c r="H64" i="9" l="1"/>
  <c r="N70" i="9"/>
  <c r="O70" i="9" s="1"/>
  <c r="N63" i="9"/>
  <c r="O63" i="9" s="1"/>
  <c r="AG69" i="9"/>
  <c r="AG67" i="9"/>
  <c r="AG68" i="9" s="1"/>
  <c r="AI66" i="9"/>
  <c r="AJ66" i="9" s="1"/>
  <c r="L64" i="9"/>
  <c r="AP66" i="9"/>
  <c r="AQ66" i="9" s="1"/>
  <c r="AN67" i="9"/>
  <c r="AN68" i="9" s="1"/>
  <c r="AN69" i="9"/>
  <c r="Z64" i="9"/>
  <c r="U63" i="9"/>
  <c r="V63" i="9" s="1"/>
  <c r="AB63" i="9"/>
  <c r="AC63" i="9" s="1"/>
  <c r="U68" i="9"/>
  <c r="V68" i="9" s="1"/>
  <c r="S70" i="9"/>
  <c r="U70" i="9" s="1"/>
  <c r="V70" i="9" s="1"/>
  <c r="AB68" i="9"/>
  <c r="AC68" i="9" s="1"/>
  <c r="AN60" i="9"/>
  <c r="AP50" i="9"/>
  <c r="AQ50" i="9" s="1"/>
  <c r="AG60" i="9"/>
  <c r="AI50" i="9"/>
  <c r="AJ50" i="9" s="1"/>
  <c r="U61" i="9"/>
  <c r="V61" i="9" s="1"/>
  <c r="S62" i="9"/>
  <c r="N61" i="9"/>
  <c r="O61" i="9" s="1"/>
  <c r="AB61" i="9"/>
  <c r="AC61" i="9" s="1"/>
  <c r="N62" i="9"/>
  <c r="O62" i="9" s="1"/>
  <c r="N64" i="9" l="1"/>
  <c r="E37" i="36" s="1"/>
  <c r="AP69" i="9"/>
  <c r="AQ69" i="9" s="1"/>
  <c r="AI67" i="9"/>
  <c r="AJ67" i="9" s="1"/>
  <c r="AI69" i="9"/>
  <c r="AJ69" i="9" s="1"/>
  <c r="AN63" i="9"/>
  <c r="AG70" i="9"/>
  <c r="AI68" i="9"/>
  <c r="AJ68" i="9" s="1"/>
  <c r="AP67" i="9"/>
  <c r="AQ67" i="9" s="1"/>
  <c r="AP68" i="9"/>
  <c r="AQ68" i="9" s="1"/>
  <c r="AN70" i="9"/>
  <c r="AG63" i="9"/>
  <c r="AB70" i="9"/>
  <c r="AC70" i="9" s="1"/>
  <c r="AB62" i="9"/>
  <c r="AC62" i="9" s="1"/>
  <c r="S64" i="9"/>
  <c r="AG61" i="9"/>
  <c r="AI60" i="9"/>
  <c r="AJ60" i="9" s="1"/>
  <c r="AN61" i="9"/>
  <c r="AP60" i="9"/>
  <c r="AQ60" i="9" s="1"/>
  <c r="U62" i="9"/>
  <c r="V62" i="9" s="1"/>
  <c r="O64" i="9" l="1"/>
  <c r="AP63" i="9"/>
  <c r="AQ63" i="9" s="1"/>
  <c r="AI63" i="9"/>
  <c r="AJ63" i="9" s="1"/>
  <c r="AP70" i="9"/>
  <c r="AQ70" i="9" s="1"/>
  <c r="AI70" i="9"/>
  <c r="AJ70" i="9" s="1"/>
  <c r="U64" i="9"/>
  <c r="F37" i="36" s="1"/>
  <c r="AB64" i="9"/>
  <c r="G37" i="36" s="1"/>
  <c r="AG62" i="9"/>
  <c r="AG64" i="9" s="1"/>
  <c r="AI61" i="9"/>
  <c r="AJ61" i="9" s="1"/>
  <c r="AP61" i="9"/>
  <c r="AQ61" i="9" s="1"/>
  <c r="AN62" i="9"/>
  <c r="AN64" i="9" s="1"/>
  <c r="E38" i="36" l="1"/>
  <c r="V64" i="9"/>
  <c r="F38" i="36" s="1"/>
  <c r="AC64" i="9"/>
  <c r="AI64" i="9"/>
  <c r="H37" i="36" s="1"/>
  <c r="AP64" i="9"/>
  <c r="I37" i="36" s="1"/>
  <c r="AP62" i="9"/>
  <c r="AQ62" i="9" s="1"/>
  <c r="AI62" i="9"/>
  <c r="AJ62" i="9" s="1"/>
  <c r="G38" i="36" l="1"/>
  <c r="AQ64" i="9"/>
  <c r="AJ64" i="9"/>
  <c r="Q73" i="8"/>
  <c r="R45" i="8" s="1"/>
  <c r="S45" i="8" s="1"/>
  <c r="U45" i="8" s="1"/>
  <c r="V45" i="8" s="1"/>
  <c r="S46" i="8"/>
  <c r="AC46" i="8" s="1"/>
  <c r="L46" i="8"/>
  <c r="H46" i="8"/>
  <c r="O46" i="8" s="1"/>
  <c r="AM43" i="8"/>
  <c r="AN43" i="8" s="1"/>
  <c r="AF43" i="8"/>
  <c r="AG43" i="8" s="1"/>
  <c r="Y43" i="8"/>
  <c r="Z43" i="8" s="1"/>
  <c r="R43" i="8"/>
  <c r="S43" i="8" s="1"/>
  <c r="K43" i="8"/>
  <c r="L43" i="8" s="1"/>
  <c r="G43" i="8"/>
  <c r="H43" i="8" s="1"/>
  <c r="O43" i="8" s="1"/>
  <c r="AM42" i="8"/>
  <c r="AN42" i="8" s="1"/>
  <c r="AF42" i="8"/>
  <c r="AG42" i="8" s="1"/>
  <c r="Y42" i="8"/>
  <c r="Z42" i="8" s="1"/>
  <c r="AJ42" i="8" s="1"/>
  <c r="R42" i="8"/>
  <c r="S42" i="8" s="1"/>
  <c r="AC42" i="8" s="1"/>
  <c r="K42" i="8"/>
  <c r="L42" i="8" s="1"/>
  <c r="V42" i="8" s="1"/>
  <c r="G42" i="8"/>
  <c r="H42" i="8" s="1"/>
  <c r="O42" i="8" s="1"/>
  <c r="AM40" i="8"/>
  <c r="AN40" i="8" s="1"/>
  <c r="AF40" i="8"/>
  <c r="AG40" i="8" s="1"/>
  <c r="Y40" i="8"/>
  <c r="Z40" i="8" s="1"/>
  <c r="R40" i="8"/>
  <c r="S40" i="8" s="1"/>
  <c r="K40" i="8"/>
  <c r="L40" i="8" s="1"/>
  <c r="G40" i="8"/>
  <c r="H40" i="8" s="1"/>
  <c r="AM38" i="8"/>
  <c r="AN38" i="8" s="1"/>
  <c r="AF38" i="8"/>
  <c r="AG38" i="8" s="1"/>
  <c r="Z38" i="8"/>
  <c r="AJ38" i="8" s="1"/>
  <c r="Y38" i="8"/>
  <c r="R38" i="8"/>
  <c r="S38" i="8" s="1"/>
  <c r="K38" i="8"/>
  <c r="L38" i="8" s="1"/>
  <c r="V38" i="8" s="1"/>
  <c r="G38" i="8"/>
  <c r="H38" i="8" s="1"/>
  <c r="O38" i="8" s="1"/>
  <c r="AM37" i="8"/>
  <c r="AN37" i="8" s="1"/>
  <c r="AF37" i="8"/>
  <c r="AG37" i="8" s="1"/>
  <c r="AQ37" i="8" s="1"/>
  <c r="Y37" i="8"/>
  <c r="Z37" i="8" s="1"/>
  <c r="AJ37" i="8" s="1"/>
  <c r="R37" i="8"/>
  <c r="S37" i="8" s="1"/>
  <c r="AC37" i="8" s="1"/>
  <c r="K37" i="8"/>
  <c r="L37" i="8" s="1"/>
  <c r="V37" i="8" s="1"/>
  <c r="G37" i="8"/>
  <c r="H37" i="8" s="1"/>
  <c r="O37" i="8" s="1"/>
  <c r="AM36" i="8"/>
  <c r="AN36" i="8" s="1"/>
  <c r="AF36" i="8"/>
  <c r="AG36" i="8" s="1"/>
  <c r="AM35" i="8"/>
  <c r="AN35" i="8" s="1"/>
  <c r="AF35" i="8"/>
  <c r="AG35" i="8" s="1"/>
  <c r="AQ35" i="8" s="1"/>
  <c r="Y35" i="8"/>
  <c r="Z35" i="8" s="1"/>
  <c r="AJ35" i="8" s="1"/>
  <c r="R35" i="8"/>
  <c r="S35" i="8" s="1"/>
  <c r="AC35" i="8" s="1"/>
  <c r="K35" i="8"/>
  <c r="L35" i="8" s="1"/>
  <c r="V35" i="8" s="1"/>
  <c r="G35" i="8"/>
  <c r="H35" i="8" s="1"/>
  <c r="O35" i="8" s="1"/>
  <c r="AN34" i="8"/>
  <c r="AM34" i="8"/>
  <c r="AF34" i="8"/>
  <c r="AG34" i="8" s="1"/>
  <c r="Y34" i="8"/>
  <c r="Z34" i="8" s="1"/>
  <c r="AJ34" i="8" s="1"/>
  <c r="R34" i="8"/>
  <c r="S34" i="8" s="1"/>
  <c r="K34" i="8"/>
  <c r="L34" i="8" s="1"/>
  <c r="V34" i="8" s="1"/>
  <c r="G34" i="8"/>
  <c r="H34" i="8" s="1"/>
  <c r="O34" i="8" s="1"/>
  <c r="AM33" i="8"/>
  <c r="AN33" i="8" s="1"/>
  <c r="AF33" i="8"/>
  <c r="AG33" i="8" s="1"/>
  <c r="AQ33" i="8" s="1"/>
  <c r="Y33" i="8"/>
  <c r="Z33" i="8" s="1"/>
  <c r="AJ33" i="8" s="1"/>
  <c r="R33" i="8"/>
  <c r="S33" i="8" s="1"/>
  <c r="AC33" i="8" s="1"/>
  <c r="K33" i="8"/>
  <c r="L33" i="8" s="1"/>
  <c r="V33" i="8" s="1"/>
  <c r="H33" i="8"/>
  <c r="O33" i="8" s="1"/>
  <c r="G33" i="8"/>
  <c r="AM32" i="8"/>
  <c r="AN32" i="8" s="1"/>
  <c r="AF32" i="8"/>
  <c r="AG32" i="8" s="1"/>
  <c r="AQ32" i="8" s="1"/>
  <c r="Y32" i="8"/>
  <c r="Z32" i="8" s="1"/>
  <c r="R32" i="8"/>
  <c r="S32" i="8" s="1"/>
  <c r="AC32" i="8" s="1"/>
  <c r="K32" i="8"/>
  <c r="L32" i="8" s="1"/>
  <c r="G32" i="8"/>
  <c r="H32" i="8" s="1"/>
  <c r="O32" i="8" s="1"/>
  <c r="AM31" i="8"/>
  <c r="AN31" i="8" s="1"/>
  <c r="AF31" i="8"/>
  <c r="AG31" i="8" s="1"/>
  <c r="AQ31" i="8" s="1"/>
  <c r="Y31" i="8"/>
  <c r="Z31" i="8" s="1"/>
  <c r="AJ31" i="8" s="1"/>
  <c r="R31" i="8"/>
  <c r="S31" i="8" s="1"/>
  <c r="K31" i="8"/>
  <c r="L31" i="8" s="1"/>
  <c r="G31" i="8"/>
  <c r="H31" i="8" s="1"/>
  <c r="O31" i="8" s="1"/>
  <c r="AN30" i="8"/>
  <c r="AM30" i="8"/>
  <c r="AF30" i="8"/>
  <c r="AG30" i="8" s="1"/>
  <c r="Z30" i="8"/>
  <c r="AJ30" i="8" s="1"/>
  <c r="Y30" i="8"/>
  <c r="R30" i="8"/>
  <c r="S30" i="8" s="1"/>
  <c r="K30" i="8"/>
  <c r="L30" i="8" s="1"/>
  <c r="V30" i="8" s="1"/>
  <c r="G30" i="8"/>
  <c r="H30" i="8" s="1"/>
  <c r="O30" i="8" s="1"/>
  <c r="AM29" i="8"/>
  <c r="AN29" i="8" s="1"/>
  <c r="AF29" i="8"/>
  <c r="AG29" i="8" s="1"/>
  <c r="Y29" i="8"/>
  <c r="Z29" i="8" s="1"/>
  <c r="R29" i="8"/>
  <c r="S29" i="8" s="1"/>
  <c r="K29" i="8"/>
  <c r="L29" i="8" s="1"/>
  <c r="G29" i="8"/>
  <c r="H29" i="8" s="1"/>
  <c r="AN28" i="8"/>
  <c r="AG28" i="8"/>
  <c r="Z28" i="8"/>
  <c r="AJ28" i="8" s="1"/>
  <c r="S28" i="8"/>
  <c r="AB28" i="8" s="1"/>
  <c r="L28" i="8"/>
  <c r="V28" i="8" s="1"/>
  <c r="H28" i="8"/>
  <c r="O28" i="8" s="1"/>
  <c r="AN24" i="8"/>
  <c r="AP24" i="8" s="1"/>
  <c r="AG24" i="8"/>
  <c r="Z24" i="8"/>
  <c r="AJ24" i="8" s="1"/>
  <c r="S24" i="8"/>
  <c r="L24" i="8"/>
  <c r="V24" i="8" s="1"/>
  <c r="H24" i="8"/>
  <c r="O24" i="8" s="1"/>
  <c r="AN23" i="8"/>
  <c r="AG23" i="8"/>
  <c r="Z23" i="8"/>
  <c r="S23" i="8"/>
  <c r="L23" i="8"/>
  <c r="H23" i="8"/>
  <c r="U31" i="8" l="1"/>
  <c r="AB24" i="8"/>
  <c r="U28" i="8"/>
  <c r="AP38" i="8"/>
  <c r="AC28" i="8"/>
  <c r="AP28" i="8"/>
  <c r="H38" i="36"/>
  <c r="I38" i="36"/>
  <c r="N43" i="8"/>
  <c r="U46" i="8"/>
  <c r="U24" i="8"/>
  <c r="AP31" i="8"/>
  <c r="AP30" i="8"/>
  <c r="AP32" i="8"/>
  <c r="AC24" i="8"/>
  <c r="AP35" i="8"/>
  <c r="N37" i="8"/>
  <c r="N29" i="8"/>
  <c r="O29" i="8" s="1"/>
  <c r="AI43" i="8"/>
  <c r="AJ43" i="8" s="1"/>
  <c r="X73" i="8"/>
  <c r="Y45" i="8" s="1"/>
  <c r="Z45" i="8" s="1"/>
  <c r="AB45" i="8" s="1"/>
  <c r="AC45" i="8" s="1"/>
  <c r="AP43" i="8"/>
  <c r="AQ43" i="8" s="1"/>
  <c r="AP40" i="8"/>
  <c r="AQ40" i="8" s="1"/>
  <c r="AI42" i="8"/>
  <c r="AB43" i="8"/>
  <c r="AC43" i="8" s="1"/>
  <c r="AP36" i="8"/>
  <c r="AQ36" i="8" s="1"/>
  <c r="U43" i="8"/>
  <c r="V43" i="8" s="1"/>
  <c r="AP23" i="8"/>
  <c r="AQ23" i="8" s="1"/>
  <c r="AQ34" i="8"/>
  <c r="AI34" i="8"/>
  <c r="AC38" i="8"/>
  <c r="U38" i="8"/>
  <c r="AJ32" i="8"/>
  <c r="AB32" i="8"/>
  <c r="AC34" i="8"/>
  <c r="U34" i="8"/>
  <c r="L39" i="8"/>
  <c r="AQ30" i="8"/>
  <c r="AI30" i="8"/>
  <c r="V32" i="8"/>
  <c r="N32" i="8"/>
  <c r="AP34" i="8"/>
  <c r="AC30" i="8"/>
  <c r="U30" i="8"/>
  <c r="AQ38" i="8"/>
  <c r="AI38" i="8"/>
  <c r="AI23" i="8"/>
  <c r="AP29" i="8"/>
  <c r="AQ29" i="8" s="1"/>
  <c r="AB33" i="8"/>
  <c r="AI35" i="8"/>
  <c r="AP37" i="8"/>
  <c r="AN39" i="8"/>
  <c r="U40" i="8"/>
  <c r="V40" i="8" s="1"/>
  <c r="AB42" i="8"/>
  <c r="N23" i="8"/>
  <c r="Z39" i="8"/>
  <c r="AQ24" i="8"/>
  <c r="AI24" i="8"/>
  <c r="AQ28" i="8"/>
  <c r="AI28" i="8"/>
  <c r="AI29" i="8"/>
  <c r="AJ29" i="8" s="1"/>
  <c r="N30" i="8"/>
  <c r="N31" i="8"/>
  <c r="V31" i="8"/>
  <c r="U32" i="8"/>
  <c r="U33" i="8"/>
  <c r="AB34" i="8"/>
  <c r="AB35" i="8"/>
  <c r="AI36" i="8"/>
  <c r="AJ36" i="8" s="1"/>
  <c r="AI37" i="8"/>
  <c r="N38" i="8"/>
  <c r="S39" i="8"/>
  <c r="N40" i="8"/>
  <c r="O40" i="8" s="1"/>
  <c r="U42" i="8"/>
  <c r="AP42" i="8"/>
  <c r="AB23" i="8"/>
  <c r="N24" i="8"/>
  <c r="N28" i="8"/>
  <c r="AB29" i="8"/>
  <c r="AC29" i="8" s="1"/>
  <c r="AI31" i="8"/>
  <c r="N33" i="8"/>
  <c r="AP33" i="8"/>
  <c r="U35" i="8"/>
  <c r="AB37" i="8"/>
  <c r="H39" i="8"/>
  <c r="AG39" i="8"/>
  <c r="AI40" i="8"/>
  <c r="AJ40" i="8" s="1"/>
  <c r="N42" i="8"/>
  <c r="AQ42" i="8"/>
  <c r="G44" i="8"/>
  <c r="U23" i="8"/>
  <c r="U29" i="8"/>
  <c r="V29" i="8" s="1"/>
  <c r="AB30" i="8"/>
  <c r="AB31" i="8"/>
  <c r="AC31" i="8" s="1"/>
  <c r="AI32" i="8"/>
  <c r="AI33" i="8"/>
  <c r="N34" i="8"/>
  <c r="N35" i="8"/>
  <c r="U37" i="8"/>
  <c r="AB38" i="8"/>
  <c r="AB40" i="8"/>
  <c r="AC40" i="8" s="1"/>
  <c r="V46" i="8"/>
  <c r="N46" i="8"/>
  <c r="D44" i="36" l="1"/>
  <c r="I44" i="36"/>
  <c r="H44" i="36"/>
  <c r="G44" i="36"/>
  <c r="F44" i="36"/>
  <c r="E44" i="36"/>
  <c r="AE73" i="8"/>
  <c r="AF45" i="8" s="1"/>
  <c r="AG45" i="8" s="1"/>
  <c r="AI45" i="8" s="1"/>
  <c r="AJ45" i="8" s="1"/>
  <c r="O23" i="8"/>
  <c r="AC23" i="8"/>
  <c r="AJ23" i="8"/>
  <c r="V23" i="8"/>
  <c r="R44" i="8"/>
  <c r="S44" i="8" s="1"/>
  <c r="S47" i="8" s="1"/>
  <c r="H44" i="8"/>
  <c r="H47" i="8" s="1"/>
  <c r="AM44" i="8"/>
  <c r="AN44" i="8" s="1"/>
  <c r="Y44" i="8"/>
  <c r="Z44" i="8" s="1"/>
  <c r="K44" i="8"/>
  <c r="L44" i="8" s="1"/>
  <c r="L47" i="8" s="1"/>
  <c r="AF44" i="8"/>
  <c r="AG44" i="8" s="1"/>
  <c r="AB39" i="8"/>
  <c r="G45" i="36" s="1"/>
  <c r="N39" i="8"/>
  <c r="E45" i="36" s="1"/>
  <c r="AI39" i="8"/>
  <c r="H45" i="36" s="1"/>
  <c r="Z46" i="8"/>
  <c r="AP39" i="8"/>
  <c r="I45" i="36" s="1"/>
  <c r="I46" i="36" s="1"/>
  <c r="U39" i="8"/>
  <c r="F45" i="36" s="1"/>
  <c r="E46" i="36" l="1"/>
  <c r="AL73" i="8"/>
  <c r="AM45" i="8" s="1"/>
  <c r="AN45" i="8" s="1"/>
  <c r="AP45" i="8" s="1"/>
  <c r="AQ45" i="8" s="1"/>
  <c r="G46" i="36"/>
  <c r="H46" i="36"/>
  <c r="F46" i="36"/>
  <c r="AP44" i="8"/>
  <c r="AQ44" i="8" s="1"/>
  <c r="O39" i="8"/>
  <c r="AC39" i="8"/>
  <c r="V39" i="8"/>
  <c r="AQ39" i="8"/>
  <c r="AJ39" i="8"/>
  <c r="L50" i="8"/>
  <c r="L66" i="8" s="1"/>
  <c r="N47" i="8"/>
  <c r="O47" i="8" s="1"/>
  <c r="U47" i="8"/>
  <c r="V47" i="8" s="1"/>
  <c r="S50" i="8"/>
  <c r="S66" i="8" s="1"/>
  <c r="H50" i="8"/>
  <c r="H66" i="8" s="1"/>
  <c r="AI44" i="8"/>
  <c r="AJ44" i="8" s="1"/>
  <c r="AG46" i="8"/>
  <c r="AG47" i="8" s="1"/>
  <c r="AN46" i="8"/>
  <c r="N44" i="8"/>
  <c r="O44" i="8" s="1"/>
  <c r="U44" i="8"/>
  <c r="V44" i="8" s="1"/>
  <c r="AJ46" i="8"/>
  <c r="AB46" i="8"/>
  <c r="Z47" i="8"/>
  <c r="AB44" i="8"/>
  <c r="AC44" i="8" s="1"/>
  <c r="AP46" i="8" l="1"/>
  <c r="H69" i="8"/>
  <c r="H67" i="8"/>
  <c r="H68" i="8" s="1"/>
  <c r="L69" i="8"/>
  <c r="N66" i="8"/>
  <c r="O66" i="8" s="1"/>
  <c r="L67" i="8"/>
  <c r="U66" i="8"/>
  <c r="V66" i="8" s="1"/>
  <c r="S69" i="8"/>
  <c r="S67" i="8"/>
  <c r="S68" i="8" s="1"/>
  <c r="H60" i="8"/>
  <c r="U50" i="8"/>
  <c r="V50" i="8" s="1"/>
  <c r="S60" i="8"/>
  <c r="Z50" i="8"/>
  <c r="Z66" i="8" s="1"/>
  <c r="AB47" i="8"/>
  <c r="AC47" i="8" s="1"/>
  <c r="AG50" i="8"/>
  <c r="AI47" i="8"/>
  <c r="AJ47" i="8" s="1"/>
  <c r="N50" i="8"/>
  <c r="O50" i="8" s="1"/>
  <c r="L60" i="8"/>
  <c r="AN47" i="8"/>
  <c r="AI46" i="8"/>
  <c r="AQ46" i="8"/>
  <c r="N67" i="8" l="1"/>
  <c r="O67" i="8" s="1"/>
  <c r="N69" i="8"/>
  <c r="O69" i="8" s="1"/>
  <c r="L68" i="8"/>
  <c r="U68" i="8" s="1"/>
  <c r="V68" i="8" s="1"/>
  <c r="L63" i="8"/>
  <c r="H63" i="8"/>
  <c r="AG60" i="8"/>
  <c r="AG66" i="8"/>
  <c r="H70" i="8"/>
  <c r="S63" i="8"/>
  <c r="Z69" i="8"/>
  <c r="AB66" i="8"/>
  <c r="AC66" i="8" s="1"/>
  <c r="Z67" i="8"/>
  <c r="Z68" i="8" s="1"/>
  <c r="S70" i="8"/>
  <c r="U67" i="8"/>
  <c r="V67" i="8" s="1"/>
  <c r="U69" i="8"/>
  <c r="V69" i="8" s="1"/>
  <c r="H61" i="8"/>
  <c r="H62" i="8" s="1"/>
  <c r="N60" i="8"/>
  <c r="O60" i="8" s="1"/>
  <c r="L61" i="8"/>
  <c r="L62" i="8" s="1"/>
  <c r="U60" i="8"/>
  <c r="V60" i="8" s="1"/>
  <c r="S61" i="8"/>
  <c r="S62" i="8" s="1"/>
  <c r="AI50" i="8"/>
  <c r="AJ50" i="8" s="1"/>
  <c r="AN50" i="8"/>
  <c r="AN66" i="8" s="1"/>
  <c r="AP47" i="8"/>
  <c r="AQ47" i="8" s="1"/>
  <c r="AB50" i="8"/>
  <c r="AC50" i="8" s="1"/>
  <c r="Z60" i="8"/>
  <c r="Z63" i="8" s="1"/>
  <c r="L70" i="8" l="1"/>
  <c r="N70" i="8" s="1"/>
  <c r="O70" i="8" s="1"/>
  <c r="N68" i="8"/>
  <c r="O68" i="8" s="1"/>
  <c r="H64" i="8"/>
  <c r="L64" i="8"/>
  <c r="AG67" i="8"/>
  <c r="AI67" i="8" s="1"/>
  <c r="AJ67" i="8" s="1"/>
  <c r="AG69" i="8"/>
  <c r="AI69" i="8" s="1"/>
  <c r="AJ69" i="8" s="1"/>
  <c r="AG63" i="8"/>
  <c r="AG61" i="8"/>
  <c r="AG62" i="8" s="1"/>
  <c r="AI66" i="8"/>
  <c r="AJ66" i="8" s="1"/>
  <c r="N63" i="8"/>
  <c r="O63" i="8" s="1"/>
  <c r="AN69" i="8"/>
  <c r="AN67" i="8"/>
  <c r="AP66" i="8"/>
  <c r="AQ66" i="8" s="1"/>
  <c r="S64" i="8"/>
  <c r="AB69" i="8"/>
  <c r="AC69" i="8" s="1"/>
  <c r="AB68" i="8"/>
  <c r="AC68" i="8" s="1"/>
  <c r="Z70" i="8"/>
  <c r="U63" i="8"/>
  <c r="V63" i="8" s="1"/>
  <c r="AB67" i="8"/>
  <c r="AC67" i="8" s="1"/>
  <c r="AB63" i="8"/>
  <c r="AC63" i="8" s="1"/>
  <c r="AI60" i="8"/>
  <c r="AJ60" i="8" s="1"/>
  <c r="AP50" i="8"/>
  <c r="AQ50" i="8" s="1"/>
  <c r="AN60" i="8"/>
  <c r="U61" i="8"/>
  <c r="V61" i="8" s="1"/>
  <c r="N61" i="8"/>
  <c r="O61" i="8" s="1"/>
  <c r="U62" i="8"/>
  <c r="V62" i="8" s="1"/>
  <c r="N62" i="8"/>
  <c r="O62" i="8" s="1"/>
  <c r="Z61" i="8"/>
  <c r="AB60" i="8"/>
  <c r="AC60" i="8" s="1"/>
  <c r="U70" i="8" l="1"/>
  <c r="V70" i="8" s="1"/>
  <c r="AG68" i="8"/>
  <c r="AI68" i="8" s="1"/>
  <c r="AJ68" i="8" s="1"/>
  <c r="AP67" i="8"/>
  <c r="AQ67" i="8" s="1"/>
  <c r="N64" i="8"/>
  <c r="E47" i="36" s="1"/>
  <c r="AG64" i="8"/>
  <c r="U64" i="8"/>
  <c r="F47" i="36" s="1"/>
  <c r="AP69" i="8"/>
  <c r="AQ69" i="8" s="1"/>
  <c r="AN68" i="8"/>
  <c r="AN70" i="8" s="1"/>
  <c r="AN63" i="8"/>
  <c r="AP63" i="8" s="1"/>
  <c r="AQ63" i="8" s="1"/>
  <c r="AI63" i="8"/>
  <c r="AJ63" i="8" s="1"/>
  <c r="AB70" i="8"/>
  <c r="AC70" i="8" s="1"/>
  <c r="AB61" i="8"/>
  <c r="AC61" i="8" s="1"/>
  <c r="AI61" i="8"/>
  <c r="AJ61" i="8" s="1"/>
  <c r="Z62" i="8"/>
  <c r="AP60" i="8"/>
  <c r="AQ60" i="8" s="1"/>
  <c r="AN61" i="8"/>
  <c r="AP61" i="8" s="1"/>
  <c r="AQ61" i="8" s="1"/>
  <c r="AG70" i="8" l="1"/>
  <c r="AI70" i="8" s="1"/>
  <c r="AJ70" i="8" s="1"/>
  <c r="V64" i="8"/>
  <c r="F48" i="36" s="1"/>
  <c r="O64" i="8"/>
  <c r="AP68" i="8"/>
  <c r="AQ68" i="8" s="1"/>
  <c r="AI62" i="8"/>
  <c r="AJ62" i="8" s="1"/>
  <c r="Z64" i="8"/>
  <c r="AN62" i="8"/>
  <c r="AN64" i="8" s="1"/>
  <c r="AP64" i="8" s="1"/>
  <c r="I47" i="36" s="1"/>
  <c r="AB62" i="8"/>
  <c r="AC62" i="8" s="1"/>
  <c r="E48" i="36" l="1"/>
  <c r="AP70" i="8"/>
  <c r="AQ70" i="8" s="1"/>
  <c r="AQ64" i="8"/>
  <c r="AB64" i="8"/>
  <c r="G47" i="36" s="1"/>
  <c r="AI64" i="8"/>
  <c r="H47" i="36" s="1"/>
  <c r="AP62" i="8"/>
  <c r="AQ62" i="8" s="1"/>
  <c r="I48" i="36" l="1"/>
  <c r="AC64" i="8"/>
  <c r="G48" i="36" s="1"/>
  <c r="AJ64" i="8"/>
  <c r="H48" i="36" s="1"/>
  <c r="R45" i="7" l="1"/>
  <c r="S46" i="7"/>
  <c r="L46" i="7"/>
  <c r="H46" i="7"/>
  <c r="O46" i="7" s="1"/>
  <c r="AM44" i="7"/>
  <c r="AN44" i="7" s="1"/>
  <c r="AF44" i="7"/>
  <c r="AG44" i="7" s="1"/>
  <c r="Y44" i="7"/>
  <c r="Z44" i="7" s="1"/>
  <c r="R44" i="7"/>
  <c r="S44" i="7" s="1"/>
  <c r="K44" i="7"/>
  <c r="L44" i="7" s="1"/>
  <c r="G44" i="7"/>
  <c r="H44" i="7" s="1"/>
  <c r="AN43" i="7"/>
  <c r="AG43" i="7"/>
  <c r="Z43" i="7"/>
  <c r="S43" i="7"/>
  <c r="L43" i="7"/>
  <c r="H43" i="7"/>
  <c r="O43" i="7" s="1"/>
  <c r="AM42" i="7"/>
  <c r="AN42" i="7" s="1"/>
  <c r="AF42" i="7"/>
  <c r="AG42" i="7" s="1"/>
  <c r="Y42" i="7"/>
  <c r="Z42" i="7" s="1"/>
  <c r="R42" i="7"/>
  <c r="S42" i="7" s="1"/>
  <c r="K42" i="7"/>
  <c r="L42" i="7" s="1"/>
  <c r="G42" i="7"/>
  <c r="H42" i="7" s="1"/>
  <c r="AM40" i="7"/>
  <c r="AN40" i="7" s="1"/>
  <c r="AF40" i="7"/>
  <c r="AG40" i="7" s="1"/>
  <c r="Y40" i="7"/>
  <c r="Z40" i="7" s="1"/>
  <c r="R40" i="7"/>
  <c r="S40" i="7" s="1"/>
  <c r="K40" i="7"/>
  <c r="L40" i="7" s="1"/>
  <c r="G40" i="7"/>
  <c r="H40" i="7" s="1"/>
  <c r="AM38" i="7"/>
  <c r="AN38" i="7" s="1"/>
  <c r="AP38" i="7" s="1"/>
  <c r="AF38" i="7"/>
  <c r="AG38" i="7" s="1"/>
  <c r="AQ38" i="7" s="1"/>
  <c r="Y38" i="7"/>
  <c r="Z38" i="7" s="1"/>
  <c r="AJ38" i="7" s="1"/>
  <c r="R38" i="7"/>
  <c r="S38" i="7" s="1"/>
  <c r="K38" i="7"/>
  <c r="L38" i="7" s="1"/>
  <c r="V38" i="7" s="1"/>
  <c r="G38" i="7"/>
  <c r="H38" i="7" s="1"/>
  <c r="O38" i="7" s="1"/>
  <c r="AM37" i="7"/>
  <c r="AN37" i="7" s="1"/>
  <c r="AF37" i="7"/>
  <c r="AG37" i="7" s="1"/>
  <c r="Y37" i="7"/>
  <c r="Z37" i="7" s="1"/>
  <c r="AJ37" i="7" s="1"/>
  <c r="R37" i="7"/>
  <c r="S37" i="7" s="1"/>
  <c r="K37" i="7"/>
  <c r="L37" i="7" s="1"/>
  <c r="G37" i="7"/>
  <c r="H37" i="7" s="1"/>
  <c r="O37" i="7" s="1"/>
  <c r="AN36" i="7"/>
  <c r="AG36" i="7"/>
  <c r="Z36" i="7"/>
  <c r="S36" i="7"/>
  <c r="L36" i="7"/>
  <c r="H36" i="7"/>
  <c r="AM35" i="7"/>
  <c r="AN35" i="7" s="1"/>
  <c r="AF35" i="7"/>
  <c r="AG35" i="7" s="1"/>
  <c r="Y35" i="7"/>
  <c r="Z35" i="7" s="1"/>
  <c r="R35" i="7"/>
  <c r="S35" i="7" s="1"/>
  <c r="AC35" i="7" s="1"/>
  <c r="K35" i="7"/>
  <c r="L35" i="7" s="1"/>
  <c r="G35" i="7"/>
  <c r="H35" i="7" s="1"/>
  <c r="O35" i="7" s="1"/>
  <c r="AM34" i="7"/>
  <c r="AN34" i="7" s="1"/>
  <c r="AF34" i="7"/>
  <c r="AG34" i="7" s="1"/>
  <c r="Y34" i="7"/>
  <c r="Z34" i="7" s="1"/>
  <c r="AJ34" i="7" s="1"/>
  <c r="V34" i="7"/>
  <c r="R34" i="7"/>
  <c r="S34" i="7" s="1"/>
  <c r="AC34" i="7" s="1"/>
  <c r="K34" i="7"/>
  <c r="L34" i="7" s="1"/>
  <c r="G34" i="7"/>
  <c r="H34" i="7" s="1"/>
  <c r="O34" i="7" s="1"/>
  <c r="AM33" i="7"/>
  <c r="AN33" i="7" s="1"/>
  <c r="AF33" i="7"/>
  <c r="AG33" i="7" s="1"/>
  <c r="AQ33" i="7" s="1"/>
  <c r="Y33" i="7"/>
  <c r="Z33" i="7" s="1"/>
  <c r="R33" i="7"/>
  <c r="S33" i="7" s="1"/>
  <c r="K33" i="7"/>
  <c r="L33" i="7" s="1"/>
  <c r="V33" i="7" s="1"/>
  <c r="G33" i="7"/>
  <c r="H33" i="7" s="1"/>
  <c r="O33" i="7" s="1"/>
  <c r="AM32" i="7"/>
  <c r="AN32" i="7" s="1"/>
  <c r="AF32" i="7"/>
  <c r="AG32" i="7" s="1"/>
  <c r="AI32" i="7" s="1"/>
  <c r="Y32" i="7"/>
  <c r="Z32" i="7" s="1"/>
  <c r="AB32" i="7" s="1"/>
  <c r="R32" i="7"/>
  <c r="S32" i="7" s="1"/>
  <c r="K32" i="7"/>
  <c r="L32" i="7" s="1"/>
  <c r="V32" i="7" s="1"/>
  <c r="G32" i="7"/>
  <c r="H32" i="7" s="1"/>
  <c r="O32" i="7" s="1"/>
  <c r="AM31" i="7"/>
  <c r="AN31" i="7" s="1"/>
  <c r="AP31" i="7" s="1"/>
  <c r="AF31" i="7"/>
  <c r="AG31" i="7" s="1"/>
  <c r="AQ31" i="7" s="1"/>
  <c r="Y31" i="7"/>
  <c r="Z31" i="7" s="1"/>
  <c r="AJ31" i="7" s="1"/>
  <c r="R31" i="7"/>
  <c r="S31" i="7" s="1"/>
  <c r="K31" i="7"/>
  <c r="L31" i="7" s="1"/>
  <c r="G31" i="7"/>
  <c r="H31" i="7" s="1"/>
  <c r="O31" i="7" s="1"/>
  <c r="AM30" i="7"/>
  <c r="AN30" i="7" s="1"/>
  <c r="AJ30" i="7"/>
  <c r="AF30" i="7"/>
  <c r="AG30" i="7" s="1"/>
  <c r="AQ30" i="7" s="1"/>
  <c r="Y30" i="7"/>
  <c r="Z30" i="7" s="1"/>
  <c r="R30" i="7"/>
  <c r="S30" i="7" s="1"/>
  <c r="AC30" i="7" s="1"/>
  <c r="K30" i="7"/>
  <c r="L30" i="7" s="1"/>
  <c r="U30" i="7" s="1"/>
  <c r="G30" i="7"/>
  <c r="H30" i="7" s="1"/>
  <c r="O30" i="7" s="1"/>
  <c r="AM29" i="7"/>
  <c r="AN29" i="7" s="1"/>
  <c r="AF29" i="7"/>
  <c r="AG29" i="7" s="1"/>
  <c r="Y29" i="7"/>
  <c r="Z29" i="7" s="1"/>
  <c r="S29" i="7"/>
  <c r="R29" i="7"/>
  <c r="K29" i="7"/>
  <c r="L29" i="7" s="1"/>
  <c r="G29" i="7"/>
  <c r="H29" i="7" s="1"/>
  <c r="AN28" i="7"/>
  <c r="AG28" i="7"/>
  <c r="AP28" i="7" s="1"/>
  <c r="Z28" i="7"/>
  <c r="AJ28" i="7" s="1"/>
  <c r="S28" i="7"/>
  <c r="L28" i="7"/>
  <c r="V28" i="7" s="1"/>
  <c r="H28" i="7"/>
  <c r="AN24" i="7"/>
  <c r="AG24" i="7"/>
  <c r="Z24" i="7"/>
  <c r="AJ24" i="7" s="1"/>
  <c r="S24" i="7"/>
  <c r="O24" i="7"/>
  <c r="L24" i="7"/>
  <c r="V24" i="7" s="1"/>
  <c r="H24" i="7"/>
  <c r="AN23" i="7"/>
  <c r="AG23" i="7"/>
  <c r="Z23" i="7"/>
  <c r="S23" i="7"/>
  <c r="L23" i="7"/>
  <c r="H23" i="7"/>
  <c r="AP34" i="7" l="1"/>
  <c r="AP24" i="7"/>
  <c r="N24" i="7"/>
  <c r="AB30" i="7"/>
  <c r="AQ32" i="7"/>
  <c r="S45" i="7"/>
  <c r="AC45" i="7" s="1"/>
  <c r="R52" i="7"/>
  <c r="S52" i="7" s="1"/>
  <c r="U52" i="7" s="1"/>
  <c r="V52" i="7" s="1"/>
  <c r="R51" i="7"/>
  <c r="S51" i="7" s="1"/>
  <c r="U51" i="7" s="1"/>
  <c r="V51" i="7" s="1"/>
  <c r="R54" i="7"/>
  <c r="S54" i="7" s="1"/>
  <c r="U54" i="7" s="1"/>
  <c r="V54" i="7" s="1"/>
  <c r="N23" i="7"/>
  <c r="O23" i="7" s="1"/>
  <c r="AB37" i="7"/>
  <c r="AB38" i="7"/>
  <c r="AB28" i="7"/>
  <c r="AB24" i="7"/>
  <c r="N28" i="7"/>
  <c r="AP32" i="7"/>
  <c r="AP33" i="7"/>
  <c r="Y45" i="7"/>
  <c r="O28" i="7"/>
  <c r="AP30" i="7"/>
  <c r="AP42" i="7"/>
  <c r="AQ42" i="7" s="1"/>
  <c r="AI40" i="7"/>
  <c r="AP43" i="7"/>
  <c r="AQ43" i="7" s="1"/>
  <c r="AP36" i="7"/>
  <c r="AQ36" i="7" s="1"/>
  <c r="U36" i="7"/>
  <c r="V36" i="7" s="1"/>
  <c r="AI23" i="7"/>
  <c r="AJ23" i="7" s="1"/>
  <c r="AP29" i="7"/>
  <c r="AQ29" i="7" s="1"/>
  <c r="U31" i="7"/>
  <c r="V31" i="7" s="1"/>
  <c r="AB31" i="7"/>
  <c r="AC31" i="7" s="1"/>
  <c r="AJ33" i="7"/>
  <c r="AB33" i="7"/>
  <c r="AI33" i="7"/>
  <c r="N29" i="7"/>
  <c r="AQ37" i="7"/>
  <c r="AI37" i="7"/>
  <c r="U40" i="7"/>
  <c r="V40" i="7" s="1"/>
  <c r="N46" i="7"/>
  <c r="V46" i="7"/>
  <c r="AG39" i="7"/>
  <c r="AC24" i="7"/>
  <c r="U24" i="7"/>
  <c r="AQ24" i="7"/>
  <c r="AI24" i="7"/>
  <c r="AC28" i="7"/>
  <c r="U28" i="7"/>
  <c r="AI28" i="7"/>
  <c r="AQ28" i="7"/>
  <c r="U29" i="7"/>
  <c r="N30" i="7"/>
  <c r="V30" i="7"/>
  <c r="AJ32" i="7"/>
  <c r="N34" i="7"/>
  <c r="U35" i="7"/>
  <c r="AP35" i="7"/>
  <c r="AC37" i="7"/>
  <c r="U37" i="7"/>
  <c r="AP37" i="7"/>
  <c r="AC38" i="7"/>
  <c r="U38" i="7"/>
  <c r="AP40" i="7"/>
  <c r="AQ40" i="7" s="1"/>
  <c r="N42" i="7"/>
  <c r="O42" i="7" s="1"/>
  <c r="AI42" i="7"/>
  <c r="AJ42" i="7" s="1"/>
  <c r="U44" i="7"/>
  <c r="V44" i="7" s="1"/>
  <c r="AP44" i="7"/>
  <c r="AQ44" i="7" s="1"/>
  <c r="AI31" i="7"/>
  <c r="N33" i="7"/>
  <c r="AI34" i="7"/>
  <c r="AQ34" i="7"/>
  <c r="AJ35" i="7"/>
  <c r="AB35" i="7"/>
  <c r="AJ40" i="7"/>
  <c r="AB40" i="7"/>
  <c r="AC40" i="7" s="1"/>
  <c r="U42" i="7"/>
  <c r="V42" i="7" s="1"/>
  <c r="N43" i="7"/>
  <c r="AI43" i="7"/>
  <c r="AJ43" i="7" s="1"/>
  <c r="AB44" i="7"/>
  <c r="AC44" i="7" s="1"/>
  <c r="U46" i="7"/>
  <c r="AC46" i="7"/>
  <c r="L39" i="7"/>
  <c r="AB23" i="7"/>
  <c r="AC23" i="7" s="1"/>
  <c r="Z39" i="7"/>
  <c r="AI29" i="7"/>
  <c r="AC32" i="7"/>
  <c r="U32" i="7"/>
  <c r="AB29" i="7"/>
  <c r="N31" i="7"/>
  <c r="AC33" i="7"/>
  <c r="U33" i="7"/>
  <c r="V35" i="7"/>
  <c r="N35" i="7"/>
  <c r="AQ35" i="7"/>
  <c r="AI35" i="7"/>
  <c r="N36" i="7"/>
  <c r="O36" i="7" s="1"/>
  <c r="V37" i="7"/>
  <c r="N37" i="7"/>
  <c r="H39" i="7"/>
  <c r="N40" i="7"/>
  <c r="O40" i="7" s="1"/>
  <c r="AB42" i="7"/>
  <c r="AC42" i="7" s="1"/>
  <c r="N44" i="7"/>
  <c r="O44" i="7" s="1"/>
  <c r="AI44" i="7"/>
  <c r="AJ44" i="7" s="1"/>
  <c r="Z46" i="7"/>
  <c r="AN39" i="7"/>
  <c r="AI36" i="7"/>
  <c r="AJ36" i="7" s="1"/>
  <c r="U23" i="7"/>
  <c r="V23" i="7" s="1"/>
  <c r="AP23" i="7"/>
  <c r="AI30" i="7"/>
  <c r="N32" i="7"/>
  <c r="U34" i="7"/>
  <c r="AB36" i="7"/>
  <c r="AC36" i="7" s="1"/>
  <c r="AI38" i="7"/>
  <c r="S39" i="7"/>
  <c r="U43" i="7"/>
  <c r="V43" i="7" s="1"/>
  <c r="AB34" i="7"/>
  <c r="N38" i="7"/>
  <c r="AB43" i="7"/>
  <c r="AC43" i="7" s="1"/>
  <c r="D29" i="36" l="1"/>
  <c r="U45" i="7"/>
  <c r="I29" i="36"/>
  <c r="H29" i="36"/>
  <c r="G29" i="36"/>
  <c r="F29" i="36"/>
  <c r="E29" i="36"/>
  <c r="Z45" i="7"/>
  <c r="AJ45" i="7" s="1"/>
  <c r="Y54" i="7"/>
  <c r="Z54" i="7" s="1"/>
  <c r="AB54" i="7" s="1"/>
  <c r="AC54" i="7" s="1"/>
  <c r="Y52" i="7"/>
  <c r="Z52" i="7" s="1"/>
  <c r="Y51" i="7"/>
  <c r="Z51" i="7" s="1"/>
  <c r="AB51" i="7" s="1"/>
  <c r="AC51" i="7" s="1"/>
  <c r="AF45" i="7"/>
  <c r="AQ23" i="7"/>
  <c r="AJ29" i="7"/>
  <c r="AC29" i="7"/>
  <c r="V29" i="7"/>
  <c r="O29" i="7"/>
  <c r="AJ46" i="7"/>
  <c r="AB46" i="7"/>
  <c r="AG46" i="7"/>
  <c r="AN46" i="7"/>
  <c r="L47" i="7"/>
  <c r="N39" i="7"/>
  <c r="E30" i="36" s="1"/>
  <c r="E31" i="36" s="1"/>
  <c r="AI39" i="7"/>
  <c r="H30" i="36" s="1"/>
  <c r="U39" i="7"/>
  <c r="F30" i="36" s="1"/>
  <c r="S47" i="7"/>
  <c r="AP39" i="7"/>
  <c r="I30" i="36" s="1"/>
  <c r="H47" i="7"/>
  <c r="AB39" i="7"/>
  <c r="G30" i="36" s="1"/>
  <c r="Z47" i="7" l="1"/>
  <c r="Z50" i="7" s="1"/>
  <c r="F31" i="36"/>
  <c r="I31" i="36"/>
  <c r="AB45" i="7"/>
  <c r="G31" i="36"/>
  <c r="H31" i="36"/>
  <c r="AG45" i="7"/>
  <c r="AQ45" i="7" s="1"/>
  <c r="AF54" i="7"/>
  <c r="AG54" i="7" s="1"/>
  <c r="AI54" i="7" s="1"/>
  <c r="AJ54" i="7" s="1"/>
  <c r="AF52" i="7"/>
  <c r="AG52" i="7" s="1"/>
  <c r="AI52" i="7" s="1"/>
  <c r="AJ52" i="7" s="1"/>
  <c r="AF51" i="7"/>
  <c r="AG51" i="7" s="1"/>
  <c r="AI51" i="7" s="1"/>
  <c r="AJ51" i="7" s="1"/>
  <c r="AB52" i="7"/>
  <c r="AC52" i="7" s="1"/>
  <c r="AP46" i="7"/>
  <c r="AM45" i="7"/>
  <c r="AJ39" i="7"/>
  <c r="O39" i="7"/>
  <c r="AQ39" i="7"/>
  <c r="AC39" i="7"/>
  <c r="V39" i="7"/>
  <c r="H50" i="7"/>
  <c r="H66" i="7" s="1"/>
  <c r="U47" i="7"/>
  <c r="V47" i="7" s="1"/>
  <c r="S50" i="7"/>
  <c r="S66" i="7" s="1"/>
  <c r="AQ46" i="7"/>
  <c r="AI46" i="7"/>
  <c r="L50" i="7"/>
  <c r="L66" i="7" s="1"/>
  <c r="N47" i="7"/>
  <c r="O47" i="7" s="1"/>
  <c r="AB47" i="7" l="1"/>
  <c r="AC47" i="7" s="1"/>
  <c r="AG47" i="7"/>
  <c r="AI47" i="7" s="1"/>
  <c r="AJ47" i="7" s="1"/>
  <c r="AI45" i="7"/>
  <c r="AN45" i="7"/>
  <c r="AP45" i="7" s="1"/>
  <c r="AM51" i="7"/>
  <c r="AN51" i="7" s="1"/>
  <c r="AP51" i="7" s="1"/>
  <c r="AQ51" i="7" s="1"/>
  <c r="AM54" i="7"/>
  <c r="AN54" i="7" s="1"/>
  <c r="AP54" i="7" s="1"/>
  <c r="AQ54" i="7" s="1"/>
  <c r="AM52" i="7"/>
  <c r="AN52" i="7" s="1"/>
  <c r="AP52" i="7" s="1"/>
  <c r="AQ52" i="7" s="1"/>
  <c r="AN47" i="7"/>
  <c r="AN50" i="7" s="1"/>
  <c r="AN66" i="7" s="1"/>
  <c r="AN69" i="7" s="1"/>
  <c r="L67" i="7"/>
  <c r="L68" i="7" s="1"/>
  <c r="N66" i="7"/>
  <c r="O66" i="7" s="1"/>
  <c r="L69" i="7"/>
  <c r="H69" i="7"/>
  <c r="H67" i="7"/>
  <c r="H68" i="7" s="1"/>
  <c r="S69" i="7"/>
  <c r="S67" i="7"/>
  <c r="S68" i="7" s="1"/>
  <c r="U66" i="7"/>
  <c r="V66" i="7" s="1"/>
  <c r="Z60" i="7"/>
  <c r="Z61" i="7" s="1"/>
  <c r="Z62" i="7" s="1"/>
  <c r="Z66" i="7"/>
  <c r="AB50" i="7"/>
  <c r="AC50" i="7" s="1"/>
  <c r="N50" i="7"/>
  <c r="O50" i="7" s="1"/>
  <c r="L60" i="7"/>
  <c r="U50" i="7"/>
  <c r="V50" i="7" s="1"/>
  <c r="S60" i="7"/>
  <c r="H60" i="7"/>
  <c r="AG50" i="7" l="1"/>
  <c r="AG60" i="7" s="1"/>
  <c r="AN60" i="7"/>
  <c r="AN61" i="7" s="1"/>
  <c r="AN62" i="7" s="1"/>
  <c r="AP47" i="7"/>
  <c r="AQ47" i="7" s="1"/>
  <c r="AN67" i="7"/>
  <c r="AN68" i="7" s="1"/>
  <c r="N69" i="7"/>
  <c r="O69" i="7" s="1"/>
  <c r="U69" i="7"/>
  <c r="V69" i="7" s="1"/>
  <c r="L63" i="7"/>
  <c r="L70" i="7"/>
  <c r="N68" i="7"/>
  <c r="O68" i="7" s="1"/>
  <c r="H63" i="7"/>
  <c r="H70" i="7"/>
  <c r="AG66" i="7"/>
  <c r="AI66" i="7" s="1"/>
  <c r="AJ66" i="7" s="1"/>
  <c r="N67" i="7"/>
  <c r="O67" i="7" s="1"/>
  <c r="S63" i="7"/>
  <c r="Z69" i="7"/>
  <c r="AB66" i="7"/>
  <c r="AC66" i="7" s="1"/>
  <c r="Z67" i="7"/>
  <c r="Z68" i="7" s="1"/>
  <c r="U68" i="7"/>
  <c r="V68" i="7" s="1"/>
  <c r="S70" i="7"/>
  <c r="U67" i="7"/>
  <c r="V67" i="7" s="1"/>
  <c r="Z63" i="7"/>
  <c r="AB60" i="7"/>
  <c r="AC60" i="7" s="1"/>
  <c r="H61" i="7"/>
  <c r="H62" i="7" s="1"/>
  <c r="AI50" i="7"/>
  <c r="AJ50" i="7" s="1"/>
  <c r="S61" i="7"/>
  <c r="AB61" i="7" s="1"/>
  <c r="U60" i="7"/>
  <c r="V60" i="7" s="1"/>
  <c r="L61" i="7"/>
  <c r="L62" i="7" s="1"/>
  <c r="N60" i="7"/>
  <c r="O60" i="7" s="1"/>
  <c r="AP50" i="7" l="1"/>
  <c r="AQ50" i="7" s="1"/>
  <c r="AN63" i="7"/>
  <c r="N70" i="7"/>
  <c r="O70" i="7" s="1"/>
  <c r="L64" i="7"/>
  <c r="H64" i="7"/>
  <c r="AN64" i="7"/>
  <c r="AG63" i="7"/>
  <c r="N63" i="7"/>
  <c r="O63" i="7" s="1"/>
  <c r="AN70" i="7"/>
  <c r="U70" i="7"/>
  <c r="V70" i="7" s="1"/>
  <c r="AG67" i="7"/>
  <c r="AG69" i="7"/>
  <c r="AP66" i="7"/>
  <c r="AQ66" i="7" s="1"/>
  <c r="AB67" i="7"/>
  <c r="AC67" i="7" s="1"/>
  <c r="AB69" i="7"/>
  <c r="AC69" i="7" s="1"/>
  <c r="U63" i="7"/>
  <c r="V63" i="7" s="1"/>
  <c r="AB68" i="7"/>
  <c r="AC68" i="7" s="1"/>
  <c r="Z70" i="7"/>
  <c r="AB63" i="7"/>
  <c r="AC63" i="7" s="1"/>
  <c r="Z64" i="7"/>
  <c r="AG61" i="7"/>
  <c r="AG62" i="7" s="1"/>
  <c r="AI60" i="7"/>
  <c r="AJ60" i="7" s="1"/>
  <c r="AP60" i="7"/>
  <c r="AQ60" i="7" s="1"/>
  <c r="S62" i="7"/>
  <c r="N61" i="7"/>
  <c r="O61" i="7" s="1"/>
  <c r="U61" i="7"/>
  <c r="V61" i="7" s="1"/>
  <c r="AC61" i="7"/>
  <c r="N62" i="7"/>
  <c r="O62" i="7" s="1"/>
  <c r="AP63" i="7" l="1"/>
  <c r="N64" i="7"/>
  <c r="E32" i="36" s="1"/>
  <c r="AI63" i="7"/>
  <c r="AJ63" i="7" s="1"/>
  <c r="AI62" i="7"/>
  <c r="AJ62" i="7" s="1"/>
  <c r="AG64" i="7"/>
  <c r="AP69" i="7"/>
  <c r="AQ69" i="7" s="1"/>
  <c r="AI69" i="7"/>
  <c r="AJ69" i="7" s="1"/>
  <c r="AG68" i="7"/>
  <c r="AP67" i="7"/>
  <c r="AQ67" i="7" s="1"/>
  <c r="AQ63" i="7"/>
  <c r="AP62" i="7"/>
  <c r="AQ62" i="7" s="1"/>
  <c r="AI67" i="7"/>
  <c r="AJ67" i="7" s="1"/>
  <c r="AB62" i="7"/>
  <c r="AC62" i="7" s="1"/>
  <c r="S64" i="7"/>
  <c r="U64" i="7" s="1"/>
  <c r="F32" i="36" s="1"/>
  <c r="AB70" i="7"/>
  <c r="AC70" i="7" s="1"/>
  <c r="AI61" i="7"/>
  <c r="AJ61" i="7" s="1"/>
  <c r="AP61" i="7"/>
  <c r="AQ61" i="7" s="1"/>
  <c r="U62" i="7"/>
  <c r="V62" i="7" s="1"/>
  <c r="V64" i="7" l="1"/>
  <c r="O64" i="7"/>
  <c r="AG70" i="7"/>
  <c r="AI68" i="7"/>
  <c r="AJ68" i="7" s="1"/>
  <c r="AP68" i="7"/>
  <c r="AQ68" i="7" s="1"/>
  <c r="AP64" i="7"/>
  <c r="I32" i="36" s="1"/>
  <c r="AI64" i="7"/>
  <c r="H32" i="36" s="1"/>
  <c r="AB64" i="7"/>
  <c r="G32" i="36" s="1"/>
  <c r="E33" i="36" l="1"/>
  <c r="F33" i="36"/>
  <c r="AC64" i="7"/>
  <c r="G33" i="36" s="1"/>
  <c r="AJ64" i="7"/>
  <c r="H33" i="36" s="1"/>
  <c r="AQ64" i="7"/>
  <c r="I33" i="36" s="1"/>
  <c r="AP70" i="7"/>
  <c r="AQ70" i="7" s="1"/>
  <c r="AI70" i="7"/>
  <c r="AJ70" i="7" s="1"/>
  <c r="Q73" i="6" l="1"/>
  <c r="R45" i="6" s="1"/>
  <c r="R54" i="6" s="1"/>
  <c r="S54" i="6" s="1"/>
  <c r="U54" i="6" s="1"/>
  <c r="V54" i="6" s="1"/>
  <c r="AM38" i="6"/>
  <c r="AN38" i="6" s="1"/>
  <c r="AF38" i="6"/>
  <c r="AG38" i="6" s="1"/>
  <c r="AQ38" i="6" s="1"/>
  <c r="Y38" i="6"/>
  <c r="Z38" i="6" s="1"/>
  <c r="R38" i="6"/>
  <c r="S38" i="6" s="1"/>
  <c r="AC38" i="6" s="1"/>
  <c r="K38" i="6"/>
  <c r="L38" i="6" s="1"/>
  <c r="G38" i="6"/>
  <c r="H38" i="6" s="1"/>
  <c r="O38" i="6" s="1"/>
  <c r="AM37" i="6"/>
  <c r="AN37" i="6" s="1"/>
  <c r="AF37" i="6"/>
  <c r="AG37" i="6" s="1"/>
  <c r="AQ37" i="6" s="1"/>
  <c r="Y37" i="6"/>
  <c r="Z37" i="6" s="1"/>
  <c r="R37" i="6"/>
  <c r="S37" i="6" s="1"/>
  <c r="AC37" i="6" s="1"/>
  <c r="K37" i="6"/>
  <c r="L37" i="6" s="1"/>
  <c r="G37" i="6"/>
  <c r="H37" i="6" s="1"/>
  <c r="O37" i="6" s="1"/>
  <c r="AN36" i="6"/>
  <c r="AG36" i="6"/>
  <c r="Z36" i="6"/>
  <c r="S36" i="6"/>
  <c r="L36" i="6"/>
  <c r="H36" i="6"/>
  <c r="AM35" i="6"/>
  <c r="AN35" i="6" s="1"/>
  <c r="AG35" i="6"/>
  <c r="AF35" i="6"/>
  <c r="Y35" i="6"/>
  <c r="Z35" i="6" s="1"/>
  <c r="AJ35" i="6" s="1"/>
  <c r="S35" i="6"/>
  <c r="R35" i="6"/>
  <c r="K35" i="6"/>
  <c r="L35" i="6" s="1"/>
  <c r="V35" i="6" s="1"/>
  <c r="G35" i="6"/>
  <c r="H35" i="6" s="1"/>
  <c r="O35" i="6" s="1"/>
  <c r="AQ34" i="6"/>
  <c r="AM34" i="6"/>
  <c r="AN34" i="6" s="1"/>
  <c r="AF34" i="6"/>
  <c r="AG34" i="6" s="1"/>
  <c r="Y34" i="6"/>
  <c r="Z34" i="6" s="1"/>
  <c r="AI34" i="6" s="1"/>
  <c r="R34" i="6"/>
  <c r="S34" i="6" s="1"/>
  <c r="AC34" i="6" s="1"/>
  <c r="K34" i="6"/>
  <c r="L34" i="6" s="1"/>
  <c r="G34" i="6"/>
  <c r="H34" i="6" s="1"/>
  <c r="O34" i="6" s="1"/>
  <c r="AM33" i="6"/>
  <c r="AN33" i="6" s="1"/>
  <c r="AP33" i="6" s="1"/>
  <c r="AF33" i="6"/>
  <c r="AG33" i="6" s="1"/>
  <c r="AQ33" i="6" s="1"/>
  <c r="Y33" i="6"/>
  <c r="Z33" i="6" s="1"/>
  <c r="AI33" i="6" s="1"/>
  <c r="R33" i="6"/>
  <c r="S33" i="6" s="1"/>
  <c r="AC33" i="6" s="1"/>
  <c r="K33" i="6"/>
  <c r="L33" i="6" s="1"/>
  <c r="U33" i="6" s="1"/>
  <c r="G33" i="6"/>
  <c r="H33" i="6" s="1"/>
  <c r="O33" i="6" s="1"/>
  <c r="AM32" i="6"/>
  <c r="AN32" i="6" s="1"/>
  <c r="AF32" i="6"/>
  <c r="AG32" i="6" s="1"/>
  <c r="AQ32" i="6" s="1"/>
  <c r="Y32" i="6"/>
  <c r="Z32" i="6" s="1"/>
  <c r="AJ32" i="6" s="1"/>
  <c r="R32" i="6"/>
  <c r="S32" i="6" s="1"/>
  <c r="K32" i="6"/>
  <c r="L32" i="6" s="1"/>
  <c r="V32" i="6" s="1"/>
  <c r="G32" i="6"/>
  <c r="H32" i="6" s="1"/>
  <c r="AM31" i="6"/>
  <c r="AN31" i="6" s="1"/>
  <c r="AF31" i="6"/>
  <c r="AG31" i="6" s="1"/>
  <c r="AQ31" i="6" s="1"/>
  <c r="Y31" i="6"/>
  <c r="Z31" i="6" s="1"/>
  <c r="R31" i="6"/>
  <c r="S31" i="6" s="1"/>
  <c r="K31" i="6"/>
  <c r="L31" i="6" s="1"/>
  <c r="G31" i="6"/>
  <c r="H31" i="6" s="1"/>
  <c r="O31" i="6" s="1"/>
  <c r="AM30" i="6"/>
  <c r="AN30" i="6" s="1"/>
  <c r="AF30" i="6"/>
  <c r="AG30" i="6" s="1"/>
  <c r="AQ30" i="6" s="1"/>
  <c r="Y30" i="6"/>
  <c r="Z30" i="6" s="1"/>
  <c r="AJ30" i="6" s="1"/>
  <c r="R30" i="6"/>
  <c r="S30" i="6" s="1"/>
  <c r="AC30" i="6" s="1"/>
  <c r="K30" i="6"/>
  <c r="L30" i="6" s="1"/>
  <c r="G30" i="6"/>
  <c r="H30" i="6" s="1"/>
  <c r="O30" i="6" s="1"/>
  <c r="AN29" i="6"/>
  <c r="AM29" i="6"/>
  <c r="AF29" i="6"/>
  <c r="AG29" i="6" s="1"/>
  <c r="Y29" i="6"/>
  <c r="Z29" i="6" s="1"/>
  <c r="R29" i="6"/>
  <c r="S29" i="6" s="1"/>
  <c r="K29" i="6"/>
  <c r="L29" i="6" s="1"/>
  <c r="G29" i="6"/>
  <c r="H29" i="6" s="1"/>
  <c r="AN28" i="6"/>
  <c r="AG28" i="6"/>
  <c r="Z28" i="6"/>
  <c r="AJ28" i="6" s="1"/>
  <c r="S28" i="6"/>
  <c r="AC28" i="6" s="1"/>
  <c r="L28" i="6"/>
  <c r="H28" i="6"/>
  <c r="O28" i="6" s="1"/>
  <c r="AN24" i="6"/>
  <c r="AG24" i="6"/>
  <c r="Z24" i="6"/>
  <c r="AJ24" i="6" s="1"/>
  <c r="S24" i="6"/>
  <c r="AC24" i="6" s="1"/>
  <c r="L24" i="6"/>
  <c r="H24" i="6"/>
  <c r="O24" i="6" s="1"/>
  <c r="AN23" i="6"/>
  <c r="AG23" i="6"/>
  <c r="Z23" i="6"/>
  <c r="S23" i="6"/>
  <c r="L23" i="6"/>
  <c r="H23" i="6"/>
  <c r="AP35" i="6" l="1"/>
  <c r="AB32" i="6"/>
  <c r="S45" i="6"/>
  <c r="R51" i="6"/>
  <c r="S51" i="6" s="1"/>
  <c r="R52" i="6"/>
  <c r="S52" i="6" s="1"/>
  <c r="AC45" i="6"/>
  <c r="U45" i="6"/>
  <c r="N28" i="6"/>
  <c r="AI38" i="6"/>
  <c r="AP30" i="6"/>
  <c r="AP31" i="6"/>
  <c r="AI32" i="6"/>
  <c r="N35" i="6"/>
  <c r="AP38" i="6"/>
  <c r="AP24" i="6"/>
  <c r="U30" i="6"/>
  <c r="U38" i="6"/>
  <c r="N24" i="6"/>
  <c r="AP28" i="6"/>
  <c r="AI30" i="6"/>
  <c r="AP34" i="6"/>
  <c r="AB35" i="6"/>
  <c r="AB30" i="6"/>
  <c r="X73" i="6"/>
  <c r="Y45" i="6" s="1"/>
  <c r="Y54" i="6" s="1"/>
  <c r="Z54" i="6" s="1"/>
  <c r="AP36" i="6"/>
  <c r="AQ36" i="6" s="1"/>
  <c r="AB36" i="6"/>
  <c r="AC36" i="6" s="1"/>
  <c r="N36" i="6"/>
  <c r="O36" i="6" s="1"/>
  <c r="AP29" i="6"/>
  <c r="AQ29" i="6" s="1"/>
  <c r="N23" i="6"/>
  <c r="O23" i="6" s="1"/>
  <c r="AI29" i="6"/>
  <c r="AJ29" i="6" s="1"/>
  <c r="AG39" i="6"/>
  <c r="H24" i="36" s="1"/>
  <c r="AP23" i="6"/>
  <c r="AB23" i="6"/>
  <c r="U23" i="6"/>
  <c r="V23" i="6" s="1"/>
  <c r="AJ31" i="6"/>
  <c r="AB31" i="6"/>
  <c r="AC31" i="6"/>
  <c r="U31" i="6"/>
  <c r="V31" i="6" s="1"/>
  <c r="N32" i="6"/>
  <c r="O32" i="6"/>
  <c r="AB28" i="6"/>
  <c r="N29" i="6"/>
  <c r="V34" i="6"/>
  <c r="N34" i="6"/>
  <c r="V24" i="6"/>
  <c r="AQ24" i="6"/>
  <c r="AI24" i="6"/>
  <c r="V28" i="6"/>
  <c r="AQ28" i="6"/>
  <c r="AI28" i="6"/>
  <c r="AB29" i="6"/>
  <c r="AC29" i="6" s="1"/>
  <c r="V33" i="6"/>
  <c r="N33" i="6"/>
  <c r="AJ33" i="6"/>
  <c r="AB33" i="6"/>
  <c r="AC35" i="6"/>
  <c r="U35" i="6"/>
  <c r="AQ35" i="6"/>
  <c r="AI35" i="6"/>
  <c r="AN39" i="6"/>
  <c r="I24" i="36" s="1"/>
  <c r="U29" i="6"/>
  <c r="V29" i="6" s="1"/>
  <c r="N31" i="6"/>
  <c r="AI31" i="6"/>
  <c r="AC32" i="6"/>
  <c r="U32" i="6"/>
  <c r="AP32" i="6"/>
  <c r="U34" i="6"/>
  <c r="V37" i="6"/>
  <c r="N37" i="6"/>
  <c r="AJ37" i="6"/>
  <c r="AB37" i="6"/>
  <c r="AP37" i="6"/>
  <c r="H39" i="6"/>
  <c r="D24" i="36" s="1"/>
  <c r="AB24" i="6"/>
  <c r="AJ34" i="6"/>
  <c r="AB34" i="6"/>
  <c r="S39" i="6"/>
  <c r="F24" i="36" s="1"/>
  <c r="L39" i="6"/>
  <c r="E24" i="36" s="1"/>
  <c r="AI23" i="6"/>
  <c r="U24" i="6"/>
  <c r="U28" i="6"/>
  <c r="V30" i="6"/>
  <c r="N30" i="6"/>
  <c r="U36" i="6"/>
  <c r="V36" i="6" s="1"/>
  <c r="AI36" i="6"/>
  <c r="AJ36" i="6" s="1"/>
  <c r="U37" i="6"/>
  <c r="AI37" i="6"/>
  <c r="V38" i="6"/>
  <c r="N38" i="6"/>
  <c r="AJ38" i="6"/>
  <c r="AB38" i="6"/>
  <c r="Z39" i="6"/>
  <c r="G24" i="36" s="1"/>
  <c r="AB54" i="6" l="1"/>
  <c r="AC54" i="6" s="1"/>
  <c r="Z45" i="6"/>
  <c r="AB45" i="6" s="1"/>
  <c r="Y52" i="6"/>
  <c r="Z52" i="6" s="1"/>
  <c r="AB52" i="6" s="1"/>
  <c r="AC52" i="6" s="1"/>
  <c r="Y51" i="6"/>
  <c r="Z51" i="6" s="1"/>
  <c r="U51" i="6"/>
  <c r="V51" i="6" s="1"/>
  <c r="U52" i="6"/>
  <c r="V52" i="6" s="1"/>
  <c r="H47" i="6"/>
  <c r="H50" i="6" s="1"/>
  <c r="L47" i="6"/>
  <c r="S47" i="6"/>
  <c r="AE73" i="6"/>
  <c r="AF45" i="6" s="1"/>
  <c r="AF54" i="6" s="1"/>
  <c r="AG54" i="6" s="1"/>
  <c r="AQ23" i="6"/>
  <c r="AI39" i="6"/>
  <c r="H25" i="36" s="1"/>
  <c r="H26" i="36" s="1"/>
  <c r="O29" i="6"/>
  <c r="AJ23" i="6"/>
  <c r="AC23" i="6"/>
  <c r="AB39" i="6"/>
  <c r="G25" i="36" s="1"/>
  <c r="G26" i="36" s="1"/>
  <c r="U39" i="6"/>
  <c r="AP39" i="6"/>
  <c r="I25" i="36" s="1"/>
  <c r="I26" i="36" s="1"/>
  <c r="N39" i="6"/>
  <c r="E25" i="36" s="1"/>
  <c r="E26" i="36" s="1"/>
  <c r="Z47" i="6" l="1"/>
  <c r="AB47" i="6" s="1"/>
  <c r="AC47" i="6" s="1"/>
  <c r="AI54" i="6"/>
  <c r="AJ54" i="6" s="1"/>
  <c r="AJ45" i="6"/>
  <c r="F25" i="36"/>
  <c r="F26" i="36" s="1"/>
  <c r="AB51" i="6"/>
  <c r="AC51" i="6" s="1"/>
  <c r="AG45" i="6"/>
  <c r="AG47" i="6" s="1"/>
  <c r="AF52" i="6"/>
  <c r="AG52" i="6" s="1"/>
  <c r="AF51" i="6"/>
  <c r="AG51" i="6" s="1"/>
  <c r="H66" i="6"/>
  <c r="H60" i="6"/>
  <c r="U47" i="6"/>
  <c r="V47" i="6" s="1"/>
  <c r="S50" i="6"/>
  <c r="L50" i="6"/>
  <c r="N47" i="6"/>
  <c r="O47" i="6" s="1"/>
  <c r="AL73" i="6"/>
  <c r="AM45" i="6" s="1"/>
  <c r="AM54" i="6" s="1"/>
  <c r="AN54" i="6" s="1"/>
  <c r="AP54" i="6" s="1"/>
  <c r="AQ54" i="6" s="1"/>
  <c r="V39" i="6"/>
  <c r="O39" i="6"/>
  <c r="AQ39" i="6"/>
  <c r="AJ39" i="6"/>
  <c r="AC39" i="6"/>
  <c r="Z50" i="6" l="1"/>
  <c r="Z66" i="6" s="1"/>
  <c r="AQ45" i="6"/>
  <c r="AI45" i="6"/>
  <c r="AG50" i="6"/>
  <c r="AG60" i="6" s="1"/>
  <c r="AI47" i="6"/>
  <c r="AJ47" i="6" s="1"/>
  <c r="AI52" i="6"/>
  <c r="AJ52" i="6" s="1"/>
  <c r="AN45" i="6"/>
  <c r="AP45" i="6" s="1"/>
  <c r="AM52" i="6"/>
  <c r="AN52" i="6" s="1"/>
  <c r="AP52" i="6" s="1"/>
  <c r="AQ52" i="6" s="1"/>
  <c r="AM51" i="6"/>
  <c r="AN51" i="6" s="1"/>
  <c r="AP51" i="6" s="1"/>
  <c r="AQ51" i="6" s="1"/>
  <c r="AI51" i="6"/>
  <c r="AJ51" i="6" s="1"/>
  <c r="H61" i="6"/>
  <c r="H62" i="6" s="1"/>
  <c r="H63" i="6"/>
  <c r="O63" i="6" s="1"/>
  <c r="H69" i="6"/>
  <c r="O69" i="6" s="1"/>
  <c r="H67" i="6"/>
  <c r="H68" i="6" s="1"/>
  <c r="N50" i="6"/>
  <c r="O50" i="6" s="1"/>
  <c r="L66" i="6"/>
  <c r="L60" i="6"/>
  <c r="U50" i="6"/>
  <c r="V50" i="6" s="1"/>
  <c r="S66" i="6"/>
  <c r="S60" i="6"/>
  <c r="AB50" i="6" l="1"/>
  <c r="AC50" i="6" s="1"/>
  <c r="AI50" i="6"/>
  <c r="AJ50" i="6" s="1"/>
  <c r="Z60" i="6"/>
  <c r="Z61" i="6" s="1"/>
  <c r="Z62" i="6" s="1"/>
  <c r="AG66" i="6"/>
  <c r="AI66" i="6" s="1"/>
  <c r="AJ66" i="6" s="1"/>
  <c r="AN47" i="6"/>
  <c r="AN50" i="6" s="1"/>
  <c r="H70" i="6"/>
  <c r="H64" i="6"/>
  <c r="U66" i="6"/>
  <c r="V66" i="6" s="1"/>
  <c r="S69" i="6"/>
  <c r="S67" i="6"/>
  <c r="S68" i="6" s="1"/>
  <c r="S61" i="6"/>
  <c r="S63" i="6"/>
  <c r="U60" i="6"/>
  <c r="V60" i="6" s="1"/>
  <c r="N66" i="6"/>
  <c r="O66" i="6" s="1"/>
  <c r="L69" i="6"/>
  <c r="L67" i="6"/>
  <c r="N67" i="6" s="1"/>
  <c r="O67" i="6" s="1"/>
  <c r="N60" i="6"/>
  <c r="O60" i="6" s="1"/>
  <c r="L63" i="6"/>
  <c r="L61" i="6"/>
  <c r="N61" i="6" s="1"/>
  <c r="O61" i="6" s="1"/>
  <c r="AG61" i="6"/>
  <c r="AG62" i="6" s="1"/>
  <c r="AG63" i="6"/>
  <c r="Z69" i="6"/>
  <c r="Z67" i="6"/>
  <c r="AB66" i="6"/>
  <c r="AC66" i="6" s="1"/>
  <c r="AI60" i="6" l="1"/>
  <c r="AJ60" i="6" s="1"/>
  <c r="AB60" i="6"/>
  <c r="AC60" i="6" s="1"/>
  <c r="Z63" i="6"/>
  <c r="AG69" i="6"/>
  <c r="AI69" i="6" s="1"/>
  <c r="AG67" i="6"/>
  <c r="AG68" i="6" s="1"/>
  <c r="AP47" i="6"/>
  <c r="AQ47" i="6" s="1"/>
  <c r="AN66" i="6"/>
  <c r="AN60" i="6"/>
  <c r="AP50" i="6"/>
  <c r="AQ50" i="6" s="1"/>
  <c r="U61" i="6"/>
  <c r="V61" i="6" s="1"/>
  <c r="L62" i="6"/>
  <c r="L64" i="6" s="1"/>
  <c r="N64" i="6" s="1"/>
  <c r="E27" i="36" s="1"/>
  <c r="Z68" i="6"/>
  <c r="AB67" i="6"/>
  <c r="AC67" i="6" s="1"/>
  <c r="N63" i="6"/>
  <c r="V63" i="6"/>
  <c r="Z64" i="6"/>
  <c r="AJ69" i="6"/>
  <c r="AB69" i="6"/>
  <c r="AB63" i="6"/>
  <c r="AJ63" i="6"/>
  <c r="V69" i="6"/>
  <c r="N69" i="6"/>
  <c r="AB61" i="6"/>
  <c r="AC61" i="6" s="1"/>
  <c r="AI62" i="6"/>
  <c r="AJ62" i="6" s="1"/>
  <c r="AG64" i="6"/>
  <c r="AQ63" i="6"/>
  <c r="AI63" i="6"/>
  <c r="S62" i="6"/>
  <c r="S70" i="6"/>
  <c r="AI61" i="6"/>
  <c r="AJ61" i="6" s="1"/>
  <c r="AC63" i="6"/>
  <c r="U63" i="6"/>
  <c r="U67" i="6"/>
  <c r="V67" i="6" s="1"/>
  <c r="U69" i="6"/>
  <c r="AC69" i="6"/>
  <c r="L68" i="6"/>
  <c r="AQ69" i="6" l="1"/>
  <c r="AG70" i="6"/>
  <c r="AI67" i="6"/>
  <c r="AJ67" i="6" s="1"/>
  <c r="AI68" i="6"/>
  <c r="AJ68" i="6" s="1"/>
  <c r="N62" i="6"/>
  <c r="O62" i="6" s="1"/>
  <c r="O64" i="6"/>
  <c r="AN61" i="6"/>
  <c r="AP60" i="6"/>
  <c r="AQ60" i="6" s="1"/>
  <c r="AN63" i="6"/>
  <c r="AP63" i="6" s="1"/>
  <c r="AN69" i="6"/>
  <c r="AP69" i="6" s="1"/>
  <c r="AN67" i="6"/>
  <c r="AP66" i="6"/>
  <c r="AQ66" i="6" s="1"/>
  <c r="AI64" i="6"/>
  <c r="H27" i="36" s="1"/>
  <c r="S64" i="6"/>
  <c r="AB64" i="6" s="1"/>
  <c r="U62" i="6"/>
  <c r="V62" i="6" s="1"/>
  <c r="N68" i="6"/>
  <c r="O68" i="6" s="1"/>
  <c r="L70" i="6"/>
  <c r="N70" i="6" s="1"/>
  <c r="O70" i="6" s="1"/>
  <c r="Z70" i="6"/>
  <c r="AB70" i="6" s="1"/>
  <c r="AC70" i="6" s="1"/>
  <c r="AB68" i="6"/>
  <c r="AC68" i="6" s="1"/>
  <c r="U68" i="6"/>
  <c r="V68" i="6" s="1"/>
  <c r="AB62" i="6"/>
  <c r="AC62" i="6" s="1"/>
  <c r="G27" i="36" l="1"/>
  <c r="E28" i="36"/>
  <c r="AJ64" i="6"/>
  <c r="AN68" i="6"/>
  <c r="AP67" i="6"/>
  <c r="AQ67" i="6" s="1"/>
  <c r="AN62" i="6"/>
  <c r="AP61" i="6"/>
  <c r="AQ61" i="6" s="1"/>
  <c r="U70" i="6"/>
  <c r="V70" i="6" s="1"/>
  <c r="U64" i="6"/>
  <c r="F27" i="36" s="1"/>
  <c r="AC64" i="6"/>
  <c r="G28" i="36" s="1"/>
  <c r="AI70" i="6"/>
  <c r="AJ70" i="6" s="1"/>
  <c r="H28" i="36" l="1"/>
  <c r="V64" i="6"/>
  <c r="AP62" i="6"/>
  <c r="AQ62" i="6" s="1"/>
  <c r="AN64" i="6"/>
  <c r="AP64" i="6" s="1"/>
  <c r="I27" i="36" s="1"/>
  <c r="AN70" i="6"/>
  <c r="AP70" i="6" s="1"/>
  <c r="AQ70" i="6" s="1"/>
  <c r="AP68" i="6"/>
  <c r="AQ68" i="6" s="1"/>
  <c r="F28" i="36" l="1"/>
  <c r="AQ64" i="6"/>
  <c r="I28" i="36" l="1"/>
  <c r="Q73" i="5"/>
  <c r="R45" i="5" s="1"/>
  <c r="G38" i="5"/>
  <c r="H38" i="5" s="1"/>
  <c r="O38" i="5" s="1"/>
  <c r="G37" i="5"/>
  <c r="H37" i="5" s="1"/>
  <c r="O37" i="5" s="1"/>
  <c r="AF34" i="5"/>
  <c r="AG34" i="5" s="1"/>
  <c r="G33" i="5"/>
  <c r="H33" i="5" s="1"/>
  <c r="O33" i="5" s="1"/>
  <c r="AM31" i="5"/>
  <c r="AN31" i="5" s="1"/>
  <c r="AG31" i="5"/>
  <c r="AQ31" i="5" s="1"/>
  <c r="AF31" i="5"/>
  <c r="Y31" i="5"/>
  <c r="Z31" i="5" s="1"/>
  <c r="R31" i="5"/>
  <c r="S31" i="5" s="1"/>
  <c r="K31" i="5"/>
  <c r="L31" i="5" s="1"/>
  <c r="G31" i="5"/>
  <c r="H31" i="5" s="1"/>
  <c r="O31" i="5" s="1"/>
  <c r="Y30" i="5"/>
  <c r="Z30" i="5" s="1"/>
  <c r="AJ30" i="5" s="1"/>
  <c r="AM29" i="5"/>
  <c r="AN29" i="5" s="1"/>
  <c r="AF29" i="5"/>
  <c r="AG29" i="5" s="1"/>
  <c r="Y29" i="5"/>
  <c r="Z29" i="5" s="1"/>
  <c r="R29" i="5"/>
  <c r="S29" i="5" s="1"/>
  <c r="K29" i="5"/>
  <c r="L29" i="5" s="1"/>
  <c r="H29" i="5"/>
  <c r="G29" i="5"/>
  <c r="AN28" i="5"/>
  <c r="AP28" i="5" s="1"/>
  <c r="AG28" i="5"/>
  <c r="Z28" i="5"/>
  <c r="AJ28" i="5" s="1"/>
  <c r="S28" i="5"/>
  <c r="AB28" i="5" s="1"/>
  <c r="L28" i="5"/>
  <c r="V28" i="5" s="1"/>
  <c r="H28" i="5"/>
  <c r="O28" i="5" s="1"/>
  <c r="AN24" i="5"/>
  <c r="AG24" i="5"/>
  <c r="Z24" i="5"/>
  <c r="AJ24" i="5" s="1"/>
  <c r="S24" i="5"/>
  <c r="AC24" i="5" s="1"/>
  <c r="L24" i="5"/>
  <c r="V24" i="5" s="1"/>
  <c r="H24" i="5"/>
  <c r="O24" i="5" s="1"/>
  <c r="AN23" i="5"/>
  <c r="AG23" i="5"/>
  <c r="Z23" i="5"/>
  <c r="S23" i="5"/>
  <c r="L23" i="5"/>
  <c r="H23" i="5"/>
  <c r="F18" i="5"/>
  <c r="AF37" i="5" s="1"/>
  <c r="AG37" i="5" s="1"/>
  <c r="AQ37" i="5" s="1"/>
  <c r="S45" i="5" l="1"/>
  <c r="R54" i="5"/>
  <c r="S54" i="5" s="1"/>
  <c r="U54" i="5" s="1"/>
  <c r="V54" i="5" s="1"/>
  <c r="R52" i="5"/>
  <c r="S52" i="5" s="1"/>
  <c r="R51" i="5"/>
  <c r="S51" i="5" s="1"/>
  <c r="U45" i="5"/>
  <c r="AC45" i="5"/>
  <c r="N31" i="5"/>
  <c r="AP29" i="5"/>
  <c r="AQ29" i="5" s="1"/>
  <c r="AM30" i="5"/>
  <c r="AN30" i="5" s="1"/>
  <c r="R33" i="5"/>
  <c r="S33" i="5" s="1"/>
  <c r="AC33" i="5" s="1"/>
  <c r="AM34" i="5"/>
  <c r="AN34" i="5" s="1"/>
  <c r="AP34" i="5" s="1"/>
  <c r="K37" i="5"/>
  <c r="L37" i="5" s="1"/>
  <c r="K38" i="5"/>
  <c r="L38" i="5" s="1"/>
  <c r="G32" i="5"/>
  <c r="H32" i="5" s="1"/>
  <c r="O32" i="5" s="1"/>
  <c r="Y33" i="5"/>
  <c r="Z33" i="5" s="1"/>
  <c r="AI33" i="5" s="1"/>
  <c r="AQ34" i="5"/>
  <c r="AF33" i="5"/>
  <c r="AG33" i="5" s="1"/>
  <c r="K35" i="5"/>
  <c r="L35" i="5" s="1"/>
  <c r="V35" i="5" s="1"/>
  <c r="R37" i="5"/>
  <c r="S37" i="5" s="1"/>
  <c r="R38" i="5"/>
  <c r="S38" i="5" s="1"/>
  <c r="AC38" i="5" s="1"/>
  <c r="R32" i="5"/>
  <c r="S32" i="5" s="1"/>
  <c r="Y35" i="5"/>
  <c r="Z35" i="5" s="1"/>
  <c r="AJ35" i="5" s="1"/>
  <c r="Y38" i="5"/>
  <c r="Z38" i="5" s="1"/>
  <c r="G30" i="5"/>
  <c r="H30" i="5" s="1"/>
  <c r="O30" i="5" s="1"/>
  <c r="Y32" i="5"/>
  <c r="Z32" i="5" s="1"/>
  <c r="AJ32" i="5" s="1"/>
  <c r="G34" i="5"/>
  <c r="H34" i="5" s="1"/>
  <c r="O34" i="5" s="1"/>
  <c r="AF35" i="5"/>
  <c r="AG35" i="5" s="1"/>
  <c r="AI35" i="5" s="1"/>
  <c r="K30" i="5"/>
  <c r="L30" i="5" s="1"/>
  <c r="V30" i="5" s="1"/>
  <c r="AF32" i="5"/>
  <c r="AG32" i="5" s="1"/>
  <c r="K34" i="5"/>
  <c r="L34" i="5" s="1"/>
  <c r="V34" i="5" s="1"/>
  <c r="AM37" i="5"/>
  <c r="AN37" i="5" s="1"/>
  <c r="AP37" i="5" s="1"/>
  <c r="AM38" i="5"/>
  <c r="AN38" i="5" s="1"/>
  <c r="R30" i="5"/>
  <c r="S30" i="5" s="1"/>
  <c r="U30" i="5" s="1"/>
  <c r="Y34" i="5"/>
  <c r="Z34" i="5" s="1"/>
  <c r="AI34" i="5" s="1"/>
  <c r="AM35" i="5"/>
  <c r="AN35" i="5" s="1"/>
  <c r="AP35" i="5" s="1"/>
  <c r="X73" i="5"/>
  <c r="Y45" i="5" s="1"/>
  <c r="AI29" i="5"/>
  <c r="AJ29" i="5" s="1"/>
  <c r="AB29" i="5"/>
  <c r="AC29" i="5" s="1"/>
  <c r="AI31" i="5"/>
  <c r="AP24" i="5"/>
  <c r="AP31" i="5"/>
  <c r="N24" i="5"/>
  <c r="N28" i="5"/>
  <c r="AC30" i="5"/>
  <c r="AP23" i="5"/>
  <c r="AQ23" i="5" s="1"/>
  <c r="AJ31" i="5"/>
  <c r="AB31" i="5"/>
  <c r="AC31" i="5" s="1"/>
  <c r="AB30" i="5"/>
  <c r="AQ33" i="5"/>
  <c r="U29" i="5"/>
  <c r="V29" i="5" s="1"/>
  <c r="U23" i="5"/>
  <c r="V23" i="5" s="1"/>
  <c r="AB23" i="5"/>
  <c r="AC23" i="5" s="1"/>
  <c r="U31" i="5"/>
  <c r="V31" i="5" s="1"/>
  <c r="AB24" i="5"/>
  <c r="AI23" i="5"/>
  <c r="AJ23" i="5" s="1"/>
  <c r="U24" i="5"/>
  <c r="U28" i="5"/>
  <c r="AC28" i="5"/>
  <c r="N29" i="5"/>
  <c r="O29" i="5" s="1"/>
  <c r="AB32" i="5"/>
  <c r="N34" i="5"/>
  <c r="V37" i="5"/>
  <c r="N37" i="5"/>
  <c r="N23" i="5"/>
  <c r="O23" i="5" s="1"/>
  <c r="AQ24" i="5"/>
  <c r="AI24" i="5"/>
  <c r="AQ28" i="5"/>
  <c r="AI28" i="5"/>
  <c r="AC32" i="5"/>
  <c r="AQ35" i="5"/>
  <c r="V38" i="5"/>
  <c r="N38" i="5"/>
  <c r="AJ38" i="5"/>
  <c r="AB38" i="5"/>
  <c r="AF30" i="5"/>
  <c r="AG30" i="5" s="1"/>
  <c r="K32" i="5"/>
  <c r="L32" i="5" s="1"/>
  <c r="U32" i="5" s="1"/>
  <c r="AM32" i="5"/>
  <c r="AN32" i="5" s="1"/>
  <c r="AP32" i="5" s="1"/>
  <c r="K33" i="5"/>
  <c r="L33" i="5" s="1"/>
  <c r="AM33" i="5"/>
  <c r="AN33" i="5" s="1"/>
  <c r="AP33" i="5" s="1"/>
  <c r="R34" i="5"/>
  <c r="S34" i="5" s="1"/>
  <c r="G35" i="5"/>
  <c r="H35" i="5" s="1"/>
  <c r="O35" i="5" s="1"/>
  <c r="R35" i="5"/>
  <c r="S35" i="5" s="1"/>
  <c r="Y37" i="5"/>
  <c r="Z37" i="5" s="1"/>
  <c r="AF38" i="5"/>
  <c r="AG38" i="5" s="1"/>
  <c r="AP38" i="5" s="1"/>
  <c r="U51" i="5" l="1"/>
  <c r="V51" i="5" s="1"/>
  <c r="U52" i="5"/>
  <c r="V52" i="5" s="1"/>
  <c r="Z45" i="5"/>
  <c r="AB45" i="5" s="1"/>
  <c r="Y54" i="5"/>
  <c r="Z54" i="5" s="1"/>
  <c r="Y52" i="5"/>
  <c r="Z52" i="5" s="1"/>
  <c r="AB52" i="5" s="1"/>
  <c r="AC52" i="5" s="1"/>
  <c r="Y51" i="5"/>
  <c r="Z51" i="5" s="1"/>
  <c r="AB51" i="5" s="1"/>
  <c r="AC51" i="5" s="1"/>
  <c r="L39" i="5"/>
  <c r="L47" i="5" s="1"/>
  <c r="U38" i="5"/>
  <c r="AC37" i="5"/>
  <c r="U37" i="5"/>
  <c r="AB33" i="5"/>
  <c r="AJ33" i="5"/>
  <c r="S39" i="5"/>
  <c r="S47" i="5" s="1"/>
  <c r="AB34" i="5"/>
  <c r="N30" i="5"/>
  <c r="AJ34" i="5"/>
  <c r="AQ32" i="5"/>
  <c r="AI32" i="5"/>
  <c r="AE73" i="5"/>
  <c r="AF45" i="5" s="1"/>
  <c r="AI30" i="5"/>
  <c r="AQ30" i="5"/>
  <c r="AQ38" i="5"/>
  <c r="AI38" i="5"/>
  <c r="V33" i="5"/>
  <c r="N33" i="5"/>
  <c r="U33" i="5"/>
  <c r="AG39" i="5"/>
  <c r="H39" i="5"/>
  <c r="H47" i="5" s="1"/>
  <c r="H50" i="5" s="1"/>
  <c r="AJ37" i="5"/>
  <c r="AB37" i="5"/>
  <c r="AI37" i="5"/>
  <c r="AN39" i="5"/>
  <c r="AC35" i="5"/>
  <c r="U35" i="5"/>
  <c r="AC34" i="5"/>
  <c r="U34" i="5"/>
  <c r="N32" i="5"/>
  <c r="V32" i="5"/>
  <c r="Z39" i="5"/>
  <c r="N35" i="5"/>
  <c r="AB35" i="5"/>
  <c r="AP30" i="5"/>
  <c r="AB54" i="5" l="1"/>
  <c r="AC54" i="5" s="1"/>
  <c r="Z47" i="5"/>
  <c r="AG45" i="5"/>
  <c r="AG47" i="5" s="1"/>
  <c r="AF54" i="5"/>
  <c r="AG54" i="5" s="1"/>
  <c r="AF51" i="5"/>
  <c r="AG51" i="5" s="1"/>
  <c r="AF52" i="5"/>
  <c r="AG52" i="5" s="1"/>
  <c r="AJ45" i="5"/>
  <c r="H60" i="5"/>
  <c r="H66" i="5"/>
  <c r="N47" i="5"/>
  <c r="O47" i="5" s="1"/>
  <c r="L50" i="5"/>
  <c r="U47" i="5"/>
  <c r="V47" i="5" s="1"/>
  <c r="S50" i="5"/>
  <c r="AB47" i="5"/>
  <c r="AC47" i="5" s="1"/>
  <c r="Z50" i="5"/>
  <c r="N39" i="5"/>
  <c r="O39" i="5" s="1"/>
  <c r="U39" i="5"/>
  <c r="V39" i="5" s="1"/>
  <c r="AL73" i="5"/>
  <c r="AM45" i="5" s="1"/>
  <c r="AB39" i="5"/>
  <c r="AC39" i="5" s="1"/>
  <c r="AP39" i="5"/>
  <c r="AQ39" i="5" s="1"/>
  <c r="AI39" i="5"/>
  <c r="AJ39" i="5" s="1"/>
  <c r="AI47" i="5" l="1"/>
  <c r="AJ47" i="5" s="1"/>
  <c r="AG50" i="5"/>
  <c r="AI50" i="5" s="1"/>
  <c r="AJ50" i="5" s="1"/>
  <c r="AI52" i="5"/>
  <c r="AJ52" i="5" s="1"/>
  <c r="AQ52" i="5"/>
  <c r="AQ45" i="5"/>
  <c r="AN45" i="5"/>
  <c r="AP45" i="5" s="1"/>
  <c r="AM54" i="5"/>
  <c r="AN54" i="5" s="1"/>
  <c r="AP54" i="5" s="1"/>
  <c r="AQ54" i="5" s="1"/>
  <c r="AM51" i="5"/>
  <c r="AN51" i="5" s="1"/>
  <c r="AP51" i="5" s="1"/>
  <c r="AQ51" i="5" s="1"/>
  <c r="AM52" i="5"/>
  <c r="AN52" i="5" s="1"/>
  <c r="AP52" i="5" s="1"/>
  <c r="AI51" i="5"/>
  <c r="AJ51" i="5" s="1"/>
  <c r="AI54" i="5"/>
  <c r="AJ54" i="5" s="1"/>
  <c r="AI45" i="5"/>
  <c r="H67" i="5"/>
  <c r="H68" i="5" s="1"/>
  <c r="H69" i="5"/>
  <c r="O69" i="5" s="1"/>
  <c r="H63" i="5"/>
  <c r="O63" i="5" s="1"/>
  <c r="H61" i="5"/>
  <c r="H62" i="5" s="1"/>
  <c r="Z66" i="5"/>
  <c r="AB50" i="5"/>
  <c r="AC50" i="5" s="1"/>
  <c r="Z60" i="5"/>
  <c r="U50" i="5"/>
  <c r="V50" i="5" s="1"/>
  <c r="S66" i="5"/>
  <c r="S60" i="5"/>
  <c r="N50" i="5"/>
  <c r="O50" i="5" s="1"/>
  <c r="L66" i="5"/>
  <c r="L60" i="5"/>
  <c r="Q73" i="4"/>
  <c r="R45" i="4" s="1"/>
  <c r="R54" i="4" s="1"/>
  <c r="S54" i="4" s="1"/>
  <c r="U54" i="4" s="1"/>
  <c r="V54" i="4" s="1"/>
  <c r="AM38" i="4"/>
  <c r="AN38" i="4" s="1"/>
  <c r="AF38" i="4"/>
  <c r="AG38" i="4" s="1"/>
  <c r="Y38" i="4"/>
  <c r="Z38" i="4" s="1"/>
  <c r="AJ38" i="4" s="1"/>
  <c r="R38" i="4"/>
  <c r="S38" i="4" s="1"/>
  <c r="AC38" i="4" s="1"/>
  <c r="K38" i="4"/>
  <c r="L38" i="4" s="1"/>
  <c r="G38" i="4"/>
  <c r="H38" i="4" s="1"/>
  <c r="O38" i="4" s="1"/>
  <c r="AM37" i="4"/>
  <c r="AN37" i="4" s="1"/>
  <c r="AF37" i="4"/>
  <c r="AG37" i="4" s="1"/>
  <c r="AQ37" i="4" s="1"/>
  <c r="Y37" i="4"/>
  <c r="Z37" i="4" s="1"/>
  <c r="R37" i="4"/>
  <c r="S37" i="4" s="1"/>
  <c r="AC37" i="4" s="1"/>
  <c r="K37" i="4"/>
  <c r="L37" i="4" s="1"/>
  <c r="G37" i="4"/>
  <c r="H37" i="4" s="1"/>
  <c r="O37" i="4" s="1"/>
  <c r="AM35" i="4"/>
  <c r="AN35" i="4" s="1"/>
  <c r="AJ35" i="4"/>
  <c r="AF35" i="4"/>
  <c r="AG35" i="4" s="1"/>
  <c r="Y35" i="4"/>
  <c r="Z35" i="4" s="1"/>
  <c r="R35" i="4"/>
  <c r="S35" i="4" s="1"/>
  <c r="K35" i="4"/>
  <c r="L35" i="4" s="1"/>
  <c r="V35" i="4" s="1"/>
  <c r="G35" i="4"/>
  <c r="H35" i="4" s="1"/>
  <c r="O35" i="4" s="1"/>
  <c r="AM34" i="4"/>
  <c r="AN34" i="4" s="1"/>
  <c r="AF34" i="4"/>
  <c r="AG34" i="4" s="1"/>
  <c r="AQ34" i="4" s="1"/>
  <c r="Y34" i="4"/>
  <c r="Z34" i="4" s="1"/>
  <c r="R34" i="4"/>
  <c r="S34" i="4" s="1"/>
  <c r="K34" i="4"/>
  <c r="L34" i="4" s="1"/>
  <c r="V34" i="4" s="1"/>
  <c r="G34" i="4"/>
  <c r="H34" i="4" s="1"/>
  <c r="O34" i="4" s="1"/>
  <c r="AM33" i="4"/>
  <c r="AN33" i="4" s="1"/>
  <c r="AF33" i="4"/>
  <c r="AG33" i="4" s="1"/>
  <c r="AQ33" i="4" s="1"/>
  <c r="Y33" i="4"/>
  <c r="Z33" i="4" s="1"/>
  <c r="R33" i="4"/>
  <c r="S33" i="4" s="1"/>
  <c r="AC33" i="4" s="1"/>
  <c r="K33" i="4"/>
  <c r="L33" i="4" s="1"/>
  <c r="G33" i="4"/>
  <c r="H33" i="4" s="1"/>
  <c r="O33" i="4" s="1"/>
  <c r="AM32" i="4"/>
  <c r="AN32" i="4" s="1"/>
  <c r="AF32" i="4"/>
  <c r="AG32" i="4" s="1"/>
  <c r="Y32" i="4"/>
  <c r="Z32" i="4" s="1"/>
  <c r="AJ32" i="4" s="1"/>
  <c r="R32" i="4"/>
  <c r="S32" i="4" s="1"/>
  <c r="K32" i="4"/>
  <c r="L32" i="4" s="1"/>
  <c r="G32" i="4"/>
  <c r="H32" i="4" s="1"/>
  <c r="O32" i="4" s="1"/>
  <c r="AM31" i="4"/>
  <c r="AN31" i="4" s="1"/>
  <c r="AF31" i="4"/>
  <c r="AG31" i="4" s="1"/>
  <c r="AQ31" i="4" s="1"/>
  <c r="Y31" i="4"/>
  <c r="Z31" i="4" s="1"/>
  <c r="AJ31" i="4" s="1"/>
  <c r="R31" i="4"/>
  <c r="S31" i="4" s="1"/>
  <c r="K31" i="4"/>
  <c r="L31" i="4" s="1"/>
  <c r="G31" i="4"/>
  <c r="H31" i="4" s="1"/>
  <c r="O31" i="4" s="1"/>
  <c r="AM30" i="4"/>
  <c r="AN30" i="4" s="1"/>
  <c r="AF30" i="4"/>
  <c r="AG30" i="4" s="1"/>
  <c r="Y30" i="4"/>
  <c r="Z30" i="4" s="1"/>
  <c r="S30" i="4"/>
  <c r="AC30" i="4" s="1"/>
  <c r="R30" i="4"/>
  <c r="K30" i="4"/>
  <c r="L30" i="4" s="1"/>
  <c r="G30" i="4"/>
  <c r="H30" i="4" s="1"/>
  <c r="O30" i="4" s="1"/>
  <c r="AM29" i="4"/>
  <c r="AN29" i="4" s="1"/>
  <c r="AF29" i="4"/>
  <c r="AG29" i="4" s="1"/>
  <c r="Y29" i="4"/>
  <c r="Z29" i="4" s="1"/>
  <c r="R29" i="4"/>
  <c r="S29" i="4" s="1"/>
  <c r="K29" i="4"/>
  <c r="L29" i="4" s="1"/>
  <c r="G29" i="4"/>
  <c r="H29" i="4" s="1"/>
  <c r="AN28" i="4"/>
  <c r="AG28" i="4"/>
  <c r="Z28" i="4"/>
  <c r="AJ28" i="4" s="1"/>
  <c r="S28" i="4"/>
  <c r="AC28" i="4" s="1"/>
  <c r="L28" i="4"/>
  <c r="H28" i="4"/>
  <c r="O28" i="4" s="1"/>
  <c r="AN24" i="4"/>
  <c r="AG24" i="4"/>
  <c r="AQ24" i="4" s="1"/>
  <c r="Z24" i="4"/>
  <c r="S24" i="4"/>
  <c r="L24" i="4"/>
  <c r="V24" i="4" s="1"/>
  <c r="H24" i="4"/>
  <c r="O24" i="4" s="1"/>
  <c r="AN23" i="4"/>
  <c r="AG23" i="4"/>
  <c r="Z23" i="4"/>
  <c r="S23" i="4"/>
  <c r="L23" i="4"/>
  <c r="H23" i="4"/>
  <c r="AG60" i="5" l="1"/>
  <c r="AI60" i="5" s="1"/>
  <c r="AJ60" i="5" s="1"/>
  <c r="AG66" i="5"/>
  <c r="AG67" i="5" s="1"/>
  <c r="AG68" i="5" s="1"/>
  <c r="AN47" i="5"/>
  <c r="AN50" i="5" s="1"/>
  <c r="AP33" i="4"/>
  <c r="S45" i="4"/>
  <c r="AC45" i="4" s="1"/>
  <c r="R52" i="4"/>
  <c r="S52" i="4" s="1"/>
  <c r="U52" i="4" s="1"/>
  <c r="V52" i="4" s="1"/>
  <c r="R51" i="4"/>
  <c r="S51" i="4" s="1"/>
  <c r="AP35" i="4"/>
  <c r="U45" i="4"/>
  <c r="H64" i="5"/>
  <c r="H70" i="5"/>
  <c r="Z69" i="5"/>
  <c r="Z67" i="5"/>
  <c r="AB66" i="5"/>
  <c r="AC66" i="5" s="1"/>
  <c r="S67" i="5"/>
  <c r="U66" i="5"/>
  <c r="V66" i="5" s="1"/>
  <c r="S69" i="5"/>
  <c r="N60" i="5"/>
  <c r="O60" i="5" s="1"/>
  <c r="L63" i="5"/>
  <c r="L61" i="5"/>
  <c r="N66" i="5"/>
  <c r="O66" i="5" s="1"/>
  <c r="L69" i="5"/>
  <c r="L67" i="5"/>
  <c r="L68" i="5" s="1"/>
  <c r="Z61" i="5"/>
  <c r="Z62" i="5" s="1"/>
  <c r="AB60" i="5"/>
  <c r="AC60" i="5" s="1"/>
  <c r="Z63" i="5"/>
  <c r="U60" i="5"/>
  <c r="V60" i="5" s="1"/>
  <c r="S63" i="5"/>
  <c r="S61" i="5"/>
  <c r="AP34" i="4"/>
  <c r="AP28" i="4"/>
  <c r="AB32" i="4"/>
  <c r="AI33" i="4"/>
  <c r="AP24" i="4"/>
  <c r="AP23" i="4"/>
  <c r="AI24" i="4"/>
  <c r="AB23" i="4"/>
  <c r="AC23" i="4" s="1"/>
  <c r="AB24" i="4"/>
  <c r="AB38" i="4"/>
  <c r="AB28" i="4"/>
  <c r="U37" i="4"/>
  <c r="V37" i="4"/>
  <c r="AI37" i="4"/>
  <c r="U30" i="4"/>
  <c r="AJ24" i="4"/>
  <c r="U28" i="4"/>
  <c r="AP29" i="4"/>
  <c r="AQ29" i="4" s="1"/>
  <c r="AP32" i="4"/>
  <c r="AQ35" i="4"/>
  <c r="N37" i="4"/>
  <c r="AP37" i="4"/>
  <c r="N29" i="4"/>
  <c r="O29" i="4" s="1"/>
  <c r="AB31" i="4"/>
  <c r="AC31" i="4" s="1"/>
  <c r="AP31" i="4"/>
  <c r="U29" i="4"/>
  <c r="V29" i="4" s="1"/>
  <c r="U31" i="4"/>
  <c r="V31" i="4" s="1"/>
  <c r="AI29" i="4"/>
  <c r="AJ29" i="4" s="1"/>
  <c r="AP30" i="4"/>
  <c r="V32" i="4"/>
  <c r="N32" i="4"/>
  <c r="AI35" i="4"/>
  <c r="AB35" i="4"/>
  <c r="L39" i="4"/>
  <c r="E19" i="36" s="1"/>
  <c r="N28" i="4"/>
  <c r="V30" i="4"/>
  <c r="N30" i="4"/>
  <c r="AJ30" i="4"/>
  <c r="AB30" i="4"/>
  <c r="AJ33" i="4"/>
  <c r="AB33" i="4"/>
  <c r="AC34" i="4"/>
  <c r="U34" i="4"/>
  <c r="N35" i="4"/>
  <c r="AP38" i="4"/>
  <c r="N31" i="4"/>
  <c r="AQ38" i="4"/>
  <c r="AI38" i="4"/>
  <c r="H39" i="4"/>
  <c r="D19" i="36" s="1"/>
  <c r="U23" i="4"/>
  <c r="AC24" i="4"/>
  <c r="U24" i="4"/>
  <c r="AQ30" i="4"/>
  <c r="AI30" i="4"/>
  <c r="AC32" i="4"/>
  <c r="U32" i="4"/>
  <c r="AQ32" i="4"/>
  <c r="AI32" i="4"/>
  <c r="V33" i="4"/>
  <c r="N33" i="4"/>
  <c r="U33" i="4"/>
  <c r="AJ34" i="4"/>
  <c r="AB34" i="4"/>
  <c r="V38" i="4"/>
  <c r="N38" i="4"/>
  <c r="S39" i="4"/>
  <c r="F19" i="36" s="1"/>
  <c r="V28" i="4"/>
  <c r="AQ28" i="4"/>
  <c r="AI28" i="4"/>
  <c r="AJ37" i="4"/>
  <c r="AB37" i="4"/>
  <c r="AN39" i="4"/>
  <c r="I19" i="36" s="1"/>
  <c r="N23" i="4"/>
  <c r="AG39" i="4"/>
  <c r="H19" i="36" s="1"/>
  <c r="N24" i="4"/>
  <c r="AB29" i="4"/>
  <c r="AC29" i="4" s="1"/>
  <c r="AI31" i="4"/>
  <c r="N34" i="4"/>
  <c r="AI34" i="4"/>
  <c r="AC35" i="4"/>
  <c r="U35" i="4"/>
  <c r="U38" i="4"/>
  <c r="Z39" i="4"/>
  <c r="G19" i="36" s="1"/>
  <c r="AI23" i="4"/>
  <c r="X73" i="4"/>
  <c r="Y45" i="4" s="1"/>
  <c r="Y54" i="4" s="1"/>
  <c r="Z54" i="4" s="1"/>
  <c r="AB54" i="4" s="1"/>
  <c r="AC54" i="4" s="1"/>
  <c r="AG61" i="5" l="1"/>
  <c r="AG62" i="5" s="1"/>
  <c r="AG63" i="5"/>
  <c r="AI63" i="5" s="1"/>
  <c r="AG69" i="5"/>
  <c r="AQ69" i="5" s="1"/>
  <c r="AI66" i="5"/>
  <c r="AJ66" i="5" s="1"/>
  <c r="AP47" i="5"/>
  <c r="AQ47" i="5" s="1"/>
  <c r="U51" i="4"/>
  <c r="V51" i="4" s="1"/>
  <c r="Z45" i="4"/>
  <c r="AB45" i="4" s="1"/>
  <c r="Y52" i="4"/>
  <c r="Z52" i="4" s="1"/>
  <c r="AB52" i="4" s="1"/>
  <c r="AC52" i="4" s="1"/>
  <c r="Y51" i="4"/>
  <c r="Z51" i="4" s="1"/>
  <c r="AB51" i="4" s="1"/>
  <c r="AC51" i="4" s="1"/>
  <c r="AP50" i="5"/>
  <c r="AQ50" i="5" s="1"/>
  <c r="AN60" i="5"/>
  <c r="AN66" i="5"/>
  <c r="U61" i="5"/>
  <c r="V61" i="5" s="1"/>
  <c r="H47" i="4"/>
  <c r="H50" i="4" s="1"/>
  <c r="AI62" i="5"/>
  <c r="AJ62" i="5" s="1"/>
  <c r="AG64" i="5"/>
  <c r="N68" i="5"/>
  <c r="O68" i="5" s="1"/>
  <c r="L70" i="5"/>
  <c r="N70" i="5" s="1"/>
  <c r="O70" i="5" s="1"/>
  <c r="U69" i="5"/>
  <c r="AC69" i="5"/>
  <c r="AJ63" i="5"/>
  <c r="AB63" i="5"/>
  <c r="N67" i="5"/>
  <c r="O67" i="5" s="1"/>
  <c r="AI61" i="5"/>
  <c r="AJ61" i="5" s="1"/>
  <c r="Z64" i="5"/>
  <c r="L47" i="4"/>
  <c r="V69" i="5"/>
  <c r="N69" i="5"/>
  <c r="S68" i="5"/>
  <c r="U67" i="5"/>
  <c r="V67" i="5" s="1"/>
  <c r="S62" i="5"/>
  <c r="U63" i="5"/>
  <c r="AC63" i="5"/>
  <c r="AQ63" i="5"/>
  <c r="L62" i="5"/>
  <c r="N61" i="5"/>
  <c r="O61" i="5" s="1"/>
  <c r="AB67" i="5"/>
  <c r="AC67" i="5" s="1"/>
  <c r="S47" i="4"/>
  <c r="AI67" i="5"/>
  <c r="AJ67" i="5" s="1"/>
  <c r="AB61" i="5"/>
  <c r="AC61" i="5" s="1"/>
  <c r="V63" i="5"/>
  <c r="N63" i="5"/>
  <c r="Z68" i="5"/>
  <c r="AI68" i="5" s="1"/>
  <c r="AJ68" i="5" s="1"/>
  <c r="AJ69" i="5"/>
  <c r="AB69" i="5"/>
  <c r="AQ23" i="4"/>
  <c r="AJ23" i="4"/>
  <c r="V23" i="4"/>
  <c r="O23" i="4"/>
  <c r="AE73" i="4"/>
  <c r="AF45" i="4" s="1"/>
  <c r="AF54" i="4" s="1"/>
  <c r="AG54" i="4" s="1"/>
  <c r="AI39" i="4"/>
  <c r="H20" i="36" s="1"/>
  <c r="H21" i="36" s="1"/>
  <c r="N39" i="4"/>
  <c r="E20" i="36" s="1"/>
  <c r="E21" i="36" s="1"/>
  <c r="AP39" i="4"/>
  <c r="I20" i="36" s="1"/>
  <c r="I21" i="36" s="1"/>
  <c r="U39" i="4"/>
  <c r="F20" i="36" s="1"/>
  <c r="F21" i="36" s="1"/>
  <c r="AB39" i="4"/>
  <c r="G20" i="36" s="1"/>
  <c r="G21" i="36" s="1"/>
  <c r="AG70" i="5" l="1"/>
  <c r="AI69" i="5"/>
  <c r="Z47" i="4"/>
  <c r="AB47" i="4" s="1"/>
  <c r="AC47" i="4" s="1"/>
  <c r="AI54" i="4"/>
  <c r="AJ54" i="4" s="1"/>
  <c r="AG45" i="4"/>
  <c r="AF52" i="4"/>
  <c r="AG52" i="4" s="1"/>
  <c r="AF51" i="4"/>
  <c r="AG51" i="4" s="1"/>
  <c r="AJ45" i="4"/>
  <c r="AN67" i="5"/>
  <c r="AP67" i="5" s="1"/>
  <c r="AQ67" i="5" s="1"/>
  <c r="AP66" i="5"/>
  <c r="AQ66" i="5" s="1"/>
  <c r="AN69" i="5"/>
  <c r="AP69" i="5" s="1"/>
  <c r="AP60" i="5"/>
  <c r="AQ60" i="5" s="1"/>
  <c r="AN63" i="5"/>
  <c r="AP63" i="5" s="1"/>
  <c r="AN61" i="5"/>
  <c r="AQ45" i="4"/>
  <c r="AI45" i="4"/>
  <c r="AG47" i="4"/>
  <c r="H66" i="4"/>
  <c r="H60" i="4"/>
  <c r="S50" i="4"/>
  <c r="U47" i="4"/>
  <c r="V47" i="4" s="1"/>
  <c r="N47" i="4"/>
  <c r="O47" i="4" s="1"/>
  <c r="L50" i="4"/>
  <c r="Z70" i="5"/>
  <c r="AB68" i="5"/>
  <c r="AC68" i="5" s="1"/>
  <c r="U62" i="5"/>
  <c r="V62" i="5" s="1"/>
  <c r="S64" i="5"/>
  <c r="AB64" i="5" s="1"/>
  <c r="S70" i="5"/>
  <c r="U70" i="5" s="1"/>
  <c r="V70" i="5" s="1"/>
  <c r="AB62" i="5"/>
  <c r="AC62" i="5" s="1"/>
  <c r="U68" i="5"/>
  <c r="V68" i="5" s="1"/>
  <c r="L64" i="5"/>
  <c r="N64" i="5" s="1"/>
  <c r="O64" i="5" s="1"/>
  <c r="N62" i="5"/>
  <c r="O62" i="5" s="1"/>
  <c r="AI64" i="5"/>
  <c r="AJ64" i="5" s="1"/>
  <c r="AQ39" i="4"/>
  <c r="AJ39" i="4"/>
  <c r="V39" i="4"/>
  <c r="O39" i="4"/>
  <c r="AC39" i="4"/>
  <c r="AL73" i="4"/>
  <c r="AM45" i="4" s="1"/>
  <c r="AM54" i="4" s="1"/>
  <c r="AN54" i="4" s="1"/>
  <c r="AP54" i="4" s="1"/>
  <c r="AQ54" i="4" s="1"/>
  <c r="AI47" i="4" l="1"/>
  <c r="AJ47" i="4" s="1"/>
  <c r="Z50" i="4"/>
  <c r="AB50" i="4" s="1"/>
  <c r="AC50" i="4" s="1"/>
  <c r="AI51" i="4"/>
  <c r="AJ51" i="4" s="1"/>
  <c r="AI52" i="4"/>
  <c r="AJ52" i="4" s="1"/>
  <c r="AN45" i="4"/>
  <c r="AP45" i="4" s="1"/>
  <c r="AM51" i="4"/>
  <c r="AN51" i="4" s="1"/>
  <c r="AP51" i="4" s="1"/>
  <c r="AQ51" i="4" s="1"/>
  <c r="AM52" i="4"/>
  <c r="AN52" i="4" s="1"/>
  <c r="AP52" i="4" s="1"/>
  <c r="AQ52" i="4" s="1"/>
  <c r="AN62" i="5"/>
  <c r="AP61" i="5"/>
  <c r="AQ61" i="5" s="1"/>
  <c r="AG50" i="4"/>
  <c r="AG60" i="4" s="1"/>
  <c r="AN68" i="5"/>
  <c r="AB70" i="5"/>
  <c r="AC70" i="5" s="1"/>
  <c r="H63" i="4"/>
  <c r="O63" i="4" s="1"/>
  <c r="H61" i="4"/>
  <c r="H62" i="4" s="1"/>
  <c r="H69" i="4"/>
  <c r="O69" i="4" s="1"/>
  <c r="H67" i="4"/>
  <c r="H68" i="4" s="1"/>
  <c r="U50" i="4"/>
  <c r="V50" i="4" s="1"/>
  <c r="L60" i="4"/>
  <c r="N50" i="4"/>
  <c r="O50" i="4" s="1"/>
  <c r="L66" i="4"/>
  <c r="U64" i="5"/>
  <c r="V64" i="5" s="1"/>
  <c r="AC64" i="5"/>
  <c r="AI70" i="5"/>
  <c r="AJ70" i="5" s="1"/>
  <c r="S66" i="4"/>
  <c r="S60" i="4"/>
  <c r="Z66" i="4" l="1"/>
  <c r="Z67" i="4" s="1"/>
  <c r="Z60" i="4"/>
  <c r="Z63" i="4" s="1"/>
  <c r="AN47" i="4"/>
  <c r="AP47" i="4" s="1"/>
  <c r="AQ47" i="4" s="1"/>
  <c r="AI50" i="4"/>
  <c r="AJ50" i="4" s="1"/>
  <c r="AG66" i="4"/>
  <c r="AG69" i="4" s="1"/>
  <c r="AN70" i="5"/>
  <c r="AP70" i="5" s="1"/>
  <c r="AQ70" i="5" s="1"/>
  <c r="AP68" i="5"/>
  <c r="AQ68" i="5" s="1"/>
  <c r="AN64" i="5"/>
  <c r="AP64" i="5" s="1"/>
  <c r="AQ64" i="5" s="1"/>
  <c r="AP62" i="5"/>
  <c r="AQ62" i="5" s="1"/>
  <c r="H70" i="4"/>
  <c r="H64" i="4"/>
  <c r="N60" i="4"/>
  <c r="O60" i="4" s="1"/>
  <c r="L63" i="4"/>
  <c r="L61" i="4"/>
  <c r="AG61" i="4"/>
  <c r="AG62" i="4" s="1"/>
  <c r="AG63" i="4"/>
  <c r="U60" i="4"/>
  <c r="V60" i="4" s="1"/>
  <c r="S63" i="4"/>
  <c r="S61" i="4"/>
  <c r="S62" i="4" s="1"/>
  <c r="S69" i="4"/>
  <c r="AC69" i="4" s="1"/>
  <c r="S67" i="4"/>
  <c r="S68" i="4" s="1"/>
  <c r="U66" i="4"/>
  <c r="V66" i="4" s="1"/>
  <c r="N66" i="4"/>
  <c r="O66" i="4" s="1"/>
  <c r="L69" i="4"/>
  <c r="L67" i="4"/>
  <c r="L68" i="4" s="1"/>
  <c r="Z61" i="4" l="1"/>
  <c r="Z62" i="4" s="1"/>
  <c r="AB60" i="4"/>
  <c r="AC60" i="4" s="1"/>
  <c r="AB66" i="4"/>
  <c r="AC66" i="4" s="1"/>
  <c r="Z69" i="4"/>
  <c r="AJ69" i="4" s="1"/>
  <c r="AI60" i="4"/>
  <c r="AJ60" i="4" s="1"/>
  <c r="AN50" i="4"/>
  <c r="AP50" i="4" s="1"/>
  <c r="AQ50" i="4" s="1"/>
  <c r="AI66" i="4"/>
  <c r="AJ66" i="4" s="1"/>
  <c r="AG67" i="4"/>
  <c r="AG68" i="4" s="1"/>
  <c r="AG70" i="4" s="1"/>
  <c r="AI61" i="4"/>
  <c r="AJ61" i="4" s="1"/>
  <c r="AB67" i="4"/>
  <c r="AC67" i="4" s="1"/>
  <c r="AI62" i="4"/>
  <c r="AJ62" i="4" s="1"/>
  <c r="AG64" i="4"/>
  <c r="AJ63" i="4"/>
  <c r="AB63" i="4"/>
  <c r="U67" i="4"/>
  <c r="V67" i="4" s="1"/>
  <c r="N67" i="4"/>
  <c r="O67" i="4" s="1"/>
  <c r="Z64" i="4"/>
  <c r="AB62" i="4"/>
  <c r="AC62" i="4" s="1"/>
  <c r="AB61" i="4"/>
  <c r="AC61" i="4" s="1"/>
  <c r="AI63" i="4"/>
  <c r="AQ63" i="4"/>
  <c r="L62" i="4"/>
  <c r="U62" i="4" s="1"/>
  <c r="V62" i="4" s="1"/>
  <c r="N61" i="4"/>
  <c r="O61" i="4" s="1"/>
  <c r="U61" i="4"/>
  <c r="V61" i="4" s="1"/>
  <c r="AC63" i="4"/>
  <c r="U63" i="4"/>
  <c r="Z68" i="4"/>
  <c r="N68" i="4"/>
  <c r="O68" i="4" s="1"/>
  <c r="L70" i="4"/>
  <c r="U69" i="4"/>
  <c r="N69" i="4"/>
  <c r="V69" i="4"/>
  <c r="AI67" i="4"/>
  <c r="AJ67" i="4" s="1"/>
  <c r="S64" i="4"/>
  <c r="AQ69" i="4"/>
  <c r="S70" i="4"/>
  <c r="U68" i="4"/>
  <c r="V68" i="4" s="1"/>
  <c r="V63" i="4"/>
  <c r="N63" i="4"/>
  <c r="AI69" i="4" l="1"/>
  <c r="AB69" i="4"/>
  <c r="AN66" i="4"/>
  <c r="AN60" i="4"/>
  <c r="AN63" i="4" s="1"/>
  <c r="AP63" i="4" s="1"/>
  <c r="AN67" i="4"/>
  <c r="AN69" i="4"/>
  <c r="AP69" i="4" s="1"/>
  <c r="AP66" i="4"/>
  <c r="AQ66" i="4" s="1"/>
  <c r="AP60" i="4"/>
  <c r="AQ60" i="4" s="1"/>
  <c r="U70" i="4"/>
  <c r="V70" i="4" s="1"/>
  <c r="AB68" i="4"/>
  <c r="AC68" i="4" s="1"/>
  <c r="Z70" i="4"/>
  <c r="AB70" i="4" s="1"/>
  <c r="AC70" i="4" s="1"/>
  <c r="AI68" i="4"/>
  <c r="AJ68" i="4" s="1"/>
  <c r="AI64" i="4"/>
  <c r="H22" i="36" s="1"/>
  <c r="N70" i="4"/>
  <c r="O70" i="4" s="1"/>
  <c r="AB64" i="4"/>
  <c r="G22" i="36" s="1"/>
  <c r="N62" i="4"/>
  <c r="O62" i="4" s="1"/>
  <c r="L64" i="4"/>
  <c r="N64" i="4" s="1"/>
  <c r="E22" i="36" s="1"/>
  <c r="AN61" i="4" l="1"/>
  <c r="AP61" i="4" s="1"/>
  <c r="AQ61" i="4" s="1"/>
  <c r="AI70" i="4"/>
  <c r="AJ70" i="4" s="1"/>
  <c r="AJ64" i="4"/>
  <c r="AC64" i="4"/>
  <c r="O64" i="4"/>
  <c r="AN62" i="4"/>
  <c r="AN68" i="4"/>
  <c r="AP67" i="4"/>
  <c r="AQ67" i="4" s="1"/>
  <c r="U64" i="4"/>
  <c r="F22" i="36" s="1"/>
  <c r="H23" i="36" l="1"/>
  <c r="G23" i="36"/>
  <c r="E23" i="36"/>
  <c r="V64" i="4"/>
  <c r="AP68" i="4"/>
  <c r="AQ68" i="4" s="1"/>
  <c r="AN70" i="4"/>
  <c r="AP70" i="4" s="1"/>
  <c r="AQ70" i="4" s="1"/>
  <c r="AP62" i="4"/>
  <c r="AQ62" i="4" s="1"/>
  <c r="AN64" i="4"/>
  <c r="AP64" i="4" s="1"/>
  <c r="I22" i="36" s="1"/>
  <c r="F23" i="36" l="1"/>
  <c r="AQ64" i="4"/>
  <c r="I23" i="36" l="1"/>
  <c r="Q73" i="3" l="1"/>
  <c r="R45" i="3" s="1"/>
  <c r="L46" i="3"/>
  <c r="H46" i="3"/>
  <c r="O46" i="3" s="1"/>
  <c r="AM44" i="3"/>
  <c r="AN44" i="3" s="1"/>
  <c r="Y44" i="3"/>
  <c r="Z44" i="3" s="1"/>
  <c r="K44" i="3"/>
  <c r="L44" i="3" s="1"/>
  <c r="H43" i="3"/>
  <c r="AM40" i="3"/>
  <c r="AN40" i="3" s="1"/>
  <c r="Y40" i="3"/>
  <c r="Z40" i="3" s="1"/>
  <c r="K40" i="3"/>
  <c r="L40" i="3" s="1"/>
  <c r="AM31" i="3"/>
  <c r="AN31" i="3" s="1"/>
  <c r="R31" i="3"/>
  <c r="S31" i="3" s="1"/>
  <c r="K31" i="3"/>
  <c r="L31" i="3" s="1"/>
  <c r="AM29" i="3"/>
  <c r="AN29" i="3" s="1"/>
  <c r="AF29" i="3"/>
  <c r="AG29" i="3" s="1"/>
  <c r="K29" i="3"/>
  <c r="L29" i="3" s="1"/>
  <c r="AN28" i="3"/>
  <c r="AP28" i="3" s="1"/>
  <c r="AG28" i="3"/>
  <c r="AQ28" i="3" s="1"/>
  <c r="Z28" i="3"/>
  <c r="S28" i="3"/>
  <c r="AC28" i="3" s="1"/>
  <c r="L28" i="3"/>
  <c r="U28" i="3" s="1"/>
  <c r="H28" i="3"/>
  <c r="O28" i="3" s="1"/>
  <c r="AG24" i="3"/>
  <c r="AQ24" i="3" s="1"/>
  <c r="Z24" i="3"/>
  <c r="S24" i="3"/>
  <c r="AC24" i="3" s="1"/>
  <c r="L24" i="3"/>
  <c r="V24" i="3" s="1"/>
  <c r="H24" i="3"/>
  <c r="O24" i="3" s="1"/>
  <c r="AN23" i="3"/>
  <c r="AG23" i="3"/>
  <c r="Z23" i="3"/>
  <c r="S23" i="3"/>
  <c r="L23" i="3"/>
  <c r="H23" i="3"/>
  <c r="AM37" i="3"/>
  <c r="AN37" i="3" s="1"/>
  <c r="S45" i="3" l="1"/>
  <c r="U45" i="3" s="1"/>
  <c r="V45" i="3" s="1"/>
  <c r="R54" i="3"/>
  <c r="S54" i="3" s="1"/>
  <c r="R52" i="3"/>
  <c r="S52" i="3" s="1"/>
  <c r="U52" i="3" s="1"/>
  <c r="V52" i="3" s="1"/>
  <c r="R51" i="3"/>
  <c r="S51" i="3" s="1"/>
  <c r="AP24" i="3"/>
  <c r="Y33" i="3"/>
  <c r="Z33" i="3" s="1"/>
  <c r="AJ33" i="3" s="1"/>
  <c r="AF42" i="3"/>
  <c r="AG42" i="3" s="1"/>
  <c r="AF35" i="3"/>
  <c r="AG35" i="3" s="1"/>
  <c r="AQ35" i="3" s="1"/>
  <c r="K37" i="3"/>
  <c r="L37" i="3" s="1"/>
  <c r="V37" i="3" s="1"/>
  <c r="N23" i="3"/>
  <c r="O23" i="3" s="1"/>
  <c r="G32" i="3"/>
  <c r="H32" i="3" s="1"/>
  <c r="O32" i="3" s="1"/>
  <c r="R42" i="3"/>
  <c r="S42" i="3" s="1"/>
  <c r="X73" i="3"/>
  <c r="Y45" i="3" s="1"/>
  <c r="AP23" i="3"/>
  <c r="AQ23" i="3" s="1"/>
  <c r="AI23" i="3"/>
  <c r="AJ23" i="3" s="1"/>
  <c r="AP29" i="3"/>
  <c r="AQ29" i="3" s="1"/>
  <c r="U31" i="3"/>
  <c r="V31" i="3" s="1"/>
  <c r="U23" i="3"/>
  <c r="V23" i="3" s="1"/>
  <c r="AJ28" i="3"/>
  <c r="AB28" i="3"/>
  <c r="G34" i="3"/>
  <c r="H34" i="3" s="1"/>
  <c r="O34" i="3" s="1"/>
  <c r="Y35" i="3"/>
  <c r="Z35" i="3" s="1"/>
  <c r="AI35" i="3" s="1"/>
  <c r="AF37" i="3"/>
  <c r="AG37" i="3" s="1"/>
  <c r="G44" i="3"/>
  <c r="H44" i="3" s="1"/>
  <c r="G40" i="3"/>
  <c r="H40" i="3" s="1"/>
  <c r="G31" i="3"/>
  <c r="H31" i="3" s="1"/>
  <c r="O31" i="3" s="1"/>
  <c r="G29" i="3"/>
  <c r="H29" i="3" s="1"/>
  <c r="N29" i="3" s="1"/>
  <c r="AB23" i="3"/>
  <c r="AC23" i="3" s="1"/>
  <c r="U24" i="3"/>
  <c r="Y29" i="3"/>
  <c r="Z29" i="3" s="1"/>
  <c r="AF31" i="3"/>
  <c r="AG31" i="3" s="1"/>
  <c r="K33" i="3"/>
  <c r="L33" i="3" s="1"/>
  <c r="AM33" i="3"/>
  <c r="AN33" i="3" s="1"/>
  <c r="R35" i="3"/>
  <c r="S35" i="3" s="1"/>
  <c r="Y37" i="3"/>
  <c r="Z37" i="3" s="1"/>
  <c r="N24" i="3"/>
  <c r="AI24" i="3"/>
  <c r="N28" i="3"/>
  <c r="V28" i="3"/>
  <c r="AI28" i="3"/>
  <c r="R29" i="3"/>
  <c r="S29" i="3" s="1"/>
  <c r="G30" i="3"/>
  <c r="H30" i="3" s="1"/>
  <c r="O30" i="3" s="1"/>
  <c r="Y31" i="3"/>
  <c r="Z31" i="3" s="1"/>
  <c r="AF33" i="3"/>
  <c r="AG33" i="3" s="1"/>
  <c r="K35" i="3"/>
  <c r="L35" i="3" s="1"/>
  <c r="AM35" i="3"/>
  <c r="AN35" i="3" s="1"/>
  <c r="R37" i="3"/>
  <c r="S37" i="3" s="1"/>
  <c r="G38" i="3"/>
  <c r="H38" i="3" s="1"/>
  <c r="O38" i="3" s="1"/>
  <c r="Q46" i="3"/>
  <c r="X46" i="3" s="1"/>
  <c r="AE46" i="3" s="1"/>
  <c r="AL46" i="3" s="1"/>
  <c r="AJ24" i="3"/>
  <c r="AB24" i="3"/>
  <c r="AN43" i="3"/>
  <c r="AG43" i="3"/>
  <c r="Z43" i="3"/>
  <c r="S43" i="3"/>
  <c r="L43" i="3"/>
  <c r="G42" i="3"/>
  <c r="H42" i="3" s="1"/>
  <c r="AM38" i="3"/>
  <c r="AN38" i="3" s="1"/>
  <c r="AF38" i="3"/>
  <c r="AG38" i="3" s="1"/>
  <c r="Y38" i="3"/>
  <c r="Z38" i="3" s="1"/>
  <c r="R38" i="3"/>
  <c r="S38" i="3" s="1"/>
  <c r="K38" i="3"/>
  <c r="L38" i="3" s="1"/>
  <c r="G37" i="3"/>
  <c r="H37" i="3" s="1"/>
  <c r="O37" i="3" s="1"/>
  <c r="G35" i="3"/>
  <c r="H35" i="3" s="1"/>
  <c r="O35" i="3" s="1"/>
  <c r="AM34" i="3"/>
  <c r="AN34" i="3" s="1"/>
  <c r="AF34" i="3"/>
  <c r="AG34" i="3" s="1"/>
  <c r="Y34" i="3"/>
  <c r="Z34" i="3" s="1"/>
  <c r="R34" i="3"/>
  <c r="S34" i="3" s="1"/>
  <c r="K34" i="3"/>
  <c r="L34" i="3" s="1"/>
  <c r="G33" i="3"/>
  <c r="H33" i="3" s="1"/>
  <c r="O33" i="3" s="1"/>
  <c r="AM32" i="3"/>
  <c r="AN32" i="3" s="1"/>
  <c r="AF32" i="3"/>
  <c r="AG32" i="3" s="1"/>
  <c r="Y32" i="3"/>
  <c r="Z32" i="3" s="1"/>
  <c r="R32" i="3"/>
  <c r="S32" i="3" s="1"/>
  <c r="K32" i="3"/>
  <c r="L32" i="3" s="1"/>
  <c r="AM30" i="3"/>
  <c r="AN30" i="3" s="1"/>
  <c r="AF30" i="3"/>
  <c r="AG30" i="3" s="1"/>
  <c r="Y30" i="3"/>
  <c r="Z30" i="3" s="1"/>
  <c r="R30" i="3"/>
  <c r="S30" i="3" s="1"/>
  <c r="K30" i="3"/>
  <c r="L30" i="3" s="1"/>
  <c r="R33" i="3"/>
  <c r="S33" i="3" s="1"/>
  <c r="AB33" i="3" s="1"/>
  <c r="R40" i="3"/>
  <c r="S40" i="3" s="1"/>
  <c r="AB40" i="3" s="1"/>
  <c r="AF40" i="3"/>
  <c r="AG40" i="3" s="1"/>
  <c r="AP40" i="3" s="1"/>
  <c r="K42" i="3"/>
  <c r="L42" i="3" s="1"/>
  <c r="Y42" i="3"/>
  <c r="Z42" i="3" s="1"/>
  <c r="AM42" i="3"/>
  <c r="AN42" i="3" s="1"/>
  <c r="R44" i="3"/>
  <c r="S44" i="3" s="1"/>
  <c r="AF44" i="3"/>
  <c r="AG44" i="3" s="1"/>
  <c r="AP44" i="3" s="1"/>
  <c r="N46" i="3"/>
  <c r="V46" i="3"/>
  <c r="Z45" i="3" l="1"/>
  <c r="AB45" i="3" s="1"/>
  <c r="AC45" i="3" s="1"/>
  <c r="Y54" i="3"/>
  <c r="Z54" i="3" s="1"/>
  <c r="Y52" i="3"/>
  <c r="Z52" i="3" s="1"/>
  <c r="Y51" i="3"/>
  <c r="Z51" i="3" s="1"/>
  <c r="AB51" i="3" s="1"/>
  <c r="AC51" i="3" s="1"/>
  <c r="U51" i="3"/>
  <c r="V51" i="3" s="1"/>
  <c r="U54" i="3"/>
  <c r="V54" i="3" s="1"/>
  <c r="AP42" i="3"/>
  <c r="AQ42" i="3" s="1"/>
  <c r="AP35" i="3"/>
  <c r="AP32" i="3"/>
  <c r="AG39" i="3"/>
  <c r="S39" i="3"/>
  <c r="AE73" i="3"/>
  <c r="AF45" i="3" s="1"/>
  <c r="AP43" i="3"/>
  <c r="AQ43" i="3" s="1"/>
  <c r="N40" i="3"/>
  <c r="O40" i="3" s="1"/>
  <c r="U44" i="3"/>
  <c r="V44" i="3" s="1"/>
  <c r="AC30" i="3"/>
  <c r="U30" i="3"/>
  <c r="V32" i="3"/>
  <c r="N32" i="3"/>
  <c r="AB34" i="3"/>
  <c r="AJ34" i="3"/>
  <c r="S46" i="3"/>
  <c r="AI31" i="3"/>
  <c r="AQ31" i="3"/>
  <c r="AN39" i="3"/>
  <c r="AI40" i="3"/>
  <c r="AJ40" i="3" s="1"/>
  <c r="AQ40" i="3"/>
  <c r="AJ30" i="3"/>
  <c r="AB30" i="3"/>
  <c r="AC32" i="3"/>
  <c r="U32" i="3"/>
  <c r="AI34" i="3"/>
  <c r="AQ34" i="3"/>
  <c r="AQ38" i="3"/>
  <c r="AI38" i="3"/>
  <c r="L39" i="3"/>
  <c r="N35" i="3"/>
  <c r="V35" i="3"/>
  <c r="AB29" i="3"/>
  <c r="AC29" i="3" s="1"/>
  <c r="AI37" i="3"/>
  <c r="AQ37" i="3"/>
  <c r="AB44" i="3"/>
  <c r="AC44" i="3" s="1"/>
  <c r="N37" i="3"/>
  <c r="AI44" i="3"/>
  <c r="AJ44" i="3" s="1"/>
  <c r="AQ44" i="3"/>
  <c r="N42" i="3"/>
  <c r="O42" i="3" s="1"/>
  <c r="N30" i="3"/>
  <c r="V30" i="3"/>
  <c r="AP30" i="3"/>
  <c r="AI32" i="3"/>
  <c r="AQ32" i="3"/>
  <c r="AC34" i="3"/>
  <c r="U34" i="3"/>
  <c r="AC38" i="3"/>
  <c r="U38" i="3"/>
  <c r="AI43" i="3"/>
  <c r="AJ43" i="3" s="1"/>
  <c r="U37" i="3"/>
  <c r="AC37" i="3"/>
  <c r="AB31" i="3"/>
  <c r="AC31" i="3" s="1"/>
  <c r="AJ31" i="3"/>
  <c r="AB37" i="3"/>
  <c r="AJ37" i="3"/>
  <c r="N33" i="3"/>
  <c r="V33" i="3"/>
  <c r="U42" i="3"/>
  <c r="V42" i="3" s="1"/>
  <c r="AI29" i="3"/>
  <c r="AJ29" i="3" s="1"/>
  <c r="AP37" i="3"/>
  <c r="AJ38" i="3"/>
  <c r="AB38" i="3"/>
  <c r="N43" i="3"/>
  <c r="O43" i="3" s="1"/>
  <c r="Z39" i="3"/>
  <c r="U33" i="3"/>
  <c r="AC33" i="3"/>
  <c r="U43" i="3"/>
  <c r="V43" i="3" s="1"/>
  <c r="U29" i="3"/>
  <c r="V29" i="3" s="1"/>
  <c r="U35" i="3"/>
  <c r="AC35" i="3"/>
  <c r="O29" i="3"/>
  <c r="AB42" i="3"/>
  <c r="AC42" i="3" s="1"/>
  <c r="U40" i="3"/>
  <c r="V40" i="3" s="1"/>
  <c r="AC40" i="3"/>
  <c r="AQ30" i="3"/>
  <c r="AI30" i="3"/>
  <c r="AJ32" i="3"/>
  <c r="AB32" i="3"/>
  <c r="V34" i="3"/>
  <c r="N34" i="3"/>
  <c r="AP34" i="3"/>
  <c r="V38" i="3"/>
  <c r="N38" i="3"/>
  <c r="AP38" i="3"/>
  <c r="AB43" i="3"/>
  <c r="AC43" i="3" s="1"/>
  <c r="N44" i="3"/>
  <c r="O44" i="3" s="1"/>
  <c r="AI33" i="3"/>
  <c r="AQ33" i="3"/>
  <c r="H39" i="3"/>
  <c r="AP33" i="3"/>
  <c r="AB35" i="3"/>
  <c r="AJ35" i="3"/>
  <c r="AI42" i="3"/>
  <c r="AJ42" i="3" s="1"/>
  <c r="N31" i="3"/>
  <c r="AP31" i="3"/>
  <c r="AJ45" i="3" l="1"/>
  <c r="AG45" i="3"/>
  <c r="AQ45" i="3" s="1"/>
  <c r="AF54" i="3"/>
  <c r="AG54" i="3" s="1"/>
  <c r="AI54" i="3" s="1"/>
  <c r="AF51" i="3"/>
  <c r="AG51" i="3" s="1"/>
  <c r="AF52" i="3"/>
  <c r="AG52" i="3" s="1"/>
  <c r="AB52" i="3"/>
  <c r="AC52" i="3" s="1"/>
  <c r="AB54" i="3"/>
  <c r="AC54" i="3" s="1"/>
  <c r="AJ54" i="3"/>
  <c r="H51" i="3"/>
  <c r="N51" i="3" s="1"/>
  <c r="O51" i="3" s="1"/>
  <c r="H52" i="3"/>
  <c r="N52" i="3" s="1"/>
  <c r="O52" i="3" s="1"/>
  <c r="AL73" i="3"/>
  <c r="AM45" i="3" s="1"/>
  <c r="Z46" i="3"/>
  <c r="Z47" i="3" s="1"/>
  <c r="AB39" i="3"/>
  <c r="AC39" i="3" s="1"/>
  <c r="L47" i="3"/>
  <c r="N39" i="3"/>
  <c r="O39" i="3" s="1"/>
  <c r="U39" i="3"/>
  <c r="V39" i="3" s="1"/>
  <c r="H47" i="3"/>
  <c r="AP39" i="3"/>
  <c r="AQ39" i="3" s="1"/>
  <c r="U46" i="3"/>
  <c r="AC46" i="3"/>
  <c r="AI39" i="3"/>
  <c r="AJ39" i="3" s="1"/>
  <c r="S47" i="3"/>
  <c r="AI45" i="3" l="1"/>
  <c r="AN45" i="3"/>
  <c r="AP45" i="3" s="1"/>
  <c r="AM54" i="3"/>
  <c r="AN54" i="3" s="1"/>
  <c r="AP54" i="3" s="1"/>
  <c r="AQ54" i="3" s="1"/>
  <c r="AM52" i="3"/>
  <c r="AN52" i="3" s="1"/>
  <c r="AP52" i="3" s="1"/>
  <c r="AQ52" i="3" s="1"/>
  <c r="AM51" i="3"/>
  <c r="AN51" i="3" s="1"/>
  <c r="AP51" i="3" s="1"/>
  <c r="AQ51" i="3" s="1"/>
  <c r="AI52" i="3"/>
  <c r="AJ52" i="3" s="1"/>
  <c r="AI51" i="3"/>
  <c r="AJ51" i="3" s="1"/>
  <c r="Z50" i="3"/>
  <c r="AB47" i="3"/>
  <c r="AC47" i="3" s="1"/>
  <c r="S50" i="3"/>
  <c r="S66" i="3" s="1"/>
  <c r="U47" i="3"/>
  <c r="V47" i="3" s="1"/>
  <c r="N47" i="3"/>
  <c r="O47" i="3" s="1"/>
  <c r="L50" i="3"/>
  <c r="L66" i="3" s="1"/>
  <c r="AG46" i="3"/>
  <c r="AN46" i="3"/>
  <c r="H50" i="3"/>
  <c r="H66" i="3" s="1"/>
  <c r="AB46" i="3"/>
  <c r="AJ46" i="3"/>
  <c r="H67" i="3" l="1"/>
  <c r="H68" i="3" s="1"/>
  <c r="H69" i="3"/>
  <c r="L69" i="3"/>
  <c r="L67" i="3"/>
  <c r="L68" i="3" s="1"/>
  <c r="N66" i="3"/>
  <c r="O66" i="3" s="1"/>
  <c r="Z60" i="3"/>
  <c r="Z63" i="3" s="1"/>
  <c r="Z66" i="3"/>
  <c r="U66" i="3"/>
  <c r="V66" i="3" s="1"/>
  <c r="S67" i="3"/>
  <c r="S69" i="3"/>
  <c r="N50" i="3"/>
  <c r="O50" i="3" s="1"/>
  <c r="L60" i="3"/>
  <c r="L63" i="3" s="1"/>
  <c r="H60" i="3"/>
  <c r="H63" i="3" s="1"/>
  <c r="AP46" i="3"/>
  <c r="AN47" i="3"/>
  <c r="AB50" i="3"/>
  <c r="AC50" i="3" s="1"/>
  <c r="AI46" i="3"/>
  <c r="AQ46" i="3"/>
  <c r="AG47" i="3"/>
  <c r="U50" i="3"/>
  <c r="V50" i="3" s="1"/>
  <c r="S60" i="3"/>
  <c r="S63" i="3" s="1"/>
  <c r="AB63" i="3" l="1"/>
  <c r="N63" i="3"/>
  <c r="O63" i="3" s="1"/>
  <c r="AC63" i="3"/>
  <c r="U63" i="3"/>
  <c r="V63" i="3" s="1"/>
  <c r="N67" i="3"/>
  <c r="O67" i="3" s="1"/>
  <c r="N69" i="3"/>
  <c r="O69" i="3" s="1"/>
  <c r="L70" i="3"/>
  <c r="N68" i="3"/>
  <c r="O68" i="3" s="1"/>
  <c r="H70" i="3"/>
  <c r="Z61" i="3"/>
  <c r="Z62" i="3" s="1"/>
  <c r="Z64" i="3" s="1"/>
  <c r="U69" i="3"/>
  <c r="V69" i="3" s="1"/>
  <c r="U67" i="3"/>
  <c r="V67" i="3" s="1"/>
  <c r="AB60" i="3"/>
  <c r="AC60" i="3" s="1"/>
  <c r="Z69" i="3"/>
  <c r="Z67" i="3"/>
  <c r="AB66" i="3"/>
  <c r="AC66" i="3" s="1"/>
  <c r="S68" i="3"/>
  <c r="AG50" i="3"/>
  <c r="AG66" i="3" s="1"/>
  <c r="AI47" i="3"/>
  <c r="AJ47" i="3" s="1"/>
  <c r="H61" i="3"/>
  <c r="H62" i="3" s="1"/>
  <c r="H64" i="3" s="1"/>
  <c r="N60" i="3"/>
  <c r="O60" i="3" s="1"/>
  <c r="L61" i="3"/>
  <c r="L62" i="3" s="1"/>
  <c r="L64" i="3" s="1"/>
  <c r="S61" i="3"/>
  <c r="U60" i="3"/>
  <c r="V60" i="3" s="1"/>
  <c r="AP47" i="3"/>
  <c r="AQ47" i="3" s="1"/>
  <c r="AN50" i="3"/>
  <c r="AN66" i="3" s="1"/>
  <c r="AP66" i="3" l="1"/>
  <c r="AQ66" i="3" s="1"/>
  <c r="AN69" i="3"/>
  <c r="AN67" i="3"/>
  <c r="N70" i="3"/>
  <c r="O70" i="3" s="1"/>
  <c r="AG69" i="3"/>
  <c r="AG67" i="3"/>
  <c r="AI67" i="3" s="1"/>
  <c r="AJ67" i="3" s="1"/>
  <c r="AB61" i="3"/>
  <c r="AC61" i="3" s="1"/>
  <c r="N64" i="3"/>
  <c r="O64" i="3" s="1"/>
  <c r="AI66" i="3"/>
  <c r="AJ66" i="3" s="1"/>
  <c r="AB69" i="3"/>
  <c r="AC69" i="3" s="1"/>
  <c r="Z68" i="3"/>
  <c r="AB67" i="3"/>
  <c r="AC67" i="3" s="1"/>
  <c r="U68" i="3"/>
  <c r="V68" i="3" s="1"/>
  <c r="S70" i="3"/>
  <c r="U70" i="3" s="1"/>
  <c r="V70" i="3" s="1"/>
  <c r="AI50" i="3"/>
  <c r="AJ50" i="3" s="1"/>
  <c r="AG60" i="3"/>
  <c r="AG63" i="3" s="1"/>
  <c r="N61" i="3"/>
  <c r="O61" i="3" s="1"/>
  <c r="U61" i="3"/>
  <c r="V61" i="3" s="1"/>
  <c r="S62" i="3"/>
  <c r="S64" i="3" s="1"/>
  <c r="AB64" i="3" s="1"/>
  <c r="AP50" i="3"/>
  <c r="AQ50" i="3" s="1"/>
  <c r="AN60" i="3"/>
  <c r="AN63" i="3" s="1"/>
  <c r="N62" i="3"/>
  <c r="O62" i="3" s="1"/>
  <c r="AP63" i="3" l="1"/>
  <c r="AI63" i="3"/>
  <c r="AJ63" i="3" s="1"/>
  <c r="AQ63" i="3"/>
  <c r="AG68" i="3"/>
  <c r="AI68" i="3" s="1"/>
  <c r="AJ68" i="3" s="1"/>
  <c r="AP67" i="3"/>
  <c r="AQ67" i="3" s="1"/>
  <c r="AP69" i="3"/>
  <c r="AN68" i="3"/>
  <c r="AQ69" i="3"/>
  <c r="AI69" i="3"/>
  <c r="AJ69" i="3" s="1"/>
  <c r="AB68" i="3"/>
  <c r="AC68" i="3" s="1"/>
  <c r="Z70" i="3"/>
  <c r="U64" i="3"/>
  <c r="V64" i="3" s="1"/>
  <c r="AC64" i="3"/>
  <c r="AN61" i="3"/>
  <c r="AN62" i="3" s="1"/>
  <c r="AN64" i="3" s="1"/>
  <c r="AP60" i="3"/>
  <c r="AQ60" i="3" s="1"/>
  <c r="U62" i="3"/>
  <c r="V62" i="3" s="1"/>
  <c r="AB62" i="3"/>
  <c r="AC62" i="3" s="1"/>
  <c r="AG61" i="3"/>
  <c r="AI60" i="3"/>
  <c r="AJ60" i="3" s="1"/>
  <c r="AG70" i="3" l="1"/>
  <c r="AI70" i="3" s="1"/>
  <c r="AJ70" i="3" s="1"/>
  <c r="AP68" i="3"/>
  <c r="AQ68" i="3" s="1"/>
  <c r="AN70" i="3"/>
  <c r="AB70" i="3"/>
  <c r="AC70" i="3" s="1"/>
  <c r="AI61" i="3"/>
  <c r="AJ61" i="3" s="1"/>
  <c r="AG62" i="3"/>
  <c r="AG64" i="3" s="1"/>
  <c r="AP61" i="3"/>
  <c r="AQ61" i="3" s="1"/>
  <c r="AP70" i="3" l="1"/>
  <c r="AQ70" i="3" s="1"/>
  <c r="AI64" i="3"/>
  <c r="AJ64" i="3" s="1"/>
  <c r="AP64" i="3"/>
  <c r="AQ64" i="3" s="1"/>
  <c r="AI62" i="3"/>
  <c r="AJ62" i="3" s="1"/>
  <c r="AP62" i="3"/>
  <c r="AQ62" i="3" s="1"/>
  <c r="Q73" i="2" l="1"/>
  <c r="R48" i="2" s="1"/>
  <c r="R49" i="2" s="1"/>
  <c r="K48" i="2"/>
  <c r="K49" i="2" s="1"/>
  <c r="G48" i="2"/>
  <c r="AN38" i="2"/>
  <c r="AM38" i="2"/>
  <c r="AF38" i="2"/>
  <c r="AG38" i="2" s="1"/>
  <c r="Z38" i="2"/>
  <c r="Y38" i="2"/>
  <c r="R38" i="2"/>
  <c r="S38" i="2" s="1"/>
  <c r="K38" i="2"/>
  <c r="L38" i="2" s="1"/>
  <c r="V38" i="2" s="1"/>
  <c r="G38" i="2"/>
  <c r="H38" i="2" s="1"/>
  <c r="O38" i="2" s="1"/>
  <c r="AM37" i="2"/>
  <c r="AN37" i="2" s="1"/>
  <c r="AF37" i="2"/>
  <c r="AG37" i="2" s="1"/>
  <c r="Y37" i="2"/>
  <c r="Z37" i="2" s="1"/>
  <c r="R37" i="2"/>
  <c r="S37" i="2" s="1"/>
  <c r="K37" i="2"/>
  <c r="L37" i="2" s="1"/>
  <c r="G37" i="2"/>
  <c r="H37" i="2" s="1"/>
  <c r="O37" i="2" s="1"/>
  <c r="AM35" i="2"/>
  <c r="AN35" i="2" s="1"/>
  <c r="AF35" i="2"/>
  <c r="AG35" i="2" s="1"/>
  <c r="Y35" i="2"/>
  <c r="Z35" i="2" s="1"/>
  <c r="R35" i="2"/>
  <c r="S35" i="2" s="1"/>
  <c r="K35" i="2"/>
  <c r="L35" i="2" s="1"/>
  <c r="G35" i="2"/>
  <c r="H35" i="2" s="1"/>
  <c r="O35" i="2" s="1"/>
  <c r="AM34" i="2"/>
  <c r="AN34" i="2" s="1"/>
  <c r="AF34" i="2"/>
  <c r="AG34" i="2" s="1"/>
  <c r="Y34" i="2"/>
  <c r="Z34" i="2" s="1"/>
  <c r="R34" i="2"/>
  <c r="S34" i="2" s="1"/>
  <c r="K34" i="2"/>
  <c r="L34" i="2" s="1"/>
  <c r="G34" i="2"/>
  <c r="H34" i="2" s="1"/>
  <c r="O34" i="2" s="1"/>
  <c r="AM33" i="2"/>
  <c r="AN33" i="2" s="1"/>
  <c r="AF33" i="2"/>
  <c r="AG33" i="2" s="1"/>
  <c r="Y33" i="2"/>
  <c r="Z33" i="2" s="1"/>
  <c r="R33" i="2"/>
  <c r="S33" i="2" s="1"/>
  <c r="L33" i="2"/>
  <c r="K33" i="2"/>
  <c r="G33" i="2"/>
  <c r="H33" i="2" s="1"/>
  <c r="O33" i="2" s="1"/>
  <c r="AM32" i="2"/>
  <c r="AN32" i="2" s="1"/>
  <c r="AF32" i="2"/>
  <c r="AG32" i="2" s="1"/>
  <c r="Z32" i="2"/>
  <c r="Y32" i="2"/>
  <c r="R32" i="2"/>
  <c r="S32" i="2" s="1"/>
  <c r="K32" i="2"/>
  <c r="L32" i="2" s="1"/>
  <c r="G32" i="2"/>
  <c r="H32" i="2" s="1"/>
  <c r="O32" i="2" s="1"/>
  <c r="AM31" i="2"/>
  <c r="AN31" i="2" s="1"/>
  <c r="AF31" i="2"/>
  <c r="AG31" i="2" s="1"/>
  <c r="Y31" i="2"/>
  <c r="Z31" i="2" s="1"/>
  <c r="R31" i="2"/>
  <c r="S31" i="2" s="1"/>
  <c r="K31" i="2"/>
  <c r="L31" i="2" s="1"/>
  <c r="G31" i="2"/>
  <c r="H31" i="2" s="1"/>
  <c r="O31" i="2" s="1"/>
  <c r="AM30" i="2"/>
  <c r="AN30" i="2" s="1"/>
  <c r="AF30" i="2"/>
  <c r="AG30" i="2" s="1"/>
  <c r="Y30" i="2"/>
  <c r="Z30" i="2" s="1"/>
  <c r="R30" i="2"/>
  <c r="S30" i="2" s="1"/>
  <c r="K30" i="2"/>
  <c r="L30" i="2" s="1"/>
  <c r="G30" i="2"/>
  <c r="H30" i="2" s="1"/>
  <c r="O30" i="2" s="1"/>
  <c r="AM29" i="2"/>
  <c r="AN29" i="2" s="1"/>
  <c r="AF29" i="2"/>
  <c r="AG29" i="2" s="1"/>
  <c r="Y29" i="2"/>
  <c r="Z29" i="2" s="1"/>
  <c r="R29" i="2"/>
  <c r="S29" i="2" s="1"/>
  <c r="K29" i="2"/>
  <c r="L29" i="2" s="1"/>
  <c r="G29" i="2"/>
  <c r="H29" i="2" s="1"/>
  <c r="AQ28" i="2"/>
  <c r="AN28" i="2"/>
  <c r="AP28" i="2" s="1"/>
  <c r="AG28" i="2"/>
  <c r="Z28" i="2"/>
  <c r="AI28" i="2" s="1"/>
  <c r="S28" i="2"/>
  <c r="AC28" i="2" s="1"/>
  <c r="L28" i="2"/>
  <c r="U28" i="2" s="1"/>
  <c r="H28" i="2"/>
  <c r="O28" i="2" s="1"/>
  <c r="AQ24" i="2"/>
  <c r="AN24" i="2"/>
  <c r="AP24" i="2" s="1"/>
  <c r="AG24" i="2"/>
  <c r="AI24" i="2" s="1"/>
  <c r="Z24" i="2"/>
  <c r="S24" i="2"/>
  <c r="U24" i="2" s="1"/>
  <c r="O24" i="2"/>
  <c r="L24" i="2"/>
  <c r="H24" i="2"/>
  <c r="AN23" i="2"/>
  <c r="AG23" i="2"/>
  <c r="Z23" i="2"/>
  <c r="S23" i="2"/>
  <c r="L23" i="2"/>
  <c r="H23" i="2"/>
  <c r="AB31" i="2" l="1"/>
  <c r="N30" i="2"/>
  <c r="AC24" i="2"/>
  <c r="AP30" i="2"/>
  <c r="AP33" i="2"/>
  <c r="AB32" i="2"/>
  <c r="N33" i="2"/>
  <c r="AP35" i="2"/>
  <c r="R52" i="2"/>
  <c r="S52" i="2" s="1"/>
  <c r="R51" i="2"/>
  <c r="S51" i="2" s="1"/>
  <c r="K51" i="2"/>
  <c r="L51" i="2" s="1"/>
  <c r="K52" i="2"/>
  <c r="L52" i="2" s="1"/>
  <c r="X73" i="2"/>
  <c r="R45" i="2"/>
  <c r="S45" i="2" s="1"/>
  <c r="R44" i="2"/>
  <c r="S44" i="2" s="1"/>
  <c r="U44" i="2" s="1"/>
  <c r="V44" i="2" s="1"/>
  <c r="AB29" i="2"/>
  <c r="AC29" i="2" s="1"/>
  <c r="AB23" i="2"/>
  <c r="AC23" i="2" s="1"/>
  <c r="AI38" i="2"/>
  <c r="AQ38" i="2"/>
  <c r="AI29" i="2"/>
  <c r="AJ29" i="2" s="1"/>
  <c r="N29" i="2"/>
  <c r="O29" i="2" s="1"/>
  <c r="AP29" i="2"/>
  <c r="AQ29" i="2" s="1"/>
  <c r="N34" i="2"/>
  <c r="AP34" i="2"/>
  <c r="AI30" i="2"/>
  <c r="U31" i="2"/>
  <c r="V31" i="2" s="1"/>
  <c r="AI33" i="2"/>
  <c r="U34" i="2"/>
  <c r="U30" i="2"/>
  <c r="U35" i="2"/>
  <c r="U38" i="2"/>
  <c r="AC38" i="2"/>
  <c r="AI32" i="2"/>
  <c r="AB38" i="2"/>
  <c r="AJ38" i="2"/>
  <c r="AP38" i="2"/>
  <c r="AC34" i="2"/>
  <c r="AB35" i="2"/>
  <c r="AJ35" i="2"/>
  <c r="U37" i="2"/>
  <c r="AC37" i="2"/>
  <c r="S39" i="2"/>
  <c r="V30" i="2"/>
  <c r="AJ32" i="2"/>
  <c r="AQ33" i="2"/>
  <c r="H39" i="2"/>
  <c r="U23" i="2"/>
  <c r="V23" i="2" s="1"/>
  <c r="AG39" i="2"/>
  <c r="AQ30" i="2"/>
  <c r="N31" i="2"/>
  <c r="AP31" i="2"/>
  <c r="U32" i="2"/>
  <c r="AC32" i="2"/>
  <c r="AB33" i="2"/>
  <c r="AJ33" i="2"/>
  <c r="AI34" i="2"/>
  <c r="AQ34" i="2"/>
  <c r="N35" i="2"/>
  <c r="V35" i="2"/>
  <c r="N37" i="2"/>
  <c r="V37" i="2"/>
  <c r="AB37" i="2"/>
  <c r="AJ37" i="2"/>
  <c r="AP37" i="2"/>
  <c r="N38" i="2"/>
  <c r="S49" i="2"/>
  <c r="AP23" i="2"/>
  <c r="AQ23" i="2" s="1"/>
  <c r="AN39" i="2"/>
  <c r="AC30" i="2"/>
  <c r="AJ31" i="2"/>
  <c r="AQ32" i="2"/>
  <c r="V33" i="2"/>
  <c r="AI37" i="2"/>
  <c r="AQ37" i="2"/>
  <c r="AC31" i="2"/>
  <c r="V34" i="2"/>
  <c r="AC35" i="2"/>
  <c r="Z39" i="2"/>
  <c r="H48" i="2"/>
  <c r="G49" i="2"/>
  <c r="N23" i="2"/>
  <c r="O23" i="2" s="1"/>
  <c r="L39" i="2"/>
  <c r="AI23" i="2"/>
  <c r="AJ23" i="2" s="1"/>
  <c r="V24" i="2"/>
  <c r="N24" i="2"/>
  <c r="AJ24" i="2"/>
  <c r="AB24" i="2"/>
  <c r="V28" i="2"/>
  <c r="N28" i="2"/>
  <c r="AJ28" i="2"/>
  <c r="AB28" i="2"/>
  <c r="U29" i="2"/>
  <c r="V29" i="2" s="1"/>
  <c r="AB30" i="2"/>
  <c r="AJ30" i="2"/>
  <c r="AI31" i="2"/>
  <c r="AQ31" i="2"/>
  <c r="N32" i="2"/>
  <c r="V32" i="2"/>
  <c r="AP32" i="2"/>
  <c r="U33" i="2"/>
  <c r="AC33" i="2"/>
  <c r="AB34" i="2"/>
  <c r="AJ34" i="2"/>
  <c r="AI35" i="2"/>
  <c r="AQ35" i="2"/>
  <c r="L49" i="2"/>
  <c r="L48" i="2"/>
  <c r="S48" i="2"/>
  <c r="G51" i="2" l="1"/>
  <c r="H51" i="2" s="1"/>
  <c r="N51" i="2" s="1"/>
  <c r="O51" i="2" s="1"/>
  <c r="G52" i="2"/>
  <c r="H52" i="2" s="1"/>
  <c r="N52" i="2" s="1"/>
  <c r="O52" i="2" s="1"/>
  <c r="AE73" i="2"/>
  <c r="Y45" i="2"/>
  <c r="Z45" i="2" s="1"/>
  <c r="Y44" i="2"/>
  <c r="Z44" i="2" s="1"/>
  <c r="Y48" i="2"/>
  <c r="U45" i="2"/>
  <c r="V45" i="2" s="1"/>
  <c r="U51" i="2"/>
  <c r="V51" i="2" s="1"/>
  <c r="U52" i="2"/>
  <c r="V52" i="2" s="1"/>
  <c r="U48" i="2"/>
  <c r="V48" i="2" s="1"/>
  <c r="H49" i="2"/>
  <c r="AB39" i="2"/>
  <c r="AC39" i="2" s="1"/>
  <c r="AP39" i="2"/>
  <c r="AQ39" i="2" s="1"/>
  <c r="S47" i="2"/>
  <c r="U39" i="2"/>
  <c r="V39" i="2" s="1"/>
  <c r="U49" i="2"/>
  <c r="V49" i="2" s="1"/>
  <c r="H47" i="2"/>
  <c r="N48" i="2"/>
  <c r="O48" i="2" s="1"/>
  <c r="L47" i="2"/>
  <c r="N39" i="2"/>
  <c r="O39" i="2" s="1"/>
  <c r="AI39" i="2"/>
  <c r="AJ39" i="2" s="1"/>
  <c r="Z47" i="2" l="1"/>
  <c r="AB47" i="2" s="1"/>
  <c r="AC47" i="2" s="1"/>
  <c r="Y49" i="2"/>
  <c r="Z48" i="2"/>
  <c r="AB48" i="2" s="1"/>
  <c r="AC48" i="2" s="1"/>
  <c r="AB44" i="2"/>
  <c r="AC44" i="2" s="1"/>
  <c r="AB45" i="2"/>
  <c r="AC45" i="2" s="1"/>
  <c r="AF45" i="2"/>
  <c r="AG45" i="2" s="1"/>
  <c r="AF44" i="2"/>
  <c r="AG44" i="2" s="1"/>
  <c r="AL73" i="2"/>
  <c r="AF48" i="2"/>
  <c r="H50" i="2"/>
  <c r="S50" i="2"/>
  <c r="S66" i="2" s="1"/>
  <c r="U47" i="2"/>
  <c r="V47" i="2" s="1"/>
  <c r="N49" i="2"/>
  <c r="O49" i="2" s="1"/>
  <c r="N47" i="2"/>
  <c r="O47" i="2" s="1"/>
  <c r="L50" i="2"/>
  <c r="L66" i="2" s="1"/>
  <c r="L69" i="2" l="1"/>
  <c r="L67" i="2"/>
  <c r="H60" i="2"/>
  <c r="H63" i="2" s="1"/>
  <c r="H66" i="2"/>
  <c r="N66" i="2" s="1"/>
  <c r="O66" i="2" s="1"/>
  <c r="S69" i="2"/>
  <c r="U66" i="2"/>
  <c r="V66" i="2" s="1"/>
  <c r="S67" i="2"/>
  <c r="AI45" i="2"/>
  <c r="AJ45" i="2" s="1"/>
  <c r="AF49" i="2"/>
  <c r="AG48" i="2"/>
  <c r="AI48" i="2" s="1"/>
  <c r="AJ48" i="2" s="1"/>
  <c r="AI44" i="2"/>
  <c r="AJ44" i="2" s="1"/>
  <c r="AG47" i="2"/>
  <c r="AI47" i="2" s="1"/>
  <c r="AJ47" i="2" s="1"/>
  <c r="AM45" i="2"/>
  <c r="AN45" i="2" s="1"/>
  <c r="AP45" i="2" s="1"/>
  <c r="AQ45" i="2" s="1"/>
  <c r="AM44" i="2"/>
  <c r="AN44" i="2" s="1"/>
  <c r="AM48" i="2"/>
  <c r="Y52" i="2"/>
  <c r="Z52" i="2" s="1"/>
  <c r="Y51" i="2"/>
  <c r="Z51" i="2" s="1"/>
  <c r="Z49" i="2"/>
  <c r="N50" i="2"/>
  <c r="O50" i="2" s="1"/>
  <c r="L60" i="2"/>
  <c r="L63" i="2" s="1"/>
  <c r="U50" i="2"/>
  <c r="V50" i="2" s="1"/>
  <c r="S60" i="2"/>
  <c r="S63" i="2" s="1"/>
  <c r="H61" i="2" l="1"/>
  <c r="H62" i="2" s="1"/>
  <c r="H64" i="2" s="1"/>
  <c r="N63" i="2"/>
  <c r="O63" i="2" s="1"/>
  <c r="H67" i="2"/>
  <c r="H68" i="2" s="1"/>
  <c r="H69" i="2"/>
  <c r="U63" i="2"/>
  <c r="V63" i="2" s="1"/>
  <c r="L68" i="2"/>
  <c r="S68" i="2"/>
  <c r="U67" i="2"/>
  <c r="V67" i="2" s="1"/>
  <c r="U69" i="2"/>
  <c r="V69" i="2" s="1"/>
  <c r="AP44" i="2"/>
  <c r="AQ44" i="2" s="1"/>
  <c r="AN47" i="2"/>
  <c r="AP47" i="2" s="1"/>
  <c r="AQ47" i="2" s="1"/>
  <c r="AB51" i="2"/>
  <c r="AC51" i="2" s="1"/>
  <c r="AF51" i="2"/>
  <c r="AG51" i="2" s="1"/>
  <c r="AI51" i="2" s="1"/>
  <c r="AJ51" i="2" s="1"/>
  <c r="AF52" i="2"/>
  <c r="AG52" i="2" s="1"/>
  <c r="AI52" i="2" s="1"/>
  <c r="AJ52" i="2" s="1"/>
  <c r="AG49" i="2"/>
  <c r="AI49" i="2" s="1"/>
  <c r="AJ49" i="2" s="1"/>
  <c r="AB49" i="2"/>
  <c r="AC49" i="2" s="1"/>
  <c r="Z50" i="2"/>
  <c r="Z66" i="2" s="1"/>
  <c r="AB52" i="2"/>
  <c r="AC52" i="2" s="1"/>
  <c r="AM49" i="2"/>
  <c r="AN48" i="2"/>
  <c r="AP48" i="2" s="1"/>
  <c r="AQ48" i="2" s="1"/>
  <c r="L61" i="2"/>
  <c r="L62" i="2" s="1"/>
  <c r="L64" i="2" s="1"/>
  <c r="N60" i="2"/>
  <c r="O60" i="2" s="1"/>
  <c r="U60" i="2"/>
  <c r="V60" i="2" s="1"/>
  <c r="S61" i="2"/>
  <c r="N64" i="2" l="1"/>
  <c r="O64" i="2" s="1"/>
  <c r="H70" i="2"/>
  <c r="N69" i="2"/>
  <c r="O69" i="2" s="1"/>
  <c r="L70" i="2"/>
  <c r="N70" i="2" s="1"/>
  <c r="O70" i="2" s="1"/>
  <c r="N68" i="2"/>
  <c r="O68" i="2" s="1"/>
  <c r="N67" i="2"/>
  <c r="O67" i="2" s="1"/>
  <c r="Z69" i="2"/>
  <c r="AB66" i="2"/>
  <c r="AC66" i="2" s="1"/>
  <c r="Z67" i="2"/>
  <c r="Z68" i="2" s="1"/>
  <c r="Z60" i="2"/>
  <c r="AB60" i="2" s="1"/>
  <c r="AC60" i="2" s="1"/>
  <c r="U68" i="2"/>
  <c r="V68" i="2" s="1"/>
  <c r="S70" i="2"/>
  <c r="AM52" i="2"/>
  <c r="AN52" i="2" s="1"/>
  <c r="AP52" i="2" s="1"/>
  <c r="AQ52" i="2" s="1"/>
  <c r="AM51" i="2"/>
  <c r="AN51" i="2" s="1"/>
  <c r="AP51" i="2" s="1"/>
  <c r="AQ51" i="2" s="1"/>
  <c r="AN49" i="2"/>
  <c r="AG50" i="2"/>
  <c r="AG66" i="2" s="1"/>
  <c r="AI66" i="2" s="1"/>
  <c r="AJ66" i="2" s="1"/>
  <c r="AB50" i="2"/>
  <c r="AC50" i="2" s="1"/>
  <c r="N62" i="2"/>
  <c r="O62" i="2" s="1"/>
  <c r="U61" i="2"/>
  <c r="V61" i="2" s="1"/>
  <c r="S62" i="2"/>
  <c r="N61" i="2"/>
  <c r="O61" i="2" s="1"/>
  <c r="U70" i="2" l="1"/>
  <c r="V70" i="2" s="1"/>
  <c r="AG60" i="2"/>
  <c r="AG61" i="2" s="1"/>
  <c r="AG62" i="2" s="1"/>
  <c r="AG67" i="2"/>
  <c r="AI67" i="2" s="1"/>
  <c r="AJ67" i="2" s="1"/>
  <c r="AG69" i="2"/>
  <c r="Z61" i="2"/>
  <c r="Z63" i="2"/>
  <c r="AB68" i="2"/>
  <c r="AC68" i="2" s="1"/>
  <c r="Z70" i="2"/>
  <c r="AB69" i="2"/>
  <c r="AC69" i="2" s="1"/>
  <c r="AB67" i="2"/>
  <c r="AC67" i="2" s="1"/>
  <c r="S64" i="2"/>
  <c r="U64" i="2" s="1"/>
  <c r="V64" i="2" s="1"/>
  <c r="AP49" i="2"/>
  <c r="AQ49" i="2" s="1"/>
  <c r="AN50" i="2"/>
  <c r="AN66" i="2" s="1"/>
  <c r="AI50" i="2"/>
  <c r="AJ50" i="2" s="1"/>
  <c r="U62" i="2"/>
  <c r="V62" i="2" s="1"/>
  <c r="AG68" i="2" l="1"/>
  <c r="AG70" i="2" s="1"/>
  <c r="AI70" i="2" s="1"/>
  <c r="AJ70" i="2" s="1"/>
  <c r="AI60" i="2"/>
  <c r="AJ60" i="2" s="1"/>
  <c r="AG63" i="2"/>
  <c r="AG64" i="2" s="1"/>
  <c r="AI61" i="2"/>
  <c r="AJ61" i="2" s="1"/>
  <c r="AP66" i="2"/>
  <c r="AQ66" i="2" s="1"/>
  <c r="AN67" i="2"/>
  <c r="AP67" i="2" s="1"/>
  <c r="AQ67" i="2" s="1"/>
  <c r="AN69" i="2"/>
  <c r="AP69" i="2" s="1"/>
  <c r="AQ69" i="2" s="1"/>
  <c r="AI69" i="2"/>
  <c r="AJ69" i="2" s="1"/>
  <c r="AB63" i="2"/>
  <c r="AC63" i="2" s="1"/>
  <c r="AB70" i="2"/>
  <c r="AC70" i="2" s="1"/>
  <c r="Z62" i="2"/>
  <c r="AB61" i="2"/>
  <c r="AC61" i="2" s="1"/>
  <c r="AN60" i="2"/>
  <c r="AN63" i="2" s="1"/>
  <c r="AP50" i="2"/>
  <c r="AQ50" i="2" s="1"/>
  <c r="AI68" i="2" l="1"/>
  <c r="AJ68" i="2" s="1"/>
  <c r="AI63" i="2"/>
  <c r="AJ63" i="2" s="1"/>
  <c r="AP63" i="2"/>
  <c r="AQ63" i="2" s="1"/>
  <c r="AN68" i="2"/>
  <c r="AP68" i="2" s="1"/>
  <c r="AQ68" i="2" s="1"/>
  <c r="Z64" i="2"/>
  <c r="AB62" i="2"/>
  <c r="AC62" i="2" s="1"/>
  <c r="AI62" i="2"/>
  <c r="AJ62" i="2" s="1"/>
  <c r="AP60" i="2"/>
  <c r="AQ60" i="2" s="1"/>
  <c r="AN61" i="2"/>
  <c r="AP61" i="2" s="1"/>
  <c r="AQ61" i="2" s="1"/>
  <c r="AN70" i="2" l="1"/>
  <c r="AP70" i="2" s="1"/>
  <c r="AQ70" i="2" s="1"/>
  <c r="AB64" i="2"/>
  <c r="AC64" i="2" s="1"/>
  <c r="AI64" i="2"/>
  <c r="AJ64" i="2" s="1"/>
  <c r="AN62" i="2"/>
  <c r="AN64" i="2" s="1"/>
  <c r="AP64" i="2" s="1"/>
  <c r="AQ64" i="2" s="1"/>
  <c r="Q73" i="1"/>
  <c r="AM38" i="1"/>
  <c r="AN38" i="1" s="1"/>
  <c r="AF38" i="1"/>
  <c r="AG38" i="1" s="1"/>
  <c r="Y38" i="1"/>
  <c r="Z38" i="1" s="1"/>
  <c r="R38" i="1"/>
  <c r="S38" i="1" s="1"/>
  <c r="K38" i="1"/>
  <c r="L38" i="1" s="1"/>
  <c r="G38" i="1"/>
  <c r="H38" i="1" s="1"/>
  <c r="O38" i="1" s="1"/>
  <c r="AM37" i="1"/>
  <c r="AN37" i="1" s="1"/>
  <c r="AF37" i="1"/>
  <c r="AG37" i="1" s="1"/>
  <c r="AQ37" i="1" s="1"/>
  <c r="Y37" i="1"/>
  <c r="Z37" i="1" s="1"/>
  <c r="AJ37" i="1" s="1"/>
  <c r="R37" i="1"/>
  <c r="S37" i="1" s="1"/>
  <c r="AC37" i="1" s="1"/>
  <c r="K37" i="1"/>
  <c r="L37" i="1" s="1"/>
  <c r="V37" i="1" s="1"/>
  <c r="G37" i="1"/>
  <c r="H37" i="1" s="1"/>
  <c r="O37" i="1" s="1"/>
  <c r="AM35" i="1"/>
  <c r="AN35" i="1" s="1"/>
  <c r="AF35" i="1"/>
  <c r="AG35" i="1" s="1"/>
  <c r="AQ35" i="1" s="1"/>
  <c r="Y35" i="1"/>
  <c r="Z35" i="1" s="1"/>
  <c r="AJ35" i="1" s="1"/>
  <c r="R35" i="1"/>
  <c r="S35" i="1" s="1"/>
  <c r="AC35" i="1" s="1"/>
  <c r="K35" i="1"/>
  <c r="L35" i="1" s="1"/>
  <c r="V35" i="1" s="1"/>
  <c r="G35" i="1"/>
  <c r="H35" i="1" s="1"/>
  <c r="O35" i="1" s="1"/>
  <c r="AM34" i="1"/>
  <c r="AN34" i="1" s="1"/>
  <c r="AF34" i="1"/>
  <c r="AG34" i="1" s="1"/>
  <c r="Y34" i="1"/>
  <c r="Z34" i="1" s="1"/>
  <c r="R34" i="1"/>
  <c r="S34" i="1" s="1"/>
  <c r="K34" i="1"/>
  <c r="L34" i="1" s="1"/>
  <c r="G34" i="1"/>
  <c r="H34" i="1" s="1"/>
  <c r="O34" i="1" s="1"/>
  <c r="AM33" i="1"/>
  <c r="AN33" i="1" s="1"/>
  <c r="AF33" i="1"/>
  <c r="AG33" i="1" s="1"/>
  <c r="AQ33" i="1" s="1"/>
  <c r="Y33" i="1"/>
  <c r="Z33" i="1" s="1"/>
  <c r="AJ33" i="1" s="1"/>
  <c r="R33" i="1"/>
  <c r="S33" i="1" s="1"/>
  <c r="AC33" i="1" s="1"/>
  <c r="K33" i="1"/>
  <c r="L33" i="1" s="1"/>
  <c r="V33" i="1" s="1"/>
  <c r="G33" i="1"/>
  <c r="H33" i="1" s="1"/>
  <c r="O33" i="1" s="1"/>
  <c r="AM32" i="1"/>
  <c r="AN32" i="1" s="1"/>
  <c r="AF32" i="1"/>
  <c r="AG32" i="1" s="1"/>
  <c r="Y32" i="1"/>
  <c r="Z32" i="1" s="1"/>
  <c r="R32" i="1"/>
  <c r="S32" i="1" s="1"/>
  <c r="K32" i="1"/>
  <c r="L32" i="1" s="1"/>
  <c r="G32" i="1"/>
  <c r="H32" i="1" s="1"/>
  <c r="O32" i="1" s="1"/>
  <c r="AM31" i="1"/>
  <c r="AN31" i="1" s="1"/>
  <c r="AF31" i="1"/>
  <c r="AG31" i="1" s="1"/>
  <c r="AQ31" i="1" s="1"/>
  <c r="Y31" i="1"/>
  <c r="Z31" i="1" s="1"/>
  <c r="AJ31" i="1" s="1"/>
  <c r="R31" i="1"/>
  <c r="AM30" i="1"/>
  <c r="AN30" i="1" s="1"/>
  <c r="AF30" i="1"/>
  <c r="AG30" i="1" s="1"/>
  <c r="Y30" i="1"/>
  <c r="Z30" i="1" s="1"/>
  <c r="R30" i="1"/>
  <c r="S30" i="1" s="1"/>
  <c r="K30" i="1"/>
  <c r="L30" i="1" s="1"/>
  <c r="G30" i="1"/>
  <c r="H30" i="1" s="1"/>
  <c r="O30" i="1" s="1"/>
  <c r="AM29" i="1"/>
  <c r="AN29" i="1" s="1"/>
  <c r="AF29" i="1"/>
  <c r="AG29" i="1" s="1"/>
  <c r="Y29" i="1"/>
  <c r="Z29" i="1" s="1"/>
  <c r="R29" i="1"/>
  <c r="S29" i="1" s="1"/>
  <c r="K29" i="1"/>
  <c r="L29" i="1" s="1"/>
  <c r="G29" i="1"/>
  <c r="H29" i="1" s="1"/>
  <c r="AN28" i="1"/>
  <c r="AG28" i="1"/>
  <c r="Z28" i="1"/>
  <c r="AJ28" i="1" s="1"/>
  <c r="S28" i="1"/>
  <c r="AC28" i="1" s="1"/>
  <c r="L28" i="1"/>
  <c r="H28" i="1"/>
  <c r="O28" i="1" s="1"/>
  <c r="AN24" i="1"/>
  <c r="AG24" i="1"/>
  <c r="AQ24" i="1" s="1"/>
  <c r="Z24" i="1"/>
  <c r="AJ24" i="1" s="1"/>
  <c r="S24" i="1"/>
  <c r="AC24" i="1" s="1"/>
  <c r="L24" i="1"/>
  <c r="V24" i="1" s="1"/>
  <c r="H24" i="1"/>
  <c r="O24" i="1" s="1"/>
  <c r="AN23" i="1"/>
  <c r="AG23" i="1"/>
  <c r="Z23" i="1"/>
  <c r="S23" i="1"/>
  <c r="L23" i="1"/>
  <c r="H23" i="1"/>
  <c r="N28" i="1" l="1"/>
  <c r="X73" i="1"/>
  <c r="R45" i="1"/>
  <c r="S45" i="1" s="1"/>
  <c r="U45" i="1" s="1"/>
  <c r="V45" i="1" s="1"/>
  <c r="R44" i="1"/>
  <c r="S44" i="1" s="1"/>
  <c r="R48" i="1"/>
  <c r="AP62" i="2"/>
  <c r="AQ62" i="2" s="1"/>
  <c r="AP37" i="1"/>
  <c r="AP32" i="1"/>
  <c r="AP33" i="1"/>
  <c r="AP35" i="1"/>
  <c r="AP29" i="1"/>
  <c r="AQ29" i="1" s="1"/>
  <c r="AP31" i="1"/>
  <c r="AI29" i="1"/>
  <c r="AJ29" i="1" s="1"/>
  <c r="AB28" i="1"/>
  <c r="S39" i="1"/>
  <c r="L39" i="1"/>
  <c r="N24" i="1"/>
  <c r="U28" i="1"/>
  <c r="N23" i="1"/>
  <c r="O23" i="1" s="1"/>
  <c r="AJ32" i="1"/>
  <c r="AB32" i="1"/>
  <c r="AC30" i="1"/>
  <c r="U30" i="1"/>
  <c r="V32" i="1"/>
  <c r="N32" i="1"/>
  <c r="AQ34" i="1"/>
  <c r="AI34" i="1"/>
  <c r="AC38" i="1"/>
  <c r="U38" i="1"/>
  <c r="AN39" i="1"/>
  <c r="AJ30" i="1"/>
  <c r="AB30" i="1"/>
  <c r="AC32" i="1"/>
  <c r="U32" i="1"/>
  <c r="V34" i="1"/>
  <c r="N34" i="1"/>
  <c r="AP34" i="1"/>
  <c r="AJ38" i="1"/>
  <c r="AB38" i="1"/>
  <c r="AQ30" i="1"/>
  <c r="AI30" i="1"/>
  <c r="AC34" i="1"/>
  <c r="U34" i="1"/>
  <c r="AQ38" i="1"/>
  <c r="AI38" i="1"/>
  <c r="V30" i="1"/>
  <c r="N30" i="1"/>
  <c r="AP30" i="1"/>
  <c r="AQ32" i="1"/>
  <c r="AI32" i="1"/>
  <c r="AJ34" i="1"/>
  <c r="AB34" i="1"/>
  <c r="V38" i="1"/>
  <c r="N38" i="1"/>
  <c r="AP38" i="1"/>
  <c r="AI35" i="1"/>
  <c r="AI37" i="1"/>
  <c r="U23" i="1"/>
  <c r="U24" i="1"/>
  <c r="AP28" i="1"/>
  <c r="N29" i="1"/>
  <c r="O29" i="1" s="1"/>
  <c r="N31" i="1"/>
  <c r="O31" i="1" s="1"/>
  <c r="N33" i="1"/>
  <c r="N35" i="1"/>
  <c r="N37" i="1"/>
  <c r="AP24" i="1"/>
  <c r="AI31" i="1"/>
  <c r="AI33" i="1"/>
  <c r="V28" i="1"/>
  <c r="AQ28" i="1"/>
  <c r="AI28" i="1"/>
  <c r="AB29" i="1"/>
  <c r="AC29" i="1" s="1"/>
  <c r="AB31" i="1"/>
  <c r="AC31" i="1" s="1"/>
  <c r="AB33" i="1"/>
  <c r="AB35" i="1"/>
  <c r="AB37" i="1"/>
  <c r="AG39" i="1"/>
  <c r="AP23" i="1"/>
  <c r="H39" i="1"/>
  <c r="Z39" i="1"/>
  <c r="AI23" i="1"/>
  <c r="AJ23" i="1" s="1"/>
  <c r="AI24" i="1"/>
  <c r="AB23" i="1"/>
  <c r="AB24" i="1"/>
  <c r="U29" i="1"/>
  <c r="V29" i="1" s="1"/>
  <c r="U31" i="1"/>
  <c r="V31" i="1" s="1"/>
  <c r="U33" i="1"/>
  <c r="U35" i="1"/>
  <c r="U37" i="1"/>
  <c r="I4" i="36" l="1"/>
  <c r="H4" i="36"/>
  <c r="D4" i="36"/>
  <c r="F4" i="36"/>
  <c r="G4" i="36"/>
  <c r="E4" i="36"/>
  <c r="S48" i="1"/>
  <c r="R49" i="1"/>
  <c r="U44" i="1"/>
  <c r="V44" i="1" s="1"/>
  <c r="AE73" i="1"/>
  <c r="Y45" i="1"/>
  <c r="Z45" i="1" s="1"/>
  <c r="AB45" i="1" s="1"/>
  <c r="AC45" i="1" s="1"/>
  <c r="Y44" i="1"/>
  <c r="Z44" i="1" s="1"/>
  <c r="Y48" i="1"/>
  <c r="L47" i="1"/>
  <c r="L50" i="1" s="1"/>
  <c r="L66" i="1" s="1"/>
  <c r="U39" i="1"/>
  <c r="F5" i="36" s="1"/>
  <c r="F6" i="36" s="1"/>
  <c r="AQ23" i="1"/>
  <c r="AC23" i="1"/>
  <c r="V23" i="1"/>
  <c r="AI39" i="1"/>
  <c r="H5" i="36" s="1"/>
  <c r="H47" i="1"/>
  <c r="AB39" i="1"/>
  <c r="G5" i="36" s="1"/>
  <c r="AP39" i="1"/>
  <c r="I5" i="36" s="1"/>
  <c r="N39" i="1"/>
  <c r="E5" i="36" s="1"/>
  <c r="E6" i="36" s="1"/>
  <c r="S47" i="1"/>
  <c r="G6" i="36" l="1"/>
  <c r="I6" i="36"/>
  <c r="H6" i="36"/>
  <c r="L67" i="1"/>
  <c r="L69" i="1"/>
  <c r="L60" i="1"/>
  <c r="AB44" i="1"/>
  <c r="AC44" i="1" s="1"/>
  <c r="AL73" i="1"/>
  <c r="AF45" i="1"/>
  <c r="AG45" i="1" s="1"/>
  <c r="AF44" i="1"/>
  <c r="AG44" i="1" s="1"/>
  <c r="AF48" i="1"/>
  <c r="R52" i="1"/>
  <c r="S52" i="1" s="1"/>
  <c r="R51" i="1"/>
  <c r="S51" i="1" s="1"/>
  <c r="S49" i="1"/>
  <c r="S50" i="1" s="1"/>
  <c r="Z47" i="1"/>
  <c r="AB47" i="1" s="1"/>
  <c r="AC47" i="1" s="1"/>
  <c r="Y49" i="1"/>
  <c r="Z48" i="1"/>
  <c r="U48" i="1"/>
  <c r="V48" i="1" s="1"/>
  <c r="V39" i="1"/>
  <c r="AC39" i="1"/>
  <c r="O39" i="1"/>
  <c r="AQ39" i="1"/>
  <c r="AJ39" i="1"/>
  <c r="N47" i="1"/>
  <c r="O47" i="1" s="1"/>
  <c r="U47" i="1"/>
  <c r="V47" i="1" s="1"/>
  <c r="H50" i="1"/>
  <c r="H66" i="1" s="1"/>
  <c r="S66" i="1" l="1"/>
  <c r="H69" i="1"/>
  <c r="N69" i="1" s="1"/>
  <c r="O69" i="1" s="1"/>
  <c r="H67" i="1"/>
  <c r="H68" i="1" s="1"/>
  <c r="N66" i="1"/>
  <c r="O66" i="1" s="1"/>
  <c r="L61" i="1"/>
  <c r="L62" i="1" s="1"/>
  <c r="L63" i="1"/>
  <c r="L68" i="1"/>
  <c r="U66" i="1"/>
  <c r="V66" i="1" s="1"/>
  <c r="S69" i="1"/>
  <c r="U69" i="1" s="1"/>
  <c r="V69" i="1" s="1"/>
  <c r="S67" i="1"/>
  <c r="S68" i="1" s="1"/>
  <c r="U52" i="1"/>
  <c r="V52" i="1" s="1"/>
  <c r="AF49" i="1"/>
  <c r="AG48" i="1"/>
  <c r="Y52" i="1"/>
  <c r="Z52" i="1" s="1"/>
  <c r="Y51" i="1"/>
  <c r="Z51" i="1" s="1"/>
  <c r="Z49" i="1"/>
  <c r="AM45" i="1"/>
  <c r="AN45" i="1" s="1"/>
  <c r="AP45" i="1" s="1"/>
  <c r="AQ45" i="1" s="1"/>
  <c r="AM44" i="1"/>
  <c r="AN44" i="1" s="1"/>
  <c r="AM48" i="1"/>
  <c r="U51" i="1"/>
  <c r="V51" i="1" s="1"/>
  <c r="AI44" i="1"/>
  <c r="AJ44" i="1" s="1"/>
  <c r="AG47" i="1"/>
  <c r="AB48" i="1"/>
  <c r="AC48" i="1" s="1"/>
  <c r="AI45" i="1"/>
  <c r="AJ45" i="1" s="1"/>
  <c r="U49" i="1"/>
  <c r="V49" i="1" s="1"/>
  <c r="H60" i="1"/>
  <c r="H63" i="1" s="1"/>
  <c r="U50" i="1"/>
  <c r="V50" i="1" s="1"/>
  <c r="N50" i="1"/>
  <c r="O50" i="1" s="1"/>
  <c r="S60" i="1"/>
  <c r="S63" i="1" s="1"/>
  <c r="N67" i="1" l="1"/>
  <c r="O67" i="1" s="1"/>
  <c r="H70" i="1"/>
  <c r="L70" i="1"/>
  <c r="N68" i="1"/>
  <c r="O68" i="1" s="1"/>
  <c r="U63" i="1"/>
  <c r="V63" i="1" s="1"/>
  <c r="S70" i="1"/>
  <c r="U68" i="1"/>
  <c r="V68" i="1" s="1"/>
  <c r="N63" i="1"/>
  <c r="O63" i="1" s="1"/>
  <c r="U67" i="1"/>
  <c r="V67" i="1" s="1"/>
  <c r="L64" i="1"/>
  <c r="AB49" i="1"/>
  <c r="AC49" i="1" s="1"/>
  <c r="Z50" i="1"/>
  <c r="Z66" i="1" s="1"/>
  <c r="AI48" i="1"/>
  <c r="AJ48" i="1" s="1"/>
  <c r="AB52" i="1"/>
  <c r="AC52" i="1" s="1"/>
  <c r="AM49" i="1"/>
  <c r="AN48" i="1"/>
  <c r="AP48" i="1" s="1"/>
  <c r="AQ48" i="1" s="1"/>
  <c r="AG49" i="1"/>
  <c r="AI49" i="1" s="1"/>
  <c r="AJ49" i="1" s="1"/>
  <c r="AF51" i="1"/>
  <c r="AG51" i="1" s="1"/>
  <c r="AF52" i="1"/>
  <c r="AG52" i="1" s="1"/>
  <c r="AI47" i="1"/>
  <c r="AJ47" i="1" s="1"/>
  <c r="AP44" i="1"/>
  <c r="AQ44" i="1" s="1"/>
  <c r="AN47" i="1"/>
  <c r="AB51" i="1"/>
  <c r="AC51" i="1" s="1"/>
  <c r="H61" i="1"/>
  <c r="H62" i="1" s="1"/>
  <c r="H64" i="1" s="1"/>
  <c r="N60" i="1"/>
  <c r="O60" i="1" s="1"/>
  <c r="S61" i="1"/>
  <c r="S62" i="1" s="1"/>
  <c r="S64" i="1" s="1"/>
  <c r="U60" i="1"/>
  <c r="V60" i="1" s="1"/>
  <c r="U70" i="1" l="1"/>
  <c r="V70" i="1" s="1"/>
  <c r="U64" i="1"/>
  <c r="N64" i="1"/>
  <c r="E7" i="36" s="1"/>
  <c r="N70" i="1"/>
  <c r="O70" i="1" s="1"/>
  <c r="AB66" i="1"/>
  <c r="AC66" i="1" s="1"/>
  <c r="Z69" i="1"/>
  <c r="AB69" i="1" s="1"/>
  <c r="AC69" i="1" s="1"/>
  <c r="Z67" i="1"/>
  <c r="AG50" i="1"/>
  <c r="AG66" i="1" s="1"/>
  <c r="AI51" i="1"/>
  <c r="AJ51" i="1" s="1"/>
  <c r="AB50" i="1"/>
  <c r="AC50" i="1" s="1"/>
  <c r="AI52" i="1"/>
  <c r="AJ52" i="1" s="1"/>
  <c r="AP47" i="1"/>
  <c r="AQ47" i="1" s="1"/>
  <c r="AN49" i="1"/>
  <c r="AP49" i="1" s="1"/>
  <c r="AQ49" i="1" s="1"/>
  <c r="AM51" i="1"/>
  <c r="AN51" i="1" s="1"/>
  <c r="AP51" i="1" s="1"/>
  <c r="AQ51" i="1" s="1"/>
  <c r="AM52" i="1"/>
  <c r="AN52" i="1" s="1"/>
  <c r="AP52" i="1" s="1"/>
  <c r="AQ52" i="1" s="1"/>
  <c r="Z60" i="1"/>
  <c r="Z63" i="1" s="1"/>
  <c r="N62" i="1"/>
  <c r="O62" i="1" s="1"/>
  <c r="U62" i="1"/>
  <c r="V62" i="1" s="1"/>
  <c r="N61" i="1"/>
  <c r="O61" i="1" s="1"/>
  <c r="U61" i="1"/>
  <c r="V61" i="1" s="1"/>
  <c r="F7" i="36" l="1"/>
  <c r="V64" i="1"/>
  <c r="O64" i="1"/>
  <c r="AG67" i="1"/>
  <c r="AI67" i="1" s="1"/>
  <c r="AJ67" i="1" s="1"/>
  <c r="AI66" i="1"/>
  <c r="AJ66" i="1" s="1"/>
  <c r="AG69" i="1"/>
  <c r="AB63" i="1"/>
  <c r="AC63" i="1" s="1"/>
  <c r="Z68" i="1"/>
  <c r="AB67" i="1"/>
  <c r="AC67" i="1" s="1"/>
  <c r="AI50" i="1"/>
  <c r="AJ50" i="1" s="1"/>
  <c r="AG60" i="1"/>
  <c r="AG63" i="1" s="1"/>
  <c r="Z61" i="1"/>
  <c r="AB61" i="1" s="1"/>
  <c r="AC61" i="1" s="1"/>
  <c r="AB60" i="1"/>
  <c r="AC60" i="1" s="1"/>
  <c r="AN50" i="1"/>
  <c r="AN66" i="1" s="1"/>
  <c r="AG68" i="1" l="1"/>
  <c r="AI68" i="1" s="1"/>
  <c r="AJ68" i="1" s="1"/>
  <c r="E8" i="36"/>
  <c r="F8" i="36"/>
  <c r="Z70" i="1"/>
  <c r="AB68" i="1"/>
  <c r="AC68" i="1" s="1"/>
  <c r="AN69" i="1"/>
  <c r="AP69" i="1" s="1"/>
  <c r="AQ69" i="1" s="1"/>
  <c r="AN67" i="1"/>
  <c r="AP67" i="1" s="1"/>
  <c r="AQ67" i="1" s="1"/>
  <c r="AP66" i="1"/>
  <c r="AQ66" i="1" s="1"/>
  <c r="AI63" i="1"/>
  <c r="AJ63" i="1" s="1"/>
  <c r="AI69" i="1"/>
  <c r="AJ69" i="1" s="1"/>
  <c r="AI60" i="1"/>
  <c r="AJ60" i="1" s="1"/>
  <c r="Z62" i="1"/>
  <c r="Z64" i="1" s="1"/>
  <c r="AB64" i="1" s="1"/>
  <c r="G7" i="36" s="1"/>
  <c r="AG61" i="1"/>
  <c r="AG62" i="1" s="1"/>
  <c r="AG64" i="1" s="1"/>
  <c r="AN60" i="1"/>
  <c r="AN63" i="1" s="1"/>
  <c r="AP63" i="1" s="1"/>
  <c r="AQ63" i="1" s="1"/>
  <c r="AP50" i="1"/>
  <c r="AQ50" i="1" s="1"/>
  <c r="AG70" i="1" l="1"/>
  <c r="AI64" i="1"/>
  <c r="AN68" i="1"/>
  <c r="AN70" i="1" s="1"/>
  <c r="AC64" i="1"/>
  <c r="AI70" i="1"/>
  <c r="AJ70" i="1" s="1"/>
  <c r="AB62" i="1"/>
  <c r="AC62" i="1" s="1"/>
  <c r="AB70" i="1"/>
  <c r="AC70" i="1" s="1"/>
  <c r="AI61" i="1"/>
  <c r="AJ61" i="1" s="1"/>
  <c r="AI62" i="1"/>
  <c r="AJ62" i="1" s="1"/>
  <c r="AN61" i="1"/>
  <c r="AP60" i="1"/>
  <c r="AQ60" i="1" s="1"/>
  <c r="AP70" i="1" l="1"/>
  <c r="AQ70" i="1" s="1"/>
  <c r="G8" i="36"/>
  <c r="AJ64" i="1"/>
  <c r="H8" i="36" s="1"/>
  <c r="H7" i="36"/>
  <c r="AP68" i="1"/>
  <c r="AQ68" i="1" s="1"/>
  <c r="AN62" i="1"/>
  <c r="AN64" i="1" s="1"/>
  <c r="AP64" i="1" s="1"/>
  <c r="I7" i="36" s="1"/>
  <c r="AP61" i="1"/>
  <c r="AQ61" i="1" s="1"/>
  <c r="AQ64" i="1" l="1"/>
  <c r="AP62" i="1"/>
  <c r="AQ62" i="1" s="1"/>
  <c r="I8" i="36" l="1"/>
</calcChain>
</file>

<file path=xl/sharedStrings.xml><?xml version="1.0" encoding="utf-8"?>
<sst xmlns="http://schemas.openxmlformats.org/spreadsheetml/2006/main" count="5490" uniqueCount="280">
  <si>
    <t>Appendix 2-W</t>
  </si>
  <si>
    <t>Bill Impacts</t>
  </si>
  <si>
    <t>Customer Class:</t>
  </si>
  <si>
    <t>Residential</t>
  </si>
  <si>
    <t>TOU / non-TOU:</t>
  </si>
  <si>
    <t>TOU</t>
  </si>
  <si>
    <t>Consumption</t>
  </si>
  <si>
    <t xml:space="preserve"> kWh</t>
  </si>
  <si>
    <t>Current Board-Approved</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</si>
  <si>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</si>
  <si>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</si>
  <si>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</si>
  <si>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</si>
  <si>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</si>
  <si>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</si>
  <si>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</si>
  <si>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</si>
  <si>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</si>
  <si>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</si>
  <si>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</si>
  <si>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</si>
  <si>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</si>
  <si>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</si>
  <si>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</si>
  <si>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</si>
  <si>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</si>
  <si>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</si>
  <si>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</si>
  <si>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</si>
  <si>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</si>
  <si>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</si>
  <si>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</si>
  <si>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</si>
  <si>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</si>
  <si>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</si>
  <si>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</si>
  <si>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</si>
  <si>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</si>
  <si>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</si>
  <si>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</si>
  <si>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</si>
  <si>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</si>
  <si>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t>Total Bill on RPP (before Taxes)</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</si>
  <si>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</si>
  <si>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</si>
  <si>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</si>
  <si>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</si>
  <si>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</si>
  <si>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</si>
  <si>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</si>
  <si>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</si>
  <si>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</si>
  <si>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</si>
  <si>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</si>
  <si>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</si>
  <si>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</si>
  <si>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</si>
  <si>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</si>
  <si>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</si>
  <si>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</si>
  <si>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</si>
  <si>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</si>
  <si>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</si>
  <si>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</si>
  <si>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</si>
  <si>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</si>
  <si>
    <t>Rate Class</t>
  </si>
  <si>
    <t>Distribution Charge</t>
  </si>
  <si>
    <t>Change in Distribution Charge</t>
  </si>
  <si>
    <t>% Distribution Increase</t>
  </si>
  <si>
    <t>% Increase of Total Bill</t>
  </si>
  <si>
    <t>General Service &lt;50kW 
(2000 kWh)</t>
  </si>
  <si>
    <t>General Service 50-1,499 kWh 
(250 KW)</t>
  </si>
  <si>
    <t>General Service 1,500-4,999 kWh
(2500 KW)</t>
  </si>
  <si>
    <t>Large Use
 (7500KW)</t>
  </si>
  <si>
    <t>Sentinel Lighting
(0.4 KW)</t>
  </si>
  <si>
    <t>Street Lighting
(1 KW)</t>
  </si>
  <si>
    <t>Unmetered Scattered Load
(470 kWh)</t>
  </si>
  <si>
    <t>Variable</t>
  </si>
  <si>
    <t>GS &lt;50</t>
  </si>
  <si>
    <t>GS 50 to 1,499 kW</t>
  </si>
  <si>
    <t xml:space="preserve">GS 1,500 to 4,999 kW </t>
  </si>
  <si>
    <t>Large Use</t>
  </si>
  <si>
    <t>Sentinel</t>
  </si>
  <si>
    <t>Standby Power  GS 50 to 1,499 kW</t>
  </si>
  <si>
    <t>Standby Power GS 1,500 to 4,999 kW</t>
  </si>
  <si>
    <t>Standby Power Large Use</t>
  </si>
  <si>
    <t>Fixed</t>
  </si>
  <si>
    <t>Distribution</t>
  </si>
  <si>
    <t>Rate Rider Calculation for Deferral / Variance Accounts Balances (excluding Global Adj.)</t>
  </si>
  <si>
    <t>1550, 1551, 1584, 1586, 1595</t>
  </si>
  <si>
    <t>$/kWh</t>
  </si>
  <si>
    <t>$/kW</t>
  </si>
  <si>
    <t/>
  </si>
  <si>
    <t>Rate Rider Calculation for RSVA - Power - Global Adjustment</t>
  </si>
  <si>
    <t>Rate Rider Calculation for Group 2 Accounts</t>
  </si>
  <si>
    <t>per customer per month</t>
  </si>
  <si>
    <t>Rate Rider Calculation for Accounts 1568 - LRAM</t>
  </si>
  <si>
    <t>Deferral/Variance Account Disposition Rate Rider Group 2</t>
  </si>
  <si>
    <t>Deferral/Variance Account Disposition Rate Rider Group 1</t>
  </si>
  <si>
    <t>Deferral/Variance Account Disposition Rate Rider Class 1</t>
  </si>
  <si>
    <t>Deferral/Variance Account Disposition Rate Rider Class 2</t>
  </si>
  <si>
    <t>Residential
 (232 kWh)</t>
  </si>
  <si>
    <t>Proposed Rate</t>
  </si>
  <si>
    <t>Rate Rider Calculation for Deferral / Variance Accounts Balances (excluding Global Adj.) - NON-WMP</t>
  </si>
  <si>
    <t>1580 and 1588</t>
  </si>
  <si>
    <t>Deferral / Variance Accounts Balances (excluding Global Adj.) - NON-WMP</t>
  </si>
  <si>
    <t>2020 Approved</t>
  </si>
  <si>
    <t>2021 Proposed</t>
  </si>
  <si>
    <t>2022 Proposed</t>
  </si>
  <si>
    <t>2023 Proposed</t>
  </si>
  <si>
    <t>2024 Proposed</t>
  </si>
  <si>
    <t>2025 Proposed</t>
  </si>
  <si>
    <t>Impact 2021 vs 2020</t>
  </si>
  <si>
    <t>Impact 2022 vs 2021</t>
  </si>
  <si>
    <t>Impact 2023 vs 2022</t>
  </si>
  <si>
    <t>Impact 2024 vs 2023</t>
  </si>
  <si>
    <t>Impact 2025 vs 2024</t>
  </si>
  <si>
    <t>Low Voltage</t>
  </si>
  <si>
    <t>SME</t>
  </si>
  <si>
    <t>8% Provincial Rebate</t>
  </si>
  <si>
    <t>Total Bill on TOU (incl 8% Prov. Rebate)</t>
  </si>
  <si>
    <t>Total Bill on RPP (incl 8% Prov. Rebate)</t>
  </si>
  <si>
    <t>Total Bill (including HST)</t>
  </si>
  <si>
    <t>Average IESO Wholesale Market Price</t>
  </si>
  <si>
    <t>Current (2020)</t>
  </si>
  <si>
    <t>Total Bill on TOU (incl Prov. Rebate)</t>
  </si>
  <si>
    <t>Provincial Rebate</t>
  </si>
  <si>
    <t>Total Bill on RPP (incl Prov. Rebate)</t>
  </si>
  <si>
    <t>Provincial Government Rebate</t>
  </si>
  <si>
    <t>RPP Rates</t>
  </si>
  <si>
    <t>Rate Rider Calculation for Gain and Loss</t>
  </si>
  <si>
    <t>Rate Rider Calculation for PILs</t>
  </si>
  <si>
    <t>Rate Rider Calculation for Generic</t>
  </si>
  <si>
    <t>Residential
 (750 kWh)</t>
  </si>
  <si>
    <t>Change in Total Bill</t>
  </si>
  <si>
    <t>LRAM Rate Rider</t>
  </si>
  <si>
    <t>Rates Summary 2020-2025</t>
  </si>
  <si>
    <t>Hydro Ottawa Limited</t>
  </si>
  <si>
    <t>TARIFF OF RATES AND CHARGES</t>
  </si>
  <si>
    <t>Effective and Implementation Date January 1, 2022</t>
  </si>
  <si>
    <t>This schedule supersedes and replaces all previously</t>
  </si>
  <si>
    <t>approved schedules of Rates, Charges and Loss Factors</t>
  </si>
  <si>
    <t>EB-2019-0261</t>
  </si>
  <si>
    <t>RESIDENTIAL SERVICE CLASSIFICATION</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</si>
  <si>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</si>
  <si>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</si>
  <si>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</si>
  <si>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</si>
  <si>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</si>
  <si>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</si>
  <si>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</si>
  <si>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</si>
  <si>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</si>
  <si>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Group 2 Accounts - effective until December 31, 2022</t>
  </si>
  <si>
    <t>Smart Metering Entity Charge - effective until December 31, 2022</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</si>
  <si>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</si>
  <si>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</si>
  <si>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</si>
  <si>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</si>
  <si>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</si>
  <si>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</si>
  <si>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</si>
  <si>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</si>
  <si>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</si>
  <si>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</si>
  <si>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</si>
  <si>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GENERAL SERVICE 50 TO 1,499 KW SERVICE CLASSIFICATION</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</si>
  <si>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</si>
  <si>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</si>
  <si>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</si>
  <si>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Note: A Customer shall be billed for Demand based on the greater of the measured kilowatts or ninety percent (90%) of the measured kilovolt-amperes.</t>
  </si>
  <si>
    <t>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</si>
  <si>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</si>
  <si>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</si>
  <si>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</si>
  <si>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</si>
  <si>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</si>
  <si>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UNMETERED SCATTERED LOAD SERVICE CLASSIFICATION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</si>
  <si>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</si>
  <si>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Service Charge (per connection)</t>
  </si>
  <si>
    <t>STANDBY POWER SERVICE CLASSIFICATION</t>
  </si>
  <si>
    <t>This classification refers to an account that has Load Displacement Generation equal to or greater than 500 kW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</si>
  <si>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</si>
  <si>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asthe Global Adjustment and the HST.</t>
  </si>
  <si>
    <t>MONTHLY RATES AND CHARGES - Delivery Component - Approved on an Interim Basis</t>
  </si>
  <si>
    <t>General Service 50 TO 1,499 kW customer</t>
  </si>
  <si>
    <t>General Service 1,500 TO 4,999 kW customer</t>
  </si>
  <si>
    <t>General Service Large User kW customer</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</si>
  <si>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</si>
  <si>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</si>
  <si>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STREET LIGHTING SERVICE CLASSIFICATION</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</si>
  <si>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</si>
  <si>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</si>
  <si>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NET-METERING SERVICE CLASSIFICATION</t>
  </si>
  <si>
    <t>This classification applies to an eligible electricity generation facility as defined in O. Reg. 541/05 .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</si>
  <si>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</si>
  <si>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</si>
  <si>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</si>
  <si>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</si>
  <si>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</si>
  <si>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</si>
  <si>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</si>
  <si>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</si>
  <si>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</si>
  <si>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</si>
  <si>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</si>
  <si>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</si>
  <si>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</si>
  <si>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</si>
  <si>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</si>
  <si>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Certificate for Unregistered Easements</t>
  </si>
  <si>
    <t>Duplicate invoices for previous billing</t>
  </si>
  <si>
    <t>Special billing service per hour (min 1 hour, 15 min incremental billing thereafter)</t>
  </si>
  <si>
    <t>Credit reference/credit check (plus credit agency costs)</t>
  </si>
  <si>
    <t>Unprocessed payment charge (plus bank charges)</t>
  </si>
  <si>
    <t>Account set up charge/change of occupancy charge (plus credit agency costs if applicable)</t>
  </si>
  <si>
    <t>Disconnect/reconnect at meter - regular hours (new account)</t>
  </si>
  <si>
    <t>Disconnect/reconnect at meter - after regular hours (new account)</t>
  </si>
  <si>
    <t>Interval meter - field reading</t>
  </si>
  <si>
    <t>High bill investigation - if billing is correct</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</si>
  <si>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</si>
  <si>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</si>
  <si>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</si>
  <si>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</si>
  <si>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</si>
  <si>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</si>
  <si>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</si>
  <si>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</si>
  <si>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</si>
  <si>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</si>
  <si>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</si>
  <si>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Dry core transformer distribution charge</t>
  </si>
  <si>
    <t>Per Attached Table</t>
  </si>
  <si>
    <t>Energy resource facility administration charge (account set-up charge separately if applicable)</t>
  </si>
  <si>
    <t>RETAIL SERVICE CHARGES (if applicable)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</si>
  <si>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</si>
  <si>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</si>
  <si>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</si>
  <si>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</si>
  <si>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</si>
  <si>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</si>
  <si>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</si>
  <si>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</si>
  <si>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</si>
  <si>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</si>
  <si>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</si>
  <si>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</si>
  <si>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</si>
  <si>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</si>
  <si>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</si>
  <si>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</si>
  <si>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</si>
  <si>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t>
  </si>
  <si>
    <t>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</si>
  <si>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</si>
  <si>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</si>
  <si>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</si>
  <si>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</si>
  <si>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</si>
  <si>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</si>
  <si>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January 1, 2023</t>
  </si>
  <si>
    <t>Smart Metering Entity Charge - held constant</t>
  </si>
  <si>
    <t>Effective and Implementation Date January 1, 2024</t>
  </si>
  <si>
    <t>Effective and Implementation Date January 1, 2025</t>
  </si>
  <si>
    <t>MICROFIT CLASSIFICATION</t>
  </si>
  <si>
    <t>Effective and Implementation Date January 1, 2021</t>
  </si>
  <si>
    <t>Loss Factor (Bill Impacts)</t>
  </si>
  <si>
    <t>Loss Factor (Rate Order)</t>
  </si>
  <si>
    <t>Misc. Service Charges</t>
  </si>
  <si>
    <t>Net-Metering</t>
  </si>
  <si>
    <t>Microfit</t>
  </si>
  <si>
    <t>Fit</t>
  </si>
  <si>
    <t>Rate Rider for Disposition of Deferral/Variance Accounts - effective until December 31, 2021</t>
  </si>
  <si>
    <t>Rate Rider for RSVA Global Adjustment - effective until December 31, 2021</t>
  </si>
  <si>
    <t>Rate Rider for Lost Revenue Adjustment Mechanism (LRAM) Recovery - effective until December 31, 2021</t>
  </si>
  <si>
    <t>Rate Rider for Group 2 Accounts - effective until December 31, 2021</t>
  </si>
  <si>
    <t>Rate Rider for Disposition of Deferral/Variance Accounts - effective until December 31, 2022</t>
  </si>
  <si>
    <t>Rate Rider for Disposition of Deferral/Variance Accounts (exlcuding Global Adj.) NON-WMP  - effective until December 31, 2021</t>
  </si>
  <si>
    <t>Rate Rider for Lost Revenue Adjustment Mechanism (LRAM) Recovery - effective until December 31,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</si>
</sst>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_-&quot;$&quot;* #,##0.0000_-;\-&quot;$&quot;* #,##0.0000_-;_-&quot;$&quot;* &quot;-&quot;??_-;_-@_-"/>
    <numFmt numFmtId="173" formatCode="_-&quot;$&quot;* #,##0.00000_-;\-&quot;$&quot;* #,##0.00000_-;_-&quot;$&quot;* &quot;-&quot;??_-;_-@_-"/>
    <numFmt numFmtId="174" formatCode="0.0000%"/>
    <numFmt numFmtId="175" formatCode="_(* #,##0.0_);_(* \(#,##0.0\);_(* &quot;-&quot;??_);_(@_)"/>
    <numFmt numFmtId="176" formatCode="#,##0.0"/>
    <numFmt numFmtId="177" formatCode="mm/dd/yyyy"/>
    <numFmt numFmtId="178" formatCode="0\-0"/>
    <numFmt numFmtId="179" formatCode="_-* #,##0.0_-;\-* #,##0.0_-;_-* &quot;-&quot;??_-;_-@_-"/>
    <numFmt numFmtId="180" formatCode="_(&quot;$&quot;* #,##0_);_(&quot;$&quot;* \(#,##0\);_(&quot;$&quot;* &quot;-&quot;??_);_(@_)"/>
    <numFmt numFmtId="181" formatCode="_(* #,##0_);_(* \(#,##0\);_(* &quot;-&quot;??_);_(@_)"/>
    <numFmt numFmtId="182" formatCode="##\-#"/>
    <numFmt numFmtId="183" formatCode="&quot;£ &quot;#,##0.00;[Red]\-&quot;£ &quot;#,##0.00"/>
    <numFmt numFmtId="184" formatCode="_-* #,##0.00000_-;\-* #,##0.00000_-;_-* &quot;-&quot;??_-;_-@_-"/>
    <numFmt numFmtId="185" formatCode="0.0"/>
    <numFmt numFmtId="186" formatCode="_-* #,##0.0000_-;\-* #,##0.0000_-;_-* &quot;-&quot;??_-;_-@_-"/>
    <numFmt numFmtId="187" formatCode="0.00000"/>
    <numFmt numFmtId="188" formatCode="0.000000"/>
    <numFmt numFmtId="189" formatCode="0.000"/>
    <numFmt numFmtId="190" formatCode="0.0%"/>
    <numFmt numFmtId="191" formatCode="0.0000"/>
    <numFmt numFmtId="192" formatCode="#,##0.00;[Red]\(#,##0.00\)"/>
    <numFmt numFmtId="193" formatCode="#,##0.0000;[Red]\(#,##0.0000\)"/>
    <numFmt numFmtId="194" formatCode="[$-409]mmmm\ d\,\ yyyy;@"/>
  </numFmts>
  <fonts count="9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sz val="10"/>
      <color rgb="FFFF0000"/>
      <name val="Arial"/>
      <family val="2"/>
    </font>
    <font>
      <vertAlign val="superscript"/>
      <sz val="10"/>
      <name val="Arial"/>
      <family val="2"/>
    </font>
    <font>
      <i/>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1"/>
      <color theme="1"/>
      <name val="Helvetica"/>
      <family val="2"/>
    </font>
    <font>
      <sz val="11"/>
      <color theme="1"/>
      <name val="Helvetica"/>
      <family val="2"/>
    </font>
    <font>
      <sz val="11"/>
      <name val="Helvetica"/>
      <family val="2"/>
    </font>
    <font>
      <b/>
      <sz val="11"/>
      <color theme="1"/>
      <name val="Helvetica"/>
      <family val="2"/>
    </font>
    <font>
      <sz val="11"/>
      <name val="Calibri"/>
      <family val="2"/>
      <scheme val="minor"/>
    </font>
    <font>
      <u/>
      <sz val="8"/>
      <color rgb="FF0000FF"/>
      <name val="Calibri"/>
      <family val="2"/>
      <scheme val="minor"/>
    </font>
    <font>
      <u/>
      <sz val="8"/>
      <color rgb="FF80008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sz val="9"/>
      <color theme="1"/>
      <name val="Arial"/>
      <family val="2"/>
    </font>
    <font>
      <sz val="9"/>
      <name val="Arial"/>
      <family val="2"/>
    </font>
    <font>
      <sz val="8"/>
      <color theme="1"/>
      <name val="Arial"/>
      <family val="2"/>
    </font>
    <font>
      <sz val="14"/>
      <color theme="1"/>
      <name val="Calibri"/>
      <family val="2"/>
      <scheme val="minor"/>
    </font>
    <font>
      <i/>
      <sz val="9"/>
      <name val="Arial"/>
      <family val="2"/>
    </font>
    <font>
      <b/>
      <sz val="9"/>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
      <patternFill patternType="solid">
        <fgColor rgb="FFFFFF0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861">
    <xf numFmtId="0" fontId="0"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175" fontId="26" fillId="0" borderId="0"/>
    <xf numFmtId="175" fontId="26" fillId="0" borderId="0"/>
    <xf numFmtId="175" fontId="26" fillId="0" borderId="0"/>
    <xf numFmtId="175" fontId="26" fillId="0" borderId="0"/>
    <xf numFmtId="176" fontId="26" fillId="0" borderId="0"/>
    <xf numFmtId="176" fontId="26" fillId="0" borderId="0"/>
    <xf numFmtId="176" fontId="26" fillId="0" borderId="0"/>
    <xf numFmtId="176" fontId="26" fillId="0" borderId="0"/>
    <xf numFmtId="175" fontId="26" fillId="0" borderId="0"/>
    <xf numFmtId="175" fontId="26" fillId="0" borderId="0"/>
    <xf numFmtId="175" fontId="26" fillId="0" borderId="0"/>
    <xf numFmtId="175" fontId="26" fillId="0" borderId="0"/>
    <xf numFmtId="177" fontId="26" fillId="0" borderId="0"/>
    <xf numFmtId="177" fontId="26" fillId="0" borderId="0"/>
    <xf numFmtId="177" fontId="26" fillId="0" borderId="0"/>
    <xf numFmtId="177" fontId="26" fillId="0" borderId="0"/>
    <xf numFmtId="178" fontId="26" fillId="0" borderId="0"/>
    <xf numFmtId="178" fontId="26" fillId="0" borderId="0"/>
    <xf numFmtId="178" fontId="26" fillId="0" borderId="0"/>
    <xf numFmtId="178" fontId="26" fillId="0" borderId="0"/>
    <xf numFmtId="177" fontId="26" fillId="0" borderId="0"/>
    <xf numFmtId="0" fontId="8" fillId="1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8" fillId="10" borderId="0" applyNumberFormat="0" applyBorder="0" applyAlignment="0" applyProtection="0"/>
    <xf numFmtId="0" fontId="38" fillId="41" borderId="0" applyNumberFormat="0" applyBorder="0" applyAlignment="0" applyProtection="0"/>
    <xf numFmtId="0" fontId="8" fillId="1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8" fillId="14"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8" fillId="14" borderId="0" applyNumberFormat="0" applyBorder="0" applyAlignment="0" applyProtection="0"/>
    <xf numFmtId="0" fontId="38" fillId="42" borderId="0" applyNumberFormat="0" applyBorder="0" applyAlignment="0" applyProtection="0"/>
    <xf numFmtId="0" fontId="8" fillId="14"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8" fillId="18"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8" fillId="18" borderId="0" applyNumberFormat="0" applyBorder="0" applyAlignment="0" applyProtection="0"/>
    <xf numFmtId="0" fontId="38" fillId="43" borderId="0" applyNumberFormat="0" applyBorder="0" applyAlignment="0" applyProtection="0"/>
    <xf numFmtId="0" fontId="8" fillId="18"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8" fillId="2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8" fillId="22" borderId="0" applyNumberFormat="0" applyBorder="0" applyAlignment="0" applyProtection="0"/>
    <xf numFmtId="0" fontId="38" fillId="44" borderId="0" applyNumberFormat="0" applyBorder="0" applyAlignment="0" applyProtection="0"/>
    <xf numFmtId="0" fontId="8" fillId="2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9" fillId="4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8" fillId="30" borderId="0" applyNumberFormat="0" applyBorder="0" applyAlignment="0" applyProtection="0"/>
    <xf numFmtId="0" fontId="38" fillId="46" borderId="0" applyNumberFormat="0" applyBorder="0" applyAlignment="0" applyProtection="0"/>
    <xf numFmtId="0" fontId="8" fillId="30"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8" fillId="11"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8" fillId="11" borderId="0" applyNumberFormat="0" applyBorder="0" applyAlignment="0" applyProtection="0"/>
    <xf numFmtId="0" fontId="38" fillId="47" borderId="0" applyNumberFormat="0" applyBorder="0" applyAlignment="0" applyProtection="0"/>
    <xf numFmtId="0" fontId="8" fillId="11"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39" fillId="4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8" fillId="19" borderId="0" applyNumberFormat="0" applyBorder="0" applyAlignment="0" applyProtection="0"/>
    <xf numFmtId="0" fontId="38" fillId="49" borderId="0" applyNumberFormat="0" applyBorder="0" applyAlignment="0" applyProtection="0"/>
    <xf numFmtId="0" fontId="8" fillId="1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8" fillId="2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8" fillId="23" borderId="0" applyNumberFormat="0" applyBorder="0" applyAlignment="0" applyProtection="0"/>
    <xf numFmtId="0" fontId="38" fillId="44" borderId="0" applyNumberFormat="0" applyBorder="0" applyAlignment="0" applyProtection="0"/>
    <xf numFmtId="0" fontId="8" fillId="2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8" fillId="2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8" fillId="27" borderId="0" applyNumberFormat="0" applyBorder="0" applyAlignment="0" applyProtection="0"/>
    <xf numFmtId="0" fontId="38" fillId="47" borderId="0" applyNumberFormat="0" applyBorder="0" applyAlignment="0" applyProtection="0"/>
    <xf numFmtId="0" fontId="8" fillId="2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8" fillId="3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8" fillId="31" borderId="0" applyNumberFormat="0" applyBorder="0" applyAlignment="0" applyProtection="0"/>
    <xf numFmtId="0" fontId="38" fillId="50" borderId="0" applyNumberFormat="0" applyBorder="0" applyAlignment="0" applyProtection="0"/>
    <xf numFmtId="0" fontId="8" fillId="3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1" fillId="53"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14" fillId="3" borderId="0" applyNumberFormat="0" applyBorder="0" applyAlignment="0" applyProtection="0"/>
    <xf numFmtId="0" fontId="42" fillId="42" borderId="0" applyNumberFormat="0" applyBorder="0" applyAlignment="0" applyProtection="0"/>
    <xf numFmtId="0" fontId="14" fillId="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42"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18" fillId="6"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5" fillId="59" borderId="30" applyNumberFormat="0" applyAlignment="0" applyProtection="0"/>
    <xf numFmtId="0" fontId="45" fillId="59" borderId="30" applyNumberFormat="0" applyAlignment="0" applyProtection="0"/>
    <xf numFmtId="0" fontId="18" fillId="6"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4" fillId="59" borderId="4" applyNumberFormat="0" applyAlignment="0" applyProtection="0"/>
    <xf numFmtId="0" fontId="45" fillId="59" borderId="30" applyNumberFormat="0" applyAlignment="0" applyProtection="0"/>
    <xf numFmtId="0" fontId="45" fillId="59" borderId="30" applyNumberFormat="0" applyAlignment="0" applyProtection="0"/>
    <xf numFmtId="0" fontId="45" fillId="59" borderId="30" applyNumberFormat="0" applyAlignment="0" applyProtection="0"/>
    <xf numFmtId="0" fontId="20" fillId="7" borderId="7" applyNumberFormat="0" applyAlignment="0" applyProtection="0"/>
    <xf numFmtId="0" fontId="20" fillId="7" borderId="7" applyNumberFormat="0" applyAlignment="0" applyProtection="0"/>
    <xf numFmtId="0" fontId="46" fillId="60" borderId="31" applyNumberFormat="0" applyAlignment="0" applyProtection="0"/>
    <xf numFmtId="41" fontId="26" fillId="0" borderId="0">
      <alignment vertical="center"/>
    </xf>
    <xf numFmtId="41" fontId="26" fillId="0" borderId="0">
      <alignment vertical="center"/>
    </xf>
    <xf numFmtId="41" fontId="26" fillId="0" borderId="0">
      <alignment vertical="center"/>
    </xf>
    <xf numFmtId="168" fontId="26" fillId="0" borderId="0">
      <alignment vertical="center"/>
    </xf>
    <xf numFmtId="168" fontId="26" fillId="0" borderId="0">
      <alignment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1" fontId="26" fillId="0" borderId="0">
      <alignment vertical="center"/>
    </xf>
    <xf numFmtId="41" fontId="26" fillId="0" borderId="0">
      <alignment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1" fontId="26" fillId="0" borderId="0">
      <alignment vertical="center"/>
    </xf>
    <xf numFmtId="41" fontId="26" fillId="0" borderId="0">
      <alignment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6" fillId="0" borderId="0">
      <alignment vertical="center"/>
    </xf>
    <xf numFmtId="168" fontId="26" fillId="0" borderId="0">
      <alignment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6" fillId="0" borderId="0">
      <alignment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lignment vertical="center"/>
    </xf>
    <xf numFmtId="41" fontId="26" fillId="0" borderId="0">
      <alignment vertical="center"/>
    </xf>
    <xf numFmtId="168" fontId="26" fillId="0" borderId="0">
      <alignment vertical="center"/>
    </xf>
    <xf numFmtId="168" fontId="26" fillId="0" borderId="0">
      <alignment vertical="center"/>
    </xf>
    <xf numFmtId="168" fontId="47" fillId="0" borderId="0" applyFont="0" applyFill="0" applyBorder="0" applyAlignment="0" applyProtection="0"/>
    <xf numFmtId="168" fontId="47" fillId="0" borderId="0" applyFont="0" applyFill="0" applyBorder="0" applyAlignment="0" applyProtection="0"/>
    <xf numFmtId="168" fontId="26" fillId="0" borderId="0">
      <alignment vertical="center"/>
    </xf>
    <xf numFmtId="168" fontId="26" fillId="0" borderId="0">
      <alignment vertical="center"/>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1" fontId="26" fillId="0" borderId="0">
      <alignment vertical="center"/>
    </xf>
    <xf numFmtId="41" fontId="26" fillId="0" borderId="0">
      <alignment vertical="center"/>
    </xf>
    <xf numFmtId="168" fontId="26" fillId="0" borderId="0">
      <alignment vertical="center"/>
    </xf>
    <xf numFmtId="168" fontId="26" fillId="0" borderId="0">
      <alignment vertical="center"/>
    </xf>
    <xf numFmtId="41" fontId="26" fillId="0" borderId="0">
      <alignment vertical="center"/>
    </xf>
    <xf numFmtId="41" fontId="26" fillId="0" borderId="0">
      <alignment vertical="center"/>
    </xf>
    <xf numFmtId="168" fontId="26" fillId="0" borderId="0">
      <alignment vertical="center"/>
    </xf>
    <xf numFmtId="41" fontId="26" fillId="0" borderId="0">
      <alignment vertical="center"/>
    </xf>
    <xf numFmtId="41" fontId="26" fillId="0" borderId="0">
      <alignment vertical="center"/>
    </xf>
    <xf numFmtId="41" fontId="26" fillId="0" borderId="0">
      <alignment vertical="center"/>
    </xf>
    <xf numFmtId="41"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41" fontId="26" fillId="0" borderId="0">
      <alignment vertical="center"/>
    </xf>
    <xf numFmtId="41" fontId="26" fillId="0" borderId="0">
      <alignment vertical="center"/>
    </xf>
    <xf numFmtId="168" fontId="26" fillId="0" borderId="0">
      <alignment vertical="center"/>
    </xf>
    <xf numFmtId="41" fontId="26" fillId="0" borderId="0">
      <alignment vertical="center"/>
    </xf>
    <xf numFmtId="41"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70" fontId="26" fillId="0" borderId="0">
      <alignment vertical="center"/>
    </xf>
    <xf numFmtId="170" fontId="26"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70" fontId="48" fillId="0" borderId="0" applyFont="0" applyFill="0" applyBorder="0" applyAlignment="0" applyProtection="0"/>
    <xf numFmtId="43" fontId="47" fillId="0" borderId="0" applyFont="0" applyFill="0" applyBorder="0" applyAlignment="0" applyProtection="0"/>
    <xf numFmtId="170" fontId="4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170"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38"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49" fontId="49" fillId="61" borderId="32" applyAlignment="0" applyProtection="0"/>
    <xf numFmtId="43" fontId="47" fillId="0" borderId="0" applyFont="0" applyFill="0" applyBorder="0" applyAlignment="0" applyProtection="0"/>
    <xf numFmtId="49" fontId="49" fillId="61" borderId="32"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5" fontId="3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39"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9" fontId="49" fillId="61" borderId="32"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5"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47"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lignment vertical="center"/>
    </xf>
    <xf numFmtId="43" fontId="26" fillId="0" borderId="0">
      <alignment vertical="center"/>
    </xf>
    <xf numFmtId="43" fontId="26" fillId="0" borderId="0" applyFont="0" applyFill="0" applyBorder="0" applyAlignment="0" applyProtection="0"/>
    <xf numFmtId="43" fontId="26" fillId="0" borderId="0" applyFont="0" applyFill="0" applyBorder="0" applyAlignment="0" applyProtection="0"/>
    <xf numFmtId="170" fontId="50" fillId="0" borderId="0" applyFont="0" applyFill="0" applyBorder="0" applyAlignment="0" applyProtection="0"/>
    <xf numFmtId="43" fontId="47" fillId="0" borderId="0" applyFont="0" applyFill="0" applyBorder="0" applyAlignment="0" applyProtection="0"/>
    <xf numFmtId="170" fontId="50" fillId="0" borderId="0" applyFont="0" applyFill="0" applyBorder="0" applyAlignment="0" applyProtection="0"/>
    <xf numFmtId="43" fontId="47" fillId="0" borderId="0" applyFont="0" applyFill="0" applyBorder="0" applyAlignment="0" applyProtection="0"/>
    <xf numFmtId="170" fontId="26" fillId="0" borderId="0">
      <alignment vertical="center"/>
    </xf>
    <xf numFmtId="43"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38"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47"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8" fillId="0" borderId="0" applyFont="0" applyFill="0" applyBorder="0" applyAlignment="0" applyProtection="0"/>
    <xf numFmtId="170" fontId="26" fillId="0" borderId="0">
      <alignment vertical="center"/>
    </xf>
    <xf numFmtId="170" fontId="26" fillId="0" borderId="0">
      <alignment vertical="center"/>
    </xf>
    <xf numFmtId="43" fontId="8" fillId="0" borderId="0" applyFont="0" applyFill="0" applyBorder="0" applyAlignment="0" applyProtection="0"/>
    <xf numFmtId="170" fontId="26" fillId="0" borderId="0">
      <alignment vertical="center"/>
    </xf>
    <xf numFmtId="170" fontId="26" fillId="0" borderId="0">
      <alignment vertical="center"/>
    </xf>
    <xf numFmtId="43" fontId="8"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7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lignment vertical="center"/>
    </xf>
    <xf numFmtId="170" fontId="48" fillId="0" borderId="0" applyFont="0" applyFill="0" applyBorder="0" applyAlignment="0" applyProtection="0"/>
    <xf numFmtId="170" fontId="26" fillId="0" borderId="0">
      <alignment vertical="center"/>
    </xf>
    <xf numFmtId="170" fontId="26" fillId="0" borderId="0">
      <alignment vertical="center"/>
    </xf>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47"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43" fontId="47"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26" fillId="0" borderId="0">
      <alignment vertical="center"/>
    </xf>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2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4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26" fillId="0" borderId="0" applyFont="0" applyFill="0" applyBorder="0" applyAlignment="0" applyProtection="0"/>
    <xf numFmtId="43" fontId="8"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26" fillId="0" borderId="0">
      <alignment vertical="center"/>
    </xf>
    <xf numFmtId="179" fontId="26" fillId="0" borderId="0" applyFont="0" applyFill="0" applyBorder="0" applyAlignment="0" applyProtection="0"/>
    <xf numFmtId="43" fontId="26" fillId="0" borderId="0">
      <alignment vertical="center"/>
    </xf>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43" fontId="26" fillId="0" borderId="0" applyFont="0" applyFill="0" applyBorder="0" applyAlignment="0" applyProtection="0"/>
    <xf numFmtId="43"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70" fontId="26" fillId="0" borderId="0" applyFont="0" applyFill="0" applyBorder="0" applyAlignment="0" applyProtection="0"/>
    <xf numFmtId="43" fontId="47"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47" fillId="0" borderId="0" applyFont="0" applyFill="0" applyBorder="0" applyAlignment="0" applyProtection="0"/>
    <xf numFmtId="170" fontId="26" fillId="0" borderId="0">
      <alignment vertical="center"/>
    </xf>
    <xf numFmtId="170" fontId="26" fillId="0" borderId="0">
      <alignment vertical="center"/>
    </xf>
    <xf numFmtId="43" fontId="51"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43" fontId="47" fillId="0" borderId="0" applyFont="0" applyFill="0" applyBorder="0" applyAlignment="0" applyProtection="0"/>
    <xf numFmtId="179" fontId="26" fillId="0" borderId="0" applyFont="0" applyFill="0" applyBorder="0" applyAlignment="0" applyProtection="0"/>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170" fontId="26" fillId="0" borderId="0">
      <alignment vertical="center"/>
    </xf>
    <xf numFmtId="43" fontId="8"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170"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170" fontId="26" fillId="0" borderId="0">
      <alignment vertical="center"/>
    </xf>
    <xf numFmtId="43" fontId="8"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48"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26" fillId="0" borderId="0">
      <alignment vertical="center"/>
    </xf>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47" fillId="0" borderId="0" applyFont="0" applyFill="0" applyBorder="0" applyAlignment="0" applyProtection="0"/>
    <xf numFmtId="170" fontId="4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170" fontId="26" fillId="0" borderId="0">
      <alignment vertical="center"/>
    </xf>
    <xf numFmtId="166"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0" fontId="50" fillId="0" borderId="0" applyFont="0" applyFill="0" applyBorder="0" applyAlignment="0" applyProtection="0"/>
    <xf numFmtId="170" fontId="26" fillId="0" borderId="0">
      <alignment vertical="center"/>
    </xf>
    <xf numFmtId="170"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lignment vertical="center"/>
    </xf>
    <xf numFmtId="170"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lignment vertical="center"/>
    </xf>
    <xf numFmtId="170"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lignment vertical="center"/>
    </xf>
    <xf numFmtId="170" fontId="26" fillId="0" borderId="0">
      <alignment vertical="center"/>
    </xf>
    <xf numFmtId="166"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5" fontId="3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175" fontId="38" fillId="0" borderId="0" applyFont="0" applyFill="0" applyBorder="0" applyAlignment="0" applyProtection="0"/>
    <xf numFmtId="170" fontId="38" fillId="0" borderId="0" applyFont="0" applyFill="0" applyBorder="0" applyAlignment="0" applyProtection="0"/>
    <xf numFmtId="170" fontId="47" fillId="0" borderId="0" applyFont="0" applyFill="0" applyBorder="0" applyAlignment="0" applyProtection="0"/>
    <xf numFmtId="170" fontId="26" fillId="0" borderId="0">
      <alignment vertical="center"/>
    </xf>
    <xf numFmtId="170" fontId="26" fillId="0" borderId="0">
      <alignment vertical="center"/>
    </xf>
    <xf numFmtId="170" fontId="38" fillId="0" borderId="0" applyFont="0" applyFill="0" applyBorder="0" applyAlignment="0" applyProtection="0"/>
    <xf numFmtId="170" fontId="26" fillId="0" borderId="0">
      <alignment vertical="center"/>
    </xf>
    <xf numFmtId="170" fontId="47" fillId="0" borderId="0" applyFont="0" applyFill="0" applyBorder="0" applyAlignment="0" applyProtection="0"/>
    <xf numFmtId="170" fontId="38" fillId="0" borderId="0" applyFont="0" applyFill="0" applyBorder="0" applyAlignment="0" applyProtection="0"/>
    <xf numFmtId="170" fontId="4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47" fillId="0" borderId="0" applyFont="0" applyFill="0" applyBorder="0" applyAlignment="0" applyProtection="0"/>
    <xf numFmtId="170" fontId="38" fillId="0" borderId="0" applyFont="0" applyFill="0" applyBorder="0" applyAlignment="0" applyProtection="0"/>
    <xf numFmtId="170" fontId="26"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50" fillId="0" borderId="0" applyFont="0" applyFill="0" applyBorder="0" applyAlignment="0" applyProtection="0"/>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50" fillId="0" borderId="0" applyFont="0" applyFill="0" applyBorder="0" applyAlignment="0" applyProtection="0"/>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66" fontId="26" fillId="0" borderId="0" applyFont="0" applyFill="0" applyBorder="0" applyAlignment="0" applyProtection="0"/>
    <xf numFmtId="43" fontId="26" fillId="0" borderId="0">
      <alignment vertical="center"/>
    </xf>
    <xf numFmtId="43" fontId="26" fillId="0" borderId="0">
      <alignment vertical="center"/>
    </xf>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26" fillId="0" borderId="0">
      <alignment vertical="center"/>
    </xf>
    <xf numFmtId="43"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66" fontId="26" fillId="0" borderId="0" applyFont="0" applyFill="0" applyBorder="0" applyAlignment="0" applyProtection="0"/>
    <xf numFmtId="43" fontId="26" fillId="0" borderId="0">
      <alignment vertical="center"/>
    </xf>
    <xf numFmtId="43" fontId="26" fillId="0" borderId="0">
      <alignment vertical="center"/>
    </xf>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170" fontId="48"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170" fontId="48"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43" fontId="26" fillId="0" borderId="0">
      <alignment vertical="center"/>
    </xf>
    <xf numFmtId="170" fontId="50" fillId="0" borderId="0" applyFont="0" applyFill="0" applyBorder="0" applyAlignment="0" applyProtection="0"/>
    <xf numFmtId="170" fontId="26" fillId="0" borderId="0">
      <alignment vertical="center"/>
    </xf>
    <xf numFmtId="170" fontId="26" fillId="0" borderId="0">
      <alignment vertical="center"/>
    </xf>
    <xf numFmtId="43" fontId="26" fillId="0" borderId="0">
      <alignment vertical="center"/>
    </xf>
    <xf numFmtId="170" fontId="26" fillId="0" borderId="0" applyFont="0" applyFill="0" applyBorder="0" applyAlignment="0" applyProtection="0"/>
    <xf numFmtId="170" fontId="48"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170" fontId="26" fillId="0" borderId="0" applyFont="0" applyFill="0" applyBorder="0" applyAlignment="0" applyProtection="0"/>
    <xf numFmtId="170" fontId="48" fillId="0" borderId="0" applyFont="0" applyFill="0" applyBorder="0" applyAlignment="0" applyProtection="0"/>
    <xf numFmtId="43" fontId="26" fillId="0" borderId="0">
      <alignment vertical="center"/>
    </xf>
    <xf numFmtId="170" fontId="50" fillId="0" borderId="0" applyFont="0" applyFill="0" applyBorder="0" applyAlignment="0" applyProtection="0"/>
    <xf numFmtId="43" fontId="26" fillId="0" borderId="0">
      <alignment vertical="center"/>
    </xf>
    <xf numFmtId="170" fontId="26" fillId="0" borderId="0" applyFont="0" applyFill="0" applyBorder="0" applyAlignment="0" applyProtection="0"/>
    <xf numFmtId="43" fontId="26" fillId="0" borderId="0">
      <alignment vertical="center"/>
    </xf>
    <xf numFmtId="170" fontId="5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48" fillId="0" borderId="0" applyFont="0" applyFill="0" applyBorder="0" applyAlignment="0" applyProtection="0"/>
    <xf numFmtId="43" fontId="26" fillId="0" borderId="0">
      <alignment vertical="center"/>
    </xf>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26"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39"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170" fontId="26" fillId="0" borderId="0" applyFont="0" applyFill="0" applyBorder="0" applyAlignment="0" applyProtection="0"/>
    <xf numFmtId="170"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8"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8"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8" fillId="0" borderId="0" applyFont="0" applyFill="0" applyBorder="0" applyAlignment="0" applyProtection="0"/>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47" fillId="0" borderId="0" applyFont="0" applyFill="0" applyBorder="0" applyAlignment="0" applyProtection="0"/>
    <xf numFmtId="170" fontId="26"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47" fillId="0" borderId="0" applyFont="0" applyFill="0" applyBorder="0" applyAlignment="0" applyProtection="0"/>
    <xf numFmtId="170" fontId="26" fillId="0" borderId="0" applyFont="0" applyFill="0" applyBorder="0" applyAlignment="0" applyProtection="0"/>
    <xf numFmtId="170" fontId="48" fillId="0" borderId="0" applyFont="0" applyFill="0" applyBorder="0" applyAlignment="0" applyProtection="0"/>
    <xf numFmtId="170" fontId="47" fillId="0" borderId="0" applyFont="0" applyFill="0" applyBorder="0" applyAlignment="0" applyProtection="0"/>
    <xf numFmtId="170" fontId="4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lignment vertical="center"/>
    </xf>
    <xf numFmtId="43" fontId="26" fillId="0" borderId="0">
      <alignment vertical="center"/>
    </xf>
    <xf numFmtId="170" fontId="26" fillId="0" borderId="0">
      <alignment vertical="center"/>
    </xf>
    <xf numFmtId="170" fontId="26" fillId="0" borderId="0">
      <alignment vertical="center"/>
    </xf>
    <xf numFmtId="170" fontId="26" fillId="0" borderId="0">
      <alignment vertical="center"/>
    </xf>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170" fontId="26" fillId="0" borderId="0">
      <alignment vertical="center"/>
    </xf>
    <xf numFmtId="170" fontId="26" fillId="0" borderId="0" applyFont="0" applyFill="0" applyBorder="0" applyAlignment="0" applyProtection="0"/>
    <xf numFmtId="170" fontId="26" fillId="0" borderId="0" applyFont="0" applyFill="0" applyBorder="0" applyAlignment="0" applyProtection="0"/>
    <xf numFmtId="43" fontId="26" fillId="0" borderId="0">
      <alignment vertical="center"/>
    </xf>
    <xf numFmtId="43" fontId="26" fillId="0" borderId="0">
      <alignment vertical="center"/>
    </xf>
    <xf numFmtId="43" fontId="26" fillId="0" borderId="0">
      <alignment vertical="center"/>
    </xf>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42" fontId="26" fillId="0" borderId="0">
      <alignment vertical="center"/>
    </xf>
    <xf numFmtId="42" fontId="26" fillId="0" borderId="0">
      <alignment vertical="center"/>
    </xf>
    <xf numFmtId="42"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42" fontId="26" fillId="0" borderId="0">
      <alignment vertical="center"/>
    </xf>
    <xf numFmtId="42"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42" fontId="26" fillId="0" borderId="0">
      <alignment vertical="center"/>
    </xf>
    <xf numFmtId="42" fontId="26" fillId="0" borderId="0">
      <alignment vertical="center"/>
    </xf>
    <xf numFmtId="42" fontId="26" fillId="0" borderId="0">
      <alignment vertical="center"/>
    </xf>
    <xf numFmtId="42" fontId="26" fillId="0" borderId="0">
      <alignment vertical="center"/>
    </xf>
    <xf numFmtId="42" fontId="26" fillId="0" borderId="0">
      <alignment vertical="center"/>
    </xf>
    <xf numFmtId="167" fontId="26" fillId="0" borderId="0">
      <alignment vertical="center"/>
    </xf>
    <xf numFmtId="167" fontId="26" fillId="0" borderId="0">
      <alignment vertical="center"/>
    </xf>
    <xf numFmtId="42" fontId="26" fillId="0" borderId="0">
      <alignment vertical="center"/>
    </xf>
    <xf numFmtId="42" fontId="26" fillId="0" borderId="0">
      <alignment vertical="center"/>
    </xf>
    <xf numFmtId="167" fontId="26" fillId="0" borderId="0">
      <alignment vertical="center"/>
    </xf>
    <xf numFmtId="167" fontId="26" fillId="0" borderId="0">
      <alignment vertical="center"/>
    </xf>
    <xf numFmtId="42" fontId="26" fillId="0" borderId="0">
      <alignment vertical="center"/>
    </xf>
    <xf numFmtId="167" fontId="26" fillId="0" borderId="0">
      <alignment vertical="center"/>
    </xf>
    <xf numFmtId="167" fontId="26" fillId="0" borderId="0">
      <alignment vertical="center"/>
    </xf>
    <xf numFmtId="167" fontId="26" fillId="0" borderId="0">
      <alignment vertical="center"/>
    </xf>
    <xf numFmtId="42" fontId="26" fillId="0" borderId="0">
      <alignment vertical="center"/>
    </xf>
    <xf numFmtId="42" fontId="26" fillId="0" borderId="0">
      <alignment vertical="center"/>
    </xf>
    <xf numFmtId="167" fontId="26" fillId="0" borderId="0">
      <alignment vertical="center"/>
    </xf>
    <xf numFmtId="167" fontId="26" fillId="0" borderId="0">
      <alignment vertical="center"/>
    </xf>
    <xf numFmtId="42" fontId="26" fillId="0" borderId="0">
      <alignment vertical="center"/>
    </xf>
    <xf numFmtId="42"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167" fontId="26" fillId="0" borderId="0">
      <alignment vertical="center"/>
    </xf>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26" fillId="0" borderId="0">
      <alignment vertical="center"/>
    </xf>
    <xf numFmtId="44" fontId="26" fillId="0" borderId="0">
      <alignment vertical="center"/>
    </xf>
    <xf numFmtId="165"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44" fontId="26" fillId="0" borderId="0">
      <alignment vertical="center"/>
    </xf>
    <xf numFmtId="44" fontId="26" fillId="0" borderId="0">
      <alignment vertical="center"/>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81"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lignment vertical="center"/>
    </xf>
    <xf numFmtId="169" fontId="26"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8"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44" fontId="26" fillId="0" borderId="0">
      <alignment vertical="center"/>
    </xf>
    <xf numFmtId="44" fontId="26" fillId="0" borderId="0">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6" fillId="0" borderId="0">
      <alignment vertical="center"/>
    </xf>
    <xf numFmtId="44" fontId="8" fillId="0" borderId="0" applyFont="0" applyFill="0" applyBorder="0" applyAlignment="0" applyProtection="0"/>
    <xf numFmtId="44" fontId="26" fillId="0" borderId="0" applyFont="0" applyFill="0" applyBorder="0" applyAlignment="0" applyProtection="0"/>
    <xf numFmtId="44" fontId="26" fillId="0" borderId="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lignment vertical="center"/>
    </xf>
    <xf numFmtId="165" fontId="26" fillId="0" borderId="0" applyFont="0" applyFill="0" applyBorder="0" applyAlignment="0" applyProtection="0"/>
    <xf numFmtId="44" fontId="26" fillId="0" borderId="0">
      <alignment vertical="center"/>
    </xf>
    <xf numFmtId="44" fontId="26" fillId="0" borderId="0">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lignment vertical="center"/>
    </xf>
    <xf numFmtId="169" fontId="26" fillId="0" borderId="0">
      <alignment vertical="center"/>
    </xf>
    <xf numFmtId="165" fontId="26" fillId="0" borderId="0" applyFont="0" applyFill="0" applyBorder="0" applyAlignment="0" applyProtection="0"/>
    <xf numFmtId="44" fontId="26" fillId="0" borderId="0">
      <alignment vertical="center"/>
    </xf>
    <xf numFmtId="44" fontId="26" fillId="0" borderId="0">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169" fontId="26" fillId="0" borderId="0">
      <alignment vertical="center"/>
    </xf>
    <xf numFmtId="44" fontId="26" fillId="0" borderId="0">
      <alignment vertical="center"/>
    </xf>
    <xf numFmtId="169"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169"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169" fontId="26" fillId="0" borderId="0">
      <alignment vertical="center"/>
    </xf>
    <xf numFmtId="44" fontId="26" fillId="0" borderId="0">
      <alignment vertical="center"/>
    </xf>
    <xf numFmtId="44" fontId="26" fillId="0" borderId="0">
      <alignment vertical="center"/>
    </xf>
    <xf numFmtId="44" fontId="26" fillId="0" borderId="0">
      <alignment vertical="center"/>
    </xf>
    <xf numFmtId="44" fontId="26" fillId="0" borderId="0">
      <alignment vertical="center"/>
    </xf>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4" fontId="26" fillId="0" borderId="0" applyFont="0" applyFill="0" applyBorder="0" applyAlignment="0" applyProtection="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4" fontId="26" fillId="0" borderId="0" applyFont="0" applyFill="0" applyBorder="0" applyAlignment="0" applyProtection="0"/>
    <xf numFmtId="15" fontId="26" fillId="0" borderId="0"/>
    <xf numFmtId="0" fontId="22" fillId="0" borderId="0" applyNumberFormat="0" applyFill="0" applyBorder="0" applyAlignment="0" applyProtection="0"/>
    <xf numFmtId="0" fontId="22" fillId="0" borderId="0" applyNumberFormat="0" applyFill="0" applyBorder="0" applyAlignment="0" applyProtection="0"/>
    <xf numFmtId="0" fontId="52" fillId="0" borderId="0" applyNumberForma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0" fontId="13" fillId="2" borderId="0" applyNumberFormat="0" applyBorder="0" applyAlignment="0" applyProtection="0"/>
    <xf numFmtId="0" fontId="53" fillId="43" borderId="0" applyNumberFormat="0" applyBorder="0" applyAlignment="0" applyProtection="0"/>
    <xf numFmtId="0" fontId="13" fillId="2"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2" borderId="0" applyNumberFormat="0" applyBorder="0" applyAlignment="0" applyProtection="0"/>
    <xf numFmtId="0" fontId="54" fillId="43"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3" fillId="43" borderId="0" applyNumberFormat="0" applyBorder="0" applyAlignment="0" applyProtection="0"/>
    <xf numFmtId="38" fontId="29" fillId="61" borderId="0" applyNumberFormat="0" applyBorder="0" applyAlignment="0" applyProtection="0"/>
    <xf numFmtId="0" fontId="10" fillId="0" borderId="1"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10" fillId="0" borderId="1"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6" fillId="0" borderId="33" applyNumberFormat="0" applyFill="0" applyAlignment="0" applyProtection="0"/>
    <xf numFmtId="0" fontId="11" fillId="0" borderId="2"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11" fillId="0" borderId="2"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0" borderId="34" applyNumberFormat="0" applyFill="0" applyAlignment="0" applyProtection="0"/>
    <xf numFmtId="0" fontId="12" fillId="0" borderId="3"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12" fillId="0" borderId="3"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60" fillId="0" borderId="35" applyNumberFormat="0" applyFill="0" applyAlignment="0" applyProtection="0"/>
    <xf numFmtId="0" fontId="1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10" fontId="29" fillId="62" borderId="11" applyNumberFormat="0" applyBorder="0" applyAlignment="0" applyProtection="0"/>
    <xf numFmtId="0" fontId="16" fillId="5" borderId="4" applyNumberFormat="0" applyAlignment="0" applyProtection="0"/>
    <xf numFmtId="0" fontId="62" fillId="46" borderId="30" applyNumberFormat="0" applyAlignment="0" applyProtection="0"/>
    <xf numFmtId="0" fontId="62" fillId="46" borderId="30" applyNumberFormat="0" applyAlignment="0" applyProtection="0"/>
    <xf numFmtId="0" fontId="62" fillId="46" borderId="30" applyNumberFormat="0" applyAlignment="0" applyProtection="0"/>
    <xf numFmtId="0" fontId="16" fillId="5" borderId="4" applyNumberFormat="0" applyAlignment="0" applyProtection="0"/>
    <xf numFmtId="0" fontId="63" fillId="46" borderId="4" applyNumberFormat="0" applyAlignment="0" applyProtection="0"/>
    <xf numFmtId="0" fontId="63" fillId="46" borderId="4" applyNumberFormat="0" applyAlignment="0" applyProtection="0"/>
    <xf numFmtId="0" fontId="63" fillId="46" borderId="4" applyNumberFormat="0" applyAlignment="0" applyProtection="0"/>
    <xf numFmtId="0" fontId="63" fillId="46" borderId="4" applyNumberFormat="0" applyAlignment="0" applyProtection="0"/>
    <xf numFmtId="0" fontId="62" fillId="46" borderId="30" applyNumberFormat="0" applyAlignment="0" applyProtection="0"/>
    <xf numFmtId="0" fontId="62" fillId="46" borderId="30" applyNumberFormat="0" applyAlignment="0" applyProtection="0"/>
    <xf numFmtId="0" fontId="62" fillId="46" borderId="30" applyNumberFormat="0" applyAlignment="0" applyProtection="0"/>
    <xf numFmtId="0" fontId="19" fillId="0" borderId="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9" fillId="0" borderId="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5" fillId="0" borderId="36" applyNumberFormat="0" applyFill="0" applyAlignment="0" applyProtection="0"/>
    <xf numFmtId="182" fontId="26" fillId="0" borderId="0"/>
    <xf numFmtId="182" fontId="26" fillId="0" borderId="0"/>
    <xf numFmtId="182" fontId="26" fillId="0" borderId="0"/>
    <xf numFmtId="182" fontId="26" fillId="0" borderId="0"/>
    <xf numFmtId="181" fontId="26" fillId="0" borderId="0"/>
    <xf numFmtId="181" fontId="26" fillId="0" borderId="0"/>
    <xf numFmtId="181" fontId="26" fillId="0" borderId="0"/>
    <xf numFmtId="181" fontId="26" fillId="0" borderId="0"/>
    <xf numFmtId="182" fontId="26" fillId="0" borderId="0"/>
    <xf numFmtId="182" fontId="26" fillId="0" borderId="0"/>
    <xf numFmtId="182" fontId="26" fillId="0" borderId="0"/>
    <xf numFmtId="182" fontId="26" fillId="0" borderId="0"/>
    <xf numFmtId="0" fontId="15"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5"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7" fillId="63" borderId="0" applyNumberFormat="0" applyBorder="0" applyAlignment="0" applyProtection="0"/>
    <xf numFmtId="183" fontId="26" fillId="0" borderId="0"/>
    <xf numFmtId="183" fontId="26" fillId="0" borderId="0"/>
    <xf numFmtId="183" fontId="26" fillId="0" borderId="0"/>
    <xf numFmtId="183"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47" fillId="0" borderId="0"/>
    <xf numFmtId="0" fontId="26" fillId="0" borderId="0"/>
    <xf numFmtId="0" fontId="26" fillId="0" borderId="0"/>
    <xf numFmtId="0" fontId="26" fillId="0" borderId="0"/>
    <xf numFmtId="0" fontId="8" fillId="0" borderId="0"/>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26" fillId="0" borderId="0"/>
    <xf numFmtId="0" fontId="26" fillId="0" borderId="0">
      <alignment vertical="center"/>
    </xf>
    <xf numFmtId="0" fontId="26" fillId="0" borderId="0"/>
    <xf numFmtId="0" fontId="26" fillId="0" borderId="0"/>
    <xf numFmtId="0" fontId="26" fillId="0" borderId="0">
      <alignment vertical="center"/>
    </xf>
    <xf numFmtId="0" fontId="8" fillId="0" borderId="0"/>
    <xf numFmtId="0" fontId="26" fillId="0" borderId="0">
      <alignment vertical="center"/>
    </xf>
    <xf numFmtId="0" fontId="26" fillId="0" borderId="0">
      <alignment vertical="center"/>
    </xf>
    <xf numFmtId="0" fontId="8" fillId="0" borderId="0"/>
    <xf numFmtId="0" fontId="26" fillId="0" borderId="0"/>
    <xf numFmtId="0" fontId="26" fillId="0" borderId="0"/>
    <xf numFmtId="0" fontId="26" fillId="0" borderId="0"/>
    <xf numFmtId="0" fontId="47" fillId="0" borderId="0"/>
    <xf numFmtId="0" fontId="26" fillId="0" borderId="0"/>
    <xf numFmtId="0" fontId="8" fillId="0" borderId="0"/>
    <xf numFmtId="0" fontId="8" fillId="0" borderId="0"/>
    <xf numFmtId="0" fontId="50" fillId="0" borderId="0"/>
    <xf numFmtId="0" fontId="26" fillId="0" borderId="0">
      <alignment vertical="center"/>
    </xf>
    <xf numFmtId="0" fontId="26" fillId="0" borderId="0">
      <alignment vertical="center"/>
    </xf>
    <xf numFmtId="0" fontId="8" fillId="0" borderId="0"/>
    <xf numFmtId="0" fontId="50" fillId="0" borderId="0"/>
    <xf numFmtId="0" fontId="8" fillId="0" borderId="0"/>
    <xf numFmtId="0" fontId="8" fillId="0" borderId="0"/>
    <xf numFmtId="0" fontId="8"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38" fillId="0" borderId="0"/>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47"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38" fillId="0" borderId="0"/>
    <xf numFmtId="0" fontId="47" fillId="0" borderId="0"/>
    <xf numFmtId="0" fontId="47" fillId="0" borderId="0"/>
    <xf numFmtId="0" fontId="38" fillId="0" borderId="0"/>
    <xf numFmtId="0" fontId="26" fillId="0" borderId="0"/>
    <xf numFmtId="0" fontId="26" fillId="0" borderId="0"/>
    <xf numFmtId="0" fontId="47" fillId="0" borderId="0"/>
    <xf numFmtId="0" fontId="47" fillId="0" borderId="0"/>
    <xf numFmtId="0" fontId="47" fillId="0" borderId="0"/>
    <xf numFmtId="0" fontId="38" fillId="0" borderId="0"/>
    <xf numFmtId="0" fontId="26" fillId="0" borderId="0"/>
    <xf numFmtId="0" fontId="26" fillId="0" borderId="0"/>
    <xf numFmtId="0" fontId="47" fillId="0" borderId="0"/>
    <xf numFmtId="0" fontId="26" fillId="0" borderId="0">
      <alignment vertical="center"/>
    </xf>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47" fillId="0" borderId="0"/>
    <xf numFmtId="0" fontId="26" fillId="0" borderId="0"/>
    <xf numFmtId="0" fontId="26" fillId="0" borderId="0"/>
    <xf numFmtId="0" fontId="47" fillId="0" borderId="0"/>
    <xf numFmtId="0" fontId="47" fillId="0" borderId="0"/>
    <xf numFmtId="0" fontId="26" fillId="0" borderId="0"/>
    <xf numFmtId="0" fontId="47" fillId="0" borderId="0"/>
    <xf numFmtId="0" fontId="47" fillId="0" borderId="0"/>
    <xf numFmtId="0" fontId="47" fillId="0" borderId="0"/>
    <xf numFmtId="0" fontId="47" fillId="0" borderId="0"/>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50"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26" fillId="0" borderId="0">
      <alignment vertical="center"/>
    </xf>
    <xf numFmtId="0" fontId="26" fillId="0" borderId="0"/>
    <xf numFmtId="0" fontId="26" fillId="0" borderId="0"/>
    <xf numFmtId="0" fontId="26" fillId="0" borderId="0">
      <alignment vertical="center"/>
    </xf>
    <xf numFmtId="0" fontId="38" fillId="0" borderId="0"/>
    <xf numFmtId="0" fontId="26" fillId="0" borderId="0">
      <alignment vertical="center"/>
    </xf>
    <xf numFmtId="0" fontId="26" fillId="0" borderId="0">
      <alignment vertical="center"/>
    </xf>
    <xf numFmtId="0" fontId="38" fillId="0" borderId="0"/>
    <xf numFmtId="0" fontId="26" fillId="0" borderId="0"/>
    <xf numFmtId="0" fontId="47" fillId="0" borderId="0"/>
    <xf numFmtId="0" fontId="26" fillId="0" borderId="0"/>
    <xf numFmtId="0" fontId="38" fillId="0" borderId="0"/>
    <xf numFmtId="0" fontId="26" fillId="0" borderId="0"/>
    <xf numFmtId="0" fontId="26"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47"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7" fillId="0" borderId="0"/>
    <xf numFmtId="0" fontId="26" fillId="0" borderId="0"/>
    <xf numFmtId="0" fontId="26" fillId="0" borderId="0"/>
    <xf numFmtId="0" fontId="47" fillId="0" borderId="0"/>
    <xf numFmtId="0" fontId="26" fillId="0" borderId="0"/>
    <xf numFmtId="0" fontId="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6" fillId="0" borderId="0"/>
    <xf numFmtId="0" fontId="26" fillId="0" borderId="0"/>
    <xf numFmtId="0" fontId="26" fillId="0" borderId="0"/>
    <xf numFmtId="0" fontId="48" fillId="0" borderId="0"/>
    <xf numFmtId="0" fontId="48" fillId="0" borderId="0"/>
    <xf numFmtId="0" fontId="38" fillId="0" borderId="0"/>
    <xf numFmtId="0" fontId="48"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48" fillId="0" borderId="0"/>
    <xf numFmtId="0" fontId="48" fillId="0" borderId="0"/>
    <xf numFmtId="0" fontId="48" fillId="0" borderId="0"/>
    <xf numFmtId="0" fontId="48" fillId="0" borderId="0"/>
    <xf numFmtId="0" fontId="48" fillId="0" borderId="0"/>
    <xf numFmtId="0" fontId="26" fillId="0" borderId="0"/>
    <xf numFmtId="0" fontId="38" fillId="0" borderId="0"/>
    <xf numFmtId="0" fontId="48" fillId="0" borderId="0"/>
    <xf numFmtId="0" fontId="38" fillId="0" borderId="0"/>
    <xf numFmtId="0" fontId="48" fillId="0" borderId="0"/>
    <xf numFmtId="0" fontId="38" fillId="0" borderId="0"/>
    <xf numFmtId="0" fontId="48" fillId="0" borderId="0"/>
    <xf numFmtId="0" fontId="38" fillId="0" borderId="0"/>
    <xf numFmtId="0" fontId="48" fillId="0" borderId="0"/>
    <xf numFmtId="0" fontId="38" fillId="0" borderId="0"/>
    <xf numFmtId="0" fontId="48" fillId="0" borderId="0"/>
    <xf numFmtId="0" fontId="38" fillId="0" borderId="0"/>
    <xf numFmtId="0" fontId="48" fillId="0" borderId="0"/>
    <xf numFmtId="0" fontId="38" fillId="0" borderId="0"/>
    <xf numFmtId="0" fontId="48"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47" fillId="0" borderId="0"/>
    <xf numFmtId="0" fontId="38" fillId="0" borderId="0"/>
    <xf numFmtId="0" fontId="26" fillId="0" borderId="0">
      <alignment vertical="center"/>
    </xf>
    <xf numFmtId="0" fontId="68" fillId="0" borderId="0">
      <alignment vertical="top"/>
    </xf>
    <xf numFmtId="0" fontId="26" fillId="0" borderId="0">
      <alignment vertical="center"/>
    </xf>
    <xf numFmtId="0" fontId="38" fillId="0" borderId="0"/>
    <xf numFmtId="0" fontId="3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68"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48" fillId="0" borderId="0"/>
    <xf numFmtId="0" fontId="38" fillId="0" borderId="0"/>
    <xf numFmtId="0" fontId="48" fillId="0" borderId="0"/>
    <xf numFmtId="0" fontId="26" fillId="0" borderId="0">
      <alignment vertical="center"/>
    </xf>
    <xf numFmtId="0" fontId="48" fillId="0" borderId="0"/>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68" fillId="0" borderId="0">
      <alignment vertical="top"/>
    </xf>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alignment vertical="center"/>
    </xf>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xf numFmtId="0" fontId="3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3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26" fillId="0" borderId="0"/>
    <xf numFmtId="0" fontId="38" fillId="0" borderId="0"/>
    <xf numFmtId="0" fontId="26"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38" fillId="0" borderId="0"/>
    <xf numFmtId="0" fontId="26" fillId="0" borderId="0">
      <alignment vertical="center"/>
    </xf>
    <xf numFmtId="0" fontId="26" fillId="0" borderId="0">
      <alignment vertical="center"/>
    </xf>
    <xf numFmtId="0" fontId="26" fillId="0" borderId="0"/>
    <xf numFmtId="0" fontId="3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26" fillId="0" borderId="0"/>
    <xf numFmtId="0" fontId="38" fillId="0" borderId="0"/>
    <xf numFmtId="0" fontId="26" fillId="0" borderId="0">
      <alignment vertical="center"/>
    </xf>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26" fillId="0" borderId="0"/>
    <xf numFmtId="0" fontId="26" fillId="0" borderId="0"/>
    <xf numFmtId="0" fontId="38" fillId="0" borderId="0"/>
    <xf numFmtId="0" fontId="26" fillId="0" borderId="0"/>
    <xf numFmtId="0" fontId="26" fillId="0" borderId="0"/>
    <xf numFmtId="0" fontId="38" fillId="0" borderId="0"/>
    <xf numFmtId="0" fontId="26" fillId="0" borderId="0">
      <alignment vertical="center"/>
    </xf>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26" fillId="0" borderId="0"/>
    <xf numFmtId="0" fontId="26" fillId="0" borderId="0"/>
    <xf numFmtId="0" fontId="48" fillId="0" borderId="0"/>
    <xf numFmtId="0" fontId="38" fillId="0" borderId="0"/>
    <xf numFmtId="0" fontId="47" fillId="0" borderId="0"/>
    <xf numFmtId="0" fontId="4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1" fillId="64" borderId="37"/>
    <xf numFmtId="0" fontId="26" fillId="0" borderId="0"/>
    <xf numFmtId="0" fontId="26" fillId="0" borderId="0"/>
    <xf numFmtId="0" fontId="51" fillId="64" borderId="37"/>
    <xf numFmtId="0" fontId="38" fillId="0" borderId="0"/>
    <xf numFmtId="0" fontId="47" fillId="0" borderId="0"/>
    <xf numFmtId="0" fontId="38" fillId="0" borderId="0"/>
    <xf numFmtId="0" fontId="26" fillId="0" borderId="0">
      <alignment vertical="center"/>
    </xf>
    <xf numFmtId="0" fontId="26" fillId="0" borderId="0">
      <alignment vertical="center"/>
    </xf>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xf numFmtId="0" fontId="26" fillId="0" borderId="0">
      <alignment vertical="center"/>
    </xf>
    <xf numFmtId="0" fontId="8" fillId="0" borderId="0"/>
    <xf numFmtId="0" fontId="26" fillId="0" borderId="0">
      <alignment vertical="center"/>
    </xf>
    <xf numFmtId="0" fontId="8" fillId="0" borderId="0"/>
    <xf numFmtId="0" fontId="26" fillId="0" borderId="0">
      <alignment vertical="center"/>
    </xf>
    <xf numFmtId="0" fontId="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38" fillId="0" borderId="0"/>
    <xf numFmtId="0" fontId="38" fillId="0" borderId="0"/>
    <xf numFmtId="0" fontId="26" fillId="0" borderId="0">
      <alignment vertical="center"/>
    </xf>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68"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48" fillId="0" borderId="0"/>
    <xf numFmtId="0" fontId="48" fillId="0" borderId="0"/>
    <xf numFmtId="0" fontId="47" fillId="0" borderId="0"/>
    <xf numFmtId="0" fontId="38" fillId="0" borderId="0"/>
    <xf numFmtId="0" fontId="38" fillId="0" borderId="0"/>
    <xf numFmtId="0" fontId="38" fillId="0" borderId="0"/>
    <xf numFmtId="0" fontId="50" fillId="0" borderId="0"/>
    <xf numFmtId="0" fontId="26" fillId="0" borderId="0">
      <alignment vertical="center"/>
    </xf>
    <xf numFmtId="0" fontId="26" fillId="0" borderId="0">
      <alignment vertical="center"/>
    </xf>
    <xf numFmtId="0" fontId="38" fillId="0" borderId="0"/>
    <xf numFmtId="0" fontId="26" fillId="0" borderId="0">
      <alignment vertical="center"/>
    </xf>
    <xf numFmtId="0" fontId="26" fillId="0" borderId="0"/>
    <xf numFmtId="0" fontId="26" fillId="0" borderId="0"/>
    <xf numFmtId="0" fontId="26" fillId="0" borderId="0">
      <alignment vertical="center"/>
    </xf>
    <xf numFmtId="0" fontId="38" fillId="0" borderId="0"/>
    <xf numFmtId="0" fontId="26" fillId="0" borderId="0"/>
    <xf numFmtId="0" fontId="26" fillId="0" borderId="0"/>
    <xf numFmtId="0" fontId="38" fillId="0" borderId="0"/>
    <xf numFmtId="0" fontId="26" fillId="0" borderId="0"/>
    <xf numFmtId="0" fontId="26" fillId="0" borderId="0"/>
    <xf numFmtId="0" fontId="68" fillId="0" borderId="0">
      <alignment vertical="top"/>
    </xf>
    <xf numFmtId="0" fontId="4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8" fillId="0" borderId="0"/>
    <xf numFmtId="0" fontId="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48" fillId="0" borderId="0"/>
    <xf numFmtId="0" fontId="50" fillId="0" borderId="0"/>
    <xf numFmtId="0" fontId="48" fillId="0" borderId="0"/>
    <xf numFmtId="0" fontId="8" fillId="0" borderId="0"/>
    <xf numFmtId="0" fontId="8" fillId="0" borderId="0"/>
    <xf numFmtId="0" fontId="8" fillId="0" borderId="0"/>
    <xf numFmtId="0" fontId="8" fillId="0" borderId="0"/>
    <xf numFmtId="0" fontId="8" fillId="0" borderId="0"/>
    <xf numFmtId="0" fontId="4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38" fillId="0" borderId="0"/>
    <xf numFmtId="0" fontId="26" fillId="0" borderId="0">
      <alignment vertical="center"/>
    </xf>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8" fillId="0" borderId="0"/>
    <xf numFmtId="0" fontId="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8" fillId="0" borderId="0"/>
    <xf numFmtId="0" fontId="8" fillId="0" borderId="0"/>
    <xf numFmtId="0" fontId="3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26" fillId="0" borderId="0"/>
    <xf numFmtId="0" fontId="26"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64" borderId="37"/>
    <xf numFmtId="0" fontId="26" fillId="0" borderId="0"/>
    <xf numFmtId="0" fontId="38" fillId="0" borderId="0"/>
    <xf numFmtId="0" fontId="38" fillId="0" borderId="0"/>
    <xf numFmtId="0" fontId="26" fillId="0" borderId="0">
      <alignment vertical="center"/>
    </xf>
    <xf numFmtId="0" fontId="26" fillId="0" borderId="0">
      <alignment vertical="center"/>
    </xf>
    <xf numFmtId="0" fontId="38" fillId="0" borderId="0"/>
    <xf numFmtId="0" fontId="38" fillId="0" borderId="0"/>
    <xf numFmtId="0" fontId="26" fillId="0" borderId="0">
      <alignment vertical="center"/>
    </xf>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26" fillId="0" borderId="0">
      <alignment vertical="center"/>
    </xf>
    <xf numFmtId="0" fontId="38" fillId="0" borderId="0"/>
    <xf numFmtId="0" fontId="38" fillId="0" borderId="0"/>
    <xf numFmtId="0" fontId="3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xf numFmtId="0" fontId="26" fillId="0" borderId="0">
      <alignment vertical="center"/>
    </xf>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26" fillId="0" borderId="0"/>
    <xf numFmtId="0" fontId="26" fillId="0" borderId="0"/>
    <xf numFmtId="0" fontId="38" fillId="0" borderId="0"/>
    <xf numFmtId="0" fontId="38" fillId="0" borderId="0"/>
    <xf numFmtId="0" fontId="26"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26" fillId="0" borderId="0">
      <alignment vertical="center"/>
    </xf>
    <xf numFmtId="0" fontId="38" fillId="0" borderId="0"/>
    <xf numFmtId="0" fontId="26" fillId="0" borderId="0">
      <alignment vertical="center"/>
    </xf>
    <xf numFmtId="0" fontId="38" fillId="0" borderId="0"/>
    <xf numFmtId="0" fontId="38" fillId="0" borderId="0"/>
    <xf numFmtId="0" fontId="26" fillId="0" borderId="0">
      <alignment vertical="center"/>
    </xf>
    <xf numFmtId="0" fontId="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38" fillId="0" borderId="0"/>
    <xf numFmtId="0" fontId="38" fillId="0" borderId="0"/>
    <xf numFmtId="0" fontId="26" fillId="0" borderId="0"/>
    <xf numFmtId="0" fontId="38" fillId="0" borderId="0"/>
    <xf numFmtId="0" fontId="38" fillId="0" borderId="0"/>
    <xf numFmtId="0" fontId="26" fillId="0" borderId="0"/>
    <xf numFmtId="0" fontId="26" fillId="0" borderId="0"/>
    <xf numFmtId="0" fontId="38" fillId="0" borderId="0"/>
    <xf numFmtId="0" fontId="38" fillId="0" borderId="0"/>
    <xf numFmtId="0" fontId="26" fillId="0" borderId="0"/>
    <xf numFmtId="0" fontId="26" fillId="0" borderId="0"/>
    <xf numFmtId="0" fontId="26" fillId="0" borderId="0"/>
    <xf numFmtId="0" fontId="26" fillId="0" borderId="0"/>
    <xf numFmtId="0" fontId="38" fillId="0" borderId="0"/>
    <xf numFmtId="0" fontId="38" fillId="0" borderId="0"/>
    <xf numFmtId="0" fontId="26" fillId="0" borderId="0"/>
    <xf numFmtId="0" fontId="8" fillId="0" borderId="0"/>
    <xf numFmtId="0" fontId="38"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38" fillId="0" borderId="0"/>
    <xf numFmtId="0" fontId="26"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38" fillId="0" borderId="0"/>
    <xf numFmtId="0" fontId="26" fillId="0" borderId="0"/>
    <xf numFmtId="0" fontId="38" fillId="0" borderId="0"/>
    <xf numFmtId="0" fontId="26" fillId="0" borderId="0"/>
    <xf numFmtId="0" fontId="26" fillId="0" borderId="0"/>
    <xf numFmtId="0" fontId="26" fillId="0" borderId="0"/>
    <xf numFmtId="0" fontId="38"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38" fillId="0" borderId="0"/>
    <xf numFmtId="0" fontId="38"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26" fillId="0" borderId="0"/>
    <xf numFmtId="0" fontId="38" fillId="0" borderId="0"/>
    <xf numFmtId="0" fontId="8" fillId="0" borderId="0"/>
    <xf numFmtId="0" fontId="8" fillId="0" borderId="0"/>
    <xf numFmtId="0" fontId="8" fillId="0" borderId="0"/>
    <xf numFmtId="0" fontId="26" fillId="0" borderId="0"/>
    <xf numFmtId="0" fontId="8" fillId="0" borderId="0"/>
    <xf numFmtId="0" fontId="38" fillId="0" borderId="0"/>
    <xf numFmtId="0" fontId="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26" fillId="0" borderId="0">
      <alignment vertical="center"/>
    </xf>
    <xf numFmtId="0" fontId="26" fillId="0" borderId="0">
      <alignment vertical="center"/>
    </xf>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26" fillId="0" borderId="0"/>
    <xf numFmtId="0" fontId="38" fillId="0" borderId="0"/>
    <xf numFmtId="0" fontId="8" fillId="0" borderId="0"/>
    <xf numFmtId="0" fontId="8" fillId="0" borderId="0"/>
    <xf numFmtId="0" fontId="8" fillId="0" borderId="0"/>
    <xf numFmtId="0" fontId="26" fillId="0" borderId="0"/>
    <xf numFmtId="0" fontId="8" fillId="0" borderId="0"/>
    <xf numFmtId="0" fontId="38" fillId="0" borderId="0"/>
    <xf numFmtId="0" fontId="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8" fillId="0" borderId="0"/>
    <xf numFmtId="0" fontId="26" fillId="0" borderId="0">
      <alignment vertical="center"/>
    </xf>
    <xf numFmtId="0" fontId="26" fillId="0" borderId="0">
      <alignment vertical="center"/>
    </xf>
    <xf numFmtId="0" fontId="8"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48" fillId="0" borderId="0"/>
    <xf numFmtId="0" fontId="8" fillId="0" borderId="0"/>
    <xf numFmtId="0" fontId="8" fillId="0" borderId="0"/>
    <xf numFmtId="0" fontId="8" fillId="0" borderId="0"/>
    <xf numFmtId="0" fontId="8" fillId="0" borderId="0"/>
    <xf numFmtId="0" fontId="3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38" fillId="0" borderId="0"/>
    <xf numFmtId="0" fontId="38" fillId="0" borderId="0"/>
    <xf numFmtId="0" fontId="26" fillId="0" borderId="0">
      <alignment vertical="center"/>
    </xf>
    <xf numFmtId="0" fontId="8" fillId="0" borderId="0"/>
    <xf numFmtId="0" fontId="38" fillId="0" borderId="0"/>
    <xf numFmtId="0" fontId="38" fillId="0" borderId="0"/>
    <xf numFmtId="0" fontId="38"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38" fillId="0" borderId="0"/>
    <xf numFmtId="0" fontId="8" fillId="0" borderId="0"/>
    <xf numFmtId="0" fontId="26" fillId="0" borderId="0"/>
    <xf numFmtId="0" fontId="26" fillId="0" borderId="0"/>
    <xf numFmtId="0" fontId="8"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38" fillId="0" borderId="0"/>
    <xf numFmtId="0" fontId="38"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alignment vertical="center"/>
    </xf>
    <xf numFmtId="0" fontId="48" fillId="0" borderId="0"/>
    <xf numFmtId="0" fontId="26" fillId="0" borderId="0">
      <alignment vertical="center"/>
    </xf>
    <xf numFmtId="0" fontId="26" fillId="0" borderId="0">
      <alignment vertical="center"/>
    </xf>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8" fillId="0" borderId="0"/>
    <xf numFmtId="0" fontId="8" fillId="0" borderId="0"/>
    <xf numFmtId="0" fontId="26"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48"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47" fillId="0" borderId="0"/>
    <xf numFmtId="0" fontId="26" fillId="0" borderId="0"/>
    <xf numFmtId="0" fontId="26" fillId="0" borderId="0"/>
    <xf numFmtId="0" fontId="26" fillId="0" borderId="0"/>
    <xf numFmtId="0" fontId="26" fillId="0" borderId="0"/>
    <xf numFmtId="0" fontId="47" fillId="0" borderId="0"/>
    <xf numFmtId="0" fontId="26" fillId="0" borderId="0">
      <alignment vertical="center"/>
    </xf>
    <xf numFmtId="0" fontId="26" fillId="0" borderId="0">
      <alignment vertical="center"/>
    </xf>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0" fontId="8" fillId="0" borderId="0"/>
    <xf numFmtId="0" fontId="8" fillId="0" borderId="0"/>
    <xf numFmtId="0" fontId="47" fillId="0" borderId="0"/>
    <xf numFmtId="0" fontId="26" fillId="0" borderId="0"/>
    <xf numFmtId="0" fontId="26" fillId="0" borderId="0"/>
    <xf numFmtId="0" fontId="26" fillId="0" borderId="0"/>
    <xf numFmtId="0" fontId="8" fillId="0" borderId="0"/>
    <xf numFmtId="0" fontId="26" fillId="0" borderId="0"/>
    <xf numFmtId="0" fontId="8" fillId="0" borderId="0"/>
    <xf numFmtId="0" fontId="8" fillId="0" borderId="0"/>
    <xf numFmtId="0" fontId="26" fillId="0" borderId="0"/>
    <xf numFmtId="0" fontId="26" fillId="0" borderId="0"/>
    <xf numFmtId="0" fontId="8" fillId="0" borderId="0"/>
    <xf numFmtId="0" fontId="26" fillId="0" borderId="0"/>
    <xf numFmtId="0" fontId="26" fillId="0" borderId="0"/>
    <xf numFmtId="0" fontId="47" fillId="0" borderId="0"/>
    <xf numFmtId="0" fontId="26" fillId="0" borderId="0"/>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xf numFmtId="0" fontId="47" fillId="0" borderId="0"/>
    <xf numFmtId="0" fontId="47" fillId="0" borderId="0"/>
    <xf numFmtId="0" fontId="26" fillId="0" borderId="0"/>
    <xf numFmtId="0" fontId="8" fillId="0" borderId="0"/>
    <xf numFmtId="0" fontId="26"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8" fillId="0" borderId="0"/>
    <xf numFmtId="0" fontId="26" fillId="0" borderId="0"/>
    <xf numFmtId="0" fontId="8" fillId="0" borderId="0"/>
    <xf numFmtId="0" fontId="8" fillId="0" borderId="0"/>
    <xf numFmtId="0" fontId="8" fillId="0" borderId="0"/>
    <xf numFmtId="0" fontId="26" fillId="0" borderId="0"/>
    <xf numFmtId="0" fontId="26"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38" fillId="0" borderId="0"/>
    <xf numFmtId="0" fontId="38"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alignment vertical="center"/>
    </xf>
    <xf numFmtId="0" fontId="38"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alignment vertical="center"/>
    </xf>
    <xf numFmtId="0" fontId="38" fillId="0" borderId="0"/>
    <xf numFmtId="0" fontId="26" fillId="0" borderId="0">
      <alignment vertical="center"/>
    </xf>
    <xf numFmtId="0" fontId="8" fillId="0" borderId="0"/>
    <xf numFmtId="0" fontId="26" fillId="0" borderId="0">
      <alignment vertical="center"/>
    </xf>
    <xf numFmtId="0" fontId="26" fillId="0" borderId="0"/>
    <xf numFmtId="0" fontId="26" fillId="0" borderId="0"/>
    <xf numFmtId="0" fontId="26" fillId="0" borderId="0">
      <alignment vertical="center"/>
    </xf>
    <xf numFmtId="0" fontId="26" fillId="0" borderId="0"/>
    <xf numFmtId="0" fontId="26" fillId="0" borderId="0"/>
    <xf numFmtId="0" fontId="26" fillId="0" borderId="0">
      <alignment vertical="center"/>
    </xf>
    <xf numFmtId="0" fontId="8"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alignment vertical="center"/>
    </xf>
    <xf numFmtId="0" fontId="26" fillId="0" borderId="0"/>
    <xf numFmtId="0" fontId="26" fillId="0" borderId="0"/>
    <xf numFmtId="0" fontId="26" fillId="0" borderId="0"/>
    <xf numFmtId="0" fontId="26" fillId="0" borderId="0"/>
    <xf numFmtId="0" fontId="38" fillId="0" borderId="0"/>
    <xf numFmtId="0" fontId="38"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47" fillId="0" borderId="0"/>
    <xf numFmtId="0" fontId="26" fillId="0" borderId="0">
      <alignment vertical="center"/>
    </xf>
    <xf numFmtId="0" fontId="26" fillId="0" borderId="0"/>
    <xf numFmtId="0" fontId="26" fillId="0" borderId="0"/>
    <xf numFmtId="0" fontId="26" fillId="0" borderId="0"/>
    <xf numFmtId="0" fontId="26" fillId="0" borderId="0"/>
    <xf numFmtId="0" fontId="38" fillId="0" borderId="0"/>
    <xf numFmtId="0" fontId="26" fillId="0" borderId="0">
      <alignment vertical="center"/>
    </xf>
    <xf numFmtId="0" fontId="26" fillId="0" borderId="0"/>
    <xf numFmtId="0" fontId="38" fillId="0" borderId="0"/>
    <xf numFmtId="0" fontId="47" fillId="0" borderId="0"/>
    <xf numFmtId="0" fontId="26" fillId="0" borderId="0"/>
    <xf numFmtId="0" fontId="38" fillId="0" borderId="0"/>
    <xf numFmtId="0" fontId="26" fillId="0" borderId="0"/>
    <xf numFmtId="0" fontId="38" fillId="0" borderId="0"/>
    <xf numFmtId="0" fontId="38" fillId="0" borderId="0"/>
    <xf numFmtId="0" fontId="38"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0" fontId="8" fillId="0" borderId="0"/>
    <xf numFmtId="0" fontId="8"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8" fillId="0" borderId="0"/>
    <xf numFmtId="0" fontId="26" fillId="0" borderId="0">
      <alignment vertical="center"/>
    </xf>
    <xf numFmtId="0" fontId="26" fillId="0" borderId="0"/>
    <xf numFmtId="0" fontId="26" fillId="0" borderId="0"/>
    <xf numFmtId="0" fontId="26" fillId="0" borderId="0"/>
    <xf numFmtId="0" fontId="26" fillId="0" borderId="0"/>
    <xf numFmtId="0" fontId="47"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47" fillId="0" borderId="0"/>
    <xf numFmtId="0" fontId="26" fillId="0" borderId="0">
      <alignment vertical="center"/>
    </xf>
    <xf numFmtId="0" fontId="26" fillId="0" borderId="0"/>
    <xf numFmtId="0" fontId="26" fillId="0" borderId="0"/>
    <xf numFmtId="0" fontId="47"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26" fillId="65" borderId="38" applyNumberFormat="0" applyFont="0" applyAlignment="0" applyProtection="0"/>
    <xf numFmtId="0" fontId="26" fillId="65" borderId="38" applyNumberFormat="0" applyFont="0" applyAlignment="0" applyProtection="0"/>
    <xf numFmtId="0" fontId="26" fillId="65" borderId="3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8" fillId="8" borderId="8" applyNumberFormat="0" applyFont="0" applyAlignment="0" applyProtection="0"/>
    <xf numFmtId="0" fontId="48" fillId="8" borderId="8" applyNumberFormat="0" applyFont="0" applyAlignment="0" applyProtection="0"/>
    <xf numFmtId="0" fontId="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26" fillId="65" borderId="3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26" fillId="65" borderId="38" applyNumberFormat="0" applyFont="0" applyAlignment="0" applyProtection="0"/>
    <xf numFmtId="0" fontId="26" fillId="65" borderId="38" applyNumberFormat="0" applyFont="0" applyAlignment="0" applyProtection="0"/>
    <xf numFmtId="0" fontId="26" fillId="65" borderId="38" applyNumberFormat="0" applyFont="0" applyAlignment="0" applyProtection="0"/>
    <xf numFmtId="0" fontId="17" fillId="6" borderId="5" applyNumberFormat="0" applyAlignment="0" applyProtection="0"/>
    <xf numFmtId="0" fontId="69" fillId="59" borderId="39" applyNumberFormat="0" applyAlignment="0" applyProtection="0"/>
    <xf numFmtId="0" fontId="69" fillId="59" borderId="39" applyNumberFormat="0" applyAlignment="0" applyProtection="0"/>
    <xf numFmtId="0" fontId="69" fillId="59" borderId="39" applyNumberFormat="0" applyAlignment="0" applyProtection="0"/>
    <xf numFmtId="0" fontId="17" fillId="6" borderId="5" applyNumberFormat="0" applyAlignment="0" applyProtection="0"/>
    <xf numFmtId="0" fontId="70" fillId="59" borderId="5" applyNumberFormat="0" applyAlignment="0" applyProtection="0"/>
    <xf numFmtId="0" fontId="70" fillId="59" borderId="5" applyNumberFormat="0" applyAlignment="0" applyProtection="0"/>
    <xf numFmtId="0" fontId="70" fillId="59" borderId="5" applyNumberFormat="0" applyAlignment="0" applyProtection="0"/>
    <xf numFmtId="0" fontId="70" fillId="59" borderId="5" applyNumberFormat="0" applyAlignment="0" applyProtection="0"/>
    <xf numFmtId="0" fontId="69" fillId="59" borderId="39" applyNumberFormat="0" applyAlignment="0" applyProtection="0"/>
    <xf numFmtId="0" fontId="69" fillId="59" borderId="39" applyNumberFormat="0" applyAlignment="0" applyProtection="0"/>
    <xf numFmtId="0" fontId="69" fillId="59" borderId="39" applyNumberFormat="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8"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8" fillId="0" borderId="0" applyFont="0" applyFill="0" applyBorder="0" applyAlignment="0" applyProtection="0"/>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26" fillId="0" borderId="0">
      <alignment vertical="center"/>
    </xf>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26" fillId="0" borderId="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lignment vertical="center"/>
    </xf>
    <xf numFmtId="9" fontId="8" fillId="0" borderId="0" applyFont="0" applyFill="0" applyBorder="0" applyAlignment="0" applyProtection="0"/>
    <xf numFmtId="9" fontId="26"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9" fontId="26" fillId="0" borderId="0">
      <alignment vertical="center"/>
    </xf>
    <xf numFmtId="0" fontId="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3" fillId="0" borderId="9"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23" fillId="0" borderId="9"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5" fillId="0" borderId="0" applyNumberForma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170" fontId="3"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9" fontId="26"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8" borderId="8" applyNumberFormat="0" applyFont="0" applyAlignment="0" applyProtection="0"/>
    <xf numFmtId="9" fontId="3" fillId="0" borderId="0" applyFont="0" applyFill="0" applyBorder="0" applyAlignment="0" applyProtection="0"/>
    <xf numFmtId="175" fontId="26" fillId="0" borderId="0"/>
    <xf numFmtId="182" fontId="26" fillId="0" borderId="0"/>
    <xf numFmtId="175" fontId="26" fillId="0" borderId="0"/>
    <xf numFmtId="182" fontId="26" fillId="0" borderId="0"/>
    <xf numFmtId="175" fontId="26" fillId="0" borderId="0"/>
    <xf numFmtId="182" fontId="26" fillId="0" borderId="0"/>
    <xf numFmtId="0" fontId="3" fillId="0" borderId="0"/>
    <xf numFmtId="170" fontId="3" fillId="0" borderId="0" applyFont="0" applyFill="0" applyBorder="0" applyAlignment="0" applyProtection="0"/>
    <xf numFmtId="169" fontId="26"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8" borderId="8" applyNumberFormat="0" applyFont="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26" fillId="0" borderId="0"/>
    <xf numFmtId="169" fontId="3"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8" borderId="8" applyNumberFormat="0" applyFont="0" applyAlignment="0" applyProtection="0"/>
    <xf numFmtId="9"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26" fillId="0" borderId="0"/>
    <xf numFmtId="175" fontId="26" fillId="0" borderId="0"/>
    <xf numFmtId="175" fontId="26"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182" fontId="26" fillId="0" borderId="0"/>
    <xf numFmtId="182" fontId="26" fillId="0" borderId="0"/>
    <xf numFmtId="182"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26" fillId="0" borderId="0"/>
    <xf numFmtId="175" fontId="26" fillId="0" borderId="0"/>
    <xf numFmtId="175" fontId="26" fillId="0" borderId="0"/>
    <xf numFmtId="182" fontId="26" fillId="0" borderId="0"/>
    <xf numFmtId="182" fontId="26" fillId="0" borderId="0"/>
    <xf numFmtId="182" fontId="26" fillId="0" borderId="0"/>
    <xf numFmtId="0" fontId="1" fillId="0" borderId="0"/>
    <xf numFmtId="170" fontId="1" fillId="0" borderId="0" applyFont="0" applyFill="0" applyBorder="0" applyAlignment="0" applyProtection="0"/>
    <xf numFmtId="0" fontId="26" fillId="0" borderId="0"/>
    <xf numFmtId="0" fontId="26" fillId="0" borderId="0"/>
  </cellStyleXfs>
  <cellXfs count="416">
    <xf numFmtId="0" fontId="0" fillId="0" borderId="0" xfId="0"/>
    <xf numFmtId="0" fontId="27" fillId="33" borderId="0" xfId="0" applyFont="1" applyFill="1" applyAlignment="1" applyProtection="1">
      <alignment vertical="top" wrapText="1"/>
    </xf>
    <xf numFmtId="0" fontId="0" fillId="33" borderId="0" xfId="0" applyFill="1" applyBorder="1" applyProtection="1"/>
    <xf numFmtId="0" fontId="30" fillId="33" borderId="0" xfId="0" applyFont="1" applyFill="1" applyBorder="1" applyAlignment="1" applyProtection="1"/>
    <xf numFmtId="0" fontId="0" fillId="33" borderId="0" xfId="0" applyFill="1" applyBorder="1" applyAlignment="1" applyProtection="1">
      <alignment horizontal="left" indent="1"/>
    </xf>
    <xf numFmtId="0" fontId="31" fillId="33" borderId="0" xfId="0" applyFont="1" applyFill="1" applyBorder="1" applyAlignment="1" applyProtection="1"/>
    <xf numFmtId="0" fontId="0" fillId="0" borderId="0" xfId="0" applyProtection="1"/>
    <xf numFmtId="0" fontId="28" fillId="0" borderId="0" xfId="0" applyFont="1" applyAlignment="1" applyProtection="1">
      <alignment horizontal="right"/>
    </xf>
    <xf numFmtId="0" fontId="26" fillId="0" borderId="0" xfId="0" applyFont="1" applyAlignment="1" applyProtection="1">
      <alignment horizontal="right"/>
    </xf>
    <xf numFmtId="0" fontId="31" fillId="0" borderId="0" xfId="0" applyFont="1" applyAlignment="1" applyProtection="1">
      <alignment horizontal="center"/>
    </xf>
    <xf numFmtId="0" fontId="33" fillId="35" borderId="0" xfId="0" applyFont="1" applyFill="1" applyAlignment="1" applyProtection="1">
      <alignment horizontal="center"/>
    </xf>
    <xf numFmtId="0" fontId="26" fillId="0" borderId="0" xfId="0" applyFont="1" applyProtection="1"/>
    <xf numFmtId="0" fontId="28" fillId="0" borderId="0" xfId="0" applyFont="1" applyProtection="1"/>
    <xf numFmtId="171" fontId="28" fillId="34" borderId="11" xfId="1" applyNumberFormat="1" applyFont="1" applyFill="1" applyBorder="1" applyProtection="1">
      <protection locked="0"/>
    </xf>
    <xf numFmtId="0" fontId="28" fillId="0" borderId="0" xfId="0" applyFont="1" applyAlignment="1" applyProtection="1"/>
    <xf numFmtId="0" fontId="28" fillId="0" borderId="0" xfId="0" applyFont="1" applyAlignment="1" applyProtection="1">
      <alignment horizontal="center"/>
    </xf>
    <xf numFmtId="0" fontId="28" fillId="0" borderId="15" xfId="0" applyFont="1" applyBorder="1" applyAlignment="1" applyProtection="1">
      <alignment horizontal="center"/>
    </xf>
    <xf numFmtId="0" fontId="28" fillId="0" borderId="16" xfId="0" applyFont="1" applyBorder="1" applyAlignment="1" applyProtection="1">
      <alignment horizontal="center"/>
    </xf>
    <xf numFmtId="0" fontId="28" fillId="0" borderId="17" xfId="0" applyFont="1" applyBorder="1" applyAlignment="1" applyProtection="1">
      <alignment horizontal="center"/>
    </xf>
    <xf numFmtId="0" fontId="28" fillId="0" borderId="19" xfId="0" quotePrefix="1" applyFont="1" applyBorder="1" applyAlignment="1" applyProtection="1">
      <alignment horizontal="center"/>
    </xf>
    <xf numFmtId="0" fontId="28"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72"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72"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8"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0" xfId="0" applyFill="1" applyAlignment="1" applyProtection="1">
      <alignment vertical="center"/>
    </xf>
    <xf numFmtId="44" fontId="28" fillId="36" borderId="11" xfId="0" applyNumberFormat="1" applyFont="1" applyFill="1" applyBorder="1" applyAlignment="1" applyProtection="1">
      <alignment vertical="center"/>
    </xf>
    <xf numFmtId="10" fontId="28" fillId="36" borderId="14" xfId="3" applyNumberFormat="1" applyFont="1" applyFill="1" applyBorder="1" applyAlignment="1" applyProtection="1">
      <alignment vertical="center"/>
    </xf>
    <xf numFmtId="0" fontId="0" fillId="0" borderId="0" xfId="0" applyFill="1" applyProtection="1"/>
    <xf numFmtId="0" fontId="26"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26" fillId="0" borderId="0" xfId="0" applyFont="1" applyAlignment="1" applyProtection="1">
      <alignment vertical="top"/>
    </xf>
    <xf numFmtId="173" fontId="0" fillId="34" borderId="18" xfId="2" applyNumberFormat="1" applyFont="1" applyFill="1" applyBorder="1" applyAlignment="1" applyProtection="1">
      <alignment vertical="top"/>
      <protection locked="0"/>
    </xf>
    <xf numFmtId="171" fontId="0" fillId="0" borderId="18" xfId="0" applyNumberFormat="1" applyFill="1" applyBorder="1" applyAlignment="1" applyProtection="1">
      <alignment vertical="center"/>
    </xf>
    <xf numFmtId="173" fontId="0" fillId="34" borderId="18" xfId="2" applyNumberFormat="1" applyFont="1" applyFill="1" applyBorder="1" applyAlignment="1" applyProtection="1">
      <alignment vertical="center"/>
      <protection locked="0"/>
    </xf>
    <xf numFmtId="172" fontId="0" fillId="37" borderId="18" xfId="2" applyNumberFormat="1" applyFont="1" applyFill="1" applyBorder="1" applyAlignment="1" applyProtection="1">
      <alignment vertical="top"/>
      <protection locked="0"/>
    </xf>
    <xf numFmtId="171" fontId="0" fillId="38" borderId="18" xfId="0" applyNumberFormat="1" applyFill="1" applyBorder="1" applyAlignment="1" applyProtection="1">
      <alignment vertical="center"/>
    </xf>
    <xf numFmtId="172" fontId="0" fillId="37" borderId="18" xfId="2" applyNumberFormat="1" applyFont="1" applyFill="1" applyBorder="1" applyAlignment="1" applyProtection="1">
      <alignment vertical="center"/>
      <protection locked="0"/>
    </xf>
    <xf numFmtId="0" fontId="28"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8"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8" fillId="36" borderId="0" xfId="0" applyFont="1" applyFill="1" applyAlignment="1" applyProtection="1">
      <alignment vertical="center"/>
    </xf>
    <xf numFmtId="0" fontId="28" fillId="36" borderId="11" xfId="0" applyFont="1" applyFill="1" applyBorder="1" applyAlignment="1" applyProtection="1">
      <alignment vertical="center"/>
    </xf>
    <xf numFmtId="0" fontId="28" fillId="36" borderId="14" xfId="0" applyFont="1" applyFill="1" applyBorder="1" applyAlignment="1" applyProtection="1">
      <alignment vertical="center"/>
    </xf>
    <xf numFmtId="0" fontId="0" fillId="0" borderId="0" xfId="0" applyAlignment="1" applyProtection="1">
      <alignment vertical="top" wrapText="1"/>
    </xf>
    <xf numFmtId="172" fontId="26" fillId="34" borderId="18" xfId="2" applyNumberFormat="1" applyFill="1" applyBorder="1" applyAlignment="1" applyProtection="1">
      <alignment vertical="top"/>
      <protection locked="0"/>
    </xf>
    <xf numFmtId="44" fontId="26" fillId="0" borderId="16" xfId="2" applyBorder="1" applyAlignment="1" applyProtection="1">
      <alignment vertical="center"/>
    </xf>
    <xf numFmtId="10" fontId="26"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26" fillId="37" borderId="18" xfId="0" applyNumberFormat="1" applyFont="1" applyFill="1" applyBorder="1" applyAlignment="1" applyProtection="1">
      <alignment vertical="center"/>
    </xf>
    <xf numFmtId="0" fontId="26" fillId="0" borderId="0" xfId="4" applyFont="1" applyAlignment="1" applyProtection="1">
      <alignment vertical="top"/>
    </xf>
    <xf numFmtId="0" fontId="26" fillId="0" borderId="0" xfId="4" applyAlignment="1" applyProtection="1">
      <alignment vertical="top"/>
    </xf>
    <xf numFmtId="0" fontId="26" fillId="35" borderId="0" xfId="4" applyFill="1" applyAlignment="1" applyProtection="1">
      <alignment vertical="top"/>
      <protection locked="0"/>
    </xf>
    <xf numFmtId="0" fontId="26" fillId="0" borderId="0" xfId="4" applyFill="1" applyAlignment="1" applyProtection="1">
      <alignment vertical="top"/>
    </xf>
    <xf numFmtId="1" fontId="26" fillId="37" borderId="18" xfId="4" applyNumberFormat="1" applyFill="1" applyBorder="1" applyAlignment="1" applyProtection="1">
      <alignment vertical="center"/>
    </xf>
    <xf numFmtId="0" fontId="26" fillId="0" borderId="0" xfId="4" applyAlignment="1" applyProtection="1">
      <alignment vertical="center"/>
    </xf>
    <xf numFmtId="44" fontId="26" fillId="0" borderId="18" xfId="4" applyNumberFormat="1" applyBorder="1" applyAlignment="1" applyProtection="1">
      <alignment vertical="center"/>
    </xf>
    <xf numFmtId="0" fontId="26" fillId="0" borderId="0" xfId="4" applyProtection="1"/>
    <xf numFmtId="0" fontId="26"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72" fontId="26"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26"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26" fillId="39" borderId="26" xfId="3" applyNumberFormat="1" applyFill="1" applyBorder="1" applyAlignment="1" applyProtection="1">
      <alignment vertical="center"/>
    </xf>
    <xf numFmtId="0" fontId="28"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8" fillId="0" borderId="21" xfId="0" applyNumberFormat="1" applyFont="1" applyFill="1" applyBorder="1" applyAlignment="1" applyProtection="1">
      <alignment vertical="center"/>
    </xf>
    <xf numFmtId="0" fontId="28" fillId="0" borderId="18" xfId="0" applyFont="1" applyFill="1" applyBorder="1" applyAlignment="1" applyProtection="1">
      <alignment vertical="center"/>
    </xf>
    <xf numFmtId="9" fontId="28" fillId="0" borderId="18" xfId="0" applyNumberFormat="1" applyFont="1" applyFill="1" applyBorder="1" applyAlignment="1" applyProtection="1">
      <alignment vertical="center"/>
    </xf>
    <xf numFmtId="0" fontId="28" fillId="0" borderId="0" xfId="0" applyFont="1" applyFill="1" applyBorder="1" applyAlignment="1" applyProtection="1">
      <alignment vertical="center"/>
    </xf>
    <xf numFmtId="44" fontId="28" fillId="0" borderId="18" xfId="0" applyNumberFormat="1" applyFont="1" applyFill="1" applyBorder="1" applyAlignment="1" applyProtection="1">
      <alignment vertical="center"/>
    </xf>
    <xf numFmtId="10" fontId="28" fillId="0" borderId="16" xfId="3" applyNumberFormat="1" applyFont="1" applyFill="1" applyBorder="1" applyAlignment="1" applyProtection="1">
      <alignment vertical="center"/>
    </xf>
    <xf numFmtId="0" fontId="26"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26" fillId="0" borderId="21" xfId="0" applyNumberFormat="1" applyFont="1" applyFill="1" applyBorder="1" applyAlignment="1" applyProtection="1">
      <alignment vertical="center"/>
    </xf>
    <xf numFmtId="0" fontId="26" fillId="0" borderId="18" xfId="0" applyFont="1" applyFill="1" applyBorder="1" applyAlignment="1" applyProtection="1">
      <alignment vertical="center"/>
    </xf>
    <xf numFmtId="9" fontId="26" fillId="0" borderId="18" xfId="0" applyNumberFormat="1" applyFont="1" applyFill="1" applyBorder="1" applyAlignment="1" applyProtection="1">
      <alignment vertical="center"/>
      <protection locked="0"/>
    </xf>
    <xf numFmtId="44" fontId="26" fillId="0" borderId="16" xfId="0" applyNumberFormat="1" applyFont="1" applyFill="1" applyBorder="1" applyAlignment="1" applyProtection="1">
      <alignment vertical="center"/>
    </xf>
    <xf numFmtId="0" fontId="26" fillId="0" borderId="0" xfId="0" applyFont="1" applyFill="1" applyBorder="1" applyAlignment="1" applyProtection="1">
      <alignment vertical="center"/>
    </xf>
    <xf numFmtId="44" fontId="26" fillId="0" borderId="18" xfId="0" applyNumberFormat="1" applyFont="1" applyFill="1" applyBorder="1" applyAlignment="1" applyProtection="1">
      <alignment vertical="center"/>
    </xf>
    <xf numFmtId="10" fontId="26" fillId="0" borderId="16" xfId="3" applyNumberFormat="1" applyFont="1" applyFill="1" applyBorder="1" applyAlignment="1" applyProtection="1">
      <alignment vertical="center"/>
    </xf>
    <xf numFmtId="0" fontId="28" fillId="0" borderId="0" xfId="0" applyFont="1" applyAlignment="1" applyProtection="1">
      <alignment horizontal="left" vertical="top" wrapText="1" indent="1"/>
    </xf>
    <xf numFmtId="0" fontId="0" fillId="0" borderId="18" xfId="0" applyFill="1" applyBorder="1" applyAlignment="1" applyProtection="1">
      <alignment vertical="top"/>
    </xf>
    <xf numFmtId="44" fontId="35" fillId="0" borderId="21" xfId="0" applyNumberFormat="1" applyFont="1" applyFill="1" applyBorder="1" applyAlignment="1" applyProtection="1">
      <alignment vertical="center"/>
    </xf>
    <xf numFmtId="44" fontId="35" fillId="0" borderId="18" xfId="0" applyNumberFormat="1" applyFont="1" applyFill="1" applyBorder="1" applyAlignment="1" applyProtection="1">
      <alignment vertical="center"/>
    </xf>
    <xf numFmtId="10" fontId="35"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44" fontId="28" fillId="40" borderId="28" xfId="0" applyNumberFormat="1" applyFont="1" applyFill="1" applyBorder="1" applyAlignment="1" applyProtection="1">
      <alignment vertical="center"/>
    </xf>
    <xf numFmtId="0" fontId="28" fillId="40" borderId="19" xfId="0" applyFont="1" applyFill="1" applyBorder="1" applyAlignment="1" applyProtection="1">
      <alignment vertical="center"/>
    </xf>
    <xf numFmtId="44" fontId="28" fillId="40" borderId="20" xfId="0" applyNumberFormat="1" applyFont="1" applyFill="1" applyBorder="1" applyAlignment="1" applyProtection="1">
      <alignment vertical="center"/>
    </xf>
    <xf numFmtId="0" fontId="28" fillId="40" borderId="27" xfId="0" applyFont="1" applyFill="1" applyBorder="1" applyAlignment="1" applyProtection="1">
      <alignment vertical="center"/>
    </xf>
    <xf numFmtId="44" fontId="28" fillId="40" borderId="19" xfId="0" applyNumberFormat="1" applyFont="1" applyFill="1" applyBorder="1" applyAlignment="1" applyProtection="1">
      <alignment vertical="center"/>
    </xf>
    <xf numFmtId="10" fontId="28" fillId="40" borderId="20" xfId="3" applyNumberFormat="1" applyFont="1" applyFill="1" applyBorder="1" applyAlignment="1" applyProtection="1">
      <alignment vertical="center"/>
    </xf>
    <xf numFmtId="0" fontId="26" fillId="39" borderId="22" xfId="4" applyFont="1" applyFill="1" applyBorder="1" applyProtection="1"/>
    <xf numFmtId="0" fontId="26" fillId="39" borderId="23" xfId="4" applyFill="1" applyBorder="1" applyAlignment="1" applyProtection="1">
      <alignment vertical="top"/>
    </xf>
    <xf numFmtId="0" fontId="26" fillId="39" borderId="23" xfId="4" applyFill="1" applyBorder="1" applyAlignment="1" applyProtection="1">
      <alignment vertical="top"/>
      <protection locked="0"/>
    </xf>
    <xf numFmtId="0" fontId="26" fillId="39" borderId="25" xfId="4" applyFill="1" applyBorder="1" applyAlignment="1" applyProtection="1">
      <alignment vertical="center"/>
      <protection locked="0"/>
    </xf>
    <xf numFmtId="0" fontId="26" fillId="39" borderId="23" xfId="4" applyFill="1" applyBorder="1" applyAlignment="1" applyProtection="1">
      <alignment vertical="center"/>
    </xf>
    <xf numFmtId="0" fontId="26" fillId="39" borderId="24" xfId="4" applyFill="1" applyBorder="1" applyAlignment="1" applyProtection="1">
      <alignment vertical="center"/>
      <protection locked="0"/>
    </xf>
    <xf numFmtId="44" fontId="26" fillId="39" borderId="24" xfId="4" applyNumberFormat="1" applyFill="1" applyBorder="1" applyAlignment="1" applyProtection="1">
      <alignment vertical="center"/>
    </xf>
    <xf numFmtId="0" fontId="28" fillId="0" borderId="0" xfId="4" applyFont="1" applyFill="1" applyAlignment="1" applyProtection="1">
      <alignment vertical="top"/>
    </xf>
    <xf numFmtId="9" fontId="26" fillId="0" borderId="18" xfId="4" applyNumberFormat="1" applyFill="1" applyBorder="1" applyAlignment="1" applyProtection="1">
      <alignment vertical="top"/>
    </xf>
    <xf numFmtId="9" fontId="26" fillId="0" borderId="0" xfId="4" applyNumberFormat="1" applyFill="1" applyBorder="1" applyAlignment="1" applyProtection="1">
      <alignment vertical="center"/>
    </xf>
    <xf numFmtId="44" fontId="28" fillId="0" borderId="21" xfId="4" applyNumberFormat="1" applyFont="1" applyFill="1" applyBorder="1" applyAlignment="1" applyProtection="1">
      <alignment vertical="center"/>
    </xf>
    <xf numFmtId="0" fontId="28" fillId="0" borderId="18" xfId="4" applyFont="1" applyFill="1" applyBorder="1" applyAlignment="1" applyProtection="1">
      <alignment vertical="center"/>
    </xf>
    <xf numFmtId="9" fontId="28" fillId="0" borderId="18" xfId="4" applyNumberFormat="1" applyFont="1" applyFill="1" applyBorder="1" applyAlignment="1" applyProtection="1">
      <alignment vertical="center"/>
    </xf>
    <xf numFmtId="0" fontId="28" fillId="0" borderId="0" xfId="4" applyFont="1" applyFill="1" applyBorder="1" applyAlignment="1" applyProtection="1">
      <alignment vertical="center"/>
    </xf>
    <xf numFmtId="44" fontId="28" fillId="0" borderId="18" xfId="4" applyNumberFormat="1" applyFont="1" applyFill="1" applyBorder="1" applyAlignment="1" applyProtection="1">
      <alignment vertical="center"/>
    </xf>
    <xf numFmtId="0" fontId="26" fillId="0" borderId="0" xfId="4" applyFont="1" applyFill="1" applyAlignment="1" applyProtection="1">
      <alignment horizontal="left" vertical="top" indent="1"/>
    </xf>
    <xf numFmtId="9" fontId="26" fillId="0" borderId="18" xfId="4" applyNumberFormat="1" applyFill="1" applyBorder="1" applyAlignment="1" applyProtection="1">
      <alignment vertical="top"/>
      <protection locked="0"/>
    </xf>
    <xf numFmtId="44" fontId="26" fillId="0" borderId="21" xfId="4" applyNumberFormat="1" applyFont="1" applyFill="1" applyBorder="1" applyAlignment="1" applyProtection="1">
      <alignment vertical="center"/>
    </xf>
    <xf numFmtId="0" fontId="26" fillId="0" borderId="18" xfId="4" applyFont="1" applyFill="1" applyBorder="1" applyAlignment="1" applyProtection="1">
      <alignment vertical="center"/>
    </xf>
    <xf numFmtId="9" fontId="26" fillId="0" borderId="18" xfId="4" applyNumberFormat="1" applyFont="1" applyFill="1" applyBorder="1" applyAlignment="1" applyProtection="1">
      <alignment vertical="top"/>
      <protection locked="0"/>
    </xf>
    <xf numFmtId="9" fontId="26" fillId="0" borderId="18" xfId="4" applyNumberFormat="1" applyFont="1" applyFill="1" applyBorder="1" applyAlignment="1" applyProtection="1">
      <alignment vertical="center"/>
    </xf>
    <xf numFmtId="44" fontId="26" fillId="0" borderId="16" xfId="4" applyNumberFormat="1" applyFont="1" applyFill="1" applyBorder="1" applyAlignment="1" applyProtection="1">
      <alignment vertical="center"/>
    </xf>
    <xf numFmtId="0" fontId="26" fillId="0" borderId="0" xfId="4" applyFont="1" applyFill="1" applyBorder="1" applyAlignment="1" applyProtection="1">
      <alignment vertical="center"/>
    </xf>
    <xf numFmtId="44" fontId="26" fillId="0" borderId="18" xfId="4" applyNumberFormat="1" applyFont="1" applyFill="1" applyBorder="1" applyAlignment="1" applyProtection="1">
      <alignment vertical="center"/>
    </xf>
    <xf numFmtId="0" fontId="28" fillId="0" borderId="0" xfId="4" applyFont="1" applyAlignment="1" applyProtection="1">
      <alignment horizontal="left" vertical="top" wrapText="1" indent="1"/>
    </xf>
    <xf numFmtId="0" fontId="26" fillId="0" borderId="18" xfId="4" applyFill="1" applyBorder="1" applyAlignment="1" applyProtection="1">
      <alignment vertical="top"/>
    </xf>
    <xf numFmtId="0" fontId="26" fillId="0" borderId="0" xfId="4" applyFill="1" applyBorder="1" applyAlignment="1" applyProtection="1">
      <alignment vertical="center"/>
    </xf>
    <xf numFmtId="44" fontId="35" fillId="0" borderId="21" xfId="4" applyNumberFormat="1" applyFont="1" applyFill="1" applyBorder="1" applyAlignment="1" applyProtection="1">
      <alignment vertical="center"/>
    </xf>
    <xf numFmtId="44" fontId="35" fillId="0" borderId="18" xfId="4" applyNumberFormat="1" applyFont="1" applyFill="1" applyBorder="1" applyAlignment="1" applyProtection="1">
      <alignment vertical="center"/>
    </xf>
    <xf numFmtId="0" fontId="26" fillId="40" borderId="0" xfId="4" applyFill="1" applyAlignment="1" applyProtection="1">
      <alignment vertical="top"/>
    </xf>
    <xf numFmtId="0" fontId="26" fillId="40" borderId="18" xfId="4" applyFill="1" applyBorder="1" applyAlignment="1" applyProtection="1">
      <alignment vertical="top"/>
    </xf>
    <xf numFmtId="0" fontId="26" fillId="40" borderId="0" xfId="4" applyFill="1" applyBorder="1" applyAlignment="1" applyProtection="1">
      <alignment vertical="center"/>
    </xf>
    <xf numFmtId="44" fontId="28" fillId="40" borderId="21" xfId="4" applyNumberFormat="1" applyFont="1" applyFill="1" applyBorder="1" applyAlignment="1" applyProtection="1">
      <alignment vertical="center"/>
    </xf>
    <xf numFmtId="0" fontId="28" fillId="40" borderId="18" xfId="4" applyFont="1" applyFill="1" applyBorder="1" applyAlignment="1" applyProtection="1">
      <alignment vertical="center"/>
    </xf>
    <xf numFmtId="44" fontId="28" fillId="40" borderId="16" xfId="4" applyNumberFormat="1" applyFont="1" applyFill="1" applyBorder="1" applyAlignment="1" applyProtection="1">
      <alignment vertical="center"/>
    </xf>
    <xf numFmtId="0" fontId="28" fillId="40" borderId="0" xfId="4" applyFont="1" applyFill="1" applyBorder="1" applyAlignment="1" applyProtection="1">
      <alignment vertical="center"/>
    </xf>
    <xf numFmtId="44" fontId="28" fillId="40" borderId="18" xfId="4" applyNumberFormat="1" applyFont="1" applyFill="1" applyBorder="1" applyAlignment="1" applyProtection="1">
      <alignment vertical="center"/>
    </xf>
    <xf numFmtId="10" fontId="28" fillId="40" borderId="16" xfId="3" applyNumberFormat="1" applyFont="1" applyFill="1" applyBorder="1" applyAlignment="1" applyProtection="1">
      <alignment vertical="center"/>
    </xf>
    <xf numFmtId="172" fontId="26" fillId="39" borderId="25" xfId="2" applyNumberFormat="1" applyFill="1" applyBorder="1" applyAlignment="1" applyProtection="1">
      <alignment vertical="top"/>
      <protection locked="0"/>
    </xf>
    <xf numFmtId="0" fontId="26" fillId="39" borderId="23" xfId="4" applyFill="1" applyBorder="1" applyAlignment="1" applyProtection="1">
      <alignment vertical="center"/>
      <protection locked="0"/>
    </xf>
    <xf numFmtId="44" fontId="26" fillId="39" borderId="29" xfId="2" applyFill="1" applyBorder="1" applyAlignment="1" applyProtection="1">
      <alignment vertical="center"/>
    </xf>
    <xf numFmtId="0" fontId="26" fillId="39" borderId="25" xfId="4" applyFill="1" applyBorder="1" applyAlignment="1" applyProtection="1">
      <alignment vertical="center"/>
    </xf>
    <xf numFmtId="44" fontId="26" fillId="39" borderId="24" xfId="2" applyFill="1" applyBorder="1" applyAlignment="1" applyProtection="1">
      <alignment vertical="center"/>
    </xf>
    <xf numFmtId="44" fontId="26" fillId="39" borderId="25" xfId="4" applyNumberFormat="1" applyFill="1" applyBorder="1" applyAlignment="1" applyProtection="1">
      <alignment vertical="center"/>
    </xf>
    <xf numFmtId="44" fontId="0" fillId="0" borderId="0" xfId="0" applyNumberFormat="1" applyProtection="1"/>
    <xf numFmtId="174" fontId="26" fillId="34" borderId="11" xfId="3" applyNumberFormat="1" applyFill="1" applyBorder="1" applyProtection="1">
      <protection locked="0"/>
    </xf>
    <xf numFmtId="0" fontId="36" fillId="0" borderId="0" xfId="0" applyFont="1" applyProtection="1"/>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72" fontId="0" fillId="66" borderId="18" xfId="2" applyNumberFormat="1" applyFont="1" applyFill="1" applyBorder="1" applyAlignment="1" applyProtection="1">
      <alignment vertical="top"/>
      <protection locked="0"/>
    </xf>
    <xf numFmtId="44" fontId="35" fillId="66" borderId="16" xfId="0" applyNumberFormat="1" applyFont="1" applyFill="1" applyBorder="1" applyAlignment="1" applyProtection="1">
      <alignment vertical="center"/>
    </xf>
    <xf numFmtId="44" fontId="35" fillId="66" borderId="16" xfId="4" applyNumberFormat="1" applyFont="1" applyFill="1" applyBorder="1" applyAlignment="1" applyProtection="1">
      <alignment vertical="center"/>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44" fontId="0" fillId="34" borderId="18" xfId="2" applyNumberFormat="1" applyFont="1" applyFill="1" applyBorder="1" applyAlignment="1" applyProtection="1">
      <alignment vertical="center"/>
      <protection locked="0"/>
    </xf>
    <xf numFmtId="184" fontId="0" fillId="34" borderId="18" xfId="1" applyNumberFormat="1" applyFont="1" applyFill="1" applyBorder="1" applyAlignment="1" applyProtection="1">
      <alignment vertical="center"/>
      <protection locked="0"/>
    </xf>
    <xf numFmtId="43" fontId="28" fillId="34" borderId="11" xfId="1" applyNumberFormat="1" applyFont="1" applyFill="1" applyBorder="1" applyProtection="1">
      <protection locked="0"/>
    </xf>
    <xf numFmtId="185" fontId="0" fillId="38" borderId="18" xfId="0" applyNumberFormat="1" applyFill="1" applyBorder="1" applyAlignment="1" applyProtection="1">
      <alignment vertical="center"/>
    </xf>
    <xf numFmtId="43" fontId="28" fillId="34" borderId="11" xfId="1" applyFont="1" applyFill="1" applyBorder="1" applyProtection="1">
      <protection locked="0"/>
    </xf>
    <xf numFmtId="186" fontId="0" fillId="34" borderId="18" xfId="1" applyNumberFormat="1" applyFont="1" applyFill="1" applyBorder="1" applyAlignment="1" applyProtection="1">
      <alignment vertical="center"/>
      <protection locked="0"/>
    </xf>
    <xf numFmtId="0" fontId="28" fillId="0" borderId="0" xfId="0" applyFont="1" applyFill="1"/>
    <xf numFmtId="0" fontId="29" fillId="0" borderId="0" xfId="0" applyFont="1" applyFill="1" applyAlignment="1">
      <alignment horizontal="right" vertical="top"/>
    </xf>
    <xf numFmtId="0" fontId="29" fillId="0" borderId="10" xfId="0" applyFont="1" applyFill="1" applyBorder="1" applyAlignment="1">
      <alignment horizontal="right" vertical="top"/>
    </xf>
    <xf numFmtId="0" fontId="32" fillId="0" borderId="0" xfId="0" applyFont="1" applyAlignment="1" applyProtection="1"/>
    <xf numFmtId="0" fontId="0" fillId="0" borderId="0" xfId="0" applyFill="1"/>
    <xf numFmtId="0" fontId="32" fillId="0" borderId="0" xfId="0" applyFont="1" applyFill="1" applyAlignment="1" applyProtection="1"/>
    <xf numFmtId="0" fontId="0" fillId="34" borderId="0" xfId="0" applyFill="1" applyProtection="1"/>
    <xf numFmtId="0" fontId="7" fillId="0" borderId="0" xfId="46642"/>
    <xf numFmtId="0" fontId="76" fillId="0" borderId="26" xfId="46642" applyFont="1" applyBorder="1" applyAlignment="1">
      <alignment horizontal="center" vertical="center" wrapText="1"/>
    </xf>
    <xf numFmtId="0" fontId="77" fillId="0" borderId="43" xfId="46642" applyFont="1" applyBorder="1" applyAlignment="1">
      <alignment vertical="center" wrapText="1"/>
    </xf>
    <xf numFmtId="44" fontId="78" fillId="0" borderId="44" xfId="46643" applyFont="1" applyBorder="1" applyAlignment="1">
      <alignment vertical="center" wrapText="1"/>
    </xf>
    <xf numFmtId="0" fontId="77" fillId="0" borderId="48" xfId="46642" applyFont="1" applyBorder="1" applyAlignment="1">
      <alignment vertical="center" wrapText="1"/>
    </xf>
    <xf numFmtId="44" fontId="78" fillId="0" borderId="49" xfId="46643" applyFont="1" applyBorder="1" applyAlignment="1">
      <alignment vertical="center" wrapText="1"/>
    </xf>
    <xf numFmtId="44" fontId="78" fillId="0" borderId="19" xfId="46643" applyFont="1" applyBorder="1" applyAlignment="1">
      <alignment vertical="center" wrapText="1"/>
    </xf>
    <xf numFmtId="44" fontId="78" fillId="0" borderId="50" xfId="46643" applyFont="1" applyBorder="1" applyAlignment="1">
      <alignment vertical="center" wrapText="1"/>
    </xf>
    <xf numFmtId="0" fontId="77" fillId="0" borderId="51" xfId="46642" applyFont="1" applyBorder="1" applyAlignment="1">
      <alignment vertical="center" wrapText="1"/>
    </xf>
    <xf numFmtId="0" fontId="78" fillId="0" borderId="52" xfId="46642" applyFont="1" applyBorder="1" applyAlignment="1">
      <alignment vertical="center" wrapText="1"/>
    </xf>
    <xf numFmtId="0" fontId="77" fillId="0" borderId="55" xfId="46642" applyFont="1" applyBorder="1" applyAlignment="1">
      <alignment vertical="center" wrapText="1"/>
    </xf>
    <xf numFmtId="0" fontId="78" fillId="0" borderId="56" xfId="46642" applyFont="1" applyBorder="1" applyAlignment="1">
      <alignment vertical="center" wrapText="1"/>
    </xf>
    <xf numFmtId="10" fontId="78" fillId="0" borderId="57" xfId="46644" applyNumberFormat="1" applyFont="1" applyBorder="1" applyAlignment="1">
      <alignment vertical="center" wrapText="1"/>
    </xf>
    <xf numFmtId="10" fontId="78" fillId="0" borderId="58" xfId="46644" applyNumberFormat="1" applyFont="1" applyBorder="1" applyAlignment="1">
      <alignment vertical="center" wrapText="1"/>
    </xf>
    <xf numFmtId="0" fontId="23" fillId="0" borderId="0" xfId="46642" applyFont="1"/>
    <xf numFmtId="10" fontId="0" fillId="0" borderId="0" xfId="46644" applyNumberFormat="1" applyFont="1"/>
    <xf numFmtId="10" fontId="7" fillId="0" borderId="0" xfId="46642" applyNumberFormat="1"/>
    <xf numFmtId="0" fontId="6" fillId="0" borderId="0" xfId="46642" applyFont="1"/>
    <xf numFmtId="0" fontId="5" fillId="0" borderId="0" xfId="46645"/>
    <xf numFmtId="0" fontId="23" fillId="0" borderId="0" xfId="46645" applyFont="1"/>
    <xf numFmtId="0" fontId="5" fillId="0" borderId="0" xfId="46649"/>
    <xf numFmtId="0" fontId="23" fillId="0" borderId="0" xfId="46649" applyFont="1"/>
    <xf numFmtId="0" fontId="28" fillId="0" borderId="0" xfId="0" applyFont="1"/>
    <xf numFmtId="187" fontId="5" fillId="0" borderId="0" xfId="46653" applyNumberFormat="1"/>
    <xf numFmtId="43" fontId="0" fillId="0" borderId="0" xfId="1" applyFont="1"/>
    <xf numFmtId="44" fontId="0" fillId="0" borderId="16" xfId="2" applyFont="1" applyFill="1" applyBorder="1" applyAlignment="1" applyProtection="1">
      <alignment vertical="center"/>
    </xf>
    <xf numFmtId="44" fontId="0" fillId="0" borderId="18" xfId="0" applyNumberFormat="1" applyFill="1" applyBorder="1" applyAlignment="1" applyProtection="1">
      <alignment vertical="center"/>
    </xf>
    <xf numFmtId="43" fontId="0" fillId="0" borderId="18" xfId="0" applyNumberFormat="1" applyFill="1" applyBorder="1" applyAlignment="1" applyProtection="1">
      <alignment vertical="center"/>
    </xf>
    <xf numFmtId="44" fontId="78" fillId="0" borderId="44" xfId="46643" applyFont="1" applyFill="1" applyBorder="1" applyAlignment="1">
      <alignment vertical="center" wrapText="1"/>
    </xf>
    <xf numFmtId="44" fontId="78" fillId="0" borderId="45" xfId="46643" applyFont="1" applyFill="1" applyBorder="1" applyAlignment="1">
      <alignment vertical="center" wrapText="1"/>
    </xf>
    <xf numFmtId="44" fontId="78" fillId="0" borderId="49" xfId="46643" applyFont="1" applyFill="1" applyBorder="1" applyAlignment="1">
      <alignment vertical="center" wrapText="1"/>
    </xf>
    <xf numFmtId="44" fontId="78" fillId="0" borderId="19" xfId="46643" applyFont="1" applyFill="1" applyBorder="1" applyAlignment="1">
      <alignment vertical="center" wrapText="1"/>
    </xf>
    <xf numFmtId="0" fontId="78" fillId="0" borderId="52" xfId="46642" applyFont="1" applyFill="1" applyBorder="1" applyAlignment="1">
      <alignment vertical="center" wrapText="1"/>
    </xf>
    <xf numFmtId="0" fontId="78" fillId="0" borderId="56" xfId="46642" applyFont="1" applyFill="1" applyBorder="1" applyAlignment="1">
      <alignment vertical="center" wrapText="1"/>
    </xf>
    <xf numFmtId="188" fontId="5" fillId="0" borderId="0" xfId="46653" applyNumberFormat="1"/>
    <xf numFmtId="0" fontId="79" fillId="0" borderId="41" xfId="46642" applyFont="1" applyBorder="1" applyAlignment="1">
      <alignment horizontal="center" vertical="center" wrapText="1"/>
    </xf>
    <xf numFmtId="188" fontId="0" fillId="0" borderId="0" xfId="0" applyNumberFormat="1"/>
    <xf numFmtId="43" fontId="80" fillId="0" borderId="0" xfId="46650" applyFont="1"/>
    <xf numFmtId="0" fontId="0" fillId="34" borderId="0" xfId="0" applyFill="1" applyAlignment="1" applyProtection="1">
      <alignment vertical="top" wrapText="1"/>
      <protection locked="0"/>
    </xf>
    <xf numFmtId="179" fontId="5" fillId="0" borderId="0" xfId="46649" applyNumberFormat="1"/>
    <xf numFmtId="0" fontId="0" fillId="0" borderId="0" xfId="0" applyFont="1" applyAlignment="1" applyProtection="1">
      <alignment vertical="top"/>
    </xf>
    <xf numFmtId="0" fontId="0" fillId="0" borderId="18" xfId="4" applyFont="1" applyFill="1" applyBorder="1" applyAlignment="1" applyProtection="1">
      <alignment vertical="center"/>
    </xf>
    <xf numFmtId="0" fontId="4" fillId="0" borderId="0" xfId="46645" applyFont="1"/>
    <xf numFmtId="0" fontId="28" fillId="36" borderId="13" xfId="0" applyFont="1" applyFill="1" applyBorder="1" applyAlignment="1" applyProtection="1">
      <alignment vertical="top"/>
    </xf>
    <xf numFmtId="0" fontId="28" fillId="36" borderId="13" xfId="0" applyFont="1" applyFill="1" applyBorder="1" applyAlignment="1" applyProtection="1">
      <alignment vertical="top"/>
      <protection locked="0"/>
    </xf>
    <xf numFmtId="172" fontId="28" fillId="36" borderId="11" xfId="2" applyNumberFormat="1" applyFont="1" applyFill="1" applyBorder="1" applyAlignment="1" applyProtection="1">
      <alignment vertical="top"/>
      <protection locked="0"/>
    </xf>
    <xf numFmtId="0" fontId="28" fillId="36" borderId="11" xfId="0" applyFont="1" applyFill="1" applyBorder="1" applyAlignment="1" applyProtection="1">
      <alignment vertical="center"/>
      <protection locked="0"/>
    </xf>
    <xf numFmtId="44" fontId="28" fillId="36" borderId="14" xfId="2" applyFont="1" applyFill="1" applyBorder="1" applyAlignment="1" applyProtection="1">
      <alignment vertical="center"/>
    </xf>
    <xf numFmtId="172" fontId="28" fillId="36" borderId="11" xfId="2" applyNumberFormat="1" applyFont="1" applyFill="1" applyBorder="1" applyAlignment="1" applyProtection="1">
      <alignment vertical="center"/>
      <protection locked="0"/>
    </xf>
    <xf numFmtId="0" fontId="28" fillId="36" borderId="14" xfId="0" applyFont="1" applyFill="1" applyBorder="1" applyAlignment="1" applyProtection="1">
      <alignment vertical="center"/>
      <protection locked="0"/>
    </xf>
    <xf numFmtId="0" fontId="28" fillId="0" borderId="0" xfId="0" applyFont="1" applyFill="1" applyProtection="1"/>
    <xf numFmtId="9" fontId="0" fillId="0" borderId="18" xfId="3" applyFont="1" applyFill="1" applyBorder="1" applyAlignment="1" applyProtection="1">
      <alignment vertical="top"/>
    </xf>
    <xf numFmtId="9" fontId="26" fillId="0" borderId="18" xfId="3" applyFill="1" applyBorder="1" applyAlignment="1" applyProtection="1">
      <alignment vertical="top"/>
    </xf>
    <xf numFmtId="9" fontId="26" fillId="0" borderId="18" xfId="3" applyFont="1" applyFill="1" applyBorder="1" applyAlignment="1" applyProtection="1">
      <alignment vertical="center"/>
    </xf>
    <xf numFmtId="9" fontId="0" fillId="0" borderId="0" xfId="3" applyFont="1"/>
    <xf numFmtId="9" fontId="0" fillId="40" borderId="19" xfId="3" applyFont="1" applyFill="1" applyBorder="1" applyAlignment="1" applyProtection="1">
      <alignment vertical="top"/>
    </xf>
    <xf numFmtId="9" fontId="26" fillId="39" borderId="24" xfId="3" applyFill="1" applyBorder="1" applyAlignment="1" applyProtection="1">
      <alignment vertical="top"/>
      <protection locked="0"/>
    </xf>
    <xf numFmtId="9" fontId="26" fillId="0" borderId="18" xfId="3" applyFill="1" applyBorder="1" applyAlignment="1" applyProtection="1">
      <alignment vertical="top"/>
      <protection locked="0"/>
    </xf>
    <xf numFmtId="9" fontId="28" fillId="40" borderId="19" xfId="3" applyFont="1" applyFill="1" applyBorder="1" applyAlignment="1" applyProtection="1">
      <alignment vertical="center"/>
    </xf>
    <xf numFmtId="9" fontId="28" fillId="0" borderId="18" xfId="3" applyFont="1" applyFill="1" applyBorder="1" applyAlignment="1" applyProtection="1">
      <alignment vertical="center"/>
    </xf>
    <xf numFmtId="9" fontId="26" fillId="0" borderId="18" xfId="3" applyFont="1" applyFill="1" applyBorder="1" applyAlignment="1" applyProtection="1">
      <alignment vertical="top"/>
      <protection locked="0"/>
    </xf>
    <xf numFmtId="9" fontId="28" fillId="40" borderId="18" xfId="3" applyFont="1" applyFill="1" applyBorder="1" applyAlignment="1" applyProtection="1">
      <alignment vertical="center"/>
    </xf>
    <xf numFmtId="9" fontId="26" fillId="39" borderId="25" xfId="3" applyFill="1" applyBorder="1" applyAlignment="1" applyProtection="1">
      <alignment vertical="top"/>
      <protection locked="0"/>
    </xf>
    <xf numFmtId="9" fontId="26" fillId="0" borderId="18" xfId="3" applyFont="1" applyFill="1" applyBorder="1" applyAlignment="1" applyProtection="1">
      <alignment vertical="center"/>
      <protection locked="0"/>
    </xf>
    <xf numFmtId="9" fontId="26" fillId="40" borderId="18" xfId="3" applyFill="1" applyBorder="1" applyAlignment="1" applyProtection="1">
      <alignment vertical="top"/>
    </xf>
    <xf numFmtId="10" fontId="0" fillId="0" borderId="0" xfId="0" applyNumberFormat="1"/>
    <xf numFmtId="0" fontId="28" fillId="67" borderId="0" xfId="0" applyFont="1" applyFill="1"/>
    <xf numFmtId="0" fontId="0" fillId="67" borderId="0" xfId="0" applyFill="1"/>
    <xf numFmtId="190" fontId="0" fillId="0" borderId="0" xfId="3" applyNumberFormat="1" applyFont="1"/>
    <xf numFmtId="0" fontId="0" fillId="34" borderId="0" xfId="0" applyFill="1" applyAlignment="1" applyProtection="1">
      <alignment vertical="top" wrapText="1"/>
    </xf>
    <xf numFmtId="191" fontId="4" fillId="0" borderId="0" xfId="46645" applyNumberFormat="1" applyFont="1"/>
    <xf numFmtId="190" fontId="0" fillId="0" borderId="18" xfId="0" applyNumberFormat="1" applyFill="1" applyBorder="1" applyAlignment="1" applyProtection="1">
      <alignment vertical="top"/>
    </xf>
    <xf numFmtId="190" fontId="26" fillId="0" borderId="18" xfId="4" applyNumberFormat="1" applyFill="1" applyBorder="1" applyAlignment="1" applyProtection="1">
      <alignment vertical="top"/>
    </xf>
    <xf numFmtId="190" fontId="26" fillId="0" borderId="18" xfId="0" applyNumberFormat="1" applyFont="1" applyFill="1" applyBorder="1" applyAlignment="1" applyProtection="1">
      <alignment vertical="center"/>
    </xf>
    <xf numFmtId="190" fontId="26" fillId="0" borderId="18" xfId="4" applyNumberFormat="1" applyFont="1" applyFill="1" applyBorder="1" applyAlignment="1" applyProtection="1">
      <alignment vertical="center"/>
    </xf>
    <xf numFmtId="190" fontId="26" fillId="0" borderId="18" xfId="0" applyNumberFormat="1" applyFont="1" applyFill="1" applyBorder="1" applyAlignment="1" applyProtection="1">
      <alignment vertical="center"/>
      <protection locked="0"/>
    </xf>
    <xf numFmtId="190" fontId="0" fillId="0" borderId="18" xfId="3" applyNumberFormat="1" applyFont="1" applyFill="1" applyBorder="1" applyAlignment="1" applyProtection="1">
      <alignment vertical="top"/>
    </xf>
    <xf numFmtId="190" fontId="26" fillId="0" borderId="18" xfId="3" applyNumberFormat="1" applyFont="1" applyFill="1" applyBorder="1" applyAlignment="1" applyProtection="1">
      <alignment vertical="center"/>
    </xf>
    <xf numFmtId="190" fontId="26" fillId="0" borderId="18" xfId="3" applyNumberFormat="1" applyFill="1" applyBorder="1" applyAlignment="1" applyProtection="1">
      <alignment vertical="top"/>
    </xf>
    <xf numFmtId="10" fontId="0" fillId="0" borderId="18" xfId="3" applyNumberFormat="1" applyFont="1" applyFill="1" applyBorder="1" applyAlignment="1" applyProtection="1">
      <alignment vertical="top"/>
    </xf>
    <xf numFmtId="10" fontId="26" fillId="0" borderId="18" xfId="3" applyNumberFormat="1" applyFont="1" applyFill="1" applyBorder="1" applyAlignment="1" applyProtection="1">
      <alignment vertical="center"/>
    </xf>
    <xf numFmtId="10" fontId="26" fillId="0" borderId="18" xfId="3" applyNumberFormat="1" applyFill="1" applyBorder="1" applyAlignment="1" applyProtection="1">
      <alignment vertical="top"/>
    </xf>
    <xf numFmtId="190" fontId="28" fillId="40" borderId="18" xfId="3" applyNumberFormat="1" applyFont="1" applyFill="1" applyBorder="1" applyAlignment="1" applyProtection="1">
      <alignment vertical="center"/>
    </xf>
    <xf numFmtId="190" fontId="28" fillId="40" borderId="19" xfId="3" applyNumberFormat="1" applyFont="1" applyFill="1" applyBorder="1" applyAlignment="1" applyProtection="1">
      <alignment vertical="center"/>
    </xf>
    <xf numFmtId="190" fontId="0" fillId="0" borderId="0" xfId="3" applyNumberFormat="1" applyFont="1" applyProtection="1"/>
    <xf numFmtId="187" fontId="4" fillId="0" borderId="0" xfId="46645" applyNumberFormat="1" applyFont="1"/>
    <xf numFmtId="10" fontId="77" fillId="0" borderId="11" xfId="46644" applyNumberFormat="1" applyFont="1" applyFill="1" applyBorder="1" applyAlignment="1">
      <alignment vertical="center" wrapText="1"/>
    </xf>
    <xf numFmtId="10" fontId="77" fillId="0" borderId="11" xfId="46644" applyNumberFormat="1" applyFont="1" applyBorder="1" applyAlignment="1">
      <alignment vertical="center" wrapText="1"/>
    </xf>
    <xf numFmtId="10" fontId="77" fillId="0" borderId="53" xfId="46644" applyNumberFormat="1" applyFont="1" applyBorder="1" applyAlignment="1">
      <alignment vertical="center" wrapText="1"/>
    </xf>
    <xf numFmtId="44" fontId="77" fillId="0" borderId="11" xfId="2" applyFont="1" applyFill="1" applyBorder="1" applyAlignment="1">
      <alignment vertical="center" wrapText="1"/>
    </xf>
    <xf numFmtId="44" fontId="77" fillId="0" borderId="11" xfId="2" applyFont="1" applyBorder="1" applyAlignment="1">
      <alignment vertical="center" wrapText="1"/>
    </xf>
    <xf numFmtId="44" fontId="77" fillId="0" borderId="53" xfId="2" applyFont="1" applyBorder="1" applyAlignment="1">
      <alignment vertical="center" wrapText="1"/>
    </xf>
    <xf numFmtId="10" fontId="77" fillId="0" borderId="57" xfId="46644" applyNumberFormat="1" applyFont="1" applyFill="1" applyBorder="1" applyAlignment="1">
      <alignment vertical="center" wrapText="1"/>
    </xf>
    <xf numFmtId="10" fontId="77" fillId="0" borderId="57" xfId="46644" applyNumberFormat="1" applyFont="1" applyBorder="1" applyAlignment="1">
      <alignment vertical="center" wrapText="1"/>
    </xf>
    <xf numFmtId="10" fontId="77" fillId="0" borderId="58" xfId="46644" applyNumberFormat="1" applyFont="1" applyBorder="1" applyAlignment="1">
      <alignment vertical="center" wrapText="1"/>
    </xf>
    <xf numFmtId="44" fontId="77" fillId="0" borderId="45" xfId="46643" applyFont="1" applyFill="1" applyBorder="1" applyAlignment="1">
      <alignment vertical="center" wrapText="1"/>
    </xf>
    <xf numFmtId="44" fontId="77" fillId="0" borderId="19" xfId="46643" applyFont="1" applyBorder="1" applyAlignment="1">
      <alignment vertical="center" wrapText="1"/>
    </xf>
    <xf numFmtId="44" fontId="77" fillId="0" borderId="50" xfId="46643" applyFont="1" applyBorder="1" applyAlignment="1">
      <alignment vertical="center" wrapText="1"/>
    </xf>
    <xf numFmtId="44" fontId="77" fillId="0" borderId="19" xfId="46643" applyFont="1" applyFill="1" applyBorder="1" applyAlignment="1">
      <alignment vertical="center" wrapText="1"/>
    </xf>
    <xf numFmtId="44" fontId="77" fillId="0" borderId="53" xfId="2" applyFont="1" applyFill="1" applyBorder="1" applyAlignment="1">
      <alignment vertical="center" wrapText="1"/>
    </xf>
    <xf numFmtId="44" fontId="77" fillId="0" borderId="45" xfId="46643" applyFont="1" applyBorder="1" applyAlignment="1">
      <alignment vertical="center" wrapText="1"/>
    </xf>
    <xf numFmtId="44" fontId="77" fillId="0" borderId="46" xfId="46643" applyFont="1" applyBorder="1" applyAlignment="1">
      <alignment vertical="center" wrapText="1"/>
    </xf>
    <xf numFmtId="0" fontId="0" fillId="0" borderId="0" xfId="0" applyBorder="1"/>
    <xf numFmtId="191" fontId="0" fillId="0" borderId="0" xfId="0" applyNumberFormat="1"/>
    <xf numFmtId="189" fontId="80" fillId="0" borderId="0" xfId="0" applyNumberFormat="1" applyFont="1"/>
    <xf numFmtId="0" fontId="80" fillId="0" borderId="0" xfId="0" applyFont="1"/>
    <xf numFmtId="189" fontId="2" fillId="0" borderId="0" xfId="46645" applyNumberFormat="1" applyFont="1"/>
    <xf numFmtId="2" fontId="5" fillId="0" borderId="0" xfId="46653" applyNumberFormat="1"/>
    <xf numFmtId="191" fontId="5" fillId="0" borderId="0" xfId="46653" applyNumberFormat="1"/>
    <xf numFmtId="0" fontId="1" fillId="37" borderId="0" xfId="46857" applyFill="1"/>
    <xf numFmtId="0" fontId="88" fillId="37" borderId="0" xfId="46857" applyFont="1" applyFill="1" applyBorder="1" applyAlignment="1" applyProtection="1">
      <alignment horizontal="left" vertical="top" wrapText="1"/>
      <protection locked="0"/>
    </xf>
    <xf numFmtId="0" fontId="74" fillId="37" borderId="0" xfId="46857" applyFont="1" applyFill="1" applyBorder="1" applyAlignment="1" applyProtection="1">
      <alignment horizontal="left" vertical="top"/>
      <protection locked="0"/>
    </xf>
    <xf numFmtId="0" fontId="87" fillId="37" borderId="0" xfId="46857" applyFont="1" applyFill="1" applyAlignment="1">
      <alignment horizontal="left" vertical="top"/>
    </xf>
    <xf numFmtId="0" fontId="74" fillId="37" borderId="0" xfId="46857" applyFont="1" applyFill="1" applyBorder="1" applyAlignment="1" applyProtection="1">
      <alignment horizontal="left"/>
      <protection locked="0"/>
    </xf>
    <xf numFmtId="0" fontId="87" fillId="37" borderId="0" xfId="46857" applyFont="1" applyFill="1" applyAlignment="1">
      <alignment horizontal="left"/>
    </xf>
    <xf numFmtId="0" fontId="89" fillId="37" borderId="0" xfId="46857" applyFont="1" applyFill="1" applyBorder="1" applyAlignment="1" applyProtection="1">
      <alignment horizontal="left"/>
      <protection locked="0"/>
    </xf>
    <xf numFmtId="0" fontId="89" fillId="37" borderId="0" xfId="46857" applyNumberFormat="1" applyFont="1" applyFill="1" applyBorder="1" applyAlignment="1" applyProtection="1">
      <alignment horizontal="right"/>
      <protection locked="0"/>
    </xf>
    <xf numFmtId="0" fontId="89" fillId="37" borderId="0" xfId="46857" applyFont="1" applyFill="1" applyBorder="1" applyAlignment="1" applyProtection="1">
      <alignment horizontal="left" wrapText="1"/>
      <protection locked="0"/>
    </xf>
    <xf numFmtId="0" fontId="89" fillId="37" borderId="0" xfId="46857" applyFont="1" applyFill="1" applyAlignment="1">
      <alignment horizontal="left" wrapText="1"/>
    </xf>
    <xf numFmtId="0" fontId="89" fillId="37" borderId="0" xfId="46857" applyNumberFormat="1" applyFont="1" applyFill="1" applyBorder="1" applyAlignment="1" applyProtection="1">
      <alignment horizontal="left"/>
      <protection locked="0"/>
    </xf>
    <xf numFmtId="0" fontId="74" fillId="37" borderId="0" xfId="46857" applyFont="1" applyFill="1" applyBorder="1" applyAlignment="1" applyProtection="1">
      <alignment horizontal="left" wrapText="1"/>
      <protection locked="0"/>
    </xf>
    <xf numFmtId="0" fontId="29" fillId="37" borderId="0" xfId="46857" applyFont="1" applyFill="1" applyBorder="1" applyAlignment="1" applyProtection="1">
      <alignment horizontal="left"/>
      <protection locked="0"/>
    </xf>
    <xf numFmtId="193" fontId="89" fillId="37" borderId="0" xfId="46857" applyNumberFormat="1" applyFont="1" applyFill="1" applyAlignment="1">
      <alignment horizontal="right"/>
    </xf>
    <xf numFmtId="0" fontId="29" fillId="37" borderId="0" xfId="46857" applyNumberFormat="1" applyFont="1" applyFill="1" applyBorder="1" applyAlignment="1" applyProtection="1">
      <alignment horizontal="right"/>
      <protection locked="0"/>
    </xf>
    <xf numFmtId="0" fontId="90" fillId="37" borderId="0" xfId="46857" applyFont="1" applyFill="1"/>
    <xf numFmtId="193" fontId="88" fillId="37" borderId="0" xfId="46857" applyNumberFormat="1" applyFont="1" applyFill="1" applyBorder="1" applyAlignment="1" applyProtection="1">
      <alignment horizontal="left" vertical="top" wrapText="1"/>
      <protection locked="0"/>
    </xf>
    <xf numFmtId="0" fontId="91" fillId="37" borderId="0" xfId="46857" applyFont="1" applyFill="1" applyBorder="1" applyAlignment="1" applyProtection="1">
      <alignment horizontal="left" vertical="top" wrapText="1"/>
      <protection locked="0"/>
    </xf>
    <xf numFmtId="0" fontId="89" fillId="37" borderId="0" xfId="46858" applyNumberFormat="1" applyFont="1" applyFill="1" applyBorder="1" applyAlignment="1" applyProtection="1">
      <alignment horizontal="right"/>
      <protection locked="0"/>
    </xf>
    <xf numFmtId="191" fontId="89" fillId="37" borderId="0" xfId="46857" applyNumberFormat="1" applyFont="1" applyFill="1" applyBorder="1" applyAlignment="1" applyProtection="1">
      <alignment horizontal="right"/>
      <protection locked="0"/>
    </xf>
    <xf numFmtId="4" fontId="89" fillId="37" borderId="0" xfId="46857" applyNumberFormat="1" applyFont="1" applyFill="1" applyBorder="1" applyAlignment="1" applyProtection="1">
      <alignment horizontal="right"/>
      <protection locked="0"/>
    </xf>
    <xf numFmtId="0" fontId="28" fillId="37" borderId="0" xfId="46857" applyFont="1" applyFill="1" applyBorder="1" applyAlignment="1" applyProtection="1">
      <alignment horizontal="left"/>
      <protection locked="0"/>
    </xf>
    <xf numFmtId="187" fontId="89" fillId="37" borderId="0" xfId="46857" applyNumberFormat="1" applyFont="1" applyFill="1" applyBorder="1" applyAlignment="1" applyProtection="1">
      <alignment horizontal="right"/>
      <protection locked="0"/>
    </xf>
    <xf numFmtId="2" fontId="89" fillId="37" borderId="0" xfId="46857" applyNumberFormat="1" applyFont="1" applyFill="1" applyBorder="1" applyAlignment="1" applyProtection="1">
      <alignment horizontal="right"/>
      <protection locked="0"/>
    </xf>
    <xf numFmtId="0" fontId="38" fillId="37" borderId="0" xfId="46857" applyFont="1" applyFill="1" applyBorder="1" applyAlignment="1" applyProtection="1">
      <alignment horizontal="left" wrapText="1"/>
      <protection locked="0"/>
    </xf>
    <xf numFmtId="15" fontId="32" fillId="37" borderId="0" xfId="46859" applyNumberFormat="1" applyFont="1" applyFill="1" applyBorder="1" applyAlignment="1" applyProtection="1">
      <alignment horizontal="left"/>
      <protection locked="0"/>
    </xf>
    <xf numFmtId="0" fontId="26" fillId="37" borderId="0" xfId="46859" applyFill="1" applyBorder="1" applyProtection="1">
      <protection locked="0"/>
    </xf>
    <xf numFmtId="0" fontId="26" fillId="37" borderId="0" xfId="46859" applyNumberFormat="1" applyFill="1" applyBorder="1" applyProtection="1">
      <protection locked="0"/>
    </xf>
    <xf numFmtId="194" fontId="29" fillId="37" borderId="0" xfId="46859" applyNumberFormat="1" applyFont="1" applyFill="1" applyBorder="1" applyAlignment="1" applyProtection="1">
      <alignment horizontal="left"/>
      <protection locked="0"/>
    </xf>
    <xf numFmtId="192" fontId="89" fillId="37" borderId="0" xfId="46857" applyNumberFormat="1" applyFont="1" applyFill="1" applyAlignment="1">
      <alignment horizontal="right"/>
    </xf>
    <xf numFmtId="0" fontId="26" fillId="37" borderId="0" xfId="46859" applyNumberFormat="1" applyFill="1" applyBorder="1" applyAlignment="1" applyProtection="1">
      <alignment horizontal="left" indent="2"/>
      <protection locked="0"/>
    </xf>
    <xf numFmtId="15" fontId="92" fillId="37" borderId="0" xfId="46859" applyNumberFormat="1" applyFont="1" applyFill="1" applyBorder="1" applyAlignment="1" applyProtection="1">
      <alignment horizontal="left" vertical="top" wrapText="1"/>
      <protection locked="0"/>
    </xf>
    <xf numFmtId="0" fontId="87" fillId="37" borderId="0" xfId="46857" applyFont="1" applyFill="1" applyAlignment="1">
      <alignment horizontal="left" vertical="top" wrapText="1"/>
    </xf>
    <xf numFmtId="0" fontId="87" fillId="37" borderId="0" xfId="46857" applyFont="1" applyFill="1" applyBorder="1" applyAlignment="1" applyProtection="1">
      <alignment horizontal="left" vertical="top" wrapText="1"/>
      <protection locked="0"/>
    </xf>
    <xf numFmtId="193" fontId="87" fillId="37" borderId="0" xfId="46857" applyNumberFormat="1" applyFont="1" applyFill="1" applyBorder="1" applyAlignment="1" applyProtection="1">
      <alignment horizontal="left" vertical="top" wrapText="1"/>
      <protection locked="0"/>
    </xf>
    <xf numFmtId="15" fontId="28" fillId="37" borderId="0" xfId="46859" applyNumberFormat="1" applyFont="1" applyFill="1" applyBorder="1" applyAlignment="1" applyProtection="1">
      <alignment horizontal="left"/>
      <protection locked="0"/>
    </xf>
    <xf numFmtId="0" fontId="29" fillId="37" borderId="0" xfId="46860" applyFont="1" applyFill="1" applyBorder="1" applyAlignment="1" applyProtection="1">
      <alignment horizontal="left" wrapText="1" indent="2"/>
      <protection locked="0"/>
    </xf>
    <xf numFmtId="0" fontId="89" fillId="37" borderId="0" xfId="46857" applyFont="1" applyFill="1" applyBorder="1" applyAlignment="1" applyProtection="1">
      <alignment horizontal="left" vertical="top"/>
      <protection locked="0"/>
    </xf>
    <xf numFmtId="2" fontId="89" fillId="37" borderId="0" xfId="46857" applyNumberFormat="1" applyFont="1" applyFill="1" applyBorder="1" applyAlignment="1" applyProtection="1">
      <alignment horizontal="right" vertical="top"/>
      <protection locked="0"/>
    </xf>
    <xf numFmtId="15" fontId="28" fillId="37" borderId="0" xfId="46859" applyNumberFormat="1" applyFont="1" applyFill="1" applyBorder="1" applyAlignment="1" applyProtection="1">
      <alignment horizontal="left"/>
    </xf>
    <xf numFmtId="0" fontId="29" fillId="37" borderId="0" xfId="46859" applyFont="1" applyFill="1" applyBorder="1" applyAlignment="1" applyProtection="1">
      <alignment horizontal="left" vertical="center"/>
      <protection locked="0"/>
    </xf>
    <xf numFmtId="2" fontId="29" fillId="37" borderId="0" xfId="46859" applyNumberFormat="1" applyFont="1" applyFill="1" applyBorder="1" applyAlignment="1" applyProtection="1">
      <alignment horizontal="right" vertical="top"/>
      <protection locked="0"/>
    </xf>
    <xf numFmtId="0" fontId="29" fillId="37" borderId="0" xfId="46857" applyFont="1" applyFill="1" applyBorder="1" applyProtection="1">
      <protection locked="0"/>
    </xf>
    <xf numFmtId="0" fontId="29" fillId="37" borderId="0" xfId="46857" applyFont="1" applyFill="1" applyBorder="1" applyAlignment="1" applyProtection="1">
      <alignment vertical="center"/>
      <protection locked="0"/>
    </xf>
    <xf numFmtId="0" fontId="29" fillId="37" borderId="0" xfId="46859" applyNumberFormat="1" applyFont="1" applyFill="1" applyBorder="1" applyAlignment="1" applyProtection="1">
      <alignment horizontal="right" vertical="top"/>
      <protection locked="0"/>
    </xf>
    <xf numFmtId="0" fontId="89" fillId="37" borderId="0" xfId="46857" applyFont="1" applyFill="1" applyBorder="1" applyAlignment="1" applyProtection="1">
      <alignment wrapText="1"/>
      <protection locked="0"/>
    </xf>
    <xf numFmtId="0" fontId="84" fillId="37" borderId="0" xfId="46857" applyFont="1" applyFill="1" applyBorder="1" applyAlignment="1">
      <alignment horizontal="left"/>
    </xf>
    <xf numFmtId="0" fontId="90" fillId="37" borderId="0" xfId="46857" applyFont="1" applyFill="1" applyBorder="1" applyAlignment="1">
      <alignment horizontal="center"/>
    </xf>
    <xf numFmtId="0" fontId="90" fillId="37" borderId="0" xfId="46857" applyNumberFormat="1" applyFont="1" applyFill="1" applyBorder="1"/>
    <xf numFmtId="0" fontId="1" fillId="37" borderId="0" xfId="46857" applyFill="1" applyProtection="1">
      <protection locked="0"/>
    </xf>
    <xf numFmtId="2" fontId="29" fillId="37" borderId="0" xfId="46857" applyNumberFormat="1" applyFont="1" applyFill="1" applyBorder="1" applyAlignment="1" applyProtection="1">
      <alignment horizontal="right"/>
      <protection locked="0"/>
    </xf>
    <xf numFmtId="2" fontId="0" fillId="0" borderId="0" xfId="0" applyNumberFormat="1"/>
    <xf numFmtId="0" fontId="89" fillId="38" borderId="0" xfId="46857" applyNumberFormat="1" applyFont="1" applyFill="1" applyBorder="1" applyAlignment="1" applyProtection="1">
      <alignment horizontal="right"/>
      <protection locked="0"/>
    </xf>
    <xf numFmtId="191" fontId="89" fillId="38" borderId="0" xfId="46857" applyNumberFormat="1" applyFont="1" applyFill="1" applyBorder="1" applyAlignment="1" applyProtection="1">
      <alignment horizontal="right"/>
      <protection locked="0"/>
    </xf>
    <xf numFmtId="193" fontId="89" fillId="38" borderId="0" xfId="46857" applyNumberFormat="1" applyFont="1" applyFill="1" applyAlignment="1">
      <alignment horizontal="right"/>
    </xf>
    <xf numFmtId="2" fontId="89" fillId="38" borderId="0" xfId="46857" applyNumberFormat="1" applyFont="1" applyFill="1" applyBorder="1" applyAlignment="1" applyProtection="1">
      <alignment horizontal="right"/>
      <protection locked="0"/>
    </xf>
    <xf numFmtId="2" fontId="4" fillId="0" borderId="0" xfId="46645" applyNumberFormat="1" applyFont="1"/>
    <xf numFmtId="2" fontId="89" fillId="38" borderId="0" xfId="46858" applyNumberFormat="1" applyFont="1" applyFill="1" applyBorder="1" applyAlignment="1" applyProtection="1">
      <alignment horizontal="right"/>
      <protection locked="0"/>
    </xf>
    <xf numFmtId="4" fontId="89" fillId="38" borderId="0" xfId="46857" applyNumberFormat="1" applyFont="1" applyFill="1" applyBorder="1" applyAlignment="1" applyProtection="1">
      <alignment horizontal="right"/>
      <protection locked="0"/>
    </xf>
    <xf numFmtId="0" fontId="89" fillId="38" borderId="0" xfId="46858" applyNumberFormat="1" applyFont="1" applyFill="1" applyBorder="1" applyAlignment="1" applyProtection="1">
      <alignment horizontal="right"/>
      <protection locked="0"/>
    </xf>
    <xf numFmtId="0" fontId="89" fillId="37" borderId="0" xfId="0" applyFont="1" applyFill="1" applyBorder="1" applyAlignment="1" applyProtection="1">
      <alignment horizontal="left"/>
      <protection locked="0"/>
    </xf>
    <xf numFmtId="192" fontId="89" fillId="38" borderId="0" xfId="0" applyNumberFormat="1" applyFont="1" applyFill="1" applyBorder="1" applyAlignment="1" applyProtection="1">
      <alignment horizontal="right"/>
      <protection locked="0"/>
    </xf>
    <xf numFmtId="193" fontId="89" fillId="38" borderId="0" xfId="0" applyNumberFormat="1" applyFont="1" applyFill="1" applyBorder="1" applyAlignment="1" applyProtection="1">
      <alignment horizontal="right"/>
      <protection locked="0"/>
    </xf>
    <xf numFmtId="43" fontId="89" fillId="38" borderId="0" xfId="46857" applyNumberFormat="1" applyFont="1" applyFill="1" applyBorder="1" applyAlignment="1" applyProtection="1">
      <alignment horizontal="right"/>
      <protection locked="0"/>
    </xf>
    <xf numFmtId="0" fontId="77" fillId="0" borderId="42" xfId="46642" applyFont="1" applyBorder="1" applyAlignment="1">
      <alignment horizontal="center" vertical="center" wrapText="1"/>
    </xf>
    <xf numFmtId="0" fontId="77" fillId="0" borderId="47" xfId="46642" applyFont="1" applyBorder="1" applyAlignment="1">
      <alignment horizontal="center" vertical="center" wrapText="1"/>
    </xf>
    <xf numFmtId="0" fontId="77" fillId="0" borderId="54" xfId="46642" applyFont="1" applyBorder="1" applyAlignment="1">
      <alignment horizontal="center" vertical="center" wrapText="1"/>
    </xf>
    <xf numFmtId="0" fontId="23" fillId="0" borderId="22" xfId="46642" applyFont="1" applyBorder="1" applyAlignment="1">
      <alignment horizontal="center"/>
    </xf>
    <xf numFmtId="0" fontId="23" fillId="0" borderId="23" xfId="46642" applyFont="1" applyBorder="1" applyAlignment="1">
      <alignment horizontal="center"/>
    </xf>
    <xf numFmtId="0" fontId="23" fillId="0" borderId="26" xfId="46642" applyFont="1" applyBorder="1" applyAlignment="1">
      <alignment horizontal="center"/>
    </xf>
    <xf numFmtId="0" fontId="89" fillId="37" borderId="0" xfId="46857" applyFont="1" applyFill="1" applyBorder="1" applyAlignment="1" applyProtection="1">
      <alignment horizontal="left" wrapText="1"/>
      <protection locked="0"/>
    </xf>
    <xf numFmtId="0" fontId="89" fillId="37" borderId="0" xfId="0" applyFont="1" applyFill="1" applyBorder="1" applyAlignment="1" applyProtection="1">
      <alignment horizontal="left" wrapText="1"/>
      <protection locked="0"/>
    </xf>
    <xf numFmtId="0" fontId="89" fillId="0" borderId="0" xfId="0" applyFont="1" applyAlignment="1">
      <alignment horizontal="left" wrapText="1"/>
    </xf>
    <xf numFmtId="0" fontId="88" fillId="37" borderId="0" xfId="46857" applyFont="1" applyFill="1" applyBorder="1" applyAlignment="1" applyProtection="1">
      <alignment horizontal="left" vertical="top" wrapText="1"/>
      <protection locked="0"/>
    </xf>
    <xf numFmtId="0" fontId="87" fillId="37" borderId="0" xfId="46857" applyFont="1" applyFill="1" applyAlignment="1">
      <alignment horizontal="left" vertical="top" wrapText="1"/>
    </xf>
    <xf numFmtId="0" fontId="89" fillId="37" borderId="0" xfId="46857" applyFont="1" applyFill="1" applyAlignment="1">
      <alignment horizontal="left" wrapText="1"/>
    </xf>
    <xf numFmtId="0" fontId="84" fillId="37" borderId="0" xfId="46857" applyFont="1" applyFill="1" applyBorder="1" applyAlignment="1" applyProtection="1">
      <alignment horizontal="left" vertical="top" wrapText="1"/>
      <protection locked="0"/>
    </xf>
    <xf numFmtId="0" fontId="74" fillId="37" borderId="0" xfId="46857" applyFont="1" applyFill="1" applyBorder="1" applyAlignment="1" applyProtection="1">
      <alignment horizontal="left" vertical="top"/>
      <protection locked="0"/>
    </xf>
    <xf numFmtId="0" fontId="89" fillId="37" borderId="0" xfId="46857" applyFont="1" applyFill="1" applyBorder="1" applyAlignment="1">
      <alignment horizontal="left" vertical="top" wrapText="1"/>
    </xf>
    <xf numFmtId="0" fontId="89" fillId="37" borderId="0" xfId="46857" applyFont="1" applyFill="1" applyBorder="1" applyAlignment="1">
      <alignment horizontal="left" wrapText="1"/>
    </xf>
    <xf numFmtId="0" fontId="89" fillId="37" borderId="0" xfId="46857" applyFont="1" applyFill="1" applyBorder="1" applyAlignment="1" applyProtection="1">
      <alignment horizontal="left" wrapText="1" indent="6"/>
      <protection locked="0"/>
    </xf>
    <xf numFmtId="0" fontId="89" fillId="37" borderId="0" xfId="46857" applyFont="1" applyFill="1" applyBorder="1" applyAlignment="1" applyProtection="1">
      <alignment wrapText="1"/>
      <protection locked="0"/>
    </xf>
    <xf numFmtId="0" fontId="87" fillId="37" borderId="0" xfId="46857" applyFont="1" applyFill="1" applyBorder="1" applyAlignment="1" applyProtection="1">
      <alignment horizontal="left" vertical="top" wrapText="1"/>
      <protection locked="0"/>
    </xf>
    <xf numFmtId="0" fontId="29" fillId="37" borderId="0" xfId="46860" applyFont="1" applyFill="1" applyBorder="1" applyAlignment="1" applyProtection="1">
      <alignment horizontal="left" wrapText="1" indent="2"/>
      <protection locked="0"/>
    </xf>
    <xf numFmtId="15" fontId="92" fillId="37" borderId="0" xfId="46859" applyNumberFormat="1" applyFont="1" applyFill="1" applyBorder="1" applyAlignment="1" applyProtection="1">
      <alignment horizontal="left" vertical="top" wrapText="1"/>
      <protection locked="0"/>
    </xf>
    <xf numFmtId="0" fontId="74" fillId="37" borderId="0" xfId="46857" applyFont="1" applyFill="1" applyBorder="1" applyAlignment="1" applyProtection="1">
      <alignment horizontal="left"/>
      <protection locked="0"/>
    </xf>
    <xf numFmtId="193" fontId="88" fillId="37" borderId="0" xfId="46857" applyNumberFormat="1" applyFont="1" applyFill="1" applyBorder="1" applyAlignment="1" applyProtection="1">
      <alignment horizontal="left" vertical="top" wrapText="1"/>
      <protection locked="0"/>
    </xf>
    <xf numFmtId="0" fontId="74" fillId="37" borderId="0" xfId="46857" applyFont="1" applyFill="1" applyBorder="1" applyAlignment="1" applyProtection="1">
      <alignment horizontal="left" wrapText="1"/>
      <protection locked="0"/>
    </xf>
    <xf numFmtId="0" fontId="28" fillId="37" borderId="0" xfId="46857" applyFont="1" applyFill="1" applyBorder="1" applyAlignment="1" applyProtection="1">
      <alignment horizontal="left"/>
      <protection locked="0"/>
    </xf>
    <xf numFmtId="0" fontId="91" fillId="37" borderId="0" xfId="46857" applyFont="1" applyFill="1" applyBorder="1" applyAlignment="1" applyProtection="1">
      <alignment horizontal="left" vertical="top" wrapText="1"/>
      <protection locked="0"/>
    </xf>
    <xf numFmtId="0" fontId="83" fillId="37" borderId="0" xfId="46857" applyFont="1" applyFill="1" applyBorder="1" applyAlignment="1" applyProtection="1">
      <alignment horizontal="center" vertical="top" wrapText="1"/>
      <protection locked="0"/>
    </xf>
    <xf numFmtId="0" fontId="84" fillId="37" borderId="0" xfId="46857" applyFont="1" applyFill="1" applyBorder="1" applyAlignment="1" applyProtection="1">
      <alignment horizontal="center" vertical="top" wrapText="1"/>
      <protection locked="0"/>
    </xf>
    <xf numFmtId="0" fontId="85" fillId="37" borderId="0" xfId="46857" applyFont="1" applyFill="1" applyBorder="1" applyAlignment="1" applyProtection="1">
      <alignment horizontal="center" vertical="top" wrapText="1"/>
      <protection locked="0"/>
    </xf>
    <xf numFmtId="0" fontId="74" fillId="37" borderId="0" xfId="46857" applyFont="1" applyFill="1" applyBorder="1" applyAlignment="1" applyProtection="1">
      <alignment horizontal="center" vertical="top" wrapText="1"/>
      <protection locked="0"/>
    </xf>
    <xf numFmtId="0" fontId="86" fillId="37" borderId="0" xfId="46857" applyFont="1" applyFill="1" applyBorder="1" applyAlignment="1" applyProtection="1">
      <alignment horizontal="right" vertical="top" wrapText="1"/>
      <protection locked="0"/>
    </xf>
    <xf numFmtId="0" fontId="87" fillId="37" borderId="0" xfId="46857" applyFont="1" applyFill="1" applyAlignment="1">
      <alignment horizontal="left"/>
    </xf>
    <xf numFmtId="0" fontId="84" fillId="37" borderId="0" xfId="46857" applyFont="1" applyFill="1" applyAlignment="1">
      <alignment horizontal="left" vertical="top" wrapText="1"/>
    </xf>
    <xf numFmtId="0" fontId="87" fillId="37" borderId="0" xfId="46857" applyFont="1" applyFill="1" applyAlignment="1">
      <alignment horizontal="left" vertical="top"/>
    </xf>
    <xf numFmtId="193" fontId="87" fillId="37" borderId="0" xfId="46857" applyNumberFormat="1" applyFont="1" applyFill="1" applyBorder="1" applyAlignment="1" applyProtection="1">
      <alignment horizontal="left" vertical="top" wrapText="1"/>
      <protection locked="0"/>
    </xf>
    <xf numFmtId="193" fontId="84" fillId="37" borderId="0" xfId="46857" applyNumberFormat="1" applyFont="1" applyFill="1" applyBorder="1" applyAlignment="1" applyProtection="1">
      <alignment horizontal="left" vertical="top" wrapText="1"/>
      <protection locked="0"/>
    </xf>
    <xf numFmtId="0" fontId="28" fillId="40" borderId="0" xfId="4" applyFont="1" applyFill="1" applyAlignment="1" applyProtection="1">
      <alignment horizontal="left" vertical="top" wrapText="1"/>
    </xf>
    <xf numFmtId="0" fontId="28" fillId="0" borderId="16" xfId="0" applyFont="1" applyFill="1" applyBorder="1" applyAlignment="1" applyProtection="1">
      <alignment horizontal="center" wrapText="1"/>
    </xf>
    <xf numFmtId="0" fontId="0" fillId="0" borderId="20" xfId="0" applyBorder="1" applyAlignment="1">
      <alignment wrapText="1"/>
    </xf>
    <xf numFmtId="0" fontId="28" fillId="0" borderId="18" xfId="0" applyFont="1" applyFill="1" applyBorder="1" applyAlignment="1" applyProtection="1">
      <alignment horizontal="center" wrapText="1"/>
    </xf>
    <xf numFmtId="0" fontId="0" fillId="0" borderId="19" xfId="0" applyBorder="1" applyAlignment="1">
      <alignment wrapText="1"/>
    </xf>
    <xf numFmtId="0" fontId="34" fillId="0" borderId="0" xfId="0" applyFont="1" applyAlignment="1" applyProtection="1">
      <alignment horizontal="left" vertical="top" wrapText="1" indent="1"/>
    </xf>
    <xf numFmtId="0" fontId="28" fillId="40" borderId="0" xfId="0" applyFont="1" applyFill="1" applyAlignment="1" applyProtection="1">
      <alignment horizontal="left" vertical="top" wrapText="1"/>
    </xf>
    <xf numFmtId="0" fontId="28" fillId="0" borderId="12" xfId="0" applyFont="1" applyBorder="1" applyAlignment="1" applyProtection="1">
      <alignment horizontal="center"/>
    </xf>
    <xf numFmtId="0" fontId="28" fillId="0" borderId="13" xfId="0" applyFont="1" applyBorder="1" applyAlignment="1" applyProtection="1">
      <alignment horizontal="center"/>
    </xf>
    <xf numFmtId="0" fontId="28" fillId="0" borderId="14" xfId="0" applyFont="1" applyBorder="1" applyAlignment="1" applyProtection="1">
      <alignment horizontal="center"/>
    </xf>
    <xf numFmtId="0" fontId="28" fillId="0" borderId="0" xfId="0" applyFont="1" applyAlignment="1" applyProtection="1">
      <alignment horizontal="center" wrapText="1"/>
    </xf>
    <xf numFmtId="0" fontId="0" fillId="0" borderId="0" xfId="0" applyAlignment="1">
      <alignment horizontal="center" wrapText="1"/>
    </xf>
    <xf numFmtId="0" fontId="30" fillId="33" borderId="0" xfId="0" applyFont="1" applyFill="1" applyBorder="1" applyAlignment="1" applyProtection="1">
      <alignment horizontal="left" indent="7"/>
    </xf>
    <xf numFmtId="0" fontId="31" fillId="34" borderId="0" xfId="0" applyFont="1" applyFill="1" applyAlignment="1" applyProtection="1">
      <alignment horizontal="left" vertical="center"/>
    </xf>
    <xf numFmtId="0" fontId="34" fillId="0" borderId="0" xfId="4" applyFont="1" applyAlignment="1" applyProtection="1">
      <alignment horizontal="left" vertical="top" wrapText="1" indent="1"/>
    </xf>
    <xf numFmtId="10" fontId="34" fillId="0" borderId="0" xfId="0" applyNumberFormat="1" applyFont="1" applyAlignment="1" applyProtection="1">
      <alignment horizontal="left" vertical="top" wrapText="1" indent="1"/>
    </xf>
  </cellXfs>
  <cellStyles count="46861">
    <cellStyle name="$" xfId="5"/>
    <cellStyle name="$ 2" xfId="6"/>
    <cellStyle name="$ 2 2" xfId="7"/>
    <cellStyle name="$ 3" xfId="8"/>
    <cellStyle name="$.00" xfId="9"/>
    <cellStyle name="$.00 2" xfId="10"/>
    <cellStyle name="$.00 2 2" xfId="11"/>
    <cellStyle name="$.00 3" xfId="12"/>
    <cellStyle name="$_9. Rev2Cost_GDPIPI" xfId="13"/>
    <cellStyle name="$_9. Rev2Cost_GDPIPI 2" xfId="46723"/>
    <cellStyle name="$_9. Rev2Cost_GDPIPI_6.2 CBR B" xfId="46823"/>
    <cellStyle name="$_9. Rev2Cost_GDPIPI_9. Shared Tax - Rate Rider" xfId="46851"/>
    <cellStyle name="$_lists" xfId="14"/>
    <cellStyle name="$_lists 2" xfId="46721"/>
    <cellStyle name="$_lists_4. Current Monthly Fixed Charge" xfId="15"/>
    <cellStyle name="$_lists_6.2 CBR B" xfId="46824"/>
    <cellStyle name="$_lists_9. Shared Tax - Rate Rider" xfId="46852"/>
    <cellStyle name="$_Sheet4" xfId="16"/>
    <cellStyle name="$_Sheet4 2" xfId="46725"/>
    <cellStyle name="$_Sheet4_6.2 CBR B" xfId="46825"/>
    <cellStyle name="$_Sheet4_9. Shared Tax - Rate Rider" xfId="46853"/>
    <cellStyle name="$M" xfId="17"/>
    <cellStyle name="$M 2" xfId="18"/>
    <cellStyle name="$M 2 2" xfId="19"/>
    <cellStyle name="$M 3" xfId="20"/>
    <cellStyle name="$M.00" xfId="21"/>
    <cellStyle name="$M.00 2" xfId="22"/>
    <cellStyle name="$M.00 2 2" xfId="23"/>
    <cellStyle name="$M.00 3" xfId="24"/>
    <cellStyle name="$M_9. Rev2Cost_GDPIPI" xfId="25"/>
    <cellStyle name="20% - Accent1" xfId="46674" builtinId="30" customBuiltin="1"/>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 9" xfId="46768"/>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39" xfId="46702"/>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2_6.2 CBR B" xfId="46826"/>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36" xfId="46797"/>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xfId="46678" builtinId="34" customBuiltin="1"/>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 9" xfId="46769"/>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39" xfId="46703"/>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2_6.2 CBR B" xfId="46827"/>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36" xfId="46799"/>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xfId="46682" builtinId="38" customBuiltin="1"/>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 9" xfId="46770"/>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39" xfId="4670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2_6.2 CBR B" xfId="46828"/>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36" xfId="46801"/>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xfId="46686" builtinId="42" customBuiltin="1"/>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 9" xfId="46771"/>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39" xfId="46705"/>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2_6.2 CBR B" xfId="46829"/>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36" xfId="46803"/>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xfId="46690" builtinId="46" customBuiltin="1"/>
    <cellStyle name="20% - Accent5 2" xfId="2506"/>
    <cellStyle name="20% - Accent5 2 2" xfId="2507"/>
    <cellStyle name="20% - Accent5 2 2 2" xfId="46772"/>
    <cellStyle name="20% - Accent5 2 3" xfId="2508"/>
    <cellStyle name="20% - Accent5 2 4" xfId="2509"/>
    <cellStyle name="20% - Accent5 2 5" xfId="46706"/>
    <cellStyle name="20% - Accent5 2_6.2 CBR B" xfId="46830"/>
    <cellStyle name="20% - Accent5 3" xfId="2510"/>
    <cellStyle name="20% - Accent5 3 2" xfId="2511"/>
    <cellStyle name="20% - Accent5 3 2 2" xfId="2512"/>
    <cellStyle name="20% - Accent5 3 2 3" xfId="2513"/>
    <cellStyle name="20% - Accent5 3 3" xfId="2514"/>
    <cellStyle name="20% - Accent5 3 4" xfId="2515"/>
    <cellStyle name="20% - Accent5 3 5" xfId="46805"/>
    <cellStyle name="20% - Accent5 4" xfId="2516"/>
    <cellStyle name="20% - Accent5 4 2" xfId="2517"/>
    <cellStyle name="20% - Accent5 4 3" xfId="2518"/>
    <cellStyle name="20% - Accent5 5" xfId="2519"/>
    <cellStyle name="20% - Accent5 6" xfId="2520"/>
    <cellStyle name="20% - Accent6" xfId="46694" builtinId="50" customBuiltin="1"/>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 9" xfId="46773"/>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39" xfId="46707"/>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2_6.2 CBR B" xfId="46831"/>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36" xfId="46807"/>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xfId="46675" builtinId="31" customBuiltin="1"/>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 9" xfId="46774"/>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39" xfId="46708"/>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2_6.2 CBR B" xfId="46832"/>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36" xfId="46798"/>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xfId="46679" builtinId="35" customBuiltin="1"/>
    <cellStyle name="40% - Accent2 2" xfId="3761"/>
    <cellStyle name="40% - Accent2 2 2" xfId="3762"/>
    <cellStyle name="40% - Accent2 2 2 2" xfId="46775"/>
    <cellStyle name="40% - Accent2 2 3" xfId="3763"/>
    <cellStyle name="40% - Accent2 2 4" xfId="3764"/>
    <cellStyle name="40% - Accent2 2 5" xfId="46709"/>
    <cellStyle name="40% - Accent2 2_6.2 CBR B" xfId="46833"/>
    <cellStyle name="40% - Accent2 3" xfId="3765"/>
    <cellStyle name="40% - Accent2 3 2" xfId="3766"/>
    <cellStyle name="40% - Accent2 3 2 2" xfId="3767"/>
    <cellStyle name="40% - Accent2 3 2 3" xfId="3768"/>
    <cellStyle name="40% - Accent2 3 3" xfId="3769"/>
    <cellStyle name="40% - Accent2 3 4" xfId="3770"/>
    <cellStyle name="40% - Accent2 3 5" xfId="46800"/>
    <cellStyle name="40% - Accent2 4" xfId="3771"/>
    <cellStyle name="40% - Accent2 4 2" xfId="3772"/>
    <cellStyle name="40% - Accent2 4 3" xfId="3773"/>
    <cellStyle name="40% - Accent2 5" xfId="3774"/>
    <cellStyle name="40% - Accent2 6" xfId="3775"/>
    <cellStyle name="40% - Accent3" xfId="46683" builtinId="39" customBuiltin="1"/>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 9" xfId="46776"/>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39" xfId="46710"/>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2_6.2 CBR B" xfId="46834"/>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36" xfId="46802"/>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xfId="46687" builtinId="43" customBuiltin="1"/>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 9" xfId="467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39" xfId="46711"/>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2_6.2 CBR B" xfId="46835"/>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36" xfId="46804"/>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xfId="46691" builtinId="47" customBuiltin="1"/>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 9" xfId="46778"/>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39" xfId="46712"/>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2_6.2 CBR B" xfId="46836"/>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36" xfId="46806"/>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xfId="46695" builtinId="51" customBuiltin="1"/>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 9" xfId="46779"/>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39" xfId="46713"/>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2_6.2 CBR B" xfId="46837"/>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36" xfId="4680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xfId="46676" builtinId="32" customBuiltin="1"/>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xfId="46680" builtinId="36" customBuiltin="1"/>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xfId="46684" builtinId="40" customBuiltin="1"/>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xfId="46688" builtinId="44" customBuiltin="1"/>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xfId="46692" builtinId="48" customBuiltin="1"/>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xfId="46696" builtinId="52" customBuiltin="1"/>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xfId="46673" builtinId="29" customBuiltin="1"/>
    <cellStyle name="Accent1 2" xfId="6298"/>
    <cellStyle name="Accent1 2 2" xfId="6299"/>
    <cellStyle name="Accent1 2 3" xfId="6300"/>
    <cellStyle name="Accent1 3" xfId="6301"/>
    <cellStyle name="Accent1 4" xfId="6302"/>
    <cellStyle name="Accent1 5" xfId="6303"/>
    <cellStyle name="Accent1 6" xfId="6304"/>
    <cellStyle name="Accent2" xfId="46677" builtinId="33" customBuiltin="1"/>
    <cellStyle name="Accent2 2" xfId="6305"/>
    <cellStyle name="Accent2 2 2" xfId="6306"/>
    <cellStyle name="Accent2 2 3" xfId="6307"/>
    <cellStyle name="Accent2 3" xfId="6308"/>
    <cellStyle name="Accent2 4" xfId="6309"/>
    <cellStyle name="Accent2 5" xfId="6310"/>
    <cellStyle name="Accent2 6" xfId="6311"/>
    <cellStyle name="Accent3" xfId="46681" builtinId="37" customBuiltin="1"/>
    <cellStyle name="Accent3 2" xfId="6312"/>
    <cellStyle name="Accent3 2 2" xfId="6313"/>
    <cellStyle name="Accent3 2 3" xfId="6314"/>
    <cellStyle name="Accent3 3" xfId="6315"/>
    <cellStyle name="Accent3 4" xfId="6316"/>
    <cellStyle name="Accent3 5" xfId="6317"/>
    <cellStyle name="Accent3 6" xfId="6318"/>
    <cellStyle name="Accent4" xfId="46685" builtinId="41" customBuiltin="1"/>
    <cellStyle name="Accent4 2" xfId="6319"/>
    <cellStyle name="Accent4 2 2" xfId="6320"/>
    <cellStyle name="Accent4 2 3" xfId="6321"/>
    <cellStyle name="Accent4 3" xfId="6322"/>
    <cellStyle name="Accent4 4" xfId="6323"/>
    <cellStyle name="Accent4 5" xfId="6324"/>
    <cellStyle name="Accent4 6" xfId="6325"/>
    <cellStyle name="Accent5" xfId="46689" builtinId="45" customBuiltin="1"/>
    <cellStyle name="Accent5 2" xfId="6326"/>
    <cellStyle name="Accent5 2 2" xfId="6327"/>
    <cellStyle name="Accent5 2 3" xfId="6328"/>
    <cellStyle name="Accent6" xfId="46693" builtinId="49" customBuiltin="1"/>
    <cellStyle name="Accent6 2" xfId="6329"/>
    <cellStyle name="Accent6 2 2" xfId="6330"/>
    <cellStyle name="Accent6 2 3" xfId="6331"/>
    <cellStyle name="Accent6 3" xfId="6332"/>
    <cellStyle name="Accent6 4" xfId="6333"/>
    <cellStyle name="Accent6 5" xfId="6334"/>
    <cellStyle name="Accent6 6" xfId="6335"/>
    <cellStyle name="Bad" xfId="46663" builtinId="27" customBuiltin="1"/>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xfId="46667" builtinId="22" customBuiltin="1"/>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xfId="46669" builtinId="23" customBuiltin="1"/>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15" xfId="46750"/>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25" xfId="46755"/>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36" xfId="46744"/>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26" xfId="4681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_Database" xfId="46810"/>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76" xfId="46714"/>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6"/>
    <cellStyle name="Comma 234" xfId="46650"/>
    <cellStyle name="Comma 235" xfId="46654"/>
    <cellStyle name="Comma 236" xfId="46698"/>
    <cellStyle name="Comma 237" xfId="4685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13" xfId="46728"/>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17" xfId="46787"/>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22" xfId="46715"/>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3 7" xfId="46780"/>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25" xfId="46758"/>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48"/>
    <cellStyle name="Currency 202" xfId="46652"/>
    <cellStyle name="Currency 203" xfId="46656"/>
    <cellStyle name="Currency 204" xfId="46700"/>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16" xfId="46729"/>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19" xfId="46745"/>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2 7" xfId="46749"/>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3 7" xfId="467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4 7" xfId="46813"/>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 5" xfId="46747"/>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 5" xfId="46752"/>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xfId="46671" builtinId="53" customBuiltin="1"/>
    <cellStyle name="Explanatory Text 2" xfId="24809"/>
    <cellStyle name="Explanatory Text 2 2" xfId="24810"/>
    <cellStyle name="Explanatory Text 2 3" xfId="24811"/>
    <cellStyle name="Fixed" xfId="24812"/>
    <cellStyle name="Fixed 2" xfId="24813"/>
    <cellStyle name="Fixed 2 2" xfId="24814"/>
    <cellStyle name="Fixed 3" xfId="24815"/>
    <cellStyle name="Followed Hyperlink" xfId="46743" builtinId="9" customBuiltin="1"/>
    <cellStyle name="Good" xfId="46662" builtinId="26" customBuiltin="1"/>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xfId="46658" builtinId="16" customBuiltin="1"/>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xfId="46659" builtinId="17" customBuiltin="1"/>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xfId="46660" builtinId="18" customBuiltin="1"/>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xfId="46661" builtinId="19" customBuiltin="1"/>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Hyperlink 2 2" xfId="46742"/>
    <cellStyle name="Input" xfId="46665" builtinId="20" customBuiltin="1"/>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xfId="46668" builtinId="24" customBuiltin="1"/>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9. Rev2Cost_GDPIPI 2" xfId="46724"/>
    <cellStyle name="M_9. Rev2Cost_GDPIPI_6.2 CBR B" xfId="46838"/>
    <cellStyle name="M_9. Rev2Cost_GDPIPI_9. Shared Tax - Rate Rider" xfId="46854"/>
    <cellStyle name="M_lists" xfId="25256"/>
    <cellStyle name="M_lists 2" xfId="46722"/>
    <cellStyle name="M_lists_4. Current Monthly Fixed Charge" xfId="25257"/>
    <cellStyle name="M_lists_6.2 CBR B" xfId="46839"/>
    <cellStyle name="M_lists_9. Shared Tax - Rate Rider" xfId="46855"/>
    <cellStyle name="M_Sheet4" xfId="25258"/>
    <cellStyle name="M_Sheet4 2" xfId="46726"/>
    <cellStyle name="M_Sheet4_6.2 CBR B" xfId="46840"/>
    <cellStyle name="M_Sheet4_9. Shared Tax - Rate Rider" xfId="46856"/>
    <cellStyle name="Neutral" xfId="46664" builtinId="28" customBuiltin="1"/>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2" xfId="46746"/>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7 2 2" xfId="46791"/>
    <cellStyle name="Normal 167 3" xfId="46733"/>
    <cellStyle name="Normal 167_6.2 CBR B" xfId="46841"/>
    <cellStyle name="Normal 168" xfId="25860"/>
    <cellStyle name="Normal 168 2" xfId="25861"/>
    <cellStyle name="Normal 168 2 2" xfId="46792"/>
    <cellStyle name="Normal 168 3" xfId="46734"/>
    <cellStyle name="Normal 168_6.2 CBR B" xfId="46842"/>
    <cellStyle name="Normal 169" xfId="25862"/>
    <cellStyle name="Normal 169 2" xfId="25863"/>
    <cellStyle name="Normal 169 2 2" xfId="46793"/>
    <cellStyle name="Normal 169 3" xfId="46735"/>
    <cellStyle name="Normal 169_6.2 CBR B" xfId="4684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0 2 2" xfId="46794"/>
    <cellStyle name="Normal 170 3" xfId="46736"/>
    <cellStyle name="Normal 170_6.2 CBR B" xfId="46844"/>
    <cellStyle name="Normal 171" xfId="25877"/>
    <cellStyle name="Normal 171 2" xfId="25878"/>
    <cellStyle name="Normal 171 2 2" xfId="46795"/>
    <cellStyle name="Normal 171 3" xfId="46737"/>
    <cellStyle name="Normal 171_6.2 CBR B" xfId="46845"/>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28" xfId="46781"/>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5" xfId="46716"/>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_6.2 CBR B" xfId="46846"/>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5"/>
    <cellStyle name="Normal 346" xfId="46649"/>
    <cellStyle name="Normal 347" xfId="46653"/>
    <cellStyle name="Normal 348" xfId="46697"/>
    <cellStyle name="Normal 349" xfId="46857"/>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25" xfId="46782"/>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29" xfId="46717"/>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_6.2 CBR B" xfId="46847"/>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13" xfId="46730"/>
    <cellStyle name="Normal 5 2 2" xfId="34234"/>
    <cellStyle name="Normal 5 2 2 2" xfId="34235"/>
    <cellStyle name="Normal 5 2 2 3" xfId="34236"/>
    <cellStyle name="Normal 5 2 2 4" xfId="34237"/>
    <cellStyle name="Normal 5 2 2 5" xfId="34238"/>
    <cellStyle name="Normal 5 2 2 6" xfId="4678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_6.2 CBR B" xfId="46849"/>
    <cellStyle name="Normal 5 20" xfId="46718"/>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13" xfId="46783"/>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_6.2 CBR B" xfId="46848"/>
    <cellStyle name="Normal 50" xfId="38399"/>
    <cellStyle name="Normal 50 2" xfId="38400"/>
    <cellStyle name="Normal 50 3" xfId="38401"/>
    <cellStyle name="Normal 50 4" xfId="46738"/>
    <cellStyle name="Normal 51" xfId="38402"/>
    <cellStyle name="Normal 51 2" xfId="38403"/>
    <cellStyle name="Normal 51 3" xfId="38404"/>
    <cellStyle name="Normal 51 4" xfId="46739"/>
    <cellStyle name="Normal 52" xfId="38405"/>
    <cellStyle name="Normal 52 10" xfId="38406"/>
    <cellStyle name="Normal 52 11" xfId="46740"/>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 8" xfId="46786"/>
    <cellStyle name="Normal 6 20" xfId="38961"/>
    <cellStyle name="Normal 6 21" xfId="38962"/>
    <cellStyle name="Normal 6 22" xfId="38963"/>
    <cellStyle name="Normal 6 23" xfId="38964"/>
    <cellStyle name="Normal 6 24" xfId="38965"/>
    <cellStyle name="Normal 6 25" xfId="38966"/>
    <cellStyle name="Normal 6 26" xfId="38967"/>
    <cellStyle name="Normal 6 27" xfId="4672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_6.2 CBR B" xfId="46850"/>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rmal_lists_1 2" xfId="46860"/>
    <cellStyle name="Normal_Sheet4 2" xfId="4685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21" xfId="4678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26" xfId="46719"/>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23" xfId="46796"/>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Note 7" xfId="46741"/>
    <cellStyle name="Output" xfId="46666" builtinId="21" customBuiltin="1"/>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0 4" xfId="46759"/>
    <cellStyle name="Percent 11" xfId="40236"/>
    <cellStyle name="Percent 11 2" xfId="40237"/>
    <cellStyle name="Percent 11 2 2" xfId="40238"/>
    <cellStyle name="Percent 11 3" xfId="40239"/>
    <cellStyle name="Percent 11 4" xfId="46760"/>
    <cellStyle name="Percent 12" xfId="40240"/>
    <cellStyle name="Percent 12 2" xfId="40241"/>
    <cellStyle name="Percent 12 2 2" xfId="40242"/>
    <cellStyle name="Percent 12 3" xfId="40243"/>
    <cellStyle name="Percent 12 4" xfId="46761"/>
    <cellStyle name="Percent 13" xfId="40244"/>
    <cellStyle name="Percent 13 2" xfId="40245"/>
    <cellStyle name="Percent 13 2 2" xfId="40246"/>
    <cellStyle name="Percent 13 3" xfId="40247"/>
    <cellStyle name="Percent 13 4" xfId="46762"/>
    <cellStyle name="Percent 14" xfId="40248"/>
    <cellStyle name="Percent 14 2" xfId="40249"/>
    <cellStyle name="Percent 14 2 2" xfId="40250"/>
    <cellStyle name="Percent 14 3" xfId="40251"/>
    <cellStyle name="Percent 14 4" xfId="46763"/>
    <cellStyle name="Percent 15" xfId="40252"/>
    <cellStyle name="Percent 15 2" xfId="40253"/>
    <cellStyle name="Percent 15 2 2" xfId="40254"/>
    <cellStyle name="Percent 15 3" xfId="40255"/>
    <cellStyle name="Percent 15 4" xfId="46764"/>
    <cellStyle name="Percent 16" xfId="40256"/>
    <cellStyle name="Percent 16 2" xfId="40257"/>
    <cellStyle name="Percent 16 2 2" xfId="40258"/>
    <cellStyle name="Percent 16 3" xfId="40259"/>
    <cellStyle name="Percent 16 4" xfId="46765"/>
    <cellStyle name="Percent 17" xfId="40260"/>
    <cellStyle name="Percent 17 2" xfId="40261"/>
    <cellStyle name="Percent 17 2 2" xfId="40262"/>
    <cellStyle name="Percent 17 3" xfId="40263"/>
    <cellStyle name="Percent 17 4" xfId="46767"/>
    <cellStyle name="Percent 18" xfId="40264"/>
    <cellStyle name="Percent 18 2" xfId="40265"/>
    <cellStyle name="Percent 18 2 2" xfId="40266"/>
    <cellStyle name="Percent 18 3" xfId="40267"/>
    <cellStyle name="Percent 18 4" xfId="46766"/>
    <cellStyle name="Percent 19" xfId="40268"/>
    <cellStyle name="Percent 19 2" xfId="40269"/>
    <cellStyle name="Percent 19 2 2" xfId="40270"/>
    <cellStyle name="Percent 19 3" xfId="40271"/>
    <cellStyle name="Percent 19 4" xfId="46809"/>
    <cellStyle name="Percent 2" xfId="40272"/>
    <cellStyle name="Percent 2 10" xfId="40273"/>
    <cellStyle name="Percent 2 11" xfId="40274"/>
    <cellStyle name="Percent 2 12" xfId="40275"/>
    <cellStyle name="Percent 2 13" xfId="40276"/>
    <cellStyle name="Percent 2 14" xfId="46701"/>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0 4" xfId="46811"/>
    <cellStyle name="Percent 21" xfId="43680"/>
    <cellStyle name="Percent 21 2" xfId="43681"/>
    <cellStyle name="Percent 21 2 2" xfId="43682"/>
    <cellStyle name="Percent 21 3" xfId="43683"/>
    <cellStyle name="Percent 21 4" xfId="46814"/>
    <cellStyle name="Percent 22" xfId="43684"/>
    <cellStyle name="Percent 22 2" xfId="43685"/>
    <cellStyle name="Percent 22 2 2" xfId="43686"/>
    <cellStyle name="Percent 22 3" xfId="43687"/>
    <cellStyle name="Percent 22 4" xfId="46815"/>
    <cellStyle name="Percent 23" xfId="43688"/>
    <cellStyle name="Percent 23 2" xfId="43689"/>
    <cellStyle name="Percent 23 2 2" xfId="43690"/>
    <cellStyle name="Percent 23 3" xfId="43691"/>
    <cellStyle name="Percent 23 4" xfId="46816"/>
    <cellStyle name="Percent 24" xfId="43692"/>
    <cellStyle name="Percent 24 2" xfId="43693"/>
    <cellStyle name="Percent 24 2 2" xfId="43694"/>
    <cellStyle name="Percent 24 3" xfId="43695"/>
    <cellStyle name="Percent 24 4" xfId="46817"/>
    <cellStyle name="Percent 25" xfId="43696"/>
    <cellStyle name="Percent 25 2" xfId="43697"/>
    <cellStyle name="Percent 25 2 2" xfId="43698"/>
    <cellStyle name="Percent 25 3" xfId="43699"/>
    <cellStyle name="Percent 25 4" xfId="46818"/>
    <cellStyle name="Percent 26" xfId="43700"/>
    <cellStyle name="Percent 26 2" xfId="43701"/>
    <cellStyle name="Percent 26 2 2" xfId="43702"/>
    <cellStyle name="Percent 26 3" xfId="43703"/>
    <cellStyle name="Percent 26 4" xfId="46819"/>
    <cellStyle name="Percent 27" xfId="43704"/>
    <cellStyle name="Percent 27 2" xfId="43705"/>
    <cellStyle name="Percent 27 2 2" xfId="43706"/>
    <cellStyle name="Percent 27 3" xfId="43707"/>
    <cellStyle name="Percent 27 4" xfId="46820"/>
    <cellStyle name="Percent 28" xfId="43708"/>
    <cellStyle name="Percent 28 2" xfId="43709"/>
    <cellStyle name="Percent 28 2 2" xfId="43710"/>
    <cellStyle name="Percent 28 3" xfId="43711"/>
    <cellStyle name="Percent 28 4" xfId="46821"/>
    <cellStyle name="Percent 29" xfId="43712"/>
    <cellStyle name="Percent 29 2" xfId="43713"/>
    <cellStyle name="Percent 29 2 2" xfId="43714"/>
    <cellStyle name="Percent 29 3" xfId="43715"/>
    <cellStyle name="Percent 29 4" xfId="46822"/>
    <cellStyle name="Percent 3" xfId="43716"/>
    <cellStyle name="Percent 3 2" xfId="43717"/>
    <cellStyle name="Percent 3 2 2" xfId="43718"/>
    <cellStyle name="Percent 3 2 2 2" xfId="46789"/>
    <cellStyle name="Percent 3 2 3" xfId="43719"/>
    <cellStyle name="Percent 3 2 4" xfId="43720"/>
    <cellStyle name="Percent 3 2 5" xfId="43721"/>
    <cellStyle name="Percent 3 2 6" xfId="46731"/>
    <cellStyle name="Percent 3 3" xfId="43722"/>
    <cellStyle name="Percent 3 3 2" xfId="46785"/>
    <cellStyle name="Percent 3 4" xfId="43723"/>
    <cellStyle name="Percent 3 5" xfId="43724"/>
    <cellStyle name="Percent 3 6" xfId="43725"/>
    <cellStyle name="Percent 3 7" xfId="46720"/>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19" xfId="46790"/>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23" xfId="46732"/>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 9" xfId="4674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 4" xfId="46753"/>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 4" xfId="46754"/>
    <cellStyle name="Percent 70" xfId="45766"/>
    <cellStyle name="Percent 71" xfId="45767"/>
    <cellStyle name="Percent 72" xfId="46644"/>
    <cellStyle name="Percent 73" xfId="46647"/>
    <cellStyle name="Percent 74" xfId="46651"/>
    <cellStyle name="Percent 75" xfId="46655"/>
    <cellStyle name="Percent 76" xfId="46699"/>
    <cellStyle name="Percent 8" xfId="45768"/>
    <cellStyle name="Percent 8 2" xfId="45769"/>
    <cellStyle name="Percent 8 2 2" xfId="45770"/>
    <cellStyle name="Percent 8 3" xfId="45771"/>
    <cellStyle name="Percent 8 4" xfId="46751"/>
    <cellStyle name="Percent 9" xfId="45772"/>
    <cellStyle name="Percent 9 2" xfId="45773"/>
    <cellStyle name="Percent 9 2 2" xfId="45774"/>
    <cellStyle name="Percent 9 3" xfId="45775"/>
    <cellStyle name="Percent 9 4" xfId="46757"/>
    <cellStyle name="Title" xfId="46657" builtinId="15" customBuiltin="1"/>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xfId="46672" builtinId="25" customBuiltin="1"/>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xfId="46670" builtinId="11" customBuiltin="1"/>
    <cellStyle name="Warning Text 2" xfId="46639"/>
    <cellStyle name="Warning Text 2 2" xfId="46640"/>
    <cellStyle name="Warning Text 2 3" xfId="4664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alcChain" Target="calcChain.xml"/><Relationship Id="rId48"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T$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T$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T$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T$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T$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T$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T$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T$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T$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T$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T$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T$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T$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T$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T$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T$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T$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T$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T$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T$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T$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T$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T$1" lockText="1" noThreeD="1"/>
</file>

<file path=xl/ctrlProps/ctrlProp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628650</xdr:colOff>
          <xdr:row>18</xdr:row>
          <xdr:rowOff>31750</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50800</xdr:colOff>
          <xdr:row>18</xdr:row>
          <xdr:rowOff>133350</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647700</xdr:colOff>
          <xdr:row>18</xdr:row>
          <xdr:rowOff>31750</xdr:rowOff>
        </xdr:to>
        <xdr:sp macro="" textlink="">
          <xdr:nvSpPr>
            <xdr:cNvPr id="47105" name="Option Button 1" hidden="1">
              <a:extLst>
                <a:ext uri="{63B3BB69-23CF-44E3-9099-C40C66FF867C}">
                  <a14:compatExt spid="_x0000_s471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47106" name="Option Button 2" hidden="1">
              <a:extLst>
                <a:ext uri="{63B3BB69-23CF-44E3-9099-C40C66FF867C}">
                  <a14:compatExt spid="_x0000_s471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622300</xdr:colOff>
          <xdr:row>18</xdr:row>
          <xdr:rowOff>31750</xdr:rowOff>
        </xdr:to>
        <xdr:sp macro="" textlink="">
          <xdr:nvSpPr>
            <xdr:cNvPr id="12289" name="Option Button 1" hidden="1">
              <a:extLst>
                <a:ext uri="{63B3BB69-23CF-44E3-9099-C40C66FF867C}">
                  <a14:compatExt spid="_x0000_s122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31750</xdr:colOff>
          <xdr:row>18</xdr:row>
          <xdr:rowOff>133350</xdr:rowOff>
        </xdr:to>
        <xdr:sp macro="" textlink="">
          <xdr:nvSpPr>
            <xdr:cNvPr id="12290" name="Option Button 2" hidden="1">
              <a:extLst>
                <a:ext uri="{63B3BB69-23CF-44E3-9099-C40C66FF867C}">
                  <a14:compatExt spid="_x0000_s122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533400</xdr:colOff>
          <xdr:row>18</xdr:row>
          <xdr:rowOff>31750</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57150</xdr:colOff>
          <xdr:row>18</xdr:row>
          <xdr:rowOff>133350</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15361" name="Option Button 1" hidden="1">
              <a:extLst>
                <a:ext uri="{63B3BB69-23CF-44E3-9099-C40C66FF867C}">
                  <a14:compatExt spid="_x0000_s153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222250</xdr:colOff>
          <xdr:row>18</xdr:row>
          <xdr:rowOff>133350</xdr:rowOff>
        </xdr:to>
        <xdr:sp macro="" textlink="">
          <xdr:nvSpPr>
            <xdr:cNvPr id="15362" name="Option Button 2" hidden="1">
              <a:extLst>
                <a:ext uri="{63B3BB69-23CF-44E3-9099-C40C66FF867C}">
                  <a14:compatExt spid="_x0000_s153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16385" name="Option Button 1" hidden="1">
              <a:extLst>
                <a:ext uri="{63B3BB69-23CF-44E3-9099-C40C66FF867C}">
                  <a14:compatExt spid="_x0000_s163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222250</xdr:colOff>
          <xdr:row>18</xdr:row>
          <xdr:rowOff>133350</xdr:rowOff>
        </xdr:to>
        <xdr:sp macro="" textlink="">
          <xdr:nvSpPr>
            <xdr:cNvPr id="16386" name="Option Button 2" hidden="1">
              <a:extLst>
                <a:ext uri="{63B3BB69-23CF-44E3-9099-C40C66FF867C}">
                  <a14:compatExt spid="_x0000_s163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12700</xdr:colOff>
          <xdr:row>18</xdr:row>
          <xdr:rowOff>133350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17409" name="Option Button 1" hidden="1">
              <a:extLst>
                <a:ext uri="{63B3BB69-23CF-44E3-9099-C40C66FF867C}">
                  <a14:compatExt spid="_x0000_s174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222250</xdr:colOff>
          <xdr:row>18</xdr:row>
          <xdr:rowOff>133350</xdr:rowOff>
        </xdr:to>
        <xdr:sp macro="" textlink="">
          <xdr:nvSpPr>
            <xdr:cNvPr id="17410" name="Option 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31750</xdr:rowOff>
        </xdr:to>
        <xdr:sp macro="" textlink="">
          <xdr:nvSpPr>
            <xdr:cNvPr id="18433" name="Option Button 1" hidden="1">
              <a:extLst>
                <a:ext uri="{63B3BB69-23CF-44E3-9099-C40C66FF867C}">
                  <a14:compatExt spid="_x0000_s184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8434" name="Option Button 2" hidden="1">
              <a:extLst>
                <a:ext uri="{63B3BB69-23CF-44E3-9099-C40C66FF867C}">
                  <a14:compatExt spid="_x0000_s184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336550</xdr:colOff>
          <xdr:row>18</xdr:row>
          <xdr:rowOff>31750</xdr:rowOff>
        </xdr:to>
        <xdr:sp macro="" textlink="">
          <xdr:nvSpPr>
            <xdr:cNvPr id="30721" name="Option Button 1" hidden="1">
              <a:extLst>
                <a:ext uri="{63B3BB69-23CF-44E3-9099-C40C66FF867C}">
                  <a14:compatExt spid="_x0000_s307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95250</xdr:colOff>
          <xdr:row>18</xdr:row>
          <xdr:rowOff>133350</xdr:rowOff>
        </xdr:to>
        <xdr:sp macro="" textlink="">
          <xdr:nvSpPr>
            <xdr:cNvPr id="30722" name="Option Button 2" hidden="1">
              <a:extLst>
                <a:ext uri="{63B3BB69-23CF-44E3-9099-C40C66FF867C}">
                  <a14:compatExt spid="_x0000_s307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393700</xdr:colOff>
          <xdr:row>18</xdr:row>
          <xdr:rowOff>31750</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107950</xdr:colOff>
          <xdr:row>18</xdr:row>
          <xdr:rowOff>133350</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298450</xdr:colOff>
          <xdr:row>18</xdr:row>
          <xdr:rowOff>31750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381000</xdr:colOff>
          <xdr:row>18</xdr:row>
          <xdr:rowOff>133350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203200</xdr:colOff>
          <xdr:row>18</xdr:row>
          <xdr:rowOff>31750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431800</xdr:colOff>
          <xdr:row>18</xdr:row>
          <xdr:rowOff>133350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203200</xdr:colOff>
          <xdr:row>18</xdr:row>
          <xdr:rowOff>31750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647700</xdr:colOff>
          <xdr:row>18</xdr:row>
          <xdr:rowOff>133350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228600</xdr:colOff>
          <xdr:row>18</xdr:row>
          <xdr:rowOff>31750</xdr:rowOff>
        </xdr:to>
        <xdr:sp macro="" textlink="">
          <xdr:nvSpPr>
            <xdr:cNvPr id="32769" name="Option Button 1" hidden="1">
              <a:extLst>
                <a:ext uri="{63B3BB69-23CF-44E3-9099-C40C66FF867C}">
                  <a14:compatExt spid="_x0000_s327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527050</xdr:colOff>
          <xdr:row>18</xdr:row>
          <xdr:rowOff>133350</xdr:rowOff>
        </xdr:to>
        <xdr:sp macro="" textlink="">
          <xdr:nvSpPr>
            <xdr:cNvPr id="32770" name="Option Button 2" hidden="1">
              <a:extLst>
                <a:ext uri="{63B3BB69-23CF-44E3-9099-C40C66FF867C}">
                  <a14:compatExt spid="_x0000_s327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69850</xdr:colOff>
          <xdr:row>18</xdr:row>
          <xdr:rowOff>31750</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495300</xdr:colOff>
          <xdr:row>18</xdr:row>
          <xdr:rowOff>133350</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57150</xdr:colOff>
          <xdr:row>18</xdr:row>
          <xdr:rowOff>31750</xdr:rowOff>
        </xdr:to>
        <xdr:sp macro="" textlink="">
          <xdr:nvSpPr>
            <xdr:cNvPr id="35841" name="Option Button 1" hidden="1">
              <a:extLst>
                <a:ext uri="{63B3BB69-23CF-44E3-9099-C40C66FF867C}">
                  <a14:compatExt spid="_x0000_s358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508000</xdr:colOff>
          <xdr:row>18</xdr:row>
          <xdr:rowOff>133350</xdr:rowOff>
        </xdr:to>
        <xdr:sp macro="" textlink="">
          <xdr:nvSpPr>
            <xdr:cNvPr id="35842" name="Option Button 2" hidden="1">
              <a:extLst>
                <a:ext uri="{63B3BB69-23CF-44E3-9099-C40C66FF867C}">
                  <a14:compatExt spid="_x0000_s358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88900</xdr:colOff>
          <xdr:row>18</xdr:row>
          <xdr:rowOff>31750</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431800</xdr:colOff>
          <xdr:row>18</xdr:row>
          <xdr:rowOff>133350</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31750</xdr:colOff>
          <xdr:row>18</xdr:row>
          <xdr:rowOff>31750</xdr:rowOff>
        </xdr:to>
        <xdr:sp macro="" textlink="">
          <xdr:nvSpPr>
            <xdr:cNvPr id="37889" name="Option Button 1" hidden="1">
              <a:extLst>
                <a:ext uri="{63B3BB69-23CF-44E3-9099-C40C66FF867C}">
                  <a14:compatExt spid="_x0000_s378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13</xdr:col>
          <xdr:colOff>1270000</xdr:colOff>
          <xdr:row>18</xdr:row>
          <xdr:rowOff>133350</xdr:rowOff>
        </xdr:to>
        <xdr:sp macro="" textlink="">
          <xdr:nvSpPr>
            <xdr:cNvPr id="37890" name="Option Button 2" hidden="1">
              <a:extLst>
                <a:ext uri="{63B3BB69-23CF-44E3-9099-C40C66FF867C}">
                  <a14:compatExt spid="_x0000_s378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31750</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31750</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31750</xdr:rowOff>
        </xdr:to>
        <xdr:sp macro="" textlink="">
          <xdr:nvSpPr>
            <xdr:cNvPr id="10241" name="Option Button 1" hidden="1">
              <a:extLst>
                <a:ext uri="{63B3BB69-23CF-44E3-9099-C40C66FF867C}">
                  <a14:compatExt spid="_x0000_s102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10242" name="Option Button 2" hidden="1">
              <a:extLst>
                <a:ext uri="{63B3BB69-23CF-44E3-9099-C40C66FF867C}">
                  <a14:compatExt spid="_x0000_s102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w/.syncclient/1559238312712/danielwong-fung@hydroottawa.com/1mO_43e5pzLHyn42fh-DlwhKwAXZamjsa/Attachment%208-10-1(A)%20OEB%20Workform%20-%202020%20Current%20and%202021%20Proposed%20Tariff%20of%20Rates%20and%20Charges.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o-docs.appspot.com/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o-docs.appspot.com/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sheetData sheetId="76"/>
      <sheetData sheetId="77"/>
      <sheetData sheetId="78"/>
      <sheetData sheetId="79"/>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6">
          <cell r="E26">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row r="14">
          <cell r="F14" t="str">
            <v>Hydro Ottawa Limited</v>
          </cell>
        </row>
      </sheetData>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0.10100000000000001</v>
          </cell>
        </row>
        <row r="24">
          <cell r="D24">
            <v>0.14399999999999999</v>
          </cell>
        </row>
        <row r="25">
          <cell r="D25">
            <v>0.20799999999999999</v>
          </cell>
        </row>
        <row r="33">
          <cell r="D33">
            <v>0.56999999999999995</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1.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2.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4.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5.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6.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7.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8.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9.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30.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31.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view="pageBreakPreview" zoomScale="85" zoomScaleNormal="85" zoomScaleSheetLayoutView="85" workbookViewId="0">
      <selection activeCell="I38" sqref="I38"/>
    </sheetView>
  </sheetViews>
  <sheetFormatPr defaultColWidth="9.1796875" defaultRowHeight="14.5" x14ac:dyDescent="0.35"/>
  <cols>
    <col min="1" max="1" width="1.81640625" style="191" customWidth="1"/>
    <col min="2" max="2" width="22" style="191" customWidth="1"/>
    <col min="3" max="3" width="33.81640625" style="191" customWidth="1"/>
    <col min="4" max="4" width="15.81640625" style="191" customWidth="1"/>
    <col min="5" max="5" width="21.26953125" style="191" customWidth="1"/>
    <col min="6" max="7" width="17.26953125" style="191" customWidth="1"/>
    <col min="8" max="8" width="16.54296875" style="191" customWidth="1"/>
    <col min="9" max="9" width="18.453125" style="191" customWidth="1"/>
    <col min="10" max="10" width="1.7265625" style="191" customWidth="1"/>
    <col min="11" max="12" width="9.1796875" style="191"/>
    <col min="13" max="18" width="10.26953125" style="191" bestFit="1" customWidth="1"/>
    <col min="19" max="16384" width="9.1796875" style="191"/>
  </cols>
  <sheetData>
    <row r="1" spans="2:9" ht="6.75" customHeight="1" thickBot="1" x14ac:dyDescent="0.4"/>
    <row r="2" spans="2:9" ht="15" thickBot="1" x14ac:dyDescent="0.4">
      <c r="B2" s="367" t="s">
        <v>137</v>
      </c>
      <c r="C2" s="368"/>
      <c r="D2" s="368"/>
      <c r="E2" s="368"/>
      <c r="F2" s="368"/>
      <c r="G2" s="368"/>
      <c r="H2" s="368"/>
      <c r="I2" s="369"/>
    </row>
    <row r="3" spans="2:9" ht="49.5" customHeight="1" thickBot="1" x14ac:dyDescent="0.4">
      <c r="B3" s="226" t="s">
        <v>66</v>
      </c>
      <c r="C3" s="192"/>
      <c r="D3" s="192" t="s">
        <v>107</v>
      </c>
      <c r="E3" s="192" t="s">
        <v>108</v>
      </c>
      <c r="F3" s="192" t="s">
        <v>109</v>
      </c>
      <c r="G3" s="192" t="s">
        <v>110</v>
      </c>
      <c r="H3" s="192" t="s">
        <v>111</v>
      </c>
      <c r="I3" s="192" t="s">
        <v>112</v>
      </c>
    </row>
    <row r="4" spans="2:9" ht="15" customHeight="1" x14ac:dyDescent="0.35">
      <c r="B4" s="364" t="s">
        <v>134</v>
      </c>
      <c r="C4" s="193" t="s">
        <v>67</v>
      </c>
      <c r="D4" s="219">
        <f>+'Res (750)'!H39</f>
        <v>28.64</v>
      </c>
      <c r="E4" s="220">
        <f>+'Res (750)'!L39</f>
        <v>30.618502151652514</v>
      </c>
      <c r="F4" s="197">
        <f>+'Res (750)'!S39</f>
        <v>32.500610426464107</v>
      </c>
      <c r="G4" s="197">
        <f>+'Res (750)'!Z39</f>
        <v>34.04</v>
      </c>
      <c r="H4" s="197">
        <f>+'Res (750)'!AG39</f>
        <v>35.03</v>
      </c>
      <c r="I4" s="198">
        <f>+'Res (750)'!AN39</f>
        <v>35.65</v>
      </c>
    </row>
    <row r="5" spans="2:9" x14ac:dyDescent="0.35">
      <c r="B5" s="365"/>
      <c r="C5" s="195" t="s">
        <v>68</v>
      </c>
      <c r="D5" s="221"/>
      <c r="E5" s="222">
        <f>+'Res (750)'!N39</f>
        <v>1.9785021516525134</v>
      </c>
      <c r="F5" s="197">
        <f>+'Res (750)'!U39</f>
        <v>1.8821082748115927</v>
      </c>
      <c r="G5" s="197">
        <f>+'Res (750)'!AB39</f>
        <v>1.5393895735358925</v>
      </c>
      <c r="H5" s="197">
        <f>+'Res (750)'!AI39</f>
        <v>0.99000000000000199</v>
      </c>
      <c r="I5" s="198">
        <f>+'Res (750)'!AP39</f>
        <v>0.61999999999999744</v>
      </c>
    </row>
    <row r="6" spans="2:9" x14ac:dyDescent="0.35">
      <c r="B6" s="365"/>
      <c r="C6" s="199" t="s">
        <v>69</v>
      </c>
      <c r="D6" s="223"/>
      <c r="E6" s="277">
        <f>E5/D4</f>
        <v>6.9081779038146413E-2</v>
      </c>
      <c r="F6" s="278">
        <f>F5/E4</f>
        <v>6.1469639027068257E-2</v>
      </c>
      <c r="G6" s="278">
        <f t="shared" ref="G6:I6" si="0">G5/F4</f>
        <v>4.7364943406798955E-2</v>
      </c>
      <c r="H6" s="278">
        <f t="shared" si="0"/>
        <v>2.9083431257344361E-2</v>
      </c>
      <c r="I6" s="279">
        <f t="shared" si="0"/>
        <v>1.7699115044247715E-2</v>
      </c>
    </row>
    <row r="7" spans="2:9" x14ac:dyDescent="0.35">
      <c r="B7" s="365"/>
      <c r="C7" s="199" t="s">
        <v>135</v>
      </c>
      <c r="D7" s="223"/>
      <c r="E7" s="280">
        <f>+'Res (750)'!N64</f>
        <v>1.7506528381417894</v>
      </c>
      <c r="F7" s="281">
        <f>+'Res (750)'!U64</f>
        <v>1.5445119191470553</v>
      </c>
      <c r="G7" s="281">
        <f>+'Res (750)'!AB64</f>
        <v>1.6316243337111445</v>
      </c>
      <c r="H7" s="281">
        <f>+'Res (750)'!AI64</f>
        <v>0.82011999999997443</v>
      </c>
      <c r="I7" s="282">
        <f>+'Res (750)'!AP64</f>
        <v>0.51968000000000814</v>
      </c>
    </row>
    <row r="8" spans="2:9" ht="15" thickBot="1" x14ac:dyDescent="0.4">
      <c r="B8" s="366"/>
      <c r="C8" s="201" t="s">
        <v>70</v>
      </c>
      <c r="D8" s="224"/>
      <c r="E8" s="283">
        <f>+'Res (750)'!O64</f>
        <v>1.5278824108362912E-2</v>
      </c>
      <c r="F8" s="284">
        <f>+'Res (750)'!V64</f>
        <v>1.3276874042308928E-2</v>
      </c>
      <c r="G8" s="284">
        <f>+'Res (750)'!AC64</f>
        <v>1.384192888847295E-2</v>
      </c>
      <c r="H8" s="284">
        <f>+'Res (750)'!AJ64</f>
        <v>6.8625195548256959E-3</v>
      </c>
      <c r="I8" s="285">
        <f>+'Res (750)'!AQ64</f>
        <v>4.318888783927213E-3</v>
      </c>
    </row>
    <row r="9" spans="2:9" x14ac:dyDescent="0.35">
      <c r="B9" s="364" t="s">
        <v>102</v>
      </c>
      <c r="C9" s="193" t="s">
        <v>67</v>
      </c>
      <c r="D9" s="219">
        <f>+'Res (232)'!H39</f>
        <v>28.64</v>
      </c>
      <c r="E9" s="286">
        <f>+'Res (232)'!L39</f>
        <v>30.618502151652514</v>
      </c>
      <c r="F9" s="287">
        <f>+'Res (232)'!S39</f>
        <v>32.500610426464107</v>
      </c>
      <c r="G9" s="287">
        <f>+'Res (232)'!Z39</f>
        <v>34.04</v>
      </c>
      <c r="H9" s="287">
        <f>+'Res (232)'!AG39</f>
        <v>35.03</v>
      </c>
      <c r="I9" s="288">
        <f>+'Res (232)'!AN39</f>
        <v>35.65</v>
      </c>
    </row>
    <row r="10" spans="2:9" x14ac:dyDescent="0.35">
      <c r="B10" s="365"/>
      <c r="C10" s="195" t="s">
        <v>68</v>
      </c>
      <c r="D10" s="221"/>
      <c r="E10" s="289">
        <f>+'Res (232)'!N39</f>
        <v>1.9785021516525134</v>
      </c>
      <c r="F10" s="287">
        <f>+'Res (232)'!U39</f>
        <v>1.8821082748115927</v>
      </c>
      <c r="G10" s="287">
        <f>+'Res (232)'!AB39</f>
        <v>1.5393895735358925</v>
      </c>
      <c r="H10" s="287">
        <f>+'Res (232)'!AI39</f>
        <v>0.99000000000000199</v>
      </c>
      <c r="I10" s="288">
        <f>+'Res (232)'!AP39</f>
        <v>0.61999999999999744</v>
      </c>
    </row>
    <row r="11" spans="2:9" x14ac:dyDescent="0.35">
      <c r="B11" s="365"/>
      <c r="C11" s="199" t="s">
        <v>69</v>
      </c>
      <c r="D11" s="223"/>
      <c r="E11" s="277">
        <f>E10/D9</f>
        <v>6.9081779038146413E-2</v>
      </c>
      <c r="F11" s="278">
        <f t="shared" ref="F11:I11" si="1">F10/E9</f>
        <v>6.1469639027068257E-2</v>
      </c>
      <c r="G11" s="278">
        <f t="shared" si="1"/>
        <v>4.7364943406798955E-2</v>
      </c>
      <c r="H11" s="278">
        <f t="shared" si="1"/>
        <v>2.9083431257344361E-2</v>
      </c>
      <c r="I11" s="279">
        <f t="shared" si="1"/>
        <v>1.7699115044247715E-2</v>
      </c>
    </row>
    <row r="12" spans="2:9" x14ac:dyDescent="0.35">
      <c r="B12" s="365"/>
      <c r="C12" s="199" t="s">
        <v>135</v>
      </c>
      <c r="D12" s="223"/>
      <c r="E12" s="280">
        <f>+'Res (232)'!N64</f>
        <v>1.8586253859578505</v>
      </c>
      <c r="F12" s="280">
        <f>+'Res (232)'!U64</f>
        <v>1.5445119191470127</v>
      </c>
      <c r="G12" s="280">
        <f>+'Res (232)'!AB64</f>
        <v>1.3792547337111358</v>
      </c>
      <c r="H12" s="280">
        <f>+'Res (232)'!AI64</f>
        <v>0.82012000000000995</v>
      </c>
      <c r="I12" s="290">
        <f>+'Res (232)'!AP64</f>
        <v>0.51968000000001524</v>
      </c>
    </row>
    <row r="13" spans="2:9" ht="15" thickBot="1" x14ac:dyDescent="0.4">
      <c r="B13" s="366"/>
      <c r="C13" s="201" t="s">
        <v>70</v>
      </c>
      <c r="D13" s="224"/>
      <c r="E13" s="283">
        <f>+'Res (232)'!O64</f>
        <v>3.5766653258732017E-2</v>
      </c>
      <c r="F13" s="284">
        <f>+'Res (232)'!V64</f>
        <v>2.8695631011283688E-2</v>
      </c>
      <c r="G13" s="284">
        <f>+'Res (232)'!AC64</f>
        <v>2.4910480394863814E-2</v>
      </c>
      <c r="H13" s="284">
        <f>+'Res (232)'!AJ64</f>
        <v>1.4452037795286277E-2</v>
      </c>
      <c r="I13" s="285">
        <f>+'Res (232)'!AQ64</f>
        <v>9.0272645513020562E-3</v>
      </c>
    </row>
    <row r="14" spans="2:9" ht="15" customHeight="1" x14ac:dyDescent="0.35">
      <c r="B14" s="364" t="s">
        <v>71</v>
      </c>
      <c r="C14" s="193" t="s">
        <v>67</v>
      </c>
      <c r="D14" s="194">
        <f>+'SC (2000)'!H39</f>
        <v>71.319999999999993</v>
      </c>
      <c r="E14" s="291">
        <f>+'SC (2000)'!L39</f>
        <v>74.210000000000008</v>
      </c>
      <c r="F14" s="291">
        <f>+'SC (2000)'!S39</f>
        <v>79.23</v>
      </c>
      <c r="G14" s="291">
        <f>+'SC (2000)'!Z39</f>
        <v>83.710000000000008</v>
      </c>
      <c r="H14" s="291">
        <f>+'SC (2000)'!AG39</f>
        <v>86.76</v>
      </c>
      <c r="I14" s="292">
        <f>+'SC (2000)'!AN39</f>
        <v>89.019999999999982</v>
      </c>
    </row>
    <row r="15" spans="2:9" x14ac:dyDescent="0.35">
      <c r="B15" s="365"/>
      <c r="C15" s="195" t="s">
        <v>68</v>
      </c>
      <c r="D15" s="196"/>
      <c r="E15" s="287">
        <f>+'SC (2000)'!N39</f>
        <v>2.8900000000000148</v>
      </c>
      <c r="F15" s="287">
        <f>+'SC (2000)'!U39</f>
        <v>5.019999999999996</v>
      </c>
      <c r="G15" s="287">
        <f>+'SC (2000)'!AB39</f>
        <v>4.480000000000004</v>
      </c>
      <c r="H15" s="287">
        <f>+'SC (2000)'!AI39</f>
        <v>3.0499999999999972</v>
      </c>
      <c r="I15" s="288">
        <f>+'SC (2000)'!AP39</f>
        <v>2.2599999999999767</v>
      </c>
    </row>
    <row r="16" spans="2:9" x14ac:dyDescent="0.35">
      <c r="B16" s="365"/>
      <c r="C16" s="199" t="s">
        <v>69</v>
      </c>
      <c r="D16" s="200"/>
      <c r="E16" s="278">
        <f>E15/D14</f>
        <v>4.0521592821088262E-2</v>
      </c>
      <c r="F16" s="278">
        <f t="shared" ref="F16:I16" si="2">F15/E14</f>
        <v>6.7645869828863975E-2</v>
      </c>
      <c r="G16" s="278">
        <f t="shared" si="2"/>
        <v>5.6544238293575716E-2</v>
      </c>
      <c r="H16" s="278">
        <f t="shared" si="2"/>
        <v>3.6435312388006173E-2</v>
      </c>
      <c r="I16" s="279">
        <f t="shared" si="2"/>
        <v>2.6048870447210427E-2</v>
      </c>
    </row>
    <row r="17" spans="2:9" x14ac:dyDescent="0.35">
      <c r="B17" s="365"/>
      <c r="C17" s="199" t="s">
        <v>135</v>
      </c>
      <c r="D17" s="200"/>
      <c r="E17" s="281">
        <f>+'SC (2000)'!N64</f>
        <v>2.0674965360000215</v>
      </c>
      <c r="F17" s="281">
        <f>+'SC (2000)'!U64</f>
        <v>4.0924799999999664</v>
      </c>
      <c r="G17" s="281">
        <f>+'SC (2000)'!AB64</f>
        <v>4.6283999999999423</v>
      </c>
      <c r="H17" s="281">
        <f>+'SC (2000)'!AI64</f>
        <v>2.4928400000000579</v>
      </c>
      <c r="I17" s="282">
        <f>+'SC (2000)'!AP64</f>
        <v>1.8513599999999428</v>
      </c>
    </row>
    <row r="18" spans="2:9" ht="15" thickBot="1" x14ac:dyDescent="0.4">
      <c r="B18" s="366"/>
      <c r="C18" s="201" t="s">
        <v>70</v>
      </c>
      <c r="D18" s="202"/>
      <c r="E18" s="284">
        <f>+'SC (2000)'!O64</f>
        <v>6.9072644666081286E-3</v>
      </c>
      <c r="F18" s="284">
        <f>+'SC (2000)'!V64</f>
        <v>1.3578706011175572E-2</v>
      </c>
      <c r="G18" s="284">
        <f>+'SC (2000)'!AC64</f>
        <v>1.5151137057749151E-2</v>
      </c>
      <c r="H18" s="284">
        <f>+'SC (2000)'!AJ64</f>
        <v>8.0385559938109495E-3</v>
      </c>
      <c r="I18" s="285">
        <f>+'SC (2000)'!AQ64</f>
        <v>5.9223949932611184E-3</v>
      </c>
    </row>
    <row r="19" spans="2:9" ht="15" customHeight="1" x14ac:dyDescent="0.35">
      <c r="B19" s="364" t="s">
        <v>72</v>
      </c>
      <c r="C19" s="193" t="s">
        <v>67</v>
      </c>
      <c r="D19" s="194">
        <f>+'&gt;50 (250)'!H39</f>
        <v>1461.925</v>
      </c>
      <c r="E19" s="291">
        <f>+'&gt;50 (250)'!L39</f>
        <v>1508.8500000000001</v>
      </c>
      <c r="F19" s="291">
        <f>+'&gt;50 (250)'!S39</f>
        <v>1620.11</v>
      </c>
      <c r="G19" s="291">
        <f>+'&gt;50 (250)'!Z39</f>
        <v>1788.85</v>
      </c>
      <c r="H19" s="291">
        <f>+'&gt;50 (250)'!AG39</f>
        <v>1857</v>
      </c>
      <c r="I19" s="292">
        <f>+'&gt;50 (250)'!AN39</f>
        <v>1909.655</v>
      </c>
    </row>
    <row r="20" spans="2:9" x14ac:dyDescent="0.35">
      <c r="B20" s="365"/>
      <c r="C20" s="195" t="s">
        <v>68</v>
      </c>
      <c r="D20" s="196"/>
      <c r="E20" s="287">
        <f>+'&gt;50 (250)'!N39</f>
        <v>46.925000000000182</v>
      </c>
      <c r="F20" s="287">
        <f>+'&gt;50 (250)'!U39</f>
        <v>111.25999999999976</v>
      </c>
      <c r="G20" s="287">
        <f>+'&gt;50 (250)'!AB39</f>
        <v>168.74</v>
      </c>
      <c r="H20" s="287">
        <f>+'&gt;50 (250)'!AI39</f>
        <v>68.150000000000091</v>
      </c>
      <c r="I20" s="288">
        <f>+'&gt;50 (250)'!AP39</f>
        <v>52.654999999999973</v>
      </c>
    </row>
    <row r="21" spans="2:9" x14ac:dyDescent="0.35">
      <c r="B21" s="365"/>
      <c r="C21" s="199" t="s">
        <v>69</v>
      </c>
      <c r="D21" s="200"/>
      <c r="E21" s="278">
        <f>E20/D19</f>
        <v>3.2098089847290512E-2</v>
      </c>
      <c r="F21" s="278">
        <f t="shared" ref="F21:I21" si="3">F20/E19</f>
        <v>7.3738277496106147E-2</v>
      </c>
      <c r="G21" s="278">
        <f t="shared" si="3"/>
        <v>0.10415342168124388</v>
      </c>
      <c r="H21" s="278">
        <f t="shared" si="3"/>
        <v>3.8097101489783992E-2</v>
      </c>
      <c r="I21" s="279">
        <f t="shared" si="3"/>
        <v>2.8354873451803972E-2</v>
      </c>
    </row>
    <row r="22" spans="2:9" x14ac:dyDescent="0.35">
      <c r="B22" s="365"/>
      <c r="C22" s="199" t="s">
        <v>135</v>
      </c>
      <c r="D22" s="200"/>
      <c r="E22" s="281">
        <f>+'&gt;50 (250)'!N64</f>
        <v>587.36727650000103</v>
      </c>
      <c r="F22" s="281">
        <f>+'&gt;50 (250)'!U64</f>
        <v>-219.72002499999508</v>
      </c>
      <c r="G22" s="281">
        <f>+'&gt;50 (250)'!AB64</f>
        <v>242.19572499999776</v>
      </c>
      <c r="H22" s="281">
        <f>+'&gt;50 (250)'!AI64</f>
        <v>77.099900000001071</v>
      </c>
      <c r="I22" s="282">
        <f>+'&gt;50 (250)'!AP64</f>
        <v>59.618799999996554</v>
      </c>
    </row>
    <row r="23" spans="2:9" ht="15" thickBot="1" x14ac:dyDescent="0.4">
      <c r="B23" s="366"/>
      <c r="C23" s="201" t="s">
        <v>70</v>
      </c>
      <c r="D23" s="202"/>
      <c r="E23" s="284">
        <f>+'&gt;50 (250)'!O64</f>
        <v>2.9619443489701632E-2</v>
      </c>
      <c r="F23" s="284">
        <f>+'&gt;50 (250)'!V64</f>
        <v>-1.0761183859562736E-2</v>
      </c>
      <c r="G23" s="284">
        <f>+'&gt;50 (250)'!AC64</f>
        <v>1.1991009192134409E-2</v>
      </c>
      <c r="H23" s="284">
        <f>+'&gt;50 (250)'!AJ64</f>
        <v>3.7719543095650994E-3</v>
      </c>
      <c r="I23" s="285">
        <f>+'&gt;50 (250)'!AQ64</f>
        <v>2.9057669632282152E-3</v>
      </c>
    </row>
    <row r="24" spans="2:9" ht="15" customHeight="1" x14ac:dyDescent="0.35">
      <c r="B24" s="364" t="s">
        <v>73</v>
      </c>
      <c r="C24" s="193" t="s">
        <v>67</v>
      </c>
      <c r="D24" s="194">
        <f>+'&gt;1500(2500)'!H39</f>
        <v>15941.18</v>
      </c>
      <c r="E24" s="291">
        <f>+'&gt;1500(2500)'!L39</f>
        <v>16483.93</v>
      </c>
      <c r="F24" s="291">
        <f>+'&gt;1500(2500)'!S39</f>
        <v>17672.63</v>
      </c>
      <c r="G24" s="291">
        <f>+'&gt;1500(2500)'!Z39</f>
        <v>19315.57</v>
      </c>
      <c r="H24" s="291">
        <f>+'&gt;1500(2500)'!AG39</f>
        <v>20048.54</v>
      </c>
      <c r="I24" s="292">
        <f>+'&gt;1500(2500)'!AN39</f>
        <v>20512.79</v>
      </c>
    </row>
    <row r="25" spans="2:9" x14ac:dyDescent="0.35">
      <c r="B25" s="365"/>
      <c r="C25" s="195" t="s">
        <v>68</v>
      </c>
      <c r="D25" s="196"/>
      <c r="E25" s="287">
        <f>+'&gt;1500(2500)'!N39</f>
        <v>542.75</v>
      </c>
      <c r="F25" s="287">
        <f>+'&gt;1500(2500)'!U39</f>
        <v>1188.7000000000007</v>
      </c>
      <c r="G25" s="287">
        <f>+'&gt;1500(2500)'!AB39</f>
        <v>1642.9399999999987</v>
      </c>
      <c r="H25" s="287">
        <f>+'&gt;1500(2500)'!AI39</f>
        <v>732.97000000000116</v>
      </c>
      <c r="I25" s="288">
        <f>+'&gt;1500(2500)'!AP39</f>
        <v>464.25</v>
      </c>
    </row>
    <row r="26" spans="2:9" x14ac:dyDescent="0.35">
      <c r="B26" s="365"/>
      <c r="C26" s="199" t="s">
        <v>69</v>
      </c>
      <c r="D26" s="200"/>
      <c r="E26" s="278">
        <f>E25/D24</f>
        <v>3.4047040432389569E-2</v>
      </c>
      <c r="F26" s="278">
        <f t="shared" ref="F26:I26" si="4">F25/E24</f>
        <v>7.2112657600463037E-2</v>
      </c>
      <c r="G26" s="278">
        <f t="shared" si="4"/>
        <v>9.296522362545917E-2</v>
      </c>
      <c r="H26" s="278">
        <f t="shared" si="4"/>
        <v>3.7947106919443807E-2</v>
      </c>
      <c r="I26" s="279">
        <f t="shared" si="4"/>
        <v>2.3156299660723422E-2</v>
      </c>
    </row>
    <row r="27" spans="2:9" x14ac:dyDescent="0.35">
      <c r="B27" s="365"/>
      <c r="C27" s="199" t="s">
        <v>135</v>
      </c>
      <c r="D27" s="200"/>
      <c r="E27" s="281">
        <f>+'&gt;1500(2500)'!N64</f>
        <v>5891.8883649999625</v>
      </c>
      <c r="F27" s="281">
        <f>+'&gt;1500(2500)'!U64</f>
        <v>-2077.1434000000008</v>
      </c>
      <c r="G27" s="281">
        <f>+'&gt;1500(2500)'!AB64</f>
        <v>2417.9005499999912</v>
      </c>
      <c r="H27" s="281">
        <f>+'&gt;1500(2500)'!AI64</f>
        <v>828.98494999998366</v>
      </c>
      <c r="I27" s="282">
        <f>+'&gt;1500(2500)'!AP64</f>
        <v>525.67035000002943</v>
      </c>
    </row>
    <row r="28" spans="2:9" ht="15" thickBot="1" x14ac:dyDescent="0.4">
      <c r="B28" s="366"/>
      <c r="C28" s="201" t="s">
        <v>70</v>
      </c>
      <c r="D28" s="202"/>
      <c r="E28" s="284">
        <f>+'&gt;1500(2500)'!O64</f>
        <v>2.9387037003663748E-2</v>
      </c>
      <c r="F28" s="284">
        <f>+'&gt;1500(2500)'!V64</f>
        <v>-1.0064427491334823E-2</v>
      </c>
      <c r="G28" s="284">
        <f>+'&gt;1500(2500)'!AC64</f>
        <v>1.1834614037718821E-2</v>
      </c>
      <c r="H28" s="284">
        <f>+'&gt;1500(2500)'!AJ64</f>
        <v>4.0100776175211487E-3</v>
      </c>
      <c r="I28" s="285">
        <f>+'&gt;1500(2500)'!AQ64</f>
        <v>2.5326871231370657E-3</v>
      </c>
    </row>
    <row r="29" spans="2:9" ht="15" customHeight="1" x14ac:dyDescent="0.35">
      <c r="B29" s="364" t="s">
        <v>74</v>
      </c>
      <c r="C29" s="193" t="s">
        <v>67</v>
      </c>
      <c r="D29" s="194">
        <f>+'LU(7500)'!H39</f>
        <v>48420.320000000007</v>
      </c>
      <c r="E29" s="291">
        <f>+'LU(7500)'!L39</f>
        <v>53055.32</v>
      </c>
      <c r="F29" s="291">
        <f>+'LU(7500)'!S39</f>
        <v>56727.95</v>
      </c>
      <c r="G29" s="291">
        <f>+'LU(7500)'!Z39</f>
        <v>62069.06</v>
      </c>
      <c r="H29" s="291">
        <f>+'LU(7500)'!AG39</f>
        <v>64275.56</v>
      </c>
      <c r="I29" s="292">
        <f>+'LU(7500)'!AN39</f>
        <v>65702.06</v>
      </c>
    </row>
    <row r="30" spans="2:9" x14ac:dyDescent="0.35">
      <c r="B30" s="365"/>
      <c r="C30" s="195" t="s">
        <v>68</v>
      </c>
      <c r="D30" s="196"/>
      <c r="E30" s="287">
        <f>+'LU(7500)'!N39</f>
        <v>4634.9999999999927</v>
      </c>
      <c r="F30" s="287">
        <f>+'LU(7500)'!U39</f>
        <v>3672.6299999999974</v>
      </c>
      <c r="G30" s="287">
        <f>+'LU(7500)'!AB39</f>
        <v>5341.1100000000006</v>
      </c>
      <c r="H30" s="287">
        <f>+'LU(7500)'!AI39</f>
        <v>2206.5</v>
      </c>
      <c r="I30" s="288">
        <f>+'LU(7500)'!AP39</f>
        <v>1426.5</v>
      </c>
    </row>
    <row r="31" spans="2:9" x14ac:dyDescent="0.35">
      <c r="B31" s="365"/>
      <c r="C31" s="199" t="s">
        <v>69</v>
      </c>
      <c r="D31" s="200"/>
      <c r="E31" s="278">
        <f>E30/D29</f>
        <v>9.5724274436847834E-2</v>
      </c>
      <c r="F31" s="278">
        <f t="shared" ref="F31:I31" si="5">F30/E29</f>
        <v>6.9222652883820082E-2</v>
      </c>
      <c r="G31" s="278">
        <f t="shared" si="5"/>
        <v>9.415305858928448E-2</v>
      </c>
      <c r="H31" s="278">
        <f t="shared" si="5"/>
        <v>3.5549112553017556E-2</v>
      </c>
      <c r="I31" s="279">
        <f t="shared" si="5"/>
        <v>2.2193505587504801E-2</v>
      </c>
    </row>
    <row r="32" spans="2:9" x14ac:dyDescent="0.35">
      <c r="B32" s="365"/>
      <c r="C32" s="199" t="s">
        <v>135</v>
      </c>
      <c r="D32" s="200"/>
      <c r="E32" s="281">
        <f>+'LU(7500)'!N64</f>
        <v>21306.285600000061</v>
      </c>
      <c r="F32" s="281">
        <f>+'LU(7500)'!U64</f>
        <v>-7603.7700000000186</v>
      </c>
      <c r="G32" s="281">
        <f>+'LU(7500)'!AB64</f>
        <v>8669.9306499998784</v>
      </c>
      <c r="H32" s="281">
        <f>+'LU(7500)'!AI64</f>
        <v>2495.7406000001356</v>
      </c>
      <c r="I32" s="282">
        <f>+'LU(7500)'!AP64</f>
        <v>1615.5270999999484</v>
      </c>
    </row>
    <row r="33" spans="1:9" ht="15" thickBot="1" x14ac:dyDescent="0.4">
      <c r="B33" s="366"/>
      <c r="C33" s="201" t="s">
        <v>70</v>
      </c>
      <c r="D33" s="202"/>
      <c r="E33" s="284">
        <f>+'LU(7500)'!O64</f>
        <v>3.4637696546665778E-2</v>
      </c>
      <c r="F33" s="284">
        <f>+'LU(7500)'!V64</f>
        <v>-1.1947634630679759E-2</v>
      </c>
      <c r="G33" s="284">
        <f>+'LU(7500)'!AC64</f>
        <v>1.3787598327098444E-2</v>
      </c>
      <c r="H33" s="284">
        <f>+'LU(7500)'!AJ64</f>
        <v>3.9149432310012907E-3</v>
      </c>
      <c r="I33" s="285">
        <f>+'LU(7500)'!AQ64</f>
        <v>2.5243138708421738E-3</v>
      </c>
    </row>
    <row r="34" spans="1:9" ht="15" customHeight="1" x14ac:dyDescent="0.35">
      <c r="B34" s="364" t="s">
        <v>75</v>
      </c>
      <c r="C34" s="193" t="s">
        <v>67</v>
      </c>
      <c r="D34" s="194">
        <f>+'SN (.4)'!H39</f>
        <v>9.5285200000000003</v>
      </c>
      <c r="E34" s="291">
        <f>+'SN (.4)'!L39</f>
        <v>11.245559999999999</v>
      </c>
      <c r="F34" s="291">
        <f>+'SN (.4)'!S39</f>
        <v>13.34132</v>
      </c>
      <c r="G34" s="291">
        <f>+'SN (.4)'!Z39</f>
        <v>15.384919999999999</v>
      </c>
      <c r="H34" s="291">
        <f>+'SN (.4)'!AG39</f>
        <v>17.297319999999999</v>
      </c>
      <c r="I34" s="292">
        <f>+'SN (.4)'!AN39</f>
        <v>19.118560000000002</v>
      </c>
    </row>
    <row r="35" spans="1:9" x14ac:dyDescent="0.35">
      <c r="B35" s="365"/>
      <c r="C35" s="195" t="s">
        <v>68</v>
      </c>
      <c r="D35" s="196"/>
      <c r="E35" s="287">
        <f>+'SN (.4)'!N39</f>
        <v>1.717039999999999</v>
      </c>
      <c r="F35" s="287">
        <f>+'SN (.4)'!U39</f>
        <v>2.0957600000000003</v>
      </c>
      <c r="G35" s="287">
        <f>+'SN (.4)'!AB39</f>
        <v>2.0435999999999996</v>
      </c>
      <c r="H35" s="287">
        <f>+'SN (.4)'!AI39</f>
        <v>1.9123999999999999</v>
      </c>
      <c r="I35" s="288">
        <f>+'SN (.4)'!AP39</f>
        <v>1.8212400000000031</v>
      </c>
    </row>
    <row r="36" spans="1:9" x14ac:dyDescent="0.35">
      <c r="A36" s="208"/>
      <c r="B36" s="365"/>
      <c r="C36" s="199" t="s">
        <v>69</v>
      </c>
      <c r="D36" s="200"/>
      <c r="E36" s="278">
        <f>E35/D34</f>
        <v>0.18020007304387239</v>
      </c>
      <c r="F36" s="278">
        <f t="shared" ref="F36:I36" si="6">F35/E34</f>
        <v>0.18636332917169091</v>
      </c>
      <c r="G36" s="278">
        <f t="shared" si="6"/>
        <v>0.15317824623050791</v>
      </c>
      <c r="H36" s="278">
        <f t="shared" si="6"/>
        <v>0.12430353878993196</v>
      </c>
      <c r="I36" s="279">
        <f t="shared" si="6"/>
        <v>0.10529029930648234</v>
      </c>
    </row>
    <row r="37" spans="1:9" x14ac:dyDescent="0.35">
      <c r="B37" s="365"/>
      <c r="C37" s="199" t="s">
        <v>135</v>
      </c>
      <c r="D37" s="200"/>
      <c r="E37" s="281">
        <f>+'SN (.4)'!N64</f>
        <v>1.6500988768879985</v>
      </c>
      <c r="F37" s="281">
        <f>+'SN (.4)'!U64</f>
        <v>1.7180750720000013</v>
      </c>
      <c r="G37" s="281">
        <f>+'SN (.4)'!AB64</f>
        <v>1.7414216960000033</v>
      </c>
      <c r="H37" s="281">
        <f>+'SN (.4)'!AI64</f>
        <v>1.5691672640000007</v>
      </c>
      <c r="I37" s="282">
        <f>+'SN (.4)'!AP64</f>
        <v>1.4951713279999908</v>
      </c>
    </row>
    <row r="38" spans="1:9" ht="15" thickBot="1" x14ac:dyDescent="0.4">
      <c r="B38" s="366"/>
      <c r="C38" s="201" t="s">
        <v>70</v>
      </c>
      <c r="D38" s="202"/>
      <c r="E38" s="284">
        <f>+'SN (.4)'!O64</f>
        <v>8.4669530847204771E-2</v>
      </c>
      <c r="F38" s="284">
        <f>+'SN (.4)'!V64</f>
        <v>8.1275917452346608E-2</v>
      </c>
      <c r="G38" s="284">
        <f>+'SN (.4)'!AC64</f>
        <v>7.6188103758149175E-2</v>
      </c>
      <c r="H38" s="284">
        <f>+'SN (.4)'!AJ64</f>
        <v>6.3791713217378421E-2</v>
      </c>
      <c r="I38" s="285">
        <f>+'SN (.4)'!AQ64</f>
        <v>5.7138572210971558E-2</v>
      </c>
    </row>
    <row r="39" spans="1:9" ht="15" customHeight="1" x14ac:dyDescent="0.35">
      <c r="B39" s="364" t="s">
        <v>76</v>
      </c>
      <c r="C39" s="193" t="s">
        <v>67</v>
      </c>
      <c r="D39" s="194">
        <f>+'StLght (1.5)'!H39</f>
        <v>7.7621000000000002</v>
      </c>
      <c r="E39" s="291">
        <f>+'StLght (1.5)'!L39</f>
        <v>7.4600000000000009</v>
      </c>
      <c r="F39" s="291">
        <f>+'StLght (1.5)'!S39</f>
        <v>8.0762999999999998</v>
      </c>
      <c r="G39" s="291">
        <f>+'StLght (1.5)'!Z39</f>
        <v>8.7983000000000011</v>
      </c>
      <c r="H39" s="291">
        <f>+'StLght (1.5)'!AG39</f>
        <v>9.1105999999999998</v>
      </c>
      <c r="I39" s="292">
        <f>+'StLght (1.5)'!AN39</f>
        <v>9.3835999999999995</v>
      </c>
    </row>
    <row r="40" spans="1:9" x14ac:dyDescent="0.35">
      <c r="B40" s="365"/>
      <c r="C40" s="195" t="s">
        <v>68</v>
      </c>
      <c r="D40" s="196"/>
      <c r="E40" s="287">
        <f>+'StLght (1.5)'!N39</f>
        <v>-0.30209999999999937</v>
      </c>
      <c r="F40" s="287">
        <f>+'StLght (1.5)'!U39</f>
        <v>0.61629999999999896</v>
      </c>
      <c r="G40" s="287">
        <f>+'StLght (1.5)'!AB39</f>
        <v>0.72200000000000131</v>
      </c>
      <c r="H40" s="287">
        <f>+'StLght (1.5)'!AI39</f>
        <v>0.31229999999999869</v>
      </c>
      <c r="I40" s="288">
        <f>+'StLght (1.5)'!AP39</f>
        <v>0.27299999999999969</v>
      </c>
    </row>
    <row r="41" spans="1:9" x14ac:dyDescent="0.35">
      <c r="A41" s="208"/>
      <c r="B41" s="365"/>
      <c r="C41" s="199" t="s">
        <v>69</v>
      </c>
      <c r="D41" s="200"/>
      <c r="E41" s="278">
        <f>E40/D39</f>
        <v>-3.8919879929400464E-2</v>
      </c>
      <c r="F41" s="278">
        <f t="shared" ref="F41:I41" si="7">F40/E39</f>
        <v>8.261394101876661E-2</v>
      </c>
      <c r="G41" s="278">
        <f t="shared" si="7"/>
        <v>8.9397372559216634E-2</v>
      </c>
      <c r="H41" s="278">
        <f t="shared" si="7"/>
        <v>3.5495493447597677E-2</v>
      </c>
      <c r="I41" s="279">
        <f t="shared" si="7"/>
        <v>2.9965095602924034E-2</v>
      </c>
    </row>
    <row r="42" spans="1:9" x14ac:dyDescent="0.35">
      <c r="B42" s="365"/>
      <c r="C42" s="199" t="s">
        <v>135</v>
      </c>
      <c r="D42" s="200"/>
      <c r="E42" s="281">
        <f>+'StLght (1.5)'!N64</f>
        <v>-7.8534265499996536E-2</v>
      </c>
      <c r="F42" s="281">
        <f>+'StLght (1.5)'!U64</f>
        <v>0.70855519999999217</v>
      </c>
      <c r="G42" s="281">
        <f>+'StLght (1.5)'!AB64</f>
        <v>1.0798506000000074</v>
      </c>
      <c r="H42" s="281">
        <f>+'StLght (1.5)'!AI64</f>
        <v>0.37570239999999444</v>
      </c>
      <c r="I42" s="282">
        <f>+'StLght (1.5)'!AP64</f>
        <v>0.33138379999999756</v>
      </c>
    </row>
    <row r="43" spans="1:9" ht="15" thickBot="1" x14ac:dyDescent="0.4">
      <c r="B43" s="366"/>
      <c r="C43" s="201" t="s">
        <v>70</v>
      </c>
      <c r="D43" s="202"/>
      <c r="E43" s="284">
        <f>+'StLght (1.5)'!O64</f>
        <v>-2.1680175166846512E-3</v>
      </c>
      <c r="F43" s="284">
        <f>+'StLght (1.5)'!V64</f>
        <v>1.9602879499932772E-2</v>
      </c>
      <c r="G43" s="284">
        <f>+'StLght (1.5)'!AC64</f>
        <v>2.9300754340043741E-2</v>
      </c>
      <c r="H43" s="284">
        <f>+'StLght (1.5)'!AJ64</f>
        <v>9.9041407977039208E-3</v>
      </c>
      <c r="I43" s="285">
        <f>+'StLght (1.5)'!AQ64</f>
        <v>8.6501563461337805E-3</v>
      </c>
    </row>
    <row r="44" spans="1:9" x14ac:dyDescent="0.35">
      <c r="B44" s="364" t="s">
        <v>77</v>
      </c>
      <c r="C44" s="193" t="s">
        <v>67</v>
      </c>
      <c r="D44" s="194">
        <f>+'USL (470)'!H39</f>
        <v>17.074999999999999</v>
      </c>
      <c r="E44" s="291">
        <f>+'USL (470)'!L39</f>
        <v>17.678999999999998</v>
      </c>
      <c r="F44" s="291">
        <f>+'USL (470)'!S39</f>
        <v>19.384</v>
      </c>
      <c r="G44" s="291">
        <f>+'USL (470)'!Z39</f>
        <v>21.247</v>
      </c>
      <c r="H44" s="291">
        <f>+'USL (470)'!AG39</f>
        <v>22.55</v>
      </c>
      <c r="I44" s="292">
        <f>+'USL (470)'!AN39</f>
        <v>23.699000000000002</v>
      </c>
    </row>
    <row r="45" spans="1:9" x14ac:dyDescent="0.35">
      <c r="A45" s="208"/>
      <c r="B45" s="365"/>
      <c r="C45" s="195" t="s">
        <v>68</v>
      </c>
      <c r="D45" s="196"/>
      <c r="E45" s="287">
        <f>+'USL (470)'!N39</f>
        <v>0.6039999999999992</v>
      </c>
      <c r="F45" s="287">
        <f>+'USL (470)'!U39</f>
        <v>1.7050000000000018</v>
      </c>
      <c r="G45" s="287">
        <f>+'USL (470)'!AB39</f>
        <v>1.8629999999999995</v>
      </c>
      <c r="H45" s="287">
        <f>+'USL (470)'!AI39</f>
        <v>1.3030000000000008</v>
      </c>
      <c r="I45" s="288">
        <f>+'USL (470)'!AP39</f>
        <v>1.1490000000000009</v>
      </c>
    </row>
    <row r="46" spans="1:9" x14ac:dyDescent="0.35">
      <c r="B46" s="365"/>
      <c r="C46" s="199" t="s">
        <v>69</v>
      </c>
      <c r="D46" s="200"/>
      <c r="E46" s="278">
        <f>E45/D44</f>
        <v>3.53733528550512E-2</v>
      </c>
      <c r="F46" s="278">
        <f t="shared" ref="F46:I46" si="8">F45/E44</f>
        <v>9.6442106453985071E-2</v>
      </c>
      <c r="G46" s="278">
        <f t="shared" si="8"/>
        <v>9.6110193974411867E-2</v>
      </c>
      <c r="H46" s="278">
        <f t="shared" si="8"/>
        <v>6.1326304890102171E-2</v>
      </c>
      <c r="I46" s="279">
        <f t="shared" si="8"/>
        <v>5.0953436807095381E-2</v>
      </c>
    </row>
    <row r="47" spans="1:9" x14ac:dyDescent="0.35">
      <c r="B47" s="365"/>
      <c r="C47" s="199" t="s">
        <v>135</v>
      </c>
      <c r="D47" s="200"/>
      <c r="E47" s="281">
        <f>+'USL (470)'!N64</f>
        <v>0.65283774444000642</v>
      </c>
      <c r="F47" s="281">
        <f>+'USL (470)'!U64</f>
        <v>1.4007000000000005</v>
      </c>
      <c r="G47" s="281">
        <f>+'USL (470)'!AB64</f>
        <v>1.7579799999999892</v>
      </c>
      <c r="H47" s="281">
        <f>+'USL (470)'!AI64</f>
        <v>1.074276000000026</v>
      </c>
      <c r="I47" s="282">
        <f>+'USL (470)'!AP64</f>
        <v>0.94922799999997665</v>
      </c>
    </row>
    <row r="48" spans="1:9" ht="15" thickBot="1" x14ac:dyDescent="0.4">
      <c r="B48" s="366"/>
      <c r="C48" s="201" t="s">
        <v>70</v>
      </c>
      <c r="D48" s="202"/>
      <c r="E48" s="203">
        <f>+'USL (470)'!O64</f>
        <v>9.241387698990057E-3</v>
      </c>
      <c r="F48" s="203">
        <f>+'USL (470)'!V64</f>
        <v>1.9646356087287088E-2</v>
      </c>
      <c r="G48" s="203">
        <f>+'USL (470)'!AC64</f>
        <v>2.4182502483661255E-2</v>
      </c>
      <c r="H48" s="203">
        <f>+'USL (470)'!AJ64</f>
        <v>1.4428654448690662E-2</v>
      </c>
      <c r="I48" s="204">
        <f>+'USL (470)'!AQ64</f>
        <v>1.25677922031455E-2</v>
      </c>
    </row>
    <row r="49" spans="3:10" ht="3.75" customHeight="1" x14ac:dyDescent="0.35"/>
    <row r="51" spans="3:10" x14ac:dyDescent="0.35">
      <c r="C51" s="205"/>
      <c r="E51" s="206"/>
      <c r="F51" s="206"/>
      <c r="G51" s="206"/>
      <c r="H51" s="206"/>
      <c r="I51" s="206"/>
      <c r="J51" s="207"/>
    </row>
    <row r="53" spans="3:10" x14ac:dyDescent="0.35">
      <c r="E53" s="207"/>
      <c r="F53" s="207"/>
      <c r="G53" s="207"/>
      <c r="H53" s="207"/>
      <c r="I53" s="207"/>
      <c r="J53" s="207"/>
    </row>
    <row r="54" spans="3:10" x14ac:dyDescent="0.35">
      <c r="E54" s="207"/>
      <c r="F54" s="207"/>
      <c r="G54" s="207"/>
      <c r="H54" s="207"/>
      <c r="I54" s="207"/>
      <c r="J54" s="207"/>
    </row>
    <row r="55" spans="3:10" x14ac:dyDescent="0.35">
      <c r="E55" s="207"/>
      <c r="F55" s="207"/>
      <c r="G55" s="207"/>
      <c r="H55" s="207"/>
      <c r="I55" s="207"/>
      <c r="J55" s="207"/>
    </row>
    <row r="56" spans="3:10" x14ac:dyDescent="0.35">
      <c r="E56" s="207"/>
      <c r="F56" s="207"/>
      <c r="G56" s="207"/>
      <c r="H56" s="207"/>
      <c r="I56" s="207"/>
      <c r="J56" s="207"/>
    </row>
    <row r="57" spans="3:10" x14ac:dyDescent="0.35">
      <c r="E57" s="207"/>
      <c r="F57" s="207"/>
      <c r="G57" s="207"/>
      <c r="H57" s="207"/>
      <c r="I57" s="207"/>
      <c r="J57" s="207"/>
    </row>
    <row r="58" spans="3:10" x14ac:dyDescent="0.35">
      <c r="E58" s="207"/>
      <c r="F58" s="207"/>
      <c r="G58" s="207"/>
      <c r="H58" s="207"/>
      <c r="I58" s="207"/>
      <c r="J58" s="207"/>
    </row>
    <row r="59" spans="3:10" x14ac:dyDescent="0.35">
      <c r="E59" s="207"/>
      <c r="F59" s="207"/>
      <c r="G59" s="207"/>
      <c r="H59" s="207"/>
      <c r="I59" s="207"/>
      <c r="J59" s="207"/>
    </row>
    <row r="60" spans="3:10" x14ac:dyDescent="0.35">
      <c r="E60" s="207"/>
      <c r="F60" s="207"/>
      <c r="G60" s="207"/>
      <c r="H60" s="207"/>
      <c r="I60" s="207"/>
      <c r="J60" s="207"/>
    </row>
    <row r="62" spans="3:10" x14ac:dyDescent="0.35">
      <c r="C62" s="205"/>
      <c r="E62" s="206"/>
      <c r="F62" s="206"/>
      <c r="G62" s="206"/>
      <c r="H62" s="206"/>
      <c r="I62" s="206"/>
      <c r="J62" s="207"/>
    </row>
    <row r="64" spans="3:10" x14ac:dyDescent="0.35">
      <c r="E64" s="207"/>
      <c r="F64" s="207"/>
      <c r="G64" s="207"/>
      <c r="H64" s="207"/>
      <c r="I64" s="207"/>
      <c r="J64" s="207"/>
    </row>
    <row r="65" spans="5:10" x14ac:dyDescent="0.35">
      <c r="E65" s="207"/>
      <c r="F65" s="207"/>
      <c r="G65" s="207"/>
      <c r="H65" s="207"/>
      <c r="I65" s="207"/>
      <c r="J65" s="207"/>
    </row>
    <row r="66" spans="5:10" x14ac:dyDescent="0.35">
      <c r="E66" s="207"/>
      <c r="F66" s="207"/>
      <c r="G66" s="207"/>
      <c r="H66" s="207"/>
      <c r="I66" s="207"/>
      <c r="J66" s="207"/>
    </row>
    <row r="67" spans="5:10" x14ac:dyDescent="0.35">
      <c r="E67" s="207"/>
      <c r="F67" s="207"/>
      <c r="G67" s="207"/>
      <c r="H67" s="207"/>
      <c r="I67" s="207"/>
      <c r="J67" s="207"/>
    </row>
    <row r="68" spans="5:10" x14ac:dyDescent="0.35">
      <c r="E68" s="207"/>
      <c r="F68" s="207"/>
      <c r="G68" s="207"/>
      <c r="H68" s="207"/>
      <c r="I68" s="207"/>
      <c r="J68" s="207"/>
    </row>
    <row r="69" spans="5:10" x14ac:dyDescent="0.35">
      <c r="E69" s="207"/>
      <c r="F69" s="207"/>
      <c r="G69" s="207"/>
      <c r="H69" s="207"/>
      <c r="I69" s="207"/>
      <c r="J69" s="207"/>
    </row>
    <row r="70" spans="5:10" x14ac:dyDescent="0.35">
      <c r="E70" s="207"/>
      <c r="F70" s="207"/>
      <c r="G70" s="207"/>
      <c r="H70" s="207"/>
      <c r="I70" s="207"/>
      <c r="J70" s="207"/>
    </row>
    <row r="71" spans="5:10" x14ac:dyDescent="0.35">
      <c r="E71" s="207"/>
      <c r="F71" s="207"/>
      <c r="G71" s="207"/>
      <c r="H71" s="207"/>
      <c r="I71" s="207"/>
      <c r="J71" s="207"/>
    </row>
  </sheetData>
  <mergeCells count="10">
    <mergeCell ref="B29:B33"/>
    <mergeCell ref="B34:B38"/>
    <mergeCell ref="B39:B43"/>
    <mergeCell ref="B44:B48"/>
    <mergeCell ref="B2:I2"/>
    <mergeCell ref="B4:B8"/>
    <mergeCell ref="B9:B13"/>
    <mergeCell ref="B14:B18"/>
    <mergeCell ref="B19:B23"/>
    <mergeCell ref="B24:B28"/>
  </mergeCells>
  <pageMargins left="0.31496062992125984" right="0.31496062992125984"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8"/>
  <sheetViews>
    <sheetView view="pageBreakPreview" topLeftCell="A406" zoomScaleNormal="100" zoomScaleSheetLayoutView="100" workbookViewId="0">
      <selection activeCell="F316" sqref="F316"/>
    </sheetView>
  </sheetViews>
  <sheetFormatPr defaultColWidth="9.1796875" defaultRowHeight="14.5" x14ac:dyDescent="0.35"/>
  <cols>
    <col min="1" max="1" width="54" style="349" customWidth="1"/>
    <col min="2" max="2" width="16.453125" style="349" customWidth="1"/>
    <col min="3" max="3" width="10.26953125" style="349" customWidth="1"/>
    <col min="4" max="4" width="9.26953125" style="349" customWidth="1"/>
    <col min="5" max="5" width="9.1796875" style="349" customWidth="1"/>
    <col min="6" max="459" width="9.1796875" style="349"/>
    <col min="460" max="460" width="74" style="349" customWidth="1"/>
    <col min="461" max="16384" width="9.1796875" style="349"/>
  </cols>
  <sheetData>
    <row r="1" spans="1:4" s="300" customFormat="1" ht="23.25" customHeight="1" x14ac:dyDescent="0.35">
      <c r="A1" s="390" t="s">
        <v>138</v>
      </c>
      <c r="B1" s="390"/>
      <c r="C1" s="390"/>
      <c r="D1" s="390"/>
    </row>
    <row r="2" spans="1:4" s="300" customFormat="1" ht="18" customHeight="1" x14ac:dyDescent="0.35">
      <c r="A2" s="391" t="s">
        <v>139</v>
      </c>
      <c r="B2" s="391"/>
      <c r="C2" s="391"/>
      <c r="D2" s="391"/>
    </row>
    <row r="3" spans="1:4" s="300" customFormat="1" ht="15.75" customHeight="1" x14ac:dyDescent="0.35">
      <c r="A3" s="392" t="s">
        <v>266</v>
      </c>
      <c r="B3" s="392"/>
      <c r="C3" s="392"/>
      <c r="D3" s="392"/>
    </row>
    <row r="4" spans="1:4" s="300" customFormat="1" ht="11.25" customHeight="1" x14ac:dyDescent="0.35">
      <c r="A4" s="393" t="s">
        <v>141</v>
      </c>
      <c r="B4" s="393"/>
      <c r="C4" s="393"/>
      <c r="D4" s="393"/>
    </row>
    <row r="5" spans="1:4" s="300" customFormat="1" ht="11.25" customHeight="1" x14ac:dyDescent="0.35">
      <c r="A5" s="393" t="s">
        <v>142</v>
      </c>
      <c r="B5" s="393"/>
      <c r="C5" s="393"/>
      <c r="D5" s="393"/>
    </row>
    <row r="6" spans="1:4" s="300" customFormat="1" ht="11.25" customHeight="1" x14ac:dyDescent="0.35">
      <c r="A6" s="394" t="s">
        <v>143</v>
      </c>
      <c r="B6" s="394"/>
      <c r="C6" s="394"/>
      <c r="D6" s="394"/>
    </row>
    <row r="7" spans="1:4" s="300" customFormat="1" ht="18.75" customHeight="1" x14ac:dyDescent="0.35">
      <c r="A7" s="396" t="s">
        <v>144</v>
      </c>
      <c r="B7" s="374"/>
      <c r="C7" s="374"/>
      <c r="D7" s="374"/>
    </row>
    <row r="8" spans="1:4" s="300" customFormat="1" ht="72" customHeight="1" x14ac:dyDescent="0.35">
      <c r="A8" s="373" t="s">
        <v>145</v>
      </c>
      <c r="B8" s="373"/>
      <c r="C8" s="373"/>
      <c r="D8" s="373"/>
    </row>
    <row r="9" spans="1:4" s="300" customFormat="1" ht="6.75" customHeight="1" x14ac:dyDescent="0.35">
      <c r="A9" s="301"/>
      <c r="B9" s="301"/>
      <c r="C9" s="301"/>
      <c r="D9" s="301"/>
    </row>
    <row r="10" spans="1:4" s="300" customFormat="1" ht="11.25" customHeight="1" x14ac:dyDescent="0.35">
      <c r="A10" s="377" t="s">
        <v>146</v>
      </c>
      <c r="B10" s="397"/>
      <c r="C10" s="397"/>
      <c r="D10" s="397"/>
    </row>
    <row r="11" spans="1:4" s="300" customFormat="1" ht="6.75" customHeight="1" x14ac:dyDescent="0.35">
      <c r="A11" s="302"/>
      <c r="B11" s="303"/>
      <c r="C11" s="303"/>
      <c r="D11" s="303"/>
    </row>
    <row r="12" spans="1:4" s="300" customFormat="1" ht="36" customHeight="1" x14ac:dyDescent="0.35">
      <c r="A12" s="373" t="s">
        <v>147</v>
      </c>
      <c r="B12" s="373"/>
      <c r="C12" s="373"/>
      <c r="D12" s="373"/>
    </row>
    <row r="13" spans="1:4" s="300" customFormat="1" ht="6.75" customHeight="1" x14ac:dyDescent="0.35">
      <c r="A13" s="301"/>
      <c r="B13" s="301"/>
      <c r="C13" s="301"/>
      <c r="D13" s="301"/>
    </row>
    <row r="14" spans="1:4" s="300" customFormat="1" ht="48" customHeight="1" x14ac:dyDescent="0.35">
      <c r="A14" s="373" t="s">
        <v>148</v>
      </c>
      <c r="B14" s="373"/>
      <c r="C14" s="373"/>
      <c r="D14" s="373"/>
    </row>
    <row r="15" spans="1:4" s="300" customFormat="1" ht="6.75" customHeight="1" x14ac:dyDescent="0.35">
      <c r="A15" s="301"/>
      <c r="B15" s="301"/>
      <c r="C15" s="301"/>
      <c r="D15" s="301"/>
    </row>
    <row r="16" spans="1:4" s="300" customFormat="1" ht="48" customHeight="1" x14ac:dyDescent="0.35">
      <c r="A16" s="373" t="s">
        <v>149</v>
      </c>
      <c r="B16" s="373"/>
      <c r="C16" s="373"/>
      <c r="D16" s="373"/>
    </row>
    <row r="17" spans="1:4" s="300" customFormat="1" ht="6.75" customHeight="1" x14ac:dyDescent="0.35">
      <c r="A17" s="301"/>
      <c r="B17" s="301"/>
      <c r="C17" s="301"/>
      <c r="D17" s="301"/>
    </row>
    <row r="18" spans="1:4" s="300" customFormat="1" ht="36" customHeight="1" x14ac:dyDescent="0.35">
      <c r="A18" s="373" t="s">
        <v>150</v>
      </c>
      <c r="B18" s="373"/>
      <c r="C18" s="373"/>
      <c r="D18" s="373"/>
    </row>
    <row r="19" spans="1:4" s="300" customFormat="1" ht="6.75" customHeight="1" x14ac:dyDescent="0.35">
      <c r="A19" s="301"/>
      <c r="B19" s="301"/>
      <c r="C19" s="301"/>
      <c r="D19" s="301"/>
    </row>
    <row r="20" spans="1:4" s="300" customFormat="1" ht="15" customHeight="1" x14ac:dyDescent="0.35">
      <c r="A20" s="385" t="s">
        <v>151</v>
      </c>
      <c r="B20" s="395"/>
      <c r="C20" s="395"/>
      <c r="D20" s="395"/>
    </row>
    <row r="21" spans="1:4" s="300" customFormat="1" ht="6.75" customHeight="1" x14ac:dyDescent="0.35">
      <c r="A21" s="304"/>
      <c r="B21" s="305"/>
      <c r="C21" s="305"/>
      <c r="D21" s="305"/>
    </row>
    <row r="22" spans="1:4" s="300" customFormat="1" ht="11.25" customHeight="1" x14ac:dyDescent="0.35">
      <c r="A22" s="370" t="s">
        <v>152</v>
      </c>
      <c r="B22" s="375"/>
      <c r="C22" s="306" t="s">
        <v>153</v>
      </c>
      <c r="D22" s="352">
        <f>'Proposed Rates'!E7</f>
        <v>30.59</v>
      </c>
    </row>
    <row r="23" spans="1:4" s="300" customFormat="1" ht="22.5" customHeight="1" x14ac:dyDescent="0.35">
      <c r="A23" s="371" t="s">
        <v>275</v>
      </c>
      <c r="B23" s="372"/>
      <c r="C23" s="306" t="s">
        <v>153</v>
      </c>
      <c r="D23" s="361">
        <f>'Proposed Rates'!E67</f>
        <v>0.25</v>
      </c>
    </row>
    <row r="24" spans="1:4" s="300" customFormat="1" ht="11.25" customHeight="1" x14ac:dyDescent="0.35">
      <c r="A24" s="370" t="s">
        <v>276</v>
      </c>
      <c r="B24" s="370"/>
      <c r="C24" s="306" t="s">
        <v>153</v>
      </c>
      <c r="D24" s="355">
        <f>'Proposed Rates'!E52</f>
        <v>-0.22149784834748451</v>
      </c>
    </row>
    <row r="25" spans="1:4" s="300" customFormat="1" ht="11.25" customHeight="1" x14ac:dyDescent="0.35">
      <c r="A25" s="370" t="s">
        <v>155</v>
      </c>
      <c r="B25" s="375"/>
      <c r="C25" s="306" t="s">
        <v>153</v>
      </c>
      <c r="D25" s="307">
        <f>'Proposed Rates'!D247</f>
        <v>0.56999999999999995</v>
      </c>
    </row>
    <row r="26" spans="1:4" s="300" customFormat="1" ht="11.25" customHeight="1" x14ac:dyDescent="0.35">
      <c r="A26" s="370" t="s">
        <v>156</v>
      </c>
      <c r="B26" s="375"/>
      <c r="C26" s="306" t="s">
        <v>91</v>
      </c>
      <c r="D26" s="307">
        <f>'Proposed Rates'!D233</f>
        <v>6.0000000000000002E-5</v>
      </c>
    </row>
    <row r="27" spans="1:4" s="300" customFormat="1" ht="11.25" customHeight="1" x14ac:dyDescent="0.35">
      <c r="A27" s="371" t="s">
        <v>273</v>
      </c>
      <c r="B27" s="372"/>
      <c r="C27" s="360" t="s">
        <v>91</v>
      </c>
      <c r="D27" s="362">
        <f>'Proposed Rates'!E38</f>
        <v>-5.9999999999999995E-4</v>
      </c>
    </row>
    <row r="28" spans="1:4" s="300" customFormat="1" ht="11.25" customHeight="1" x14ac:dyDescent="0.35">
      <c r="A28" s="371" t="s">
        <v>274</v>
      </c>
      <c r="B28" s="372"/>
      <c r="C28" s="360" t="s">
        <v>91</v>
      </c>
      <c r="D28" s="362">
        <f>'Proposed Rates'!E123</f>
        <v>2.5999999999999999E-3</v>
      </c>
    </row>
    <row r="29" spans="1:4" s="300" customFormat="1" ht="11.25" customHeight="1" x14ac:dyDescent="0.35">
      <c r="A29" s="370" t="s">
        <v>157</v>
      </c>
      <c r="B29" s="375"/>
      <c r="C29" s="306" t="s">
        <v>91</v>
      </c>
      <c r="D29" s="307">
        <f>'Proposed Rates'!D153</f>
        <v>7.6E-3</v>
      </c>
    </row>
    <row r="30" spans="1:4" s="300" customFormat="1" ht="10.5" customHeight="1" x14ac:dyDescent="0.35">
      <c r="A30" s="370" t="s">
        <v>158</v>
      </c>
      <c r="B30" s="375"/>
      <c r="C30" s="306" t="s">
        <v>91</v>
      </c>
      <c r="D30" s="307">
        <f>'Proposed Rates'!D167</f>
        <v>5.1999999999999998E-3</v>
      </c>
    </row>
    <row r="31" spans="1:4" s="300" customFormat="1" ht="6.75" customHeight="1" x14ac:dyDescent="0.35">
      <c r="A31" s="308"/>
      <c r="B31" s="309"/>
      <c r="C31" s="306"/>
      <c r="D31" s="307"/>
    </row>
    <row r="32" spans="1:4" s="300" customFormat="1" ht="15" customHeight="1" x14ac:dyDescent="0.35">
      <c r="A32" s="387" t="s">
        <v>159</v>
      </c>
      <c r="B32" s="375"/>
      <c r="C32" s="306"/>
      <c r="D32" s="310"/>
    </row>
    <row r="33" spans="1:4" s="300" customFormat="1" ht="6.75" customHeight="1" x14ac:dyDescent="0.35">
      <c r="A33" s="311"/>
      <c r="B33" s="309"/>
      <c r="C33" s="306"/>
      <c r="D33" s="310"/>
    </row>
    <row r="34" spans="1:4" s="300" customFormat="1" ht="11.25" customHeight="1" x14ac:dyDescent="0.35">
      <c r="A34" s="370" t="s">
        <v>160</v>
      </c>
      <c r="B34" s="370"/>
      <c r="C34" s="312" t="s">
        <v>91</v>
      </c>
      <c r="D34" s="313">
        <v>3.0000000000000001E-3</v>
      </c>
    </row>
    <row r="35" spans="1:4" s="300" customFormat="1" ht="11.25" customHeight="1" x14ac:dyDescent="0.35">
      <c r="A35" s="375" t="s">
        <v>161</v>
      </c>
      <c r="B35" s="375"/>
      <c r="C35" s="312" t="s">
        <v>91</v>
      </c>
      <c r="D35" s="314">
        <v>4.0000000000000002E-4</v>
      </c>
    </row>
    <row r="36" spans="1:4" s="300" customFormat="1" ht="11.25" customHeight="1" x14ac:dyDescent="0.35">
      <c r="A36" s="370" t="s">
        <v>162</v>
      </c>
      <c r="B36" s="370"/>
      <c r="C36" s="312" t="s">
        <v>91</v>
      </c>
      <c r="D36" s="314">
        <v>5.0000000000000001E-4</v>
      </c>
    </row>
    <row r="37" spans="1:4" s="300" customFormat="1" ht="11.25" customHeight="1" x14ac:dyDescent="0.35">
      <c r="A37" s="370" t="s">
        <v>163</v>
      </c>
      <c r="B37" s="370"/>
      <c r="C37" s="306" t="s">
        <v>153</v>
      </c>
      <c r="D37" s="350">
        <f>'Proposed Rates'!E209</f>
        <v>0.62</v>
      </c>
    </row>
    <row r="38" spans="1:4" s="315" customFormat="1" ht="18.75" customHeight="1" x14ac:dyDescent="0.45">
      <c r="A38" s="376" t="s">
        <v>164</v>
      </c>
      <c r="B38" s="376"/>
      <c r="C38" s="376"/>
      <c r="D38" s="376"/>
    </row>
    <row r="39" spans="1:4" s="300" customFormat="1" ht="48" customHeight="1" x14ac:dyDescent="0.35">
      <c r="A39" s="373" t="s">
        <v>165</v>
      </c>
      <c r="B39" s="373"/>
      <c r="C39" s="373"/>
      <c r="D39" s="373"/>
    </row>
    <row r="40" spans="1:4" s="300" customFormat="1" ht="6.75" customHeight="1" x14ac:dyDescent="0.35">
      <c r="A40" s="301"/>
      <c r="B40" s="301"/>
      <c r="C40" s="301"/>
      <c r="D40" s="316"/>
    </row>
    <row r="41" spans="1:4" s="300" customFormat="1" ht="11.25" customHeight="1" x14ac:dyDescent="0.35">
      <c r="A41" s="377" t="s">
        <v>146</v>
      </c>
      <c r="B41" s="377"/>
      <c r="C41" s="377"/>
      <c r="D41" s="377"/>
    </row>
    <row r="42" spans="1:4" s="300" customFormat="1" ht="6.75" customHeight="1" x14ac:dyDescent="0.35">
      <c r="A42" s="302"/>
      <c r="B42" s="303"/>
      <c r="C42" s="303"/>
      <c r="D42" s="303"/>
    </row>
    <row r="43" spans="1:4" s="300" customFormat="1" ht="36" customHeight="1" x14ac:dyDescent="0.35">
      <c r="A43" s="373" t="s">
        <v>147</v>
      </c>
      <c r="B43" s="373"/>
      <c r="C43" s="373"/>
      <c r="D43" s="373"/>
    </row>
    <row r="44" spans="1:4" s="300" customFormat="1" ht="6.75" customHeight="1" x14ac:dyDescent="0.35">
      <c r="A44" s="301"/>
      <c r="B44" s="301"/>
      <c r="C44" s="301"/>
      <c r="D44" s="316"/>
    </row>
    <row r="45" spans="1:4" s="300" customFormat="1" ht="48" customHeight="1" x14ac:dyDescent="0.35">
      <c r="A45" s="373" t="s">
        <v>148</v>
      </c>
      <c r="B45" s="373"/>
      <c r="C45" s="373"/>
      <c r="D45" s="373"/>
    </row>
    <row r="46" spans="1:4" s="300" customFormat="1" ht="6.75" customHeight="1" x14ac:dyDescent="0.35">
      <c r="A46" s="301"/>
      <c r="B46" s="301"/>
      <c r="C46" s="301"/>
      <c r="D46" s="316"/>
    </row>
    <row r="47" spans="1:4" s="300" customFormat="1" ht="48" customHeight="1" x14ac:dyDescent="0.35">
      <c r="A47" s="373" t="s">
        <v>149</v>
      </c>
      <c r="B47" s="373"/>
      <c r="C47" s="373"/>
      <c r="D47" s="373"/>
    </row>
    <row r="48" spans="1:4" s="300" customFormat="1" ht="6.75" customHeight="1" x14ac:dyDescent="0.35">
      <c r="A48" s="301"/>
      <c r="B48" s="301"/>
      <c r="C48" s="301"/>
      <c r="D48" s="316"/>
    </row>
    <row r="49" spans="1:4" s="300" customFormat="1" ht="36" customHeight="1" x14ac:dyDescent="0.35">
      <c r="A49" s="373" t="s">
        <v>166</v>
      </c>
      <c r="B49" s="373"/>
      <c r="C49" s="373"/>
      <c r="D49" s="373"/>
    </row>
    <row r="50" spans="1:4" s="300" customFormat="1" ht="6.75" customHeight="1" x14ac:dyDescent="0.35">
      <c r="A50" s="301"/>
      <c r="B50" s="301"/>
      <c r="C50" s="301"/>
      <c r="D50" s="316"/>
    </row>
    <row r="51" spans="1:4" s="300" customFormat="1" ht="15" customHeight="1" x14ac:dyDescent="0.35">
      <c r="A51" s="385" t="s">
        <v>151</v>
      </c>
      <c r="B51" s="385"/>
      <c r="C51" s="385"/>
      <c r="D51" s="385"/>
    </row>
    <row r="52" spans="1:4" s="300" customFormat="1" ht="6.75" customHeight="1" x14ac:dyDescent="0.35">
      <c r="A52" s="304"/>
      <c r="B52" s="305"/>
      <c r="C52" s="305"/>
      <c r="D52" s="305"/>
    </row>
    <row r="53" spans="1:4" s="300" customFormat="1" ht="11.25" customHeight="1" x14ac:dyDescent="0.35">
      <c r="A53" s="370" t="s">
        <v>152</v>
      </c>
      <c r="B53" s="370"/>
      <c r="C53" s="306" t="s">
        <v>153</v>
      </c>
      <c r="D53" s="352">
        <f>'Proposed Rates'!E8</f>
        <v>20.61</v>
      </c>
    </row>
    <row r="54" spans="1:4" s="300" customFormat="1" ht="11.25" customHeight="1" x14ac:dyDescent="0.35">
      <c r="A54" s="370" t="s">
        <v>155</v>
      </c>
      <c r="B54" s="375"/>
      <c r="C54" s="306" t="s">
        <v>153</v>
      </c>
      <c r="D54" s="307">
        <f>'Proposed Rates'!D247</f>
        <v>0.56999999999999995</v>
      </c>
    </row>
    <row r="55" spans="1:4" s="300" customFormat="1" ht="11.25" customHeight="1" x14ac:dyDescent="0.35">
      <c r="A55" s="370" t="s">
        <v>19</v>
      </c>
      <c r="B55" s="370"/>
      <c r="C55" s="306" t="s">
        <v>91</v>
      </c>
      <c r="D55" s="352">
        <f>'Proposed Rates'!E21</f>
        <v>2.6700000000000002E-2</v>
      </c>
    </row>
    <row r="56" spans="1:4" s="300" customFormat="1" ht="11.25" customHeight="1" x14ac:dyDescent="0.35">
      <c r="A56" s="370" t="s">
        <v>156</v>
      </c>
      <c r="B56" s="370"/>
      <c r="C56" s="306" t="s">
        <v>91</v>
      </c>
      <c r="D56" s="307">
        <f>'Proposed Rates'!E234</f>
        <v>6.0000000000000002E-5</v>
      </c>
    </row>
    <row r="57" spans="1:4" s="300" customFormat="1" ht="11.25" customHeight="1" x14ac:dyDescent="0.35">
      <c r="A57" s="371" t="s">
        <v>273</v>
      </c>
      <c r="B57" s="372"/>
      <c r="C57" s="360" t="s">
        <v>91</v>
      </c>
      <c r="D57" s="362">
        <f>'Proposed Rates'!E39</f>
        <v>-5.9999999999999995E-4</v>
      </c>
    </row>
    <row r="58" spans="1:4" s="300" customFormat="1" ht="11.25" customHeight="1" x14ac:dyDescent="0.35">
      <c r="A58" s="371" t="s">
        <v>276</v>
      </c>
      <c r="B58" s="372"/>
      <c r="C58" s="360" t="s">
        <v>91</v>
      </c>
      <c r="D58" s="362">
        <f>'Proposed Rates'!E53</f>
        <v>-5.0000000000000001E-4</v>
      </c>
    </row>
    <row r="59" spans="1:4" s="300" customFormat="1" ht="21" customHeight="1" x14ac:dyDescent="0.35">
      <c r="A59" s="371" t="s">
        <v>275</v>
      </c>
      <c r="B59" s="372"/>
      <c r="C59" s="360" t="s">
        <v>91</v>
      </c>
      <c r="D59" s="362">
        <f>'Proposed Rates'!E68</f>
        <v>5.9999999999999995E-4</v>
      </c>
    </row>
    <row r="60" spans="1:4" s="300" customFormat="1" x14ac:dyDescent="0.35">
      <c r="A60" s="371" t="s">
        <v>274</v>
      </c>
      <c r="B60" s="372"/>
      <c r="C60" s="360" t="s">
        <v>91</v>
      </c>
      <c r="D60" s="362">
        <f>'Proposed Rates'!E124</f>
        <v>2.5999999999999999E-3</v>
      </c>
    </row>
    <row r="61" spans="1:4" s="300" customFormat="1" ht="12" customHeight="1" x14ac:dyDescent="0.35">
      <c r="A61" s="370" t="s">
        <v>157</v>
      </c>
      <c r="B61" s="370"/>
      <c r="C61" s="306" t="s">
        <v>91</v>
      </c>
      <c r="D61" s="307">
        <f>'Proposed Rates'!E154</f>
        <v>7.1000000000000004E-3</v>
      </c>
    </row>
    <row r="62" spans="1:4" s="300" customFormat="1" ht="12.75" customHeight="1" x14ac:dyDescent="0.35">
      <c r="A62" s="370" t="s">
        <v>158</v>
      </c>
      <c r="B62" s="370"/>
      <c r="C62" s="306" t="s">
        <v>91</v>
      </c>
      <c r="D62" s="319">
        <f>'Proposed Rates'!E168</f>
        <v>5.0000000000000001E-3</v>
      </c>
    </row>
    <row r="63" spans="1:4" s="300" customFormat="1" ht="6.75" customHeight="1" x14ac:dyDescent="0.35">
      <c r="A63" s="308"/>
      <c r="B63" s="308"/>
      <c r="C63" s="306"/>
      <c r="D63" s="307"/>
    </row>
    <row r="64" spans="1:4" s="300" customFormat="1" ht="15" customHeight="1" x14ac:dyDescent="0.35">
      <c r="A64" s="387" t="s">
        <v>159</v>
      </c>
      <c r="B64" s="375"/>
      <c r="C64" s="306"/>
      <c r="D64" s="310"/>
    </row>
    <row r="65" spans="1:4" s="300" customFormat="1" ht="6.75" customHeight="1" x14ac:dyDescent="0.35">
      <c r="A65" s="311"/>
      <c r="B65" s="309"/>
      <c r="C65" s="306"/>
      <c r="D65" s="310"/>
    </row>
    <row r="66" spans="1:4" s="300" customFormat="1" ht="11.25" customHeight="1" x14ac:dyDescent="0.35">
      <c r="A66" s="370" t="s">
        <v>160</v>
      </c>
      <c r="B66" s="370"/>
      <c r="C66" s="312" t="s">
        <v>91</v>
      </c>
      <c r="D66" s="313">
        <v>3.0000000000000001E-3</v>
      </c>
    </row>
    <row r="67" spans="1:4" s="300" customFormat="1" ht="11.25" customHeight="1" x14ac:dyDescent="0.35">
      <c r="A67" s="375" t="s">
        <v>161</v>
      </c>
      <c r="B67" s="375"/>
      <c r="C67" s="312" t="s">
        <v>91</v>
      </c>
      <c r="D67" s="314">
        <v>4.0000000000000002E-4</v>
      </c>
    </row>
    <row r="68" spans="1:4" s="300" customFormat="1" ht="11.25" customHeight="1" x14ac:dyDescent="0.35">
      <c r="A68" s="370" t="s">
        <v>162</v>
      </c>
      <c r="B68" s="370"/>
      <c r="C68" s="312" t="s">
        <v>91</v>
      </c>
      <c r="D68" s="314">
        <v>5.0000000000000001E-4</v>
      </c>
    </row>
    <row r="69" spans="1:4" s="300" customFormat="1" ht="11.25" customHeight="1" x14ac:dyDescent="0.35">
      <c r="A69" s="370" t="s">
        <v>163</v>
      </c>
      <c r="B69" s="370"/>
      <c r="C69" s="306" t="s">
        <v>153</v>
      </c>
      <c r="D69" s="350">
        <f>'Proposed Rates'!E210</f>
        <v>0.62</v>
      </c>
    </row>
    <row r="70" spans="1:4" s="315" customFormat="1" ht="18.75" customHeight="1" x14ac:dyDescent="0.45">
      <c r="A70" s="376" t="s">
        <v>167</v>
      </c>
      <c r="B70" s="376"/>
      <c r="C70" s="376"/>
      <c r="D70" s="376"/>
    </row>
    <row r="71" spans="1:4" s="300" customFormat="1" ht="48" customHeight="1" x14ac:dyDescent="0.35">
      <c r="A71" s="373" t="s">
        <v>168</v>
      </c>
      <c r="B71" s="373"/>
      <c r="C71" s="373"/>
      <c r="D71" s="373"/>
    </row>
    <row r="72" spans="1:4" s="300" customFormat="1" ht="6.75" customHeight="1" x14ac:dyDescent="0.35">
      <c r="A72" s="301"/>
      <c r="B72" s="301"/>
      <c r="C72" s="301"/>
      <c r="D72" s="316"/>
    </row>
    <row r="73" spans="1:4" s="300" customFormat="1" ht="11.25" customHeight="1" x14ac:dyDescent="0.35">
      <c r="A73" s="377" t="s">
        <v>146</v>
      </c>
      <c r="B73" s="377"/>
      <c r="C73" s="377"/>
      <c r="D73" s="377"/>
    </row>
    <row r="74" spans="1:4" s="300" customFormat="1" ht="6.75" customHeight="1" x14ac:dyDescent="0.35">
      <c r="A74" s="302"/>
      <c r="B74" s="303"/>
      <c r="C74" s="303"/>
      <c r="D74" s="303"/>
    </row>
    <row r="75" spans="1:4" s="300" customFormat="1" ht="36" customHeight="1" x14ac:dyDescent="0.35">
      <c r="A75" s="373" t="s">
        <v>147</v>
      </c>
      <c r="B75" s="373"/>
      <c r="C75" s="373"/>
      <c r="D75" s="373"/>
    </row>
    <row r="76" spans="1:4" s="300" customFormat="1" ht="6.75" customHeight="1" x14ac:dyDescent="0.35">
      <c r="A76" s="301"/>
      <c r="B76" s="301"/>
      <c r="C76" s="301"/>
      <c r="D76" s="316"/>
    </row>
    <row r="77" spans="1:4" s="300" customFormat="1" ht="48" customHeight="1" x14ac:dyDescent="0.35">
      <c r="A77" s="373" t="s">
        <v>148</v>
      </c>
      <c r="B77" s="373"/>
      <c r="C77" s="373"/>
      <c r="D77" s="373"/>
    </row>
    <row r="78" spans="1:4" s="300" customFormat="1" ht="6.75" customHeight="1" x14ac:dyDescent="0.35">
      <c r="A78" s="301"/>
      <c r="B78" s="301"/>
      <c r="C78" s="301"/>
      <c r="D78" s="316"/>
    </row>
    <row r="79" spans="1:4" s="300" customFormat="1" ht="48" customHeight="1" x14ac:dyDescent="0.35">
      <c r="A79" s="373" t="s">
        <v>149</v>
      </c>
      <c r="B79" s="373"/>
      <c r="C79" s="373"/>
      <c r="D79" s="373"/>
    </row>
    <row r="80" spans="1:4" s="300" customFormat="1" ht="6.75" customHeight="1" x14ac:dyDescent="0.35">
      <c r="A80" s="301"/>
      <c r="B80" s="301"/>
      <c r="C80" s="301"/>
      <c r="D80" s="316"/>
    </row>
    <row r="81" spans="1:4" s="300" customFormat="1" ht="96" customHeight="1" x14ac:dyDescent="0.35">
      <c r="A81" s="374" t="s">
        <v>169</v>
      </c>
      <c r="B81" s="374"/>
      <c r="C81" s="374"/>
      <c r="D81" s="374"/>
    </row>
    <row r="82" spans="1:4" s="300" customFormat="1" ht="96" customHeight="1" x14ac:dyDescent="0.35">
      <c r="A82" s="374" t="s">
        <v>170</v>
      </c>
      <c r="B82" s="374"/>
      <c r="C82" s="374"/>
      <c r="D82" s="374"/>
    </row>
    <row r="83" spans="1:4" s="300" customFormat="1" ht="36" customHeight="1" x14ac:dyDescent="0.35">
      <c r="A83" s="373" t="s">
        <v>150</v>
      </c>
      <c r="B83" s="373"/>
      <c r="C83" s="373"/>
      <c r="D83" s="373"/>
    </row>
    <row r="84" spans="1:4" s="300" customFormat="1" ht="24" customHeight="1" x14ac:dyDescent="0.35">
      <c r="A84" s="389" t="s">
        <v>171</v>
      </c>
      <c r="B84" s="389"/>
      <c r="C84" s="389"/>
      <c r="D84" s="389"/>
    </row>
    <row r="85" spans="1:4" s="300" customFormat="1" ht="6.75" customHeight="1" x14ac:dyDescent="0.35">
      <c r="A85" s="317"/>
      <c r="B85" s="317"/>
      <c r="C85" s="317"/>
      <c r="D85" s="317"/>
    </row>
    <row r="86" spans="1:4" s="300" customFormat="1" ht="15" customHeight="1" x14ac:dyDescent="0.35">
      <c r="A86" s="385" t="s">
        <v>151</v>
      </c>
      <c r="B86" s="385"/>
      <c r="C86" s="385"/>
      <c r="D86" s="385"/>
    </row>
    <row r="87" spans="1:4" s="300" customFormat="1" ht="6.75" customHeight="1" x14ac:dyDescent="0.35">
      <c r="A87" s="304"/>
      <c r="B87" s="305"/>
      <c r="C87" s="305"/>
      <c r="D87" s="305"/>
    </row>
    <row r="88" spans="1:4" s="300" customFormat="1" ht="11.25" customHeight="1" x14ac:dyDescent="0.35">
      <c r="A88" s="370" t="s">
        <v>152</v>
      </c>
      <c r="B88" s="370"/>
      <c r="C88" s="306" t="s">
        <v>153</v>
      </c>
      <c r="D88" s="323">
        <f>'Proposed Rates'!E9</f>
        <v>200</v>
      </c>
    </row>
    <row r="89" spans="1:4" s="300" customFormat="1" ht="11.25" customHeight="1" x14ac:dyDescent="0.35">
      <c r="A89" s="370" t="s">
        <v>19</v>
      </c>
      <c r="B89" s="370"/>
      <c r="C89" s="306" t="s">
        <v>92</v>
      </c>
      <c r="D89" s="352">
        <f>'Proposed Rates'!E22</f>
        <v>5.5079000000000002</v>
      </c>
    </row>
    <row r="90" spans="1:4" s="300" customFormat="1" ht="11.25" customHeight="1" x14ac:dyDescent="0.35">
      <c r="A90" s="370" t="s">
        <v>156</v>
      </c>
      <c r="B90" s="370"/>
      <c r="C90" s="306" t="s">
        <v>92</v>
      </c>
      <c r="D90" s="307">
        <f>'Proposed Rates'!E235</f>
        <v>2.4340000000000001E-2</v>
      </c>
    </row>
    <row r="91" spans="1:4" s="300" customFormat="1" ht="11.25" customHeight="1" x14ac:dyDescent="0.35">
      <c r="A91" s="371" t="s">
        <v>273</v>
      </c>
      <c r="B91" s="372"/>
      <c r="C91" s="360" t="s">
        <v>92</v>
      </c>
      <c r="D91" s="362">
        <f>'Proposed Rates'!E40</f>
        <v>-0.18210000000000001</v>
      </c>
    </row>
    <row r="92" spans="1:4" s="300" customFormat="1" ht="11.25" customHeight="1" x14ac:dyDescent="0.35">
      <c r="A92" s="371" t="s">
        <v>276</v>
      </c>
      <c r="B92" s="372"/>
      <c r="C92" s="360" t="s">
        <v>92</v>
      </c>
      <c r="D92" s="362">
        <f>'Proposed Rates'!E54</f>
        <v>-0.25490000000000002</v>
      </c>
    </row>
    <row r="93" spans="1:4" s="300" customFormat="1" ht="11.25" customHeight="1" x14ac:dyDescent="0.35">
      <c r="A93" s="371" t="s">
        <v>275</v>
      </c>
      <c r="B93" s="372"/>
      <c r="C93" s="360" t="s">
        <v>92</v>
      </c>
      <c r="D93" s="362">
        <f>'Proposed Rates'!E69</f>
        <v>-1.7600000000000001E-2</v>
      </c>
    </row>
    <row r="94" spans="1:4" s="300" customFormat="1" ht="11.25" customHeight="1" x14ac:dyDescent="0.35">
      <c r="A94" s="371" t="s">
        <v>274</v>
      </c>
      <c r="B94" s="372"/>
      <c r="C94" s="360" t="s">
        <v>91</v>
      </c>
      <c r="D94" s="362">
        <f>'Proposed Rates'!E126</f>
        <v>2.5999999999999999E-3</v>
      </c>
    </row>
    <row r="95" spans="1:4" s="300" customFormat="1" ht="23.25" customHeight="1" x14ac:dyDescent="0.35">
      <c r="A95" s="371" t="s">
        <v>278</v>
      </c>
      <c r="B95" s="372"/>
      <c r="C95" s="360" t="s">
        <v>91</v>
      </c>
      <c r="D95" s="362">
        <f>'Proposed Rates'!E141</f>
        <v>-0.1053</v>
      </c>
    </row>
    <row r="96" spans="1:4" s="300" customFormat="1" ht="12" customHeight="1" x14ac:dyDescent="0.35">
      <c r="A96" s="370" t="s">
        <v>157</v>
      </c>
      <c r="B96" s="370"/>
      <c r="C96" s="306" t="s">
        <v>92</v>
      </c>
      <c r="D96" s="307">
        <f>'Proposed Rates'!E155</f>
        <v>2.9016999999999999</v>
      </c>
    </row>
    <row r="97" spans="1:4" s="300" customFormat="1" ht="12" customHeight="1" x14ac:dyDescent="0.35">
      <c r="A97" s="370" t="s">
        <v>158</v>
      </c>
      <c r="B97" s="370"/>
      <c r="C97" s="306" t="s">
        <v>92</v>
      </c>
      <c r="D97" s="307">
        <f>'Proposed Rates'!E169</f>
        <v>2.0474000000000001</v>
      </c>
    </row>
    <row r="98" spans="1:4" s="300" customFormat="1" ht="6.75" customHeight="1" x14ac:dyDescent="0.35">
      <c r="A98" s="308"/>
      <c r="B98" s="308"/>
      <c r="C98" s="306"/>
      <c r="D98" s="307"/>
    </row>
    <row r="99" spans="1:4" s="300" customFormat="1" ht="15" customHeight="1" x14ac:dyDescent="0.35">
      <c r="A99" s="387" t="s">
        <v>159</v>
      </c>
      <c r="B99" s="375"/>
      <c r="C99" s="306"/>
      <c r="D99" s="310"/>
    </row>
    <row r="100" spans="1:4" s="300" customFormat="1" ht="6.75" customHeight="1" x14ac:dyDescent="0.35">
      <c r="A100" s="311"/>
      <c r="B100" s="309"/>
      <c r="C100" s="306"/>
      <c r="D100" s="310"/>
    </row>
    <row r="101" spans="1:4" s="300" customFormat="1" ht="11.25" customHeight="1" x14ac:dyDescent="0.35">
      <c r="A101" s="370" t="s">
        <v>160</v>
      </c>
      <c r="B101" s="370"/>
      <c r="C101" s="312" t="s">
        <v>91</v>
      </c>
      <c r="D101" s="313">
        <v>3.0000000000000001E-3</v>
      </c>
    </row>
    <row r="102" spans="1:4" s="300" customFormat="1" ht="11.25" customHeight="1" x14ac:dyDescent="0.35">
      <c r="A102" s="375" t="s">
        <v>161</v>
      </c>
      <c r="B102" s="375"/>
      <c r="C102" s="312" t="s">
        <v>91</v>
      </c>
      <c r="D102" s="314">
        <v>4.0000000000000002E-4</v>
      </c>
    </row>
    <row r="103" spans="1:4" s="300" customFormat="1" ht="11.25" customHeight="1" x14ac:dyDescent="0.35">
      <c r="A103" s="370" t="s">
        <v>162</v>
      </c>
      <c r="B103" s="370"/>
      <c r="C103" s="312" t="s">
        <v>91</v>
      </c>
      <c r="D103" s="314">
        <v>5.0000000000000001E-4</v>
      </c>
    </row>
    <row r="104" spans="1:4" s="300" customFormat="1" ht="11.25" customHeight="1" x14ac:dyDescent="0.35">
      <c r="A104" s="370" t="s">
        <v>163</v>
      </c>
      <c r="B104" s="370"/>
      <c r="C104" s="306" t="s">
        <v>153</v>
      </c>
      <c r="D104" s="350">
        <f>'Proposed Rates'!E211</f>
        <v>0.62</v>
      </c>
    </row>
    <row r="105" spans="1:4" s="315" customFormat="1" ht="18.75" customHeight="1" x14ac:dyDescent="0.45">
      <c r="A105" s="376" t="s">
        <v>172</v>
      </c>
      <c r="B105" s="376"/>
      <c r="C105" s="376"/>
      <c r="D105" s="376"/>
    </row>
    <row r="106" spans="1:4" s="300" customFormat="1" ht="48" customHeight="1" x14ac:dyDescent="0.35">
      <c r="A106" s="373" t="s">
        <v>173</v>
      </c>
      <c r="B106" s="373"/>
      <c r="C106" s="373"/>
      <c r="D106" s="373"/>
    </row>
    <row r="107" spans="1:4" s="300" customFormat="1" ht="6.75" customHeight="1" x14ac:dyDescent="0.35">
      <c r="A107" s="301"/>
      <c r="B107" s="301"/>
      <c r="C107" s="301"/>
      <c r="D107" s="316"/>
    </row>
    <row r="108" spans="1:4" s="300" customFormat="1" ht="11.25" customHeight="1" x14ac:dyDescent="0.35">
      <c r="A108" s="377" t="s">
        <v>146</v>
      </c>
      <c r="B108" s="377"/>
      <c r="C108" s="377"/>
      <c r="D108" s="377"/>
    </row>
    <row r="109" spans="1:4" s="300" customFormat="1" ht="6.75" customHeight="1" x14ac:dyDescent="0.35">
      <c r="A109" s="302"/>
      <c r="B109" s="303"/>
      <c r="C109" s="303"/>
      <c r="D109" s="303"/>
    </row>
    <row r="110" spans="1:4" s="300" customFormat="1" ht="36" customHeight="1" x14ac:dyDescent="0.35">
      <c r="A110" s="373" t="s">
        <v>147</v>
      </c>
      <c r="B110" s="373"/>
      <c r="C110" s="373"/>
      <c r="D110" s="373"/>
    </row>
    <row r="111" spans="1:4" s="300" customFormat="1" ht="6.75" customHeight="1" x14ac:dyDescent="0.35">
      <c r="A111" s="301"/>
      <c r="B111" s="301"/>
      <c r="C111" s="301"/>
      <c r="D111" s="316"/>
    </row>
    <row r="112" spans="1:4" s="300" customFormat="1" ht="48" customHeight="1" x14ac:dyDescent="0.35">
      <c r="A112" s="373" t="s">
        <v>174</v>
      </c>
      <c r="B112" s="373"/>
      <c r="C112" s="373"/>
      <c r="D112" s="373"/>
    </row>
    <row r="113" spans="1:4" s="300" customFormat="1" ht="6.75" customHeight="1" x14ac:dyDescent="0.35">
      <c r="A113" s="301"/>
      <c r="B113" s="301"/>
      <c r="C113" s="301"/>
      <c r="D113" s="316"/>
    </row>
    <row r="114" spans="1:4" s="300" customFormat="1" ht="48" customHeight="1" x14ac:dyDescent="0.35">
      <c r="A114" s="373" t="s">
        <v>149</v>
      </c>
      <c r="B114" s="373"/>
      <c r="C114" s="373"/>
      <c r="D114" s="373"/>
    </row>
    <row r="115" spans="1:4" s="300" customFormat="1" ht="6.75" customHeight="1" x14ac:dyDescent="0.35">
      <c r="A115" s="301"/>
      <c r="B115" s="301"/>
      <c r="C115" s="301"/>
      <c r="D115" s="316"/>
    </row>
    <row r="116" spans="1:4" s="300" customFormat="1" ht="96" customHeight="1" x14ac:dyDescent="0.35">
      <c r="A116" s="374" t="s">
        <v>169</v>
      </c>
      <c r="B116" s="374"/>
      <c r="C116" s="374"/>
      <c r="D116" s="374"/>
    </row>
    <row r="117" spans="1:4" s="300" customFormat="1" ht="96" customHeight="1" x14ac:dyDescent="0.35">
      <c r="A117" s="374" t="s">
        <v>170</v>
      </c>
      <c r="B117" s="374"/>
      <c r="C117" s="374"/>
      <c r="D117" s="374"/>
    </row>
    <row r="118" spans="1:4" s="300" customFormat="1" ht="36" customHeight="1" x14ac:dyDescent="0.35">
      <c r="A118" s="373" t="s">
        <v>150</v>
      </c>
      <c r="B118" s="373"/>
      <c r="C118" s="373"/>
      <c r="D118" s="373"/>
    </row>
    <row r="119" spans="1:4" s="300" customFormat="1" ht="24" customHeight="1" x14ac:dyDescent="0.35">
      <c r="A119" s="389" t="s">
        <v>171</v>
      </c>
      <c r="B119" s="389"/>
      <c r="C119" s="389"/>
      <c r="D119" s="389"/>
    </row>
    <row r="120" spans="1:4" s="300" customFormat="1" ht="6.75" customHeight="1" x14ac:dyDescent="0.35">
      <c r="A120" s="317"/>
      <c r="B120" s="317"/>
      <c r="C120" s="317"/>
      <c r="D120" s="317"/>
    </row>
    <row r="121" spans="1:4" s="300" customFormat="1" ht="15" customHeight="1" x14ac:dyDescent="0.35">
      <c r="A121" s="385" t="s">
        <v>151</v>
      </c>
      <c r="B121" s="385"/>
      <c r="C121" s="385"/>
      <c r="D121" s="385"/>
    </row>
    <row r="122" spans="1:4" s="300" customFormat="1" ht="6.75" customHeight="1" x14ac:dyDescent="0.35">
      <c r="A122" s="304"/>
      <c r="B122" s="305"/>
      <c r="C122" s="305"/>
      <c r="D122" s="305"/>
    </row>
    <row r="123" spans="1:4" s="300" customFormat="1" ht="11.25" customHeight="1" x14ac:dyDescent="0.35">
      <c r="A123" s="370" t="s">
        <v>152</v>
      </c>
      <c r="B123" s="370"/>
      <c r="C123" s="306" t="s">
        <v>153</v>
      </c>
      <c r="D123" s="318">
        <f>'Proposed Rates'!D10</f>
        <v>4193.93</v>
      </c>
    </row>
    <row r="124" spans="1:4" s="300" customFormat="1" ht="11.25" customHeight="1" x14ac:dyDescent="0.35">
      <c r="A124" s="370" t="s">
        <v>19</v>
      </c>
      <c r="B124" s="370"/>
      <c r="C124" s="306" t="s">
        <v>92</v>
      </c>
      <c r="D124" s="353">
        <f>'Proposed Rates'!E23</f>
        <v>5.1437999999999997</v>
      </c>
    </row>
    <row r="125" spans="1:4" s="300" customFormat="1" ht="11.25" customHeight="1" x14ac:dyDescent="0.35">
      <c r="A125" s="370" t="s">
        <v>156</v>
      </c>
      <c r="B125" s="370"/>
      <c r="C125" s="306" t="s">
        <v>92</v>
      </c>
      <c r="D125" s="307">
        <f>'Proposed Rates'!E236</f>
        <v>2.6009999999999998E-2</v>
      </c>
    </row>
    <row r="126" spans="1:4" s="300" customFormat="1" ht="11.25" customHeight="1" x14ac:dyDescent="0.35">
      <c r="A126" s="371" t="s">
        <v>273</v>
      </c>
      <c r="B126" s="372"/>
      <c r="C126" s="360" t="s">
        <v>92</v>
      </c>
      <c r="D126" s="362">
        <v>-0.1983</v>
      </c>
    </row>
    <row r="127" spans="1:4" s="300" customFormat="1" ht="11.25" customHeight="1" x14ac:dyDescent="0.35">
      <c r="A127" s="371" t="s">
        <v>276</v>
      </c>
      <c r="B127" s="372"/>
      <c r="C127" s="360" t="s">
        <v>92</v>
      </c>
      <c r="D127" s="362">
        <f>'Proposed Rates'!E55</f>
        <v>-0.27610000000000001</v>
      </c>
    </row>
    <row r="128" spans="1:4" s="300" customFormat="1" ht="11.25" customHeight="1" x14ac:dyDescent="0.35">
      <c r="A128" s="371" t="s">
        <v>275</v>
      </c>
      <c r="B128" s="372"/>
      <c r="C128" s="360" t="s">
        <v>92</v>
      </c>
      <c r="D128" s="362">
        <v>4.8300000000000003E-2</v>
      </c>
    </row>
    <row r="129" spans="1:4" s="300" customFormat="1" ht="11.25" customHeight="1" x14ac:dyDescent="0.35">
      <c r="A129" s="371" t="s">
        <v>274</v>
      </c>
      <c r="B129" s="372"/>
      <c r="C129" s="360" t="s">
        <v>91</v>
      </c>
      <c r="D129" s="362">
        <f>'Proposed Rates'!E126</f>
        <v>2.5999999999999999E-3</v>
      </c>
    </row>
    <row r="130" spans="1:4" s="300" customFormat="1" ht="24" customHeight="1" x14ac:dyDescent="0.35">
      <c r="A130" s="371" t="s">
        <v>278</v>
      </c>
      <c r="B130" s="372"/>
      <c r="C130" s="360" t="s">
        <v>91</v>
      </c>
      <c r="D130" s="362">
        <f>'Proposed Rates'!E142</f>
        <v>-0.1176</v>
      </c>
    </row>
    <row r="131" spans="1:4" s="300" customFormat="1" ht="12.75" customHeight="1" x14ac:dyDescent="0.35">
      <c r="A131" s="370" t="s">
        <v>157</v>
      </c>
      <c r="B131" s="370"/>
      <c r="C131" s="306" t="s">
        <v>92</v>
      </c>
      <c r="D131" s="307">
        <f>'Proposed Rates'!E156</f>
        <v>3.0127999999999999</v>
      </c>
    </row>
    <row r="132" spans="1:4" s="300" customFormat="1" ht="14.25" customHeight="1" x14ac:dyDescent="0.35">
      <c r="A132" s="370" t="s">
        <v>158</v>
      </c>
      <c r="B132" s="370"/>
      <c r="C132" s="306" t="s">
        <v>92</v>
      </c>
      <c r="D132" s="307">
        <f>'Proposed Rates'!E170</f>
        <v>2.1882000000000001</v>
      </c>
    </row>
    <row r="133" spans="1:4" s="300" customFormat="1" ht="6.75" customHeight="1" x14ac:dyDescent="0.35">
      <c r="A133" s="308"/>
      <c r="B133" s="308"/>
      <c r="C133" s="306"/>
      <c r="D133" s="307"/>
    </row>
    <row r="134" spans="1:4" s="300" customFormat="1" ht="15" customHeight="1" x14ac:dyDescent="0.35">
      <c r="A134" s="387" t="s">
        <v>159</v>
      </c>
      <c r="B134" s="375"/>
      <c r="C134" s="306"/>
      <c r="D134" s="310"/>
    </row>
    <row r="135" spans="1:4" s="300" customFormat="1" ht="6.75" customHeight="1" x14ac:dyDescent="0.35">
      <c r="A135" s="311"/>
      <c r="B135" s="309"/>
      <c r="C135" s="306"/>
      <c r="D135" s="310"/>
    </row>
    <row r="136" spans="1:4" s="300" customFormat="1" ht="11.25" customHeight="1" x14ac:dyDescent="0.35">
      <c r="A136" s="370" t="s">
        <v>160</v>
      </c>
      <c r="B136" s="370"/>
      <c r="C136" s="312" t="s">
        <v>91</v>
      </c>
      <c r="D136" s="313">
        <v>3.0000000000000001E-3</v>
      </c>
    </row>
    <row r="137" spans="1:4" s="300" customFormat="1" ht="11.25" customHeight="1" x14ac:dyDescent="0.35">
      <c r="A137" s="375" t="s">
        <v>161</v>
      </c>
      <c r="B137" s="375"/>
      <c r="C137" s="312" t="s">
        <v>91</v>
      </c>
      <c r="D137" s="314">
        <v>4.0000000000000002E-4</v>
      </c>
    </row>
    <row r="138" spans="1:4" s="300" customFormat="1" ht="11.25" customHeight="1" x14ac:dyDescent="0.35">
      <c r="A138" s="370" t="s">
        <v>162</v>
      </c>
      <c r="B138" s="370"/>
      <c r="C138" s="312" t="s">
        <v>91</v>
      </c>
      <c r="D138" s="314">
        <v>5.0000000000000001E-4</v>
      </c>
    </row>
    <row r="139" spans="1:4" s="300" customFormat="1" ht="11.25" customHeight="1" x14ac:dyDescent="0.35">
      <c r="A139" s="370" t="s">
        <v>163</v>
      </c>
      <c r="B139" s="370"/>
      <c r="C139" s="306" t="s">
        <v>153</v>
      </c>
      <c r="D139" s="350">
        <f>'Proposed Rates'!E212</f>
        <v>0.62</v>
      </c>
    </row>
    <row r="140" spans="1:4" s="315" customFormat="1" ht="18.75" customHeight="1" x14ac:dyDescent="0.45">
      <c r="A140" s="376" t="s">
        <v>175</v>
      </c>
      <c r="B140" s="376"/>
      <c r="C140" s="376"/>
      <c r="D140" s="376"/>
    </row>
    <row r="141" spans="1:4" s="300" customFormat="1" ht="48" customHeight="1" x14ac:dyDescent="0.35">
      <c r="A141" s="373" t="s">
        <v>176</v>
      </c>
      <c r="B141" s="373"/>
      <c r="C141" s="373"/>
      <c r="D141" s="373"/>
    </row>
    <row r="142" spans="1:4" s="300" customFormat="1" ht="6.75" customHeight="1" x14ac:dyDescent="0.35">
      <c r="A142" s="301"/>
      <c r="B142" s="301"/>
      <c r="C142" s="301"/>
      <c r="D142" s="316"/>
    </row>
    <row r="143" spans="1:4" s="300" customFormat="1" ht="11.25" customHeight="1" x14ac:dyDescent="0.35">
      <c r="A143" s="377" t="s">
        <v>146</v>
      </c>
      <c r="B143" s="377"/>
      <c r="C143" s="377"/>
      <c r="D143" s="377"/>
    </row>
    <row r="144" spans="1:4" s="300" customFormat="1" ht="6.75" customHeight="1" x14ac:dyDescent="0.35">
      <c r="A144" s="302"/>
      <c r="B144" s="303"/>
      <c r="C144" s="303"/>
      <c r="D144" s="303"/>
    </row>
    <row r="145" spans="1:4" s="300" customFormat="1" ht="36" customHeight="1" x14ac:dyDescent="0.35">
      <c r="A145" s="373" t="s">
        <v>147</v>
      </c>
      <c r="B145" s="373"/>
      <c r="C145" s="373"/>
      <c r="D145" s="373"/>
    </row>
    <row r="146" spans="1:4" s="300" customFormat="1" ht="6.75" customHeight="1" x14ac:dyDescent="0.35">
      <c r="A146" s="301"/>
      <c r="B146" s="301"/>
      <c r="C146" s="301"/>
      <c r="D146" s="316"/>
    </row>
    <row r="147" spans="1:4" s="300" customFormat="1" ht="48" customHeight="1" x14ac:dyDescent="0.35">
      <c r="A147" s="373" t="s">
        <v>177</v>
      </c>
      <c r="B147" s="373"/>
      <c r="C147" s="373"/>
      <c r="D147" s="373"/>
    </row>
    <row r="148" spans="1:4" s="300" customFormat="1" ht="6.75" customHeight="1" x14ac:dyDescent="0.35">
      <c r="A148" s="301"/>
      <c r="B148" s="301"/>
      <c r="C148" s="301"/>
      <c r="D148" s="316"/>
    </row>
    <row r="149" spans="1:4" s="300" customFormat="1" ht="48" customHeight="1" x14ac:dyDescent="0.35">
      <c r="A149" s="373" t="s">
        <v>149</v>
      </c>
      <c r="B149" s="373"/>
      <c r="C149" s="373"/>
      <c r="D149" s="373"/>
    </row>
    <row r="150" spans="1:4" s="300" customFormat="1" ht="6.75" customHeight="1" x14ac:dyDescent="0.35">
      <c r="A150" s="301"/>
      <c r="B150" s="301"/>
      <c r="C150" s="301"/>
      <c r="D150" s="316"/>
    </row>
    <row r="151" spans="1:4" s="300" customFormat="1" ht="96" customHeight="1" x14ac:dyDescent="0.35">
      <c r="A151" s="374" t="s">
        <v>169</v>
      </c>
      <c r="B151" s="374"/>
      <c r="C151" s="374"/>
      <c r="D151" s="374"/>
    </row>
    <row r="152" spans="1:4" s="300" customFormat="1" ht="96" customHeight="1" x14ac:dyDescent="0.35">
      <c r="A152" s="374" t="s">
        <v>170</v>
      </c>
      <c r="B152" s="374"/>
      <c r="C152" s="374"/>
      <c r="D152" s="374"/>
    </row>
    <row r="153" spans="1:4" s="300" customFormat="1" ht="36" customHeight="1" x14ac:dyDescent="0.35">
      <c r="A153" s="373" t="s">
        <v>150</v>
      </c>
      <c r="B153" s="373"/>
      <c r="C153" s="373"/>
      <c r="D153" s="373"/>
    </row>
    <row r="154" spans="1:4" s="300" customFormat="1" ht="24" customHeight="1" x14ac:dyDescent="0.35">
      <c r="A154" s="389" t="s">
        <v>171</v>
      </c>
      <c r="B154" s="389"/>
      <c r="C154" s="389"/>
      <c r="D154" s="389"/>
    </row>
    <row r="155" spans="1:4" s="300" customFormat="1" ht="6.75" customHeight="1" x14ac:dyDescent="0.35">
      <c r="A155" s="317"/>
      <c r="B155" s="317"/>
      <c r="C155" s="317"/>
      <c r="D155" s="317"/>
    </row>
    <row r="156" spans="1:4" s="300" customFormat="1" ht="15" customHeight="1" x14ac:dyDescent="0.35">
      <c r="A156" s="385" t="s">
        <v>151</v>
      </c>
      <c r="B156" s="385"/>
      <c r="C156" s="385"/>
      <c r="D156" s="385"/>
    </row>
    <row r="157" spans="1:4" s="300" customFormat="1" ht="6.75" customHeight="1" x14ac:dyDescent="0.35">
      <c r="A157" s="304"/>
      <c r="B157" s="305"/>
      <c r="C157" s="305"/>
      <c r="D157" s="305"/>
    </row>
    <row r="158" spans="1:4" s="300" customFormat="1" ht="11.25" customHeight="1" x14ac:dyDescent="0.35">
      <c r="A158" s="370" t="s">
        <v>152</v>
      </c>
      <c r="B158" s="370"/>
      <c r="C158" s="306" t="s">
        <v>153</v>
      </c>
      <c r="D158" s="320">
        <f>'Proposed Rates'!E11</f>
        <v>15231.32</v>
      </c>
    </row>
    <row r="159" spans="1:4" s="300" customFormat="1" ht="11.25" customHeight="1" x14ac:dyDescent="0.35">
      <c r="A159" s="370" t="s">
        <v>19</v>
      </c>
      <c r="B159" s="370"/>
      <c r="C159" s="306" t="s">
        <v>92</v>
      </c>
      <c r="D159" s="352">
        <f>'Proposed Rates'!E24</f>
        <v>5.3135000000000003</v>
      </c>
    </row>
    <row r="160" spans="1:4" s="300" customFormat="1" ht="11.25" customHeight="1" x14ac:dyDescent="0.35">
      <c r="A160" s="370" t="s">
        <v>156</v>
      </c>
      <c r="B160" s="370"/>
      <c r="C160" s="306" t="s">
        <v>92</v>
      </c>
      <c r="D160" s="307">
        <f>'Proposed Rates'!E237</f>
        <v>2.929E-2</v>
      </c>
    </row>
    <row r="161" spans="1:4" s="300" customFormat="1" ht="11.25" customHeight="1" x14ac:dyDescent="0.35">
      <c r="A161" s="371" t="s">
        <v>273</v>
      </c>
      <c r="B161" s="372"/>
      <c r="C161" s="360" t="s">
        <v>92</v>
      </c>
      <c r="D161" s="362">
        <f>'Proposed Rates'!E42</f>
        <v>-0.30990000000000001</v>
      </c>
    </row>
    <row r="162" spans="1:4" s="300" customFormat="1" ht="11.25" customHeight="1" x14ac:dyDescent="0.35">
      <c r="A162" s="371" t="s">
        <v>276</v>
      </c>
      <c r="B162" s="372"/>
      <c r="C162" s="360" t="s">
        <v>92</v>
      </c>
      <c r="D162" s="362">
        <f>'Proposed Rates'!E56</f>
        <v>-0.3463</v>
      </c>
    </row>
    <row r="163" spans="1:4" s="300" customFormat="1" ht="11.25" customHeight="1" x14ac:dyDescent="0.35">
      <c r="A163" s="371" t="s">
        <v>275</v>
      </c>
      <c r="B163" s="372"/>
      <c r="C163" s="360" t="s">
        <v>92</v>
      </c>
      <c r="D163" s="362">
        <f>'Proposed Rates'!E71</f>
        <v>7.5999999999999998E-2</v>
      </c>
    </row>
    <row r="164" spans="1:4" s="300" customFormat="1" ht="11.25" customHeight="1" x14ac:dyDescent="0.35">
      <c r="A164" s="371" t="s">
        <v>274</v>
      </c>
      <c r="B164" s="372"/>
      <c r="C164" s="360" t="s">
        <v>91</v>
      </c>
      <c r="D164" s="362">
        <f>'Proposed Rates'!E127</f>
        <v>2.5999999999999999E-3</v>
      </c>
    </row>
    <row r="165" spans="1:4" s="300" customFormat="1" ht="11.25" customHeight="1" x14ac:dyDescent="0.35">
      <c r="A165" s="370" t="s">
        <v>157</v>
      </c>
      <c r="B165" s="370"/>
      <c r="C165" s="306" t="s">
        <v>92</v>
      </c>
      <c r="D165" s="307">
        <f>'Proposed Rates'!E157</f>
        <v>3.3399000000000001</v>
      </c>
    </row>
    <row r="166" spans="1:4" s="300" customFormat="1" ht="12.75" customHeight="1" x14ac:dyDescent="0.35">
      <c r="A166" s="370" t="s">
        <v>158</v>
      </c>
      <c r="B166" s="370"/>
      <c r="C166" s="306" t="s">
        <v>92</v>
      </c>
      <c r="D166" s="307">
        <f>'Proposed Rates'!E171</f>
        <v>2.4641999999999999</v>
      </c>
    </row>
    <row r="167" spans="1:4" s="300" customFormat="1" ht="6.75" customHeight="1" x14ac:dyDescent="0.35">
      <c r="A167" s="308"/>
      <c r="B167" s="308"/>
      <c r="C167" s="306"/>
      <c r="D167" s="307"/>
    </row>
    <row r="168" spans="1:4" s="300" customFormat="1" ht="15" customHeight="1" x14ac:dyDescent="0.35">
      <c r="A168" s="387" t="s">
        <v>159</v>
      </c>
      <c r="B168" s="375"/>
      <c r="C168" s="306"/>
      <c r="D168" s="310"/>
    </row>
    <row r="169" spans="1:4" s="300" customFormat="1" ht="6.75" customHeight="1" x14ac:dyDescent="0.35">
      <c r="A169" s="311"/>
      <c r="B169" s="309"/>
      <c r="C169" s="306"/>
      <c r="D169" s="310"/>
    </row>
    <row r="170" spans="1:4" s="300" customFormat="1" ht="11.25" customHeight="1" x14ac:dyDescent="0.35">
      <c r="A170" s="370" t="s">
        <v>160</v>
      </c>
      <c r="B170" s="370"/>
      <c r="C170" s="312" t="s">
        <v>91</v>
      </c>
      <c r="D170" s="313">
        <v>3.0000000000000001E-3</v>
      </c>
    </row>
    <row r="171" spans="1:4" s="300" customFormat="1" ht="11.25" customHeight="1" x14ac:dyDescent="0.35">
      <c r="A171" s="375" t="s">
        <v>161</v>
      </c>
      <c r="B171" s="375"/>
      <c r="C171" s="312" t="s">
        <v>91</v>
      </c>
      <c r="D171" s="314">
        <v>4.0000000000000002E-4</v>
      </c>
    </row>
    <row r="172" spans="1:4" s="300" customFormat="1" ht="11.25" customHeight="1" x14ac:dyDescent="0.35">
      <c r="A172" s="370" t="s">
        <v>162</v>
      </c>
      <c r="B172" s="370"/>
      <c r="C172" s="312" t="s">
        <v>91</v>
      </c>
      <c r="D172" s="314">
        <v>5.0000000000000001E-4</v>
      </c>
    </row>
    <row r="173" spans="1:4" s="300" customFormat="1" ht="11.25" customHeight="1" x14ac:dyDescent="0.35">
      <c r="A173" s="370" t="s">
        <v>163</v>
      </c>
      <c r="B173" s="370"/>
      <c r="C173" s="306" t="s">
        <v>153</v>
      </c>
      <c r="D173" s="350">
        <f>'Proposed Rates'!E213</f>
        <v>0.62</v>
      </c>
    </row>
    <row r="174" spans="1:4" s="315" customFormat="1" ht="18.75" customHeight="1" x14ac:dyDescent="0.45">
      <c r="A174" s="376" t="s">
        <v>178</v>
      </c>
      <c r="B174" s="376"/>
      <c r="C174" s="376"/>
      <c r="D174" s="376"/>
    </row>
    <row r="175" spans="1:4" s="300" customFormat="1" ht="84" customHeight="1" x14ac:dyDescent="0.35">
      <c r="A175" s="373" t="s">
        <v>179</v>
      </c>
      <c r="B175" s="373"/>
      <c r="C175" s="373"/>
      <c r="D175" s="373"/>
    </row>
    <row r="176" spans="1:4" s="300" customFormat="1" ht="6.75" customHeight="1" x14ac:dyDescent="0.35">
      <c r="A176" s="301"/>
      <c r="B176" s="301"/>
      <c r="C176" s="301"/>
      <c r="D176" s="316"/>
    </row>
    <row r="177" spans="1:4" s="300" customFormat="1" ht="11.25" customHeight="1" x14ac:dyDescent="0.35">
      <c r="A177" s="377" t="s">
        <v>146</v>
      </c>
      <c r="B177" s="377"/>
      <c r="C177" s="377"/>
      <c r="D177" s="377"/>
    </row>
    <row r="178" spans="1:4" s="300" customFormat="1" ht="6.75" customHeight="1" x14ac:dyDescent="0.35">
      <c r="A178" s="302"/>
      <c r="B178" s="303"/>
      <c r="C178" s="303"/>
      <c r="D178" s="303"/>
    </row>
    <row r="179" spans="1:4" s="300" customFormat="1" ht="36" customHeight="1" x14ac:dyDescent="0.35">
      <c r="A179" s="373" t="s">
        <v>147</v>
      </c>
      <c r="B179" s="373"/>
      <c r="C179" s="373"/>
      <c r="D179" s="373"/>
    </row>
    <row r="180" spans="1:4" s="300" customFormat="1" ht="6.75" customHeight="1" x14ac:dyDescent="0.35">
      <c r="A180" s="301"/>
      <c r="B180" s="301"/>
      <c r="C180" s="301"/>
      <c r="D180" s="316"/>
    </row>
    <row r="181" spans="1:4" s="300" customFormat="1" ht="48" customHeight="1" x14ac:dyDescent="0.35">
      <c r="A181" s="373" t="s">
        <v>148</v>
      </c>
      <c r="B181" s="373"/>
      <c r="C181" s="373"/>
      <c r="D181" s="373"/>
    </row>
    <row r="182" spans="1:4" s="300" customFormat="1" ht="6.75" customHeight="1" x14ac:dyDescent="0.35">
      <c r="A182" s="301"/>
      <c r="B182" s="301"/>
      <c r="C182" s="301"/>
      <c r="D182" s="316"/>
    </row>
    <row r="183" spans="1:4" s="300" customFormat="1" ht="48" customHeight="1" x14ac:dyDescent="0.35">
      <c r="A183" s="373" t="s">
        <v>149</v>
      </c>
      <c r="B183" s="373"/>
      <c r="C183" s="373"/>
      <c r="D183" s="373"/>
    </row>
    <row r="184" spans="1:4" s="300" customFormat="1" ht="6.75" customHeight="1" x14ac:dyDescent="0.35">
      <c r="A184" s="301"/>
      <c r="B184" s="301"/>
      <c r="C184" s="301"/>
      <c r="D184" s="316"/>
    </row>
    <row r="185" spans="1:4" s="300" customFormat="1" ht="36" customHeight="1" x14ac:dyDescent="0.35">
      <c r="A185" s="373" t="s">
        <v>150</v>
      </c>
      <c r="B185" s="373"/>
      <c r="C185" s="373"/>
      <c r="D185" s="373"/>
    </row>
    <row r="186" spans="1:4" s="300" customFormat="1" ht="6.75" customHeight="1" x14ac:dyDescent="0.35">
      <c r="A186" s="301"/>
      <c r="B186" s="301"/>
      <c r="C186" s="301"/>
      <c r="D186" s="316"/>
    </row>
    <row r="187" spans="1:4" s="300" customFormat="1" ht="15" customHeight="1" x14ac:dyDescent="0.35">
      <c r="A187" s="385" t="s">
        <v>151</v>
      </c>
      <c r="B187" s="385"/>
      <c r="C187" s="385"/>
      <c r="D187" s="385"/>
    </row>
    <row r="188" spans="1:4" s="300" customFormat="1" ht="6.75" customHeight="1" x14ac:dyDescent="0.35">
      <c r="A188" s="304"/>
      <c r="B188" s="305"/>
      <c r="C188" s="305"/>
      <c r="D188" s="305"/>
    </row>
    <row r="189" spans="1:4" s="300" customFormat="1" ht="11.25" customHeight="1" x14ac:dyDescent="0.35">
      <c r="A189" s="370" t="s">
        <v>180</v>
      </c>
      <c r="B189" s="370"/>
      <c r="C189" s="306" t="s">
        <v>153</v>
      </c>
      <c r="D189" s="355">
        <f>'Proposed Rates'!E14</f>
        <v>5.6</v>
      </c>
    </row>
    <row r="190" spans="1:4" s="300" customFormat="1" ht="11.25" customHeight="1" x14ac:dyDescent="0.35">
      <c r="A190" s="370" t="s">
        <v>19</v>
      </c>
      <c r="B190" s="370"/>
      <c r="C190" s="306" t="s">
        <v>91</v>
      </c>
      <c r="D190" s="352">
        <f>'Proposed Rates'!E27</f>
        <v>2.63E-2</v>
      </c>
    </row>
    <row r="191" spans="1:4" s="300" customFormat="1" ht="11.25" customHeight="1" x14ac:dyDescent="0.35">
      <c r="A191" s="370" t="s">
        <v>156</v>
      </c>
      <c r="B191" s="370"/>
      <c r="C191" s="306" t="s">
        <v>91</v>
      </c>
      <c r="D191" s="307">
        <f>'Proposed Rates'!E240</f>
        <v>6.0000000000000002E-5</v>
      </c>
    </row>
    <row r="192" spans="1:4" s="300" customFormat="1" ht="11.25" customHeight="1" x14ac:dyDescent="0.35">
      <c r="A192" s="371" t="s">
        <v>273</v>
      </c>
      <c r="B192" s="372"/>
      <c r="C192" s="360" t="s">
        <v>91</v>
      </c>
      <c r="D192" s="362">
        <f>'Proposed Rates'!E45</f>
        <v>-5.9999999999999995E-4</v>
      </c>
    </row>
    <row r="193" spans="1:4" s="300" customFormat="1" ht="11.25" customHeight="1" x14ac:dyDescent="0.35">
      <c r="A193" s="371" t="s">
        <v>276</v>
      </c>
      <c r="B193" s="372"/>
      <c r="C193" s="360" t="s">
        <v>91</v>
      </c>
      <c r="D193" s="362">
        <f>'Proposed Rates'!E59</f>
        <v>-4.0000000000000002E-4</v>
      </c>
    </row>
    <row r="194" spans="1:4" s="300" customFormat="1" ht="11.25" customHeight="1" x14ac:dyDescent="0.35">
      <c r="A194" s="371" t="s">
        <v>275</v>
      </c>
      <c r="B194" s="372"/>
      <c r="C194" s="360" t="s">
        <v>91</v>
      </c>
      <c r="D194" s="362">
        <f>'Proposed Rates'!E74</f>
        <v>-2.0000000000000001E-4</v>
      </c>
    </row>
    <row r="195" spans="1:4" s="300" customFormat="1" ht="13.5" customHeight="1" x14ac:dyDescent="0.35">
      <c r="A195" s="370" t="s">
        <v>157</v>
      </c>
      <c r="B195" s="370"/>
      <c r="C195" s="306" t="s">
        <v>91</v>
      </c>
      <c r="D195" s="307">
        <f>'Proposed Rates'!E160</f>
        <v>7.1000000000000004E-3</v>
      </c>
    </row>
    <row r="196" spans="1:4" s="300" customFormat="1" ht="13.5" customHeight="1" x14ac:dyDescent="0.35">
      <c r="A196" s="370" t="s">
        <v>158</v>
      </c>
      <c r="B196" s="370"/>
      <c r="C196" s="306" t="s">
        <v>91</v>
      </c>
      <c r="D196" s="319">
        <f>'Proposed Rates'!E174</f>
        <v>5.0000000000000001E-3</v>
      </c>
    </row>
    <row r="197" spans="1:4" s="300" customFormat="1" ht="6.75" customHeight="1" x14ac:dyDescent="0.35">
      <c r="A197" s="308"/>
      <c r="B197" s="308"/>
      <c r="C197" s="306"/>
      <c r="D197" s="307"/>
    </row>
    <row r="198" spans="1:4" s="300" customFormat="1" ht="15" customHeight="1" x14ac:dyDescent="0.35">
      <c r="A198" s="387" t="s">
        <v>159</v>
      </c>
      <c r="B198" s="375"/>
      <c r="C198" s="306"/>
      <c r="D198" s="310"/>
    </row>
    <row r="199" spans="1:4" s="300" customFormat="1" ht="6.75" customHeight="1" x14ac:dyDescent="0.35">
      <c r="A199" s="311"/>
      <c r="B199" s="309"/>
      <c r="C199" s="306"/>
      <c r="D199" s="310"/>
    </row>
    <row r="200" spans="1:4" s="300" customFormat="1" ht="11.25" customHeight="1" x14ac:dyDescent="0.35">
      <c r="A200" s="370" t="s">
        <v>160</v>
      </c>
      <c r="B200" s="370"/>
      <c r="C200" s="312" t="s">
        <v>91</v>
      </c>
      <c r="D200" s="313">
        <v>3.0000000000000001E-3</v>
      </c>
    </row>
    <row r="201" spans="1:4" s="300" customFormat="1" ht="11.25" customHeight="1" x14ac:dyDescent="0.35">
      <c r="A201" s="375" t="s">
        <v>161</v>
      </c>
      <c r="B201" s="375"/>
      <c r="C201" s="312" t="s">
        <v>91</v>
      </c>
      <c r="D201" s="314">
        <v>4.0000000000000002E-4</v>
      </c>
    </row>
    <row r="202" spans="1:4" s="300" customFormat="1" ht="11.25" customHeight="1" x14ac:dyDescent="0.35">
      <c r="A202" s="370" t="s">
        <v>162</v>
      </c>
      <c r="B202" s="370"/>
      <c r="C202" s="312" t="s">
        <v>91</v>
      </c>
      <c r="D202" s="314">
        <v>5.0000000000000001E-4</v>
      </c>
    </row>
    <row r="203" spans="1:4" s="300" customFormat="1" ht="11.25" customHeight="1" x14ac:dyDescent="0.35">
      <c r="A203" s="370" t="s">
        <v>163</v>
      </c>
      <c r="B203" s="370"/>
      <c r="C203" s="306" t="s">
        <v>153</v>
      </c>
      <c r="D203" s="350">
        <f>'Proposed Rates'!E216</f>
        <v>0.62</v>
      </c>
    </row>
    <row r="204" spans="1:4" s="315" customFormat="1" ht="18.75" customHeight="1" x14ac:dyDescent="0.45">
      <c r="A204" s="376" t="s">
        <v>181</v>
      </c>
      <c r="B204" s="376"/>
      <c r="C204" s="376"/>
      <c r="D204" s="376"/>
    </row>
    <row r="205" spans="1:4" s="300" customFormat="1" ht="36" customHeight="1" x14ac:dyDescent="0.35">
      <c r="A205" s="373" t="s">
        <v>182</v>
      </c>
      <c r="B205" s="373"/>
      <c r="C205" s="373"/>
      <c r="D205" s="373"/>
    </row>
    <row r="206" spans="1:4" s="300" customFormat="1" ht="6.75" customHeight="1" x14ac:dyDescent="0.35">
      <c r="A206" s="301"/>
      <c r="B206" s="301"/>
      <c r="C206" s="301"/>
      <c r="D206" s="316"/>
    </row>
    <row r="207" spans="1:4" s="300" customFormat="1" ht="11.25" customHeight="1" x14ac:dyDescent="0.35">
      <c r="A207" s="377" t="s">
        <v>146</v>
      </c>
      <c r="B207" s="377"/>
      <c r="C207" s="377"/>
      <c r="D207" s="377"/>
    </row>
    <row r="208" spans="1:4" s="300" customFormat="1" ht="6.75" customHeight="1" x14ac:dyDescent="0.35">
      <c r="A208" s="302"/>
      <c r="B208" s="303"/>
      <c r="C208" s="303"/>
      <c r="D208" s="303"/>
    </row>
    <row r="209" spans="1:4" s="300" customFormat="1" ht="36" customHeight="1" x14ac:dyDescent="0.35">
      <c r="A209" s="373" t="s">
        <v>147</v>
      </c>
      <c r="B209" s="373"/>
      <c r="C209" s="373"/>
      <c r="D209" s="373"/>
    </row>
    <row r="210" spans="1:4" s="300" customFormat="1" ht="6.75" customHeight="1" x14ac:dyDescent="0.35">
      <c r="A210" s="301"/>
      <c r="B210" s="301"/>
      <c r="C210" s="301"/>
      <c r="D210" s="316"/>
    </row>
    <row r="211" spans="1:4" s="300" customFormat="1" ht="48" customHeight="1" x14ac:dyDescent="0.35">
      <c r="A211" s="373" t="s">
        <v>148</v>
      </c>
      <c r="B211" s="373"/>
      <c r="C211" s="373"/>
      <c r="D211" s="373"/>
    </row>
    <row r="212" spans="1:4" s="300" customFormat="1" ht="6.75" customHeight="1" x14ac:dyDescent="0.35">
      <c r="A212" s="301"/>
      <c r="B212" s="301"/>
      <c r="C212" s="301"/>
      <c r="D212" s="316"/>
    </row>
    <row r="213" spans="1:4" s="300" customFormat="1" ht="24" customHeight="1" x14ac:dyDescent="0.35">
      <c r="A213" s="373" t="s">
        <v>183</v>
      </c>
      <c r="B213" s="373"/>
      <c r="C213" s="373"/>
      <c r="D213" s="373"/>
    </row>
    <row r="214" spans="1:4" s="300" customFormat="1" ht="6.75" customHeight="1" x14ac:dyDescent="0.35">
      <c r="A214" s="301"/>
      <c r="B214" s="301"/>
      <c r="C214" s="301"/>
      <c r="D214" s="316"/>
    </row>
    <row r="215" spans="1:4" s="300" customFormat="1" ht="36" customHeight="1" x14ac:dyDescent="0.35">
      <c r="A215" s="373" t="s">
        <v>184</v>
      </c>
      <c r="B215" s="373"/>
      <c r="C215" s="373"/>
      <c r="D215" s="373"/>
    </row>
    <row r="216" spans="1:4" s="300" customFormat="1" ht="6.75" customHeight="1" x14ac:dyDescent="0.35">
      <c r="A216" s="301"/>
      <c r="B216" s="301"/>
      <c r="C216" s="301"/>
      <c r="D216" s="316"/>
    </row>
    <row r="217" spans="1:4" s="300" customFormat="1" ht="15" customHeight="1" x14ac:dyDescent="0.35">
      <c r="A217" s="388" t="s">
        <v>185</v>
      </c>
      <c r="B217" s="388"/>
      <c r="C217" s="388"/>
      <c r="D217" s="388"/>
    </row>
    <row r="218" spans="1:4" s="300" customFormat="1" ht="6.75" customHeight="1" x14ac:dyDescent="0.35">
      <c r="A218" s="321"/>
      <c r="B218" s="305"/>
      <c r="C218" s="305"/>
      <c r="D218" s="305"/>
    </row>
    <row r="219" spans="1:4" s="300" customFormat="1" ht="11.25" customHeight="1" x14ac:dyDescent="0.35">
      <c r="A219" s="370" t="s">
        <v>152</v>
      </c>
      <c r="B219" s="370"/>
      <c r="C219" s="306" t="s">
        <v>153</v>
      </c>
      <c r="D219" s="352">
        <f>'Proposed Rates'!E15</f>
        <v>159.72999999999999</v>
      </c>
    </row>
    <row r="220" spans="1:4" s="300" customFormat="1" ht="11.25" customHeight="1" x14ac:dyDescent="0.35">
      <c r="A220" s="370" t="s">
        <v>186</v>
      </c>
      <c r="B220" s="370"/>
      <c r="C220" s="306" t="s">
        <v>92</v>
      </c>
      <c r="D220" s="354">
        <f>'Proposed Rates'!E28</f>
        <v>2.1316999999999999</v>
      </c>
    </row>
    <row r="221" spans="1:4" s="300" customFormat="1" ht="11.25" customHeight="1" x14ac:dyDescent="0.35">
      <c r="A221" s="370" t="s">
        <v>187</v>
      </c>
      <c r="B221" s="370"/>
      <c r="C221" s="306" t="s">
        <v>92</v>
      </c>
      <c r="D221" s="352">
        <f>'Proposed Rates'!E29</f>
        <v>1.9553</v>
      </c>
    </row>
    <row r="222" spans="1:4" s="300" customFormat="1" ht="11.25" customHeight="1" x14ac:dyDescent="0.35">
      <c r="A222" s="370" t="s">
        <v>188</v>
      </c>
      <c r="B222" s="370"/>
      <c r="C222" s="306" t="s">
        <v>92</v>
      </c>
      <c r="D222" s="352">
        <f>'Proposed Rates'!E30</f>
        <v>2.1698</v>
      </c>
    </row>
    <row r="223" spans="1:4" s="315" customFormat="1" ht="18.75" customHeight="1" x14ac:dyDescent="0.45">
      <c r="A223" s="376" t="s">
        <v>189</v>
      </c>
      <c r="B223" s="376"/>
      <c r="C223" s="376"/>
      <c r="D223" s="376"/>
    </row>
    <row r="224" spans="1:4" s="300" customFormat="1" ht="36" customHeight="1" x14ac:dyDescent="0.35">
      <c r="A224" s="373" t="s">
        <v>190</v>
      </c>
      <c r="B224" s="373"/>
      <c r="C224" s="373"/>
      <c r="D224" s="373"/>
    </row>
    <row r="225" spans="1:4" s="300" customFormat="1" ht="6.75" customHeight="1" x14ac:dyDescent="0.35">
      <c r="A225" s="301"/>
      <c r="B225" s="301"/>
      <c r="C225" s="301"/>
      <c r="D225" s="316"/>
    </row>
    <row r="226" spans="1:4" s="300" customFormat="1" ht="11.25" customHeight="1" x14ac:dyDescent="0.35">
      <c r="A226" s="377" t="s">
        <v>146</v>
      </c>
      <c r="B226" s="377"/>
      <c r="C226" s="377"/>
      <c r="D226" s="377"/>
    </row>
    <row r="227" spans="1:4" s="300" customFormat="1" ht="6.75" customHeight="1" x14ac:dyDescent="0.35">
      <c r="A227" s="302"/>
      <c r="B227" s="303"/>
      <c r="C227" s="303"/>
      <c r="D227" s="303"/>
    </row>
    <row r="228" spans="1:4" s="300" customFormat="1" ht="36" customHeight="1" x14ac:dyDescent="0.35">
      <c r="A228" s="373" t="s">
        <v>147</v>
      </c>
      <c r="B228" s="373"/>
      <c r="C228" s="373"/>
      <c r="D228" s="373"/>
    </row>
    <row r="229" spans="1:4" s="300" customFormat="1" ht="6.75" customHeight="1" x14ac:dyDescent="0.35">
      <c r="A229" s="301"/>
      <c r="B229" s="301"/>
      <c r="C229" s="301"/>
      <c r="D229" s="316"/>
    </row>
    <row r="230" spans="1:4" s="300" customFormat="1" ht="48" customHeight="1" x14ac:dyDescent="0.35">
      <c r="A230" s="373" t="s">
        <v>148</v>
      </c>
      <c r="B230" s="373"/>
      <c r="C230" s="373"/>
      <c r="D230" s="373"/>
    </row>
    <row r="231" spans="1:4" s="300" customFormat="1" ht="6.75" customHeight="1" x14ac:dyDescent="0.35">
      <c r="A231" s="301"/>
      <c r="B231" s="301"/>
      <c r="C231" s="301"/>
      <c r="D231" s="316"/>
    </row>
    <row r="232" spans="1:4" s="300" customFormat="1" ht="48" customHeight="1" x14ac:dyDescent="0.35">
      <c r="A232" s="373" t="s">
        <v>149</v>
      </c>
      <c r="B232" s="373"/>
      <c r="C232" s="373"/>
      <c r="D232" s="373"/>
    </row>
    <row r="233" spans="1:4" s="300" customFormat="1" ht="6.75" customHeight="1" x14ac:dyDescent="0.35">
      <c r="A233" s="301"/>
      <c r="B233" s="301"/>
      <c r="C233" s="301"/>
      <c r="D233" s="316"/>
    </row>
    <row r="234" spans="1:4" s="300" customFormat="1" ht="36" customHeight="1" x14ac:dyDescent="0.35">
      <c r="A234" s="373" t="s">
        <v>150</v>
      </c>
      <c r="B234" s="373"/>
      <c r="C234" s="373"/>
      <c r="D234" s="373"/>
    </row>
    <row r="235" spans="1:4" s="300" customFormat="1" ht="6.75" customHeight="1" x14ac:dyDescent="0.35">
      <c r="A235" s="301"/>
      <c r="B235" s="301"/>
      <c r="C235" s="301"/>
      <c r="D235" s="316"/>
    </row>
    <row r="236" spans="1:4" s="300" customFormat="1" ht="15" customHeight="1" x14ac:dyDescent="0.35">
      <c r="A236" s="385" t="s">
        <v>151</v>
      </c>
      <c r="B236" s="385"/>
      <c r="C236" s="385"/>
      <c r="D236" s="385"/>
    </row>
    <row r="237" spans="1:4" s="300" customFormat="1" ht="6.75" customHeight="1" x14ac:dyDescent="0.35">
      <c r="A237" s="304"/>
      <c r="B237" s="305"/>
      <c r="C237" s="305"/>
      <c r="D237" s="305"/>
    </row>
    <row r="238" spans="1:4" s="300" customFormat="1" ht="11.25" customHeight="1" x14ac:dyDescent="0.35">
      <c r="A238" s="370" t="s">
        <v>180</v>
      </c>
      <c r="B238" s="370"/>
      <c r="C238" s="306" t="s">
        <v>153</v>
      </c>
      <c r="D238" s="352">
        <f>'Proposed Rates'!E13</f>
        <v>3.91</v>
      </c>
    </row>
    <row r="239" spans="1:4" s="300" customFormat="1" ht="11.25" customHeight="1" x14ac:dyDescent="0.35">
      <c r="A239" s="370" t="s">
        <v>19</v>
      </c>
      <c r="B239" s="370"/>
      <c r="C239" s="306" t="s">
        <v>92</v>
      </c>
      <c r="D239" s="352">
        <f>'Proposed Rates'!E26</f>
        <v>18.340499999999999</v>
      </c>
    </row>
    <row r="240" spans="1:4" s="300" customFormat="1" ht="11.25" customHeight="1" x14ac:dyDescent="0.35">
      <c r="A240" s="370" t="s">
        <v>156</v>
      </c>
      <c r="B240" s="370"/>
      <c r="C240" s="306" t="s">
        <v>92</v>
      </c>
      <c r="D240" s="307">
        <f>'Proposed Rates'!E239</f>
        <v>1.8079999999999999E-2</v>
      </c>
    </row>
    <row r="241" spans="1:4" s="300" customFormat="1" ht="11.25" customHeight="1" x14ac:dyDescent="0.35">
      <c r="A241" s="371" t="s">
        <v>277</v>
      </c>
      <c r="B241" s="372"/>
      <c r="C241" s="360" t="s">
        <v>92</v>
      </c>
      <c r="D241" s="362">
        <f>'Proposed Rates'!E44</f>
        <v>-0.20230000000000001</v>
      </c>
    </row>
    <row r="242" spans="1:4" s="300" customFormat="1" ht="11.25" customHeight="1" x14ac:dyDescent="0.35">
      <c r="A242" s="371" t="s">
        <v>154</v>
      </c>
      <c r="B242" s="372"/>
      <c r="C242" s="360" t="s">
        <v>92</v>
      </c>
      <c r="D242" s="362">
        <f>'Proposed Rates'!E58</f>
        <v>-1.6000000000000001E-3</v>
      </c>
    </row>
    <row r="243" spans="1:4" s="300" customFormat="1" ht="11.25" customHeight="1" x14ac:dyDescent="0.35">
      <c r="A243" s="370" t="s">
        <v>157</v>
      </c>
      <c r="B243" s="370"/>
      <c r="C243" s="306" t="s">
        <v>92</v>
      </c>
      <c r="D243" s="319">
        <f>'Proposed Rates'!E159</f>
        <v>2.1419999999999999</v>
      </c>
    </row>
    <row r="244" spans="1:4" s="300" customFormat="1" ht="12" customHeight="1" x14ac:dyDescent="0.35">
      <c r="A244" s="370" t="s">
        <v>158</v>
      </c>
      <c r="B244" s="370"/>
      <c r="C244" s="306" t="s">
        <v>92</v>
      </c>
      <c r="D244" s="319">
        <f>'Proposed Rates'!E173</f>
        <v>1.5209999999999999</v>
      </c>
    </row>
    <row r="245" spans="1:4" s="300" customFormat="1" ht="6.75" customHeight="1" x14ac:dyDescent="0.35">
      <c r="A245" s="308"/>
      <c r="B245" s="308"/>
      <c r="C245" s="306"/>
      <c r="D245" s="307"/>
    </row>
    <row r="246" spans="1:4" s="300" customFormat="1" ht="15" customHeight="1" x14ac:dyDescent="0.35">
      <c r="A246" s="387" t="s">
        <v>159</v>
      </c>
      <c r="B246" s="375"/>
      <c r="C246" s="306"/>
      <c r="D246" s="310"/>
    </row>
    <row r="247" spans="1:4" s="300" customFormat="1" ht="6.75" customHeight="1" x14ac:dyDescent="0.35">
      <c r="A247" s="311"/>
      <c r="B247" s="309"/>
      <c r="C247" s="306"/>
      <c r="D247" s="310"/>
    </row>
    <row r="248" spans="1:4" s="300" customFormat="1" ht="11.25" customHeight="1" x14ac:dyDescent="0.35">
      <c r="A248" s="370" t="s">
        <v>160</v>
      </c>
      <c r="B248" s="370"/>
      <c r="C248" s="312" t="s">
        <v>91</v>
      </c>
      <c r="D248" s="313">
        <v>3.0000000000000001E-3</v>
      </c>
    </row>
    <row r="249" spans="1:4" s="300" customFormat="1" ht="11.25" customHeight="1" x14ac:dyDescent="0.35">
      <c r="A249" s="375" t="s">
        <v>161</v>
      </c>
      <c r="B249" s="375"/>
      <c r="C249" s="312" t="s">
        <v>91</v>
      </c>
      <c r="D249" s="314">
        <v>4.0000000000000002E-4</v>
      </c>
    </row>
    <row r="250" spans="1:4" s="300" customFormat="1" ht="11.25" customHeight="1" x14ac:dyDescent="0.35">
      <c r="A250" s="370" t="s">
        <v>162</v>
      </c>
      <c r="B250" s="370"/>
      <c r="C250" s="312" t="s">
        <v>91</v>
      </c>
      <c r="D250" s="314">
        <v>5.0000000000000001E-4</v>
      </c>
    </row>
    <row r="251" spans="1:4" s="300" customFormat="1" ht="11.25" customHeight="1" x14ac:dyDescent="0.35">
      <c r="A251" s="370" t="s">
        <v>163</v>
      </c>
      <c r="B251" s="370"/>
      <c r="C251" s="306" t="s">
        <v>153</v>
      </c>
      <c r="D251" s="350">
        <f>'Proposed Rates'!E215</f>
        <v>0.62</v>
      </c>
    </row>
    <row r="252" spans="1:4" s="315" customFormat="1" ht="18.75" customHeight="1" x14ac:dyDescent="0.45">
      <c r="A252" s="376" t="s">
        <v>191</v>
      </c>
      <c r="B252" s="376"/>
      <c r="C252" s="376"/>
      <c r="D252" s="376"/>
    </row>
    <row r="253" spans="1:4" s="300" customFormat="1" ht="60" customHeight="1" x14ac:dyDescent="0.35">
      <c r="A253" s="373" t="s">
        <v>192</v>
      </c>
      <c r="B253" s="373"/>
      <c r="C253" s="373"/>
      <c r="D253" s="373"/>
    </row>
    <row r="254" spans="1:4" s="300" customFormat="1" ht="6.75" customHeight="1" x14ac:dyDescent="0.35">
      <c r="A254" s="301"/>
      <c r="B254" s="301"/>
      <c r="C254" s="301"/>
      <c r="D254" s="316"/>
    </row>
    <row r="255" spans="1:4" s="300" customFormat="1" ht="11.25" customHeight="1" x14ac:dyDescent="0.35">
      <c r="A255" s="377" t="s">
        <v>146</v>
      </c>
      <c r="B255" s="377"/>
      <c r="C255" s="377"/>
      <c r="D255" s="377"/>
    </row>
    <row r="256" spans="1:4" s="300" customFormat="1" ht="6.75" customHeight="1" x14ac:dyDescent="0.35">
      <c r="A256" s="302"/>
      <c r="B256" s="303"/>
      <c r="C256" s="303"/>
      <c r="D256" s="303"/>
    </row>
    <row r="257" spans="1:4" s="300" customFormat="1" ht="36" customHeight="1" x14ac:dyDescent="0.35">
      <c r="A257" s="373" t="s">
        <v>147</v>
      </c>
      <c r="B257" s="373"/>
      <c r="C257" s="373"/>
      <c r="D257" s="373"/>
    </row>
    <row r="258" spans="1:4" s="300" customFormat="1" ht="6.75" customHeight="1" x14ac:dyDescent="0.35">
      <c r="A258" s="301"/>
      <c r="B258" s="301"/>
      <c r="C258" s="301"/>
      <c r="D258" s="316"/>
    </row>
    <row r="259" spans="1:4" s="300" customFormat="1" ht="48" customHeight="1" x14ac:dyDescent="0.35">
      <c r="A259" s="373" t="s">
        <v>148</v>
      </c>
      <c r="B259" s="373"/>
      <c r="C259" s="373"/>
      <c r="D259" s="373"/>
    </row>
    <row r="260" spans="1:4" s="300" customFormat="1" ht="6.75" customHeight="1" x14ac:dyDescent="0.35">
      <c r="A260" s="301"/>
      <c r="B260" s="301"/>
      <c r="C260" s="301"/>
      <c r="D260" s="316"/>
    </row>
    <row r="261" spans="1:4" s="300" customFormat="1" ht="48" customHeight="1" x14ac:dyDescent="0.35">
      <c r="A261" s="373" t="s">
        <v>149</v>
      </c>
      <c r="B261" s="373"/>
      <c r="C261" s="373"/>
      <c r="D261" s="373"/>
    </row>
    <row r="262" spans="1:4" s="300" customFormat="1" ht="6.75" customHeight="1" x14ac:dyDescent="0.35">
      <c r="A262" s="301"/>
      <c r="B262" s="301"/>
      <c r="C262" s="301"/>
      <c r="D262" s="316"/>
    </row>
    <row r="263" spans="1:4" s="300" customFormat="1" ht="36" customHeight="1" x14ac:dyDescent="0.35">
      <c r="A263" s="373" t="s">
        <v>193</v>
      </c>
      <c r="B263" s="373"/>
      <c r="C263" s="373"/>
      <c r="D263" s="373"/>
    </row>
    <row r="264" spans="1:4" s="300" customFormat="1" ht="6.75" customHeight="1" x14ac:dyDescent="0.35">
      <c r="A264" s="301"/>
      <c r="B264" s="301"/>
      <c r="C264" s="301"/>
      <c r="D264" s="316"/>
    </row>
    <row r="265" spans="1:4" s="300" customFormat="1" ht="15" customHeight="1" x14ac:dyDescent="0.35">
      <c r="A265" s="385" t="s">
        <v>151</v>
      </c>
      <c r="B265" s="385"/>
      <c r="C265" s="385"/>
      <c r="D265" s="385"/>
    </row>
    <row r="266" spans="1:4" s="300" customFormat="1" ht="6.75" customHeight="1" x14ac:dyDescent="0.35">
      <c r="A266" s="304"/>
      <c r="B266" s="305"/>
      <c r="C266" s="305"/>
      <c r="D266" s="305"/>
    </row>
    <row r="267" spans="1:4" s="300" customFormat="1" ht="11.25" customHeight="1" x14ac:dyDescent="0.35">
      <c r="A267" s="370" t="s">
        <v>180</v>
      </c>
      <c r="B267" s="370"/>
      <c r="C267" s="306" t="s">
        <v>153</v>
      </c>
      <c r="D267" s="352">
        <f>'Proposed Rates'!E12</f>
        <v>0.95</v>
      </c>
    </row>
    <row r="268" spans="1:4" s="300" customFormat="1" ht="11.25" customHeight="1" x14ac:dyDescent="0.35">
      <c r="A268" s="370" t="s">
        <v>19</v>
      </c>
      <c r="B268" s="370"/>
      <c r="C268" s="306" t="s">
        <v>92</v>
      </c>
      <c r="D268" s="352">
        <f>'Proposed Rates'!E25</f>
        <v>6.6718999999999999</v>
      </c>
    </row>
    <row r="269" spans="1:4" s="300" customFormat="1" ht="11.25" customHeight="1" x14ac:dyDescent="0.35">
      <c r="A269" s="370" t="s">
        <v>156</v>
      </c>
      <c r="B269" s="370"/>
      <c r="C269" s="306" t="s">
        <v>92</v>
      </c>
      <c r="D269" s="322">
        <f>'Proposed Rates'!E238</f>
        <v>1.8460000000000001E-2</v>
      </c>
    </row>
    <row r="270" spans="1:4" s="300" customFormat="1" ht="11.25" customHeight="1" x14ac:dyDescent="0.35">
      <c r="A270" s="371" t="s">
        <v>273</v>
      </c>
      <c r="B270" s="372"/>
      <c r="C270" s="360" t="s">
        <v>92</v>
      </c>
      <c r="D270" s="362">
        <f>'Proposed Rates'!E43</f>
        <v>-0.2039</v>
      </c>
    </row>
    <row r="271" spans="1:4" s="300" customFormat="1" ht="11.25" customHeight="1" x14ac:dyDescent="0.35">
      <c r="A271" s="371" t="s">
        <v>276</v>
      </c>
      <c r="B271" s="372"/>
      <c r="C271" s="360" t="s">
        <v>92</v>
      </c>
      <c r="D271" s="362">
        <f>'Proposed Rates'!E57</f>
        <v>-0.13619999999999999</v>
      </c>
    </row>
    <row r="272" spans="1:4" s="300" customFormat="1" ht="11.25" customHeight="1" x14ac:dyDescent="0.35">
      <c r="A272" s="371" t="s">
        <v>275</v>
      </c>
      <c r="B272" s="372"/>
      <c r="C272" s="360" t="s">
        <v>92</v>
      </c>
      <c r="D272" s="362">
        <f>'Proposed Rates'!E72</f>
        <v>-2.5700000000000001E-2</v>
      </c>
    </row>
    <row r="273" spans="1:4" s="300" customFormat="1" ht="11.25" customHeight="1" x14ac:dyDescent="0.35">
      <c r="A273" s="371" t="s">
        <v>274</v>
      </c>
      <c r="B273" s="372"/>
      <c r="C273" s="360" t="s">
        <v>91</v>
      </c>
      <c r="D273" s="362">
        <f>'Proposed Rates'!E128</f>
        <v>2.5999999999999999E-3</v>
      </c>
    </row>
    <row r="274" spans="1:4" s="300" customFormat="1" ht="12.75" customHeight="1" x14ac:dyDescent="0.35">
      <c r="A274" s="370" t="s">
        <v>157</v>
      </c>
      <c r="B274" s="370"/>
      <c r="C274" s="306" t="s">
        <v>92</v>
      </c>
      <c r="D274" s="307">
        <f>'Proposed Rates'!E158</f>
        <v>2.1528999999999998</v>
      </c>
    </row>
    <row r="275" spans="1:4" s="300" customFormat="1" ht="12.75" customHeight="1" x14ac:dyDescent="0.35">
      <c r="A275" s="370" t="s">
        <v>158</v>
      </c>
      <c r="B275" s="370"/>
      <c r="C275" s="306" t="s">
        <v>92</v>
      </c>
      <c r="D275" s="307">
        <f>'Proposed Rates'!E172</f>
        <v>1.5528</v>
      </c>
    </row>
    <row r="276" spans="1:4" s="300" customFormat="1" ht="6.75" customHeight="1" x14ac:dyDescent="0.35">
      <c r="A276" s="308"/>
      <c r="B276" s="308"/>
      <c r="C276" s="306"/>
      <c r="D276" s="307"/>
    </row>
    <row r="277" spans="1:4" s="300" customFormat="1" ht="15" customHeight="1" x14ac:dyDescent="0.35">
      <c r="A277" s="387" t="s">
        <v>159</v>
      </c>
      <c r="B277" s="375"/>
      <c r="C277" s="306"/>
      <c r="D277" s="310"/>
    </row>
    <row r="278" spans="1:4" s="300" customFormat="1" ht="6.75" customHeight="1" x14ac:dyDescent="0.35">
      <c r="A278" s="311"/>
      <c r="B278" s="309"/>
      <c r="C278" s="306"/>
      <c r="D278" s="310"/>
    </row>
    <row r="279" spans="1:4" s="300" customFormat="1" ht="11.25" customHeight="1" x14ac:dyDescent="0.35">
      <c r="A279" s="370" t="s">
        <v>160</v>
      </c>
      <c r="B279" s="370"/>
      <c r="C279" s="312" t="s">
        <v>91</v>
      </c>
      <c r="D279" s="313">
        <v>3.0000000000000001E-3</v>
      </c>
    </row>
    <row r="280" spans="1:4" s="300" customFormat="1" ht="11.25" customHeight="1" x14ac:dyDescent="0.35">
      <c r="A280" s="375" t="s">
        <v>161</v>
      </c>
      <c r="B280" s="375"/>
      <c r="C280" s="312" t="s">
        <v>91</v>
      </c>
      <c r="D280" s="314">
        <v>4.0000000000000002E-4</v>
      </c>
    </row>
    <row r="281" spans="1:4" s="300" customFormat="1" ht="11.25" customHeight="1" x14ac:dyDescent="0.35">
      <c r="A281" s="370" t="s">
        <v>162</v>
      </c>
      <c r="B281" s="370"/>
      <c r="C281" s="312" t="s">
        <v>91</v>
      </c>
      <c r="D281" s="314">
        <v>5.0000000000000001E-4</v>
      </c>
    </row>
    <row r="282" spans="1:4" s="300" customFormat="1" ht="11.25" customHeight="1" x14ac:dyDescent="0.35">
      <c r="A282" s="370" t="s">
        <v>163</v>
      </c>
      <c r="B282" s="370"/>
      <c r="C282" s="306" t="s">
        <v>153</v>
      </c>
      <c r="D282" s="350">
        <f>'Proposed Rates'!E214</f>
        <v>0.62</v>
      </c>
    </row>
    <row r="283" spans="1:4" s="315" customFormat="1" ht="18.75" customHeight="1" x14ac:dyDescent="0.45">
      <c r="A283" s="376" t="s">
        <v>194</v>
      </c>
      <c r="B283" s="376"/>
      <c r="C283" s="376"/>
      <c r="D283" s="376"/>
    </row>
    <row r="284" spans="1:4" s="300" customFormat="1" ht="36" customHeight="1" x14ac:dyDescent="0.35">
      <c r="A284" s="373" t="s">
        <v>195</v>
      </c>
      <c r="B284" s="373"/>
      <c r="C284" s="373"/>
      <c r="D284" s="386"/>
    </row>
    <row r="285" spans="1:4" s="300" customFormat="1" ht="6.75" customHeight="1" x14ac:dyDescent="0.35">
      <c r="A285" s="301"/>
      <c r="B285" s="301"/>
      <c r="C285" s="301"/>
      <c r="D285" s="316"/>
    </row>
    <row r="286" spans="1:4" s="300" customFormat="1" ht="11.25" customHeight="1" x14ac:dyDescent="0.35">
      <c r="A286" s="377" t="s">
        <v>146</v>
      </c>
      <c r="B286" s="377"/>
      <c r="C286" s="377"/>
      <c r="D286" s="377"/>
    </row>
    <row r="287" spans="1:4" s="300" customFormat="1" ht="6.75" customHeight="1" x14ac:dyDescent="0.35">
      <c r="A287" s="302"/>
      <c r="B287" s="303"/>
      <c r="C287" s="303"/>
      <c r="D287" s="303"/>
    </row>
    <row r="288" spans="1:4" s="300" customFormat="1" ht="36" customHeight="1" x14ac:dyDescent="0.35">
      <c r="A288" s="373" t="s">
        <v>147</v>
      </c>
      <c r="B288" s="373"/>
      <c r="C288" s="373"/>
      <c r="D288" s="373"/>
    </row>
    <row r="289" spans="1:4" s="300" customFormat="1" ht="6.75" customHeight="1" x14ac:dyDescent="0.35">
      <c r="A289" s="301"/>
      <c r="B289" s="301"/>
      <c r="C289" s="301"/>
      <c r="D289" s="316"/>
    </row>
    <row r="290" spans="1:4" s="300" customFormat="1" ht="48" customHeight="1" x14ac:dyDescent="0.35">
      <c r="A290" s="373" t="s">
        <v>148</v>
      </c>
      <c r="B290" s="373"/>
      <c r="C290" s="373"/>
      <c r="D290" s="373"/>
    </row>
    <row r="291" spans="1:4" s="300" customFormat="1" ht="6.75" customHeight="1" x14ac:dyDescent="0.35">
      <c r="A291" s="301"/>
      <c r="B291" s="301"/>
      <c r="C291" s="301"/>
      <c r="D291" s="316"/>
    </row>
    <row r="292" spans="1:4" s="300" customFormat="1" ht="24" customHeight="1" x14ac:dyDescent="0.35">
      <c r="A292" s="373" t="s">
        <v>196</v>
      </c>
      <c r="B292" s="373"/>
      <c r="C292" s="373"/>
      <c r="D292" s="373"/>
    </row>
    <row r="293" spans="1:4" s="300" customFormat="1" ht="6.75" customHeight="1" x14ac:dyDescent="0.35">
      <c r="A293" s="301"/>
      <c r="B293" s="301"/>
      <c r="C293" s="301"/>
      <c r="D293" s="316"/>
    </row>
    <row r="294" spans="1:4" s="300" customFormat="1" ht="36" customHeight="1" x14ac:dyDescent="0.35">
      <c r="A294" s="373" t="s">
        <v>193</v>
      </c>
      <c r="B294" s="373"/>
      <c r="C294" s="373"/>
      <c r="D294" s="373"/>
    </row>
    <row r="295" spans="1:4" s="300" customFormat="1" ht="6.75" customHeight="1" x14ac:dyDescent="0.35">
      <c r="A295" s="301"/>
      <c r="B295" s="301"/>
      <c r="C295" s="301"/>
      <c r="D295" s="316"/>
    </row>
    <row r="296" spans="1:4" s="300" customFormat="1" ht="15" customHeight="1" x14ac:dyDescent="0.35">
      <c r="A296" s="385" t="s">
        <v>151</v>
      </c>
      <c r="B296" s="385"/>
      <c r="C296" s="385"/>
      <c r="D296" s="385"/>
    </row>
    <row r="297" spans="1:4" s="300" customFormat="1" ht="6.75" customHeight="1" x14ac:dyDescent="0.35">
      <c r="A297" s="304"/>
      <c r="B297" s="305"/>
      <c r="C297" s="305"/>
      <c r="D297" s="305"/>
    </row>
    <row r="298" spans="1:4" s="300" customFormat="1" ht="11.25" customHeight="1" x14ac:dyDescent="0.35">
      <c r="A298" s="370" t="s">
        <v>152</v>
      </c>
      <c r="B298" s="370"/>
      <c r="C298" s="306" t="s">
        <v>153</v>
      </c>
      <c r="D298" s="323">
        <f>'Proposed Rates'!E352</f>
        <v>15</v>
      </c>
    </row>
    <row r="299" spans="1:4" s="315" customFormat="1" ht="18.75" customHeight="1" x14ac:dyDescent="0.45">
      <c r="A299" s="376" t="s">
        <v>197</v>
      </c>
      <c r="B299" s="376"/>
      <c r="C299" s="376"/>
      <c r="D299" s="376"/>
    </row>
    <row r="300" spans="1:4" s="300" customFormat="1" ht="36" customHeight="1" x14ac:dyDescent="0.35">
      <c r="A300" s="373" t="s">
        <v>198</v>
      </c>
      <c r="B300" s="373"/>
      <c r="C300" s="373"/>
      <c r="D300" s="373"/>
    </row>
    <row r="301" spans="1:4" s="300" customFormat="1" ht="6.75" customHeight="1" x14ac:dyDescent="0.35">
      <c r="A301" s="301"/>
      <c r="B301" s="301"/>
      <c r="C301" s="301"/>
      <c r="D301" s="316"/>
    </row>
    <row r="302" spans="1:4" s="300" customFormat="1" ht="11.25" customHeight="1" x14ac:dyDescent="0.35">
      <c r="A302" s="377" t="s">
        <v>146</v>
      </c>
      <c r="B302" s="377"/>
      <c r="C302" s="377"/>
      <c r="D302" s="377"/>
    </row>
    <row r="303" spans="1:4" s="300" customFormat="1" ht="6.75" customHeight="1" x14ac:dyDescent="0.35">
      <c r="A303" s="302"/>
      <c r="B303" s="303"/>
      <c r="C303" s="303"/>
      <c r="D303" s="303"/>
    </row>
    <row r="304" spans="1:4" s="300" customFormat="1" ht="36" customHeight="1" x14ac:dyDescent="0.35">
      <c r="A304" s="373" t="s">
        <v>147</v>
      </c>
      <c r="B304" s="373"/>
      <c r="C304" s="373"/>
      <c r="D304" s="373"/>
    </row>
    <row r="305" spans="1:4" s="300" customFormat="1" ht="6.75" customHeight="1" x14ac:dyDescent="0.35">
      <c r="A305" s="301"/>
      <c r="B305" s="301"/>
      <c r="C305" s="301"/>
      <c r="D305" s="316"/>
    </row>
    <row r="306" spans="1:4" s="300" customFormat="1" ht="48" customHeight="1" x14ac:dyDescent="0.35">
      <c r="A306" s="373" t="s">
        <v>148</v>
      </c>
      <c r="B306" s="373"/>
      <c r="C306" s="373"/>
      <c r="D306" s="373"/>
    </row>
    <row r="307" spans="1:4" s="300" customFormat="1" ht="6.75" customHeight="1" x14ac:dyDescent="0.35">
      <c r="A307" s="301"/>
      <c r="B307" s="301"/>
      <c r="C307" s="301"/>
      <c r="D307" s="316"/>
    </row>
    <row r="308" spans="1:4" s="300" customFormat="1" ht="24" customHeight="1" x14ac:dyDescent="0.35">
      <c r="A308" s="373" t="s">
        <v>196</v>
      </c>
      <c r="B308" s="373"/>
      <c r="C308" s="373"/>
      <c r="D308" s="373"/>
    </row>
    <row r="309" spans="1:4" s="300" customFormat="1" ht="6.75" customHeight="1" x14ac:dyDescent="0.35">
      <c r="A309" s="301"/>
      <c r="B309" s="301"/>
      <c r="C309" s="301"/>
      <c r="D309" s="316"/>
    </row>
    <row r="310" spans="1:4" s="300" customFormat="1" ht="36" customHeight="1" x14ac:dyDescent="0.35">
      <c r="A310" s="373" t="s">
        <v>193</v>
      </c>
      <c r="B310" s="373"/>
      <c r="C310" s="373"/>
      <c r="D310" s="373"/>
    </row>
    <row r="311" spans="1:4" s="300" customFormat="1" ht="6.75" customHeight="1" x14ac:dyDescent="0.35">
      <c r="A311" s="301"/>
      <c r="B311" s="301"/>
      <c r="C311" s="301"/>
      <c r="D311" s="316"/>
    </row>
    <row r="312" spans="1:4" s="300" customFormat="1" ht="15" customHeight="1" x14ac:dyDescent="0.35">
      <c r="A312" s="385" t="s">
        <v>151</v>
      </c>
      <c r="B312" s="385"/>
      <c r="C312" s="385"/>
      <c r="D312" s="385"/>
    </row>
    <row r="313" spans="1:4" s="300" customFormat="1" ht="6.75" customHeight="1" x14ac:dyDescent="0.35">
      <c r="A313" s="304"/>
      <c r="B313" s="305"/>
      <c r="C313" s="305"/>
      <c r="D313" s="305"/>
    </row>
    <row r="314" spans="1:4" s="300" customFormat="1" ht="11.25" customHeight="1" x14ac:dyDescent="0.35">
      <c r="A314" s="370" t="s">
        <v>152</v>
      </c>
      <c r="B314" s="370"/>
      <c r="C314" s="306" t="s">
        <v>153</v>
      </c>
      <c r="D314" s="323">
        <f>'Proposed Rates'!E353</f>
        <v>15</v>
      </c>
    </row>
    <row r="315" spans="1:4" s="315" customFormat="1" ht="18.75" customHeight="1" x14ac:dyDescent="0.45">
      <c r="A315" s="376" t="s">
        <v>199</v>
      </c>
      <c r="B315" s="376"/>
      <c r="C315" s="376"/>
      <c r="D315" s="376"/>
    </row>
    <row r="316" spans="1:4" s="300" customFormat="1" ht="36" customHeight="1" x14ac:dyDescent="0.35">
      <c r="A316" s="373" t="s">
        <v>200</v>
      </c>
      <c r="B316" s="373"/>
      <c r="C316" s="373"/>
      <c r="D316" s="373"/>
    </row>
    <row r="317" spans="1:4" s="300" customFormat="1" ht="6.75" customHeight="1" x14ac:dyDescent="0.35">
      <c r="A317" s="301"/>
      <c r="B317" s="301"/>
      <c r="C317" s="301"/>
      <c r="D317" s="316"/>
    </row>
    <row r="318" spans="1:4" s="300" customFormat="1" ht="11.25" customHeight="1" x14ac:dyDescent="0.35">
      <c r="A318" s="377" t="s">
        <v>146</v>
      </c>
      <c r="B318" s="377"/>
      <c r="C318" s="377"/>
      <c r="D318" s="377"/>
    </row>
    <row r="319" spans="1:4" s="300" customFormat="1" ht="6.75" customHeight="1" x14ac:dyDescent="0.35">
      <c r="A319" s="302"/>
      <c r="B319" s="303"/>
      <c r="C319" s="303"/>
      <c r="D319" s="303"/>
    </row>
    <row r="320" spans="1:4" s="300" customFormat="1" ht="36" customHeight="1" x14ac:dyDescent="0.35">
      <c r="A320" s="373" t="s">
        <v>147</v>
      </c>
      <c r="B320" s="373"/>
      <c r="C320" s="373"/>
      <c r="D320" s="373"/>
    </row>
    <row r="321" spans="1:4" s="300" customFormat="1" ht="6.75" customHeight="1" x14ac:dyDescent="0.35">
      <c r="A321" s="301"/>
      <c r="B321" s="301"/>
      <c r="C321" s="301"/>
      <c r="D321" s="316"/>
    </row>
    <row r="322" spans="1:4" s="300" customFormat="1" ht="48" customHeight="1" x14ac:dyDescent="0.35">
      <c r="A322" s="373" t="s">
        <v>148</v>
      </c>
      <c r="B322" s="373"/>
      <c r="C322" s="373"/>
      <c r="D322" s="373"/>
    </row>
    <row r="323" spans="1:4" s="300" customFormat="1" ht="6.75" customHeight="1" x14ac:dyDescent="0.35">
      <c r="A323" s="301"/>
      <c r="B323" s="301"/>
      <c r="C323" s="301"/>
      <c r="D323" s="316"/>
    </row>
    <row r="324" spans="1:4" s="300" customFormat="1" ht="24" customHeight="1" x14ac:dyDescent="0.35">
      <c r="A324" s="373" t="s">
        <v>196</v>
      </c>
      <c r="B324" s="373"/>
      <c r="C324" s="373"/>
      <c r="D324" s="373"/>
    </row>
    <row r="325" spans="1:4" s="300" customFormat="1" ht="6.75" customHeight="1" x14ac:dyDescent="0.35">
      <c r="A325" s="301"/>
      <c r="B325" s="301"/>
      <c r="C325" s="301"/>
      <c r="D325" s="316"/>
    </row>
    <row r="326" spans="1:4" s="300" customFormat="1" ht="36" customHeight="1" x14ac:dyDescent="0.35">
      <c r="A326" s="373" t="s">
        <v>193</v>
      </c>
      <c r="B326" s="373"/>
      <c r="C326" s="373"/>
      <c r="D326" s="373"/>
    </row>
    <row r="327" spans="1:4" s="300" customFormat="1" ht="6.75" customHeight="1" x14ac:dyDescent="0.35">
      <c r="A327" s="301"/>
      <c r="B327" s="301"/>
      <c r="C327" s="301"/>
      <c r="D327" s="316"/>
    </row>
    <row r="328" spans="1:4" s="300" customFormat="1" ht="15" customHeight="1" x14ac:dyDescent="0.35">
      <c r="A328" s="385" t="s">
        <v>151</v>
      </c>
      <c r="B328" s="385"/>
      <c r="C328" s="385"/>
      <c r="D328" s="385"/>
    </row>
    <row r="329" spans="1:4" s="300" customFormat="1" ht="6.75" customHeight="1" x14ac:dyDescent="0.35">
      <c r="A329" s="304"/>
      <c r="B329" s="305"/>
      <c r="C329" s="305"/>
      <c r="D329" s="305"/>
    </row>
    <row r="330" spans="1:4" s="300" customFormat="1" ht="11.25" customHeight="1" x14ac:dyDescent="0.35">
      <c r="A330" s="370" t="s">
        <v>152</v>
      </c>
      <c r="B330" s="370"/>
      <c r="C330" s="306" t="s">
        <v>153</v>
      </c>
      <c r="D330" s="323">
        <f>'Proposed Rates'!E354</f>
        <v>78</v>
      </c>
    </row>
    <row r="331" spans="1:4" s="315" customFormat="1" ht="18.75" customHeight="1" x14ac:dyDescent="0.45">
      <c r="A331" s="376" t="s">
        <v>201</v>
      </c>
      <c r="B331" s="376"/>
      <c r="C331" s="376"/>
      <c r="D331" s="376"/>
    </row>
    <row r="332" spans="1:4" s="300" customFormat="1" ht="36" customHeight="1" x14ac:dyDescent="0.35">
      <c r="A332" s="373" t="s">
        <v>202</v>
      </c>
      <c r="B332" s="373"/>
      <c r="C332" s="373"/>
      <c r="D332" s="373"/>
    </row>
    <row r="333" spans="1:4" s="300" customFormat="1" ht="6.75" customHeight="1" x14ac:dyDescent="0.35">
      <c r="A333" s="301"/>
      <c r="B333" s="301"/>
      <c r="C333" s="301"/>
      <c r="D333" s="316"/>
    </row>
    <row r="334" spans="1:4" s="300" customFormat="1" ht="11.25" customHeight="1" x14ac:dyDescent="0.35">
      <c r="A334" s="377" t="s">
        <v>146</v>
      </c>
      <c r="B334" s="377"/>
      <c r="C334" s="377"/>
      <c r="D334" s="377"/>
    </row>
    <row r="335" spans="1:4" s="300" customFormat="1" ht="6.75" customHeight="1" x14ac:dyDescent="0.35">
      <c r="A335" s="302"/>
      <c r="B335" s="303"/>
      <c r="C335" s="303"/>
      <c r="D335" s="303"/>
    </row>
    <row r="336" spans="1:4" s="300" customFormat="1" ht="36" customHeight="1" x14ac:dyDescent="0.35">
      <c r="A336" s="373" t="s">
        <v>147</v>
      </c>
      <c r="B336" s="373"/>
      <c r="C336" s="373"/>
      <c r="D336" s="373"/>
    </row>
    <row r="337" spans="1:4" s="300" customFormat="1" ht="6.75" customHeight="1" x14ac:dyDescent="0.35">
      <c r="A337" s="301"/>
      <c r="B337" s="301"/>
      <c r="C337" s="301"/>
      <c r="D337" s="316"/>
    </row>
    <row r="338" spans="1:4" s="300" customFormat="1" ht="48" customHeight="1" x14ac:dyDescent="0.35">
      <c r="A338" s="373" t="s">
        <v>148</v>
      </c>
      <c r="B338" s="373"/>
      <c r="C338" s="373"/>
      <c r="D338" s="373"/>
    </row>
    <row r="339" spans="1:4" s="300" customFormat="1" ht="6.75" customHeight="1" x14ac:dyDescent="0.35">
      <c r="A339" s="301"/>
      <c r="B339" s="301"/>
      <c r="C339" s="301"/>
      <c r="D339" s="316"/>
    </row>
    <row r="340" spans="1:4" s="300" customFormat="1" ht="24" customHeight="1" x14ac:dyDescent="0.35">
      <c r="A340" s="373" t="s">
        <v>196</v>
      </c>
      <c r="B340" s="373"/>
      <c r="C340" s="373"/>
      <c r="D340" s="373"/>
    </row>
    <row r="341" spans="1:4" s="300" customFormat="1" ht="6.75" customHeight="1" x14ac:dyDescent="0.35">
      <c r="A341" s="301"/>
      <c r="B341" s="301"/>
      <c r="C341" s="301"/>
      <c r="D341" s="316"/>
    </row>
    <row r="342" spans="1:4" s="300" customFormat="1" ht="36" customHeight="1" x14ac:dyDescent="0.35">
      <c r="A342" s="373" t="s">
        <v>193</v>
      </c>
      <c r="B342" s="373"/>
      <c r="C342" s="373"/>
      <c r="D342" s="373"/>
    </row>
    <row r="343" spans="1:4" s="300" customFormat="1" ht="6.75" customHeight="1" x14ac:dyDescent="0.35">
      <c r="A343" s="301"/>
      <c r="B343" s="301"/>
      <c r="C343" s="301"/>
      <c r="D343" s="316"/>
    </row>
    <row r="344" spans="1:4" s="300" customFormat="1" ht="15" customHeight="1" x14ac:dyDescent="0.35">
      <c r="A344" s="385" t="s">
        <v>151</v>
      </c>
      <c r="B344" s="385"/>
      <c r="C344" s="385"/>
      <c r="D344" s="385"/>
    </row>
    <row r="345" spans="1:4" s="300" customFormat="1" ht="6.75" customHeight="1" x14ac:dyDescent="0.35">
      <c r="A345" s="304"/>
      <c r="B345" s="305"/>
      <c r="C345" s="305"/>
      <c r="D345" s="305"/>
    </row>
    <row r="346" spans="1:4" s="300" customFormat="1" ht="11.25" customHeight="1" x14ac:dyDescent="0.35">
      <c r="A346" s="370" t="s">
        <v>152</v>
      </c>
      <c r="B346" s="370"/>
      <c r="C346" s="306" t="s">
        <v>153</v>
      </c>
      <c r="D346" s="323">
        <f>'Proposed Rates'!E355</f>
        <v>322</v>
      </c>
    </row>
    <row r="347" spans="1:4" s="300" customFormat="1" ht="6.75" customHeight="1" x14ac:dyDescent="0.35">
      <c r="A347" s="324"/>
      <c r="B347" s="308"/>
      <c r="C347" s="306"/>
      <c r="D347" s="323"/>
    </row>
    <row r="348" spans="1:4" s="300" customFormat="1" ht="18" customHeight="1" x14ac:dyDescent="0.4">
      <c r="A348" s="325" t="s">
        <v>203</v>
      </c>
      <c r="B348" s="326"/>
      <c r="C348" s="326"/>
      <c r="D348" s="327"/>
    </row>
    <row r="349" spans="1:4" s="300" customFormat="1" ht="11.25" customHeight="1" x14ac:dyDescent="0.35">
      <c r="A349" s="375" t="s">
        <v>204</v>
      </c>
      <c r="B349" s="375"/>
      <c r="C349" s="328" t="s">
        <v>92</v>
      </c>
      <c r="D349" s="329">
        <f>'Proposed Rates'!E356</f>
        <v>-0.45</v>
      </c>
    </row>
    <row r="350" spans="1:4" s="300" customFormat="1" ht="11.25" customHeight="1" x14ac:dyDescent="0.35">
      <c r="A350" s="370" t="s">
        <v>205</v>
      </c>
      <c r="B350" s="370"/>
      <c r="C350" s="328" t="s">
        <v>206</v>
      </c>
      <c r="D350" s="329">
        <f>'Proposed Rates'!E357</f>
        <v>-1</v>
      </c>
    </row>
    <row r="351" spans="1:4" s="300" customFormat="1" ht="18" customHeight="1" x14ac:dyDescent="0.4">
      <c r="A351" s="325" t="s">
        <v>207</v>
      </c>
      <c r="B351" s="326"/>
      <c r="C351" s="326"/>
      <c r="D351" s="330"/>
    </row>
    <row r="352" spans="1:4" s="300" customFormat="1" ht="6.75" customHeight="1" x14ac:dyDescent="0.4">
      <c r="A352" s="325"/>
      <c r="B352" s="326"/>
      <c r="C352" s="326"/>
      <c r="D352" s="330"/>
    </row>
    <row r="353" spans="1:4" s="300" customFormat="1" ht="11.25" customHeight="1" x14ac:dyDescent="0.35">
      <c r="A353" s="384" t="s">
        <v>146</v>
      </c>
      <c r="B353" s="384"/>
      <c r="C353" s="384"/>
      <c r="D353" s="384"/>
    </row>
    <row r="354" spans="1:4" s="300" customFormat="1" ht="6.75" customHeight="1" x14ac:dyDescent="0.35">
      <c r="A354" s="331"/>
      <c r="B354" s="332"/>
      <c r="C354" s="332"/>
      <c r="D354" s="332"/>
    </row>
    <row r="355" spans="1:4" s="300" customFormat="1" ht="36" customHeight="1" x14ac:dyDescent="0.35">
      <c r="A355" s="382" t="s">
        <v>147</v>
      </c>
      <c r="B355" s="382"/>
      <c r="C355" s="382"/>
      <c r="D355" s="382"/>
    </row>
    <row r="356" spans="1:4" s="300" customFormat="1" ht="6.75" customHeight="1" x14ac:dyDescent="0.35">
      <c r="A356" s="333"/>
      <c r="B356" s="333"/>
      <c r="C356" s="333"/>
      <c r="D356" s="334"/>
    </row>
    <row r="357" spans="1:4" s="300" customFormat="1" ht="48" customHeight="1" x14ac:dyDescent="0.35">
      <c r="A357" s="382" t="s">
        <v>208</v>
      </c>
      <c r="B357" s="382"/>
      <c r="C357" s="382"/>
      <c r="D357" s="382"/>
    </row>
    <row r="358" spans="1:4" s="300" customFormat="1" ht="6.75" customHeight="1" x14ac:dyDescent="0.35">
      <c r="A358" s="333"/>
      <c r="B358" s="333"/>
      <c r="C358" s="333"/>
      <c r="D358" s="334"/>
    </row>
    <row r="359" spans="1:4" s="300" customFormat="1" ht="36" customHeight="1" x14ac:dyDescent="0.35">
      <c r="A359" s="382" t="s">
        <v>150</v>
      </c>
      <c r="B359" s="382"/>
      <c r="C359" s="382"/>
      <c r="D359" s="382"/>
    </row>
    <row r="360" spans="1:4" s="300" customFormat="1" ht="6.75" customHeight="1" x14ac:dyDescent="0.35">
      <c r="A360" s="333"/>
      <c r="B360" s="333"/>
      <c r="C360" s="333"/>
      <c r="D360" s="334"/>
    </row>
    <row r="361" spans="1:4" s="300" customFormat="1" ht="15" customHeight="1" x14ac:dyDescent="0.35">
      <c r="A361" s="335" t="s">
        <v>209</v>
      </c>
      <c r="B361" s="326"/>
      <c r="C361" s="326"/>
      <c r="D361" s="330"/>
    </row>
    <row r="362" spans="1:4" s="300" customFormat="1" ht="11.25" customHeight="1" x14ac:dyDescent="0.35">
      <c r="A362" s="383" t="s">
        <v>210</v>
      </c>
      <c r="B362" s="383"/>
      <c r="C362" s="306" t="s">
        <v>153</v>
      </c>
      <c r="D362" s="323">
        <f>'Proposed Rates'!E296</f>
        <v>16</v>
      </c>
    </row>
    <row r="363" spans="1:4" s="300" customFormat="1" ht="11.25" customHeight="1" x14ac:dyDescent="0.35">
      <c r="A363" s="336" t="s">
        <v>211</v>
      </c>
      <c r="B363" s="336"/>
      <c r="C363" s="306" t="s">
        <v>153</v>
      </c>
      <c r="D363" s="323">
        <f>'Proposed Rates'!E297</f>
        <v>26</v>
      </c>
    </row>
    <row r="364" spans="1:4" s="300" customFormat="1" ht="11.25" customHeight="1" x14ac:dyDescent="0.35">
      <c r="A364" s="383" t="s">
        <v>212</v>
      </c>
      <c r="B364" s="383"/>
      <c r="C364" s="306" t="s">
        <v>153</v>
      </c>
      <c r="D364" s="323">
        <f>'Proposed Rates'!E298</f>
        <v>6</v>
      </c>
    </row>
    <row r="365" spans="1:4" s="300" customFormat="1" ht="11.25" customHeight="1" x14ac:dyDescent="0.35">
      <c r="A365" s="383" t="s">
        <v>213</v>
      </c>
      <c r="B365" s="383"/>
      <c r="C365" s="306" t="s">
        <v>153</v>
      </c>
      <c r="D365" s="323">
        <f>'Proposed Rates'!E299</f>
        <v>126</v>
      </c>
    </row>
    <row r="366" spans="1:4" s="300" customFormat="1" ht="11.25" customHeight="1" x14ac:dyDescent="0.35">
      <c r="A366" s="383" t="s">
        <v>214</v>
      </c>
      <c r="B366" s="383"/>
      <c r="C366" s="306" t="s">
        <v>153</v>
      </c>
      <c r="D366" s="323">
        <f>'Proposed Rates'!E300</f>
        <v>16</v>
      </c>
    </row>
    <row r="367" spans="1:4" s="300" customFormat="1" ht="11.25" customHeight="1" x14ac:dyDescent="0.35">
      <c r="A367" s="383" t="s">
        <v>215</v>
      </c>
      <c r="B367" s="383"/>
      <c r="C367" s="306" t="s">
        <v>153</v>
      </c>
      <c r="D367" s="323">
        <f>'Proposed Rates'!E301</f>
        <v>26</v>
      </c>
    </row>
    <row r="368" spans="1:4" s="300" customFormat="1" ht="11.25" customHeight="1" x14ac:dyDescent="0.35">
      <c r="A368" s="383" t="s">
        <v>216</v>
      </c>
      <c r="B368" s="383"/>
      <c r="C368" s="306" t="s">
        <v>153</v>
      </c>
      <c r="D368" s="323">
        <f>'Proposed Rates'!E302</f>
        <v>26</v>
      </c>
    </row>
    <row r="369" spans="1:4" s="300" customFormat="1" ht="11.25" customHeight="1" x14ac:dyDescent="0.35">
      <c r="A369" s="383" t="s">
        <v>217</v>
      </c>
      <c r="B369" s="383"/>
      <c r="C369" s="306" t="s">
        <v>153</v>
      </c>
      <c r="D369" s="323">
        <f>'Proposed Rates'!E303</f>
        <v>69</v>
      </c>
    </row>
    <row r="370" spans="1:4" s="300" customFormat="1" ht="14.25" customHeight="1" x14ac:dyDescent="0.35">
      <c r="A370" s="383" t="s">
        <v>218</v>
      </c>
      <c r="B370" s="383"/>
      <c r="C370" s="306" t="s">
        <v>153</v>
      </c>
      <c r="D370" s="323">
        <f>'Proposed Rates'!E304</f>
        <v>103</v>
      </c>
    </row>
    <row r="371" spans="1:4" s="300" customFormat="1" ht="11.25" customHeight="1" x14ac:dyDescent="0.35">
      <c r="A371" s="383" t="s">
        <v>219</v>
      </c>
      <c r="B371" s="383"/>
      <c r="C371" s="306" t="s">
        <v>153</v>
      </c>
      <c r="D371" s="323">
        <f>'Proposed Rates'!E305</f>
        <v>322</v>
      </c>
    </row>
    <row r="372" spans="1:4" s="300" customFormat="1" ht="11.25" customHeight="1" x14ac:dyDescent="0.35">
      <c r="A372" s="383" t="s">
        <v>220</v>
      </c>
      <c r="B372" s="383"/>
      <c r="C372" s="306" t="s">
        <v>153</v>
      </c>
      <c r="D372" s="323">
        <f>'Proposed Rates'!E306</f>
        <v>244</v>
      </c>
    </row>
    <row r="373" spans="1:4" s="300" customFormat="1" ht="6.75" customHeight="1" x14ac:dyDescent="0.35">
      <c r="A373" s="336"/>
      <c r="B373" s="336"/>
      <c r="C373" s="306"/>
      <c r="D373" s="323"/>
    </row>
    <row r="374" spans="1:4" s="300" customFormat="1" ht="15" customHeight="1" x14ac:dyDescent="0.35">
      <c r="A374" s="335" t="s">
        <v>221</v>
      </c>
      <c r="B374" s="326"/>
      <c r="C374" s="337"/>
      <c r="D374" s="338"/>
    </row>
    <row r="375" spans="1:4" s="300" customFormat="1" ht="22.5" customHeight="1" x14ac:dyDescent="0.35">
      <c r="A375" s="383" t="s">
        <v>222</v>
      </c>
      <c r="B375" s="383"/>
      <c r="C375" s="306" t="s">
        <v>206</v>
      </c>
      <c r="D375" s="323">
        <f>'Proposed Rates'!E310</f>
        <v>1.5</v>
      </c>
    </row>
    <row r="376" spans="1:4" s="300" customFormat="1" ht="11.25" customHeight="1" x14ac:dyDescent="0.35">
      <c r="A376" s="383" t="s">
        <v>223</v>
      </c>
      <c r="B376" s="383"/>
      <c r="C376" s="306" t="s">
        <v>153</v>
      </c>
      <c r="D376" s="323">
        <f>'Proposed Rates'!E311</f>
        <v>69</v>
      </c>
    </row>
    <row r="377" spans="1:4" s="300" customFormat="1" ht="11.25" customHeight="1" x14ac:dyDescent="0.35">
      <c r="A377" s="383" t="s">
        <v>224</v>
      </c>
      <c r="B377" s="383"/>
      <c r="C377" s="306" t="s">
        <v>153</v>
      </c>
      <c r="D377" s="323">
        <f>'Proposed Rates'!E312</f>
        <v>103</v>
      </c>
    </row>
    <row r="378" spans="1:4" s="300" customFormat="1" ht="11.25" customHeight="1" x14ac:dyDescent="0.35">
      <c r="A378" s="383" t="s">
        <v>225</v>
      </c>
      <c r="B378" s="383"/>
      <c r="C378" s="306" t="s">
        <v>153</v>
      </c>
      <c r="D378" s="323">
        <f>'Proposed Rates'!E313</f>
        <v>257</v>
      </c>
    </row>
    <row r="379" spans="1:4" s="300" customFormat="1" ht="11.25" customHeight="1" x14ac:dyDescent="0.35">
      <c r="A379" s="383" t="s">
        <v>226</v>
      </c>
      <c r="B379" s="383"/>
      <c r="C379" s="306" t="s">
        <v>153</v>
      </c>
      <c r="D379" s="323">
        <f>'Proposed Rates'!E314</f>
        <v>437</v>
      </c>
    </row>
    <row r="380" spans="1:4" s="300" customFormat="1" ht="6.75" customHeight="1" x14ac:dyDescent="0.35">
      <c r="A380" s="336"/>
      <c r="B380" s="336"/>
      <c r="C380" s="306"/>
      <c r="D380" s="323">
        <f>'Proposed Rates'!E315</f>
        <v>0</v>
      </c>
    </row>
    <row r="381" spans="1:4" s="300" customFormat="1" ht="15" customHeight="1" x14ac:dyDescent="0.35">
      <c r="A381" s="339" t="s">
        <v>227</v>
      </c>
      <c r="B381" s="326"/>
      <c r="C381" s="337"/>
      <c r="D381" s="323">
        <f>'Proposed Rates'!E316</f>
        <v>0</v>
      </c>
    </row>
    <row r="382" spans="1:4" s="300" customFormat="1" ht="11.25" customHeight="1" x14ac:dyDescent="0.35">
      <c r="A382" s="383" t="s">
        <v>228</v>
      </c>
      <c r="B382" s="383"/>
      <c r="C382" s="306" t="s">
        <v>153</v>
      </c>
      <c r="D382" s="323">
        <f>'Proposed Rates'!E317</f>
        <v>910</v>
      </c>
    </row>
    <row r="383" spans="1:4" s="300" customFormat="1" ht="11.25" customHeight="1" x14ac:dyDescent="0.35">
      <c r="A383" s="383" t="s">
        <v>229</v>
      </c>
      <c r="B383" s="383"/>
      <c r="C383" s="306" t="s">
        <v>153</v>
      </c>
      <c r="D383" s="323">
        <f>'Proposed Rates'!E318</f>
        <v>1320</v>
      </c>
    </row>
    <row r="384" spans="1:4" s="300" customFormat="1" ht="11.25" customHeight="1" x14ac:dyDescent="0.35">
      <c r="A384" s="383" t="s">
        <v>230</v>
      </c>
      <c r="B384" s="383"/>
      <c r="C384" s="306" t="s">
        <v>153</v>
      </c>
      <c r="D384" s="323">
        <f>'Proposed Rates'!E319</f>
        <v>3243</v>
      </c>
    </row>
    <row r="385" spans="1:4" s="300" customFormat="1" ht="22.5" customHeight="1" x14ac:dyDescent="0.35">
      <c r="A385" s="383" t="s">
        <v>231</v>
      </c>
      <c r="B385" s="383"/>
      <c r="C385" s="306" t="s">
        <v>153</v>
      </c>
      <c r="D385" s="323">
        <f>'Proposed Rates'!E320</f>
        <v>46.53</v>
      </c>
    </row>
    <row r="386" spans="1:4" s="300" customFormat="1" ht="11.25" customHeight="1" x14ac:dyDescent="0.35">
      <c r="A386" s="383" t="s">
        <v>232</v>
      </c>
      <c r="B386" s="383"/>
      <c r="C386" s="306"/>
      <c r="D386" s="323" t="str">
        <f>'Proposed Rates'!E321</f>
        <v>Per Attached Table</v>
      </c>
    </row>
    <row r="387" spans="1:4" s="300" customFormat="1" ht="11.25" customHeight="1" x14ac:dyDescent="0.35">
      <c r="A387" s="383" t="s">
        <v>234</v>
      </c>
      <c r="B387" s="383"/>
      <c r="C387" s="306" t="s">
        <v>153</v>
      </c>
      <c r="D387" s="323">
        <f>'Proposed Rates'!E322</f>
        <v>146</v>
      </c>
    </row>
    <row r="388" spans="1:4" s="300" customFormat="1" ht="11.25" customHeight="1" x14ac:dyDescent="0.35">
      <c r="A388" s="383"/>
      <c r="B388" s="383"/>
      <c r="C388" s="306"/>
      <c r="D388" s="323"/>
    </row>
    <row r="389" spans="1:4" s="300" customFormat="1" ht="18" customHeight="1" x14ac:dyDescent="0.4">
      <c r="A389" s="325" t="s">
        <v>235</v>
      </c>
      <c r="B389" s="326"/>
      <c r="C389" s="326"/>
      <c r="D389" s="330"/>
    </row>
    <row r="390" spans="1:4" s="300" customFormat="1" ht="6.75" customHeight="1" x14ac:dyDescent="0.4">
      <c r="A390" s="325"/>
      <c r="B390" s="326"/>
      <c r="C390" s="326"/>
      <c r="D390" s="330"/>
    </row>
    <row r="391" spans="1:4" s="300" customFormat="1" ht="36" customHeight="1" x14ac:dyDescent="0.35">
      <c r="A391" s="382" t="s">
        <v>236</v>
      </c>
      <c r="B391" s="382"/>
      <c r="C391" s="382"/>
      <c r="D391" s="382"/>
    </row>
    <row r="392" spans="1:4" s="300" customFormat="1" ht="6.75" customHeight="1" x14ac:dyDescent="0.35">
      <c r="A392" s="333"/>
      <c r="B392" s="333"/>
      <c r="C392" s="333"/>
      <c r="D392" s="334"/>
    </row>
    <row r="393" spans="1:4" s="300" customFormat="1" ht="48" customHeight="1" x14ac:dyDescent="0.35">
      <c r="A393" s="382" t="s">
        <v>148</v>
      </c>
      <c r="B393" s="382"/>
      <c r="C393" s="382"/>
      <c r="D393" s="382"/>
    </row>
    <row r="394" spans="1:4" s="300" customFormat="1" ht="6.75" customHeight="1" x14ac:dyDescent="0.35">
      <c r="A394" s="333"/>
      <c r="B394" s="333"/>
      <c r="C394" s="333"/>
      <c r="D394" s="334"/>
    </row>
    <row r="395" spans="1:4" s="300" customFormat="1" ht="24" customHeight="1" x14ac:dyDescent="0.35">
      <c r="A395" s="382" t="s">
        <v>183</v>
      </c>
      <c r="B395" s="382"/>
      <c r="C395" s="382"/>
      <c r="D395" s="382"/>
    </row>
    <row r="396" spans="1:4" s="300" customFormat="1" ht="6.75" customHeight="1" x14ac:dyDescent="0.35">
      <c r="A396" s="333"/>
      <c r="B396" s="333"/>
      <c r="C396" s="333"/>
      <c r="D396" s="334"/>
    </row>
    <row r="397" spans="1:4" s="300" customFormat="1" ht="36" customHeight="1" x14ac:dyDescent="0.35">
      <c r="A397" s="382" t="s">
        <v>150</v>
      </c>
      <c r="B397" s="382"/>
      <c r="C397" s="382"/>
      <c r="D397" s="382"/>
    </row>
    <row r="398" spans="1:4" s="300" customFormat="1" ht="6.75" customHeight="1" x14ac:dyDescent="0.35">
      <c r="A398" s="333"/>
      <c r="B398" s="333"/>
      <c r="C398" s="333"/>
      <c r="D398" s="334"/>
    </row>
    <row r="399" spans="1:4" s="300" customFormat="1" ht="24" customHeight="1" x14ac:dyDescent="0.35">
      <c r="A399" s="382" t="s">
        <v>237</v>
      </c>
      <c r="B399" s="382"/>
      <c r="C399" s="382"/>
      <c r="D399" s="382"/>
    </row>
    <row r="400" spans="1:4" s="300" customFormat="1" ht="22.5" customHeight="1" x14ac:dyDescent="0.35">
      <c r="A400" s="370" t="s">
        <v>238</v>
      </c>
      <c r="B400" s="370"/>
      <c r="C400" s="340" t="s">
        <v>153</v>
      </c>
      <c r="D400" s="341">
        <f>'Proposed Rates'!E326</f>
        <v>106.65</v>
      </c>
    </row>
    <row r="401" spans="1:4" s="300" customFormat="1" ht="11.25" customHeight="1" x14ac:dyDescent="0.35">
      <c r="A401" s="370" t="s">
        <v>239</v>
      </c>
      <c r="B401" s="370"/>
      <c r="C401" s="340" t="s">
        <v>153</v>
      </c>
      <c r="D401" s="341">
        <f>'Proposed Rates'!E327</f>
        <v>42.66</v>
      </c>
    </row>
    <row r="402" spans="1:4" s="300" customFormat="1" ht="11.25" customHeight="1" x14ac:dyDescent="0.35">
      <c r="A402" s="370" t="s">
        <v>240</v>
      </c>
      <c r="B402" s="370"/>
      <c r="C402" s="340" t="s">
        <v>241</v>
      </c>
      <c r="D402" s="341">
        <f>'Proposed Rates'!E328</f>
        <v>1.07</v>
      </c>
    </row>
    <row r="403" spans="1:4" s="300" customFormat="1" ht="11.25" customHeight="1" x14ac:dyDescent="0.35">
      <c r="A403" s="370" t="s">
        <v>242</v>
      </c>
      <c r="B403" s="370"/>
      <c r="C403" s="340" t="s">
        <v>241</v>
      </c>
      <c r="D403" s="341">
        <f>'Proposed Rates'!E329</f>
        <v>0.64</v>
      </c>
    </row>
    <row r="404" spans="1:4" s="300" customFormat="1" ht="11.25" customHeight="1" x14ac:dyDescent="0.35">
      <c r="A404" s="370" t="s">
        <v>243</v>
      </c>
      <c r="B404" s="370"/>
      <c r="C404" s="340" t="s">
        <v>241</v>
      </c>
      <c r="D404" s="341">
        <f>'Proposed Rates'!E330</f>
        <v>-0.64</v>
      </c>
    </row>
    <row r="405" spans="1:4" s="300" customFormat="1" ht="11.25" customHeight="1" x14ac:dyDescent="0.35">
      <c r="A405" s="370" t="s">
        <v>244</v>
      </c>
      <c r="B405" s="370"/>
      <c r="C405" s="342"/>
      <c r="D405" s="341"/>
    </row>
    <row r="406" spans="1:4" s="300" customFormat="1" ht="11.25" customHeight="1" x14ac:dyDescent="0.35">
      <c r="A406" s="380" t="s">
        <v>245</v>
      </c>
      <c r="B406" s="380"/>
      <c r="C406" s="340" t="s">
        <v>153</v>
      </c>
      <c r="D406" s="341">
        <f>'Proposed Rates'!E332</f>
        <v>0.53</v>
      </c>
    </row>
    <row r="407" spans="1:4" s="300" customFormat="1" ht="11.25" customHeight="1" x14ac:dyDescent="0.35">
      <c r="A407" s="380" t="s">
        <v>246</v>
      </c>
      <c r="B407" s="380"/>
      <c r="C407" s="340" t="s">
        <v>153</v>
      </c>
      <c r="D407" s="341">
        <f>'Proposed Rates'!E333</f>
        <v>1.07</v>
      </c>
    </row>
    <row r="408" spans="1:4" s="300" customFormat="1" ht="11.25" customHeight="1" x14ac:dyDescent="0.35">
      <c r="A408" s="370" t="s">
        <v>247</v>
      </c>
      <c r="B408" s="370"/>
      <c r="C408" s="343"/>
      <c r="D408" s="341"/>
    </row>
    <row r="409" spans="1:4" s="300" customFormat="1" ht="11.25" customHeight="1" x14ac:dyDescent="0.35">
      <c r="A409" s="370" t="s">
        <v>248</v>
      </c>
      <c r="B409" s="370"/>
      <c r="C409" s="343"/>
      <c r="D409" s="341"/>
    </row>
    <row r="410" spans="1:4" s="300" customFormat="1" ht="11.25" customHeight="1" x14ac:dyDescent="0.35">
      <c r="A410" s="370" t="s">
        <v>249</v>
      </c>
      <c r="B410" s="370"/>
      <c r="C410" s="343"/>
      <c r="D410" s="341"/>
    </row>
    <row r="411" spans="1:4" s="300" customFormat="1" ht="11.25" customHeight="1" x14ac:dyDescent="0.35">
      <c r="A411" s="380" t="s">
        <v>250</v>
      </c>
      <c r="B411" s="380"/>
      <c r="C411" s="340" t="s">
        <v>153</v>
      </c>
      <c r="D411" s="341" t="str">
        <f>'Proposed Rates'!E337</f>
        <v>no charge</v>
      </c>
    </row>
    <row r="412" spans="1:4" s="300" customFormat="1" ht="11.25" customHeight="1" x14ac:dyDescent="0.35">
      <c r="A412" s="380" t="s">
        <v>252</v>
      </c>
      <c r="B412" s="380"/>
      <c r="C412" s="340" t="s">
        <v>153</v>
      </c>
      <c r="D412" s="341">
        <f>'Proposed Rates'!E338</f>
        <v>4.26</v>
      </c>
    </row>
    <row r="413" spans="1:4" s="300" customFormat="1" ht="22.5" customHeight="1" x14ac:dyDescent="0.35">
      <c r="A413" s="370" t="s">
        <v>253</v>
      </c>
      <c r="B413" s="370"/>
      <c r="C413" s="343"/>
      <c r="D413" s="341"/>
    </row>
    <row r="414" spans="1:4" s="300" customFormat="1" ht="11.25" customHeight="1" x14ac:dyDescent="0.35">
      <c r="A414" s="381" t="s">
        <v>254</v>
      </c>
      <c r="B414" s="381"/>
      <c r="C414" s="340" t="s">
        <v>153</v>
      </c>
      <c r="D414" s="341">
        <f>'Proposed Rates'!E340</f>
        <v>2.04</v>
      </c>
    </row>
    <row r="415" spans="1:4" s="300" customFormat="1" ht="6.75" customHeight="1" x14ac:dyDescent="0.35">
      <c r="A415" s="345"/>
      <c r="B415" s="345"/>
      <c r="C415" s="340"/>
      <c r="D415" s="344"/>
    </row>
    <row r="416" spans="1:4" s="300" customFormat="1" ht="15" customHeight="1" x14ac:dyDescent="0.45">
      <c r="A416" s="346" t="s">
        <v>255</v>
      </c>
      <c r="B416" s="346"/>
      <c r="C416" s="347"/>
      <c r="D416" s="348"/>
    </row>
    <row r="417" spans="1:4" s="300" customFormat="1" ht="6.75" customHeight="1" x14ac:dyDescent="0.45">
      <c r="A417" s="346"/>
      <c r="B417" s="346"/>
      <c r="C417" s="347"/>
      <c r="D417" s="348"/>
    </row>
    <row r="418" spans="1:4" s="300" customFormat="1" ht="22.5" customHeight="1" x14ac:dyDescent="0.35">
      <c r="A418" s="378" t="s">
        <v>256</v>
      </c>
      <c r="B418" s="378"/>
      <c r="C418" s="378"/>
      <c r="D418" s="378"/>
    </row>
    <row r="419" spans="1:4" s="300" customFormat="1" ht="11.25" customHeight="1" x14ac:dyDescent="0.35">
      <c r="A419" s="379" t="s">
        <v>257</v>
      </c>
      <c r="B419" s="379"/>
      <c r="C419" s="379"/>
      <c r="D419" s="352">
        <f>'Proposed Rates'!E288</f>
        <v>1.0338000000000001</v>
      </c>
    </row>
    <row r="420" spans="1:4" s="300" customFormat="1" ht="11.25" customHeight="1" x14ac:dyDescent="0.35">
      <c r="A420" s="379" t="s">
        <v>258</v>
      </c>
      <c r="B420" s="379"/>
      <c r="C420" s="379"/>
      <c r="D420" s="352">
        <f>'Proposed Rates'!E289</f>
        <v>1.0152000000000001</v>
      </c>
    </row>
    <row r="421" spans="1:4" s="300" customFormat="1" ht="11.25" customHeight="1" x14ac:dyDescent="0.35">
      <c r="A421" s="379" t="s">
        <v>259</v>
      </c>
      <c r="B421" s="379"/>
      <c r="C421" s="379"/>
      <c r="D421" s="352">
        <f>'Proposed Rates'!E290</f>
        <v>1.0234000000000001</v>
      </c>
    </row>
    <row r="422" spans="1:4" s="300" customFormat="1" ht="11.25" customHeight="1" x14ac:dyDescent="0.35">
      <c r="A422" s="379" t="s">
        <v>260</v>
      </c>
      <c r="B422" s="379"/>
      <c r="C422" s="379"/>
      <c r="D422" s="352">
        <f>'Proposed Rates'!E291</f>
        <v>1.0051000000000001</v>
      </c>
    </row>
    <row r="423" spans="1:4" ht="127.5" customHeight="1" x14ac:dyDescent="0.35"/>
    <row r="424" spans="1:4" ht="127.5" customHeight="1" x14ac:dyDescent="0.35"/>
    <row r="425" spans="1:4" ht="127.5" customHeight="1" x14ac:dyDescent="0.35"/>
    <row r="426" spans="1:4" ht="127.5" customHeight="1" x14ac:dyDescent="0.35"/>
    <row r="427" spans="1:4" ht="127.5" customHeight="1" x14ac:dyDescent="0.35"/>
    <row r="428" spans="1:4" ht="127.5" customHeight="1" x14ac:dyDescent="0.35"/>
    <row r="429" spans="1:4" ht="127.5" customHeight="1" x14ac:dyDescent="0.35"/>
    <row r="430" spans="1:4" ht="127.5" customHeight="1" x14ac:dyDescent="0.35"/>
    <row r="431" spans="1:4" ht="127.5" customHeight="1" x14ac:dyDescent="0.35"/>
    <row r="432" spans="1:4"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sheetData>
  <mergeCells count="292">
    <mergeCell ref="A1:D1"/>
    <mergeCell ref="A2:D2"/>
    <mergeCell ref="A3:D3"/>
    <mergeCell ref="A4:D4"/>
    <mergeCell ref="A5:D5"/>
    <mergeCell ref="A6:D6"/>
    <mergeCell ref="A29:B29"/>
    <mergeCell ref="A30:B30"/>
    <mergeCell ref="A32:B32"/>
    <mergeCell ref="A23:B23"/>
    <mergeCell ref="A18:D18"/>
    <mergeCell ref="A20:D20"/>
    <mergeCell ref="A22:B22"/>
    <mergeCell ref="A7:D7"/>
    <mergeCell ref="A8:D8"/>
    <mergeCell ref="A10:D10"/>
    <mergeCell ref="A12:D12"/>
    <mergeCell ref="A14:D14"/>
    <mergeCell ref="A16:D16"/>
    <mergeCell ref="A34:B34"/>
    <mergeCell ref="A35:B35"/>
    <mergeCell ref="A36:B36"/>
    <mergeCell ref="A24:B24"/>
    <mergeCell ref="A25:B25"/>
    <mergeCell ref="A26:B26"/>
    <mergeCell ref="A62:B62"/>
    <mergeCell ref="A64:B64"/>
    <mergeCell ref="A66:B66"/>
    <mergeCell ref="A47:D47"/>
    <mergeCell ref="A49:D49"/>
    <mergeCell ref="A51:D51"/>
    <mergeCell ref="A53:B53"/>
    <mergeCell ref="A54:B54"/>
    <mergeCell ref="A37:B37"/>
    <mergeCell ref="A38:D38"/>
    <mergeCell ref="A39:D39"/>
    <mergeCell ref="A41:D41"/>
    <mergeCell ref="A43:D43"/>
    <mergeCell ref="A45:D45"/>
    <mergeCell ref="A27:B27"/>
    <mergeCell ref="A28:B28"/>
    <mergeCell ref="A57:B57"/>
    <mergeCell ref="A60:B60"/>
    <mergeCell ref="A96:B96"/>
    <mergeCell ref="A97:B97"/>
    <mergeCell ref="A99:B99"/>
    <mergeCell ref="A101:B101"/>
    <mergeCell ref="A102:B102"/>
    <mergeCell ref="A103:B103"/>
    <mergeCell ref="A84:D84"/>
    <mergeCell ref="A86:D86"/>
    <mergeCell ref="A88:B88"/>
    <mergeCell ref="A89:B89"/>
    <mergeCell ref="A90:B90"/>
    <mergeCell ref="A93:B93"/>
    <mergeCell ref="A94:B94"/>
    <mergeCell ref="A95:B95"/>
    <mergeCell ref="A114:D114"/>
    <mergeCell ref="A116:D116"/>
    <mergeCell ref="A117:D117"/>
    <mergeCell ref="A118:D118"/>
    <mergeCell ref="A119:D119"/>
    <mergeCell ref="A121:D121"/>
    <mergeCell ref="A104:B104"/>
    <mergeCell ref="A105:D105"/>
    <mergeCell ref="A106:D106"/>
    <mergeCell ref="A108:D108"/>
    <mergeCell ref="A110:D110"/>
    <mergeCell ref="A112:D112"/>
    <mergeCell ref="A134:B134"/>
    <mergeCell ref="A136:B136"/>
    <mergeCell ref="A137:B137"/>
    <mergeCell ref="A138:B138"/>
    <mergeCell ref="A139:B139"/>
    <mergeCell ref="A140:D140"/>
    <mergeCell ref="A123:B123"/>
    <mergeCell ref="A124:B124"/>
    <mergeCell ref="A125:B125"/>
    <mergeCell ref="A131:B131"/>
    <mergeCell ref="A132:B132"/>
    <mergeCell ref="A126:B126"/>
    <mergeCell ref="A127:B127"/>
    <mergeCell ref="A128:B128"/>
    <mergeCell ref="A129:B129"/>
    <mergeCell ref="A130:B130"/>
    <mergeCell ref="A152:D152"/>
    <mergeCell ref="A153:D153"/>
    <mergeCell ref="A154:D154"/>
    <mergeCell ref="A156:D156"/>
    <mergeCell ref="A158:B158"/>
    <mergeCell ref="A141:D141"/>
    <mergeCell ref="A143:D143"/>
    <mergeCell ref="A145:D145"/>
    <mergeCell ref="A147:D147"/>
    <mergeCell ref="A149:D149"/>
    <mergeCell ref="A151:D151"/>
    <mergeCell ref="A171:B171"/>
    <mergeCell ref="A172:B172"/>
    <mergeCell ref="A173:B173"/>
    <mergeCell ref="A174:D174"/>
    <mergeCell ref="A175:D175"/>
    <mergeCell ref="A177:D177"/>
    <mergeCell ref="A159:B159"/>
    <mergeCell ref="A160:B160"/>
    <mergeCell ref="A165:B165"/>
    <mergeCell ref="A166:B166"/>
    <mergeCell ref="A168:B168"/>
    <mergeCell ref="A170:B170"/>
    <mergeCell ref="A161:B161"/>
    <mergeCell ref="A162:B162"/>
    <mergeCell ref="A163:B163"/>
    <mergeCell ref="A164:B164"/>
    <mergeCell ref="A190:B190"/>
    <mergeCell ref="A191:B191"/>
    <mergeCell ref="A195:B195"/>
    <mergeCell ref="A196:B196"/>
    <mergeCell ref="A198:B198"/>
    <mergeCell ref="A179:D179"/>
    <mergeCell ref="A181:D181"/>
    <mergeCell ref="A183:D183"/>
    <mergeCell ref="A185:D185"/>
    <mergeCell ref="A187:D187"/>
    <mergeCell ref="A189:B189"/>
    <mergeCell ref="A192:B192"/>
    <mergeCell ref="A193:B193"/>
    <mergeCell ref="A194:B194"/>
    <mergeCell ref="A207:D207"/>
    <mergeCell ref="A209:D209"/>
    <mergeCell ref="A211:D211"/>
    <mergeCell ref="A213:D213"/>
    <mergeCell ref="A215:D215"/>
    <mergeCell ref="A217:D217"/>
    <mergeCell ref="A200:B200"/>
    <mergeCell ref="A201:B201"/>
    <mergeCell ref="A202:B202"/>
    <mergeCell ref="A203:B203"/>
    <mergeCell ref="A204:D204"/>
    <mergeCell ref="A205:D205"/>
    <mergeCell ref="A226:D226"/>
    <mergeCell ref="A228:D228"/>
    <mergeCell ref="A230:D230"/>
    <mergeCell ref="A232:D232"/>
    <mergeCell ref="A234:D234"/>
    <mergeCell ref="A236:D236"/>
    <mergeCell ref="A219:B219"/>
    <mergeCell ref="A220:B220"/>
    <mergeCell ref="A221:B221"/>
    <mergeCell ref="A222:B222"/>
    <mergeCell ref="A223:D223"/>
    <mergeCell ref="A224:D224"/>
    <mergeCell ref="A246:B246"/>
    <mergeCell ref="A248:B248"/>
    <mergeCell ref="A249:B249"/>
    <mergeCell ref="A250:B250"/>
    <mergeCell ref="A251:B251"/>
    <mergeCell ref="A252:D252"/>
    <mergeCell ref="A238:B238"/>
    <mergeCell ref="A239:B239"/>
    <mergeCell ref="A240:B240"/>
    <mergeCell ref="A243:B243"/>
    <mergeCell ref="A244:B244"/>
    <mergeCell ref="A241:B241"/>
    <mergeCell ref="A242:B242"/>
    <mergeCell ref="A265:D265"/>
    <mergeCell ref="A267:B267"/>
    <mergeCell ref="A268:B268"/>
    <mergeCell ref="A269:B269"/>
    <mergeCell ref="A274:B274"/>
    <mergeCell ref="A253:D253"/>
    <mergeCell ref="A255:D255"/>
    <mergeCell ref="A257:D257"/>
    <mergeCell ref="A259:D259"/>
    <mergeCell ref="A261:D261"/>
    <mergeCell ref="A263:D263"/>
    <mergeCell ref="A270:B270"/>
    <mergeCell ref="A271:B271"/>
    <mergeCell ref="A272:B272"/>
    <mergeCell ref="A273:B273"/>
    <mergeCell ref="A283:D283"/>
    <mergeCell ref="A284:D284"/>
    <mergeCell ref="A286:D286"/>
    <mergeCell ref="A288:D288"/>
    <mergeCell ref="A290:D290"/>
    <mergeCell ref="A292:D292"/>
    <mergeCell ref="A275:B275"/>
    <mergeCell ref="A277:B277"/>
    <mergeCell ref="A279:B279"/>
    <mergeCell ref="A280:B280"/>
    <mergeCell ref="A281:B281"/>
    <mergeCell ref="A282:B282"/>
    <mergeCell ref="A304:D304"/>
    <mergeCell ref="A306:D306"/>
    <mergeCell ref="A308:D308"/>
    <mergeCell ref="A310:D310"/>
    <mergeCell ref="A312:D312"/>
    <mergeCell ref="A314:B314"/>
    <mergeCell ref="A294:D294"/>
    <mergeCell ref="A296:D296"/>
    <mergeCell ref="A298:B298"/>
    <mergeCell ref="A299:D299"/>
    <mergeCell ref="A300:D300"/>
    <mergeCell ref="A302:D302"/>
    <mergeCell ref="A326:D326"/>
    <mergeCell ref="A328:D328"/>
    <mergeCell ref="A330:B330"/>
    <mergeCell ref="A331:D331"/>
    <mergeCell ref="A332:D332"/>
    <mergeCell ref="A334:D334"/>
    <mergeCell ref="A315:D315"/>
    <mergeCell ref="A316:D316"/>
    <mergeCell ref="A318:D318"/>
    <mergeCell ref="A320:D320"/>
    <mergeCell ref="A322:D322"/>
    <mergeCell ref="A324:D324"/>
    <mergeCell ref="A349:B349"/>
    <mergeCell ref="A350:B350"/>
    <mergeCell ref="A353:D353"/>
    <mergeCell ref="A355:D355"/>
    <mergeCell ref="A357:D357"/>
    <mergeCell ref="A359:D359"/>
    <mergeCell ref="A336:D336"/>
    <mergeCell ref="A338:D338"/>
    <mergeCell ref="A340:D340"/>
    <mergeCell ref="A342:D342"/>
    <mergeCell ref="A344:D344"/>
    <mergeCell ref="A346:B346"/>
    <mergeCell ref="A369:B369"/>
    <mergeCell ref="A370:B370"/>
    <mergeCell ref="A371:B371"/>
    <mergeCell ref="A372:B372"/>
    <mergeCell ref="A375:B375"/>
    <mergeCell ref="A376:B376"/>
    <mergeCell ref="A362:B362"/>
    <mergeCell ref="A364:B364"/>
    <mergeCell ref="A365:B365"/>
    <mergeCell ref="A366:B366"/>
    <mergeCell ref="A367:B367"/>
    <mergeCell ref="A368:B368"/>
    <mergeCell ref="A385:B385"/>
    <mergeCell ref="A386:B386"/>
    <mergeCell ref="A387:B387"/>
    <mergeCell ref="A388:B388"/>
    <mergeCell ref="A391:D391"/>
    <mergeCell ref="A393:D393"/>
    <mergeCell ref="A377:B377"/>
    <mergeCell ref="A378:B378"/>
    <mergeCell ref="A379:B379"/>
    <mergeCell ref="A382:B382"/>
    <mergeCell ref="A383:B383"/>
    <mergeCell ref="A384:B384"/>
    <mergeCell ref="A403:B403"/>
    <mergeCell ref="A404:B404"/>
    <mergeCell ref="A405:B405"/>
    <mergeCell ref="A406:B406"/>
    <mergeCell ref="A407:B407"/>
    <mergeCell ref="A408:B408"/>
    <mergeCell ref="A395:D395"/>
    <mergeCell ref="A397:D397"/>
    <mergeCell ref="A399:D399"/>
    <mergeCell ref="A400:B400"/>
    <mergeCell ref="A401:B401"/>
    <mergeCell ref="A402:B402"/>
    <mergeCell ref="A418:D418"/>
    <mergeCell ref="A419:C419"/>
    <mergeCell ref="A420:C420"/>
    <mergeCell ref="A421:C421"/>
    <mergeCell ref="A422:C422"/>
    <mergeCell ref="A409:B409"/>
    <mergeCell ref="A410:B410"/>
    <mergeCell ref="A411:B411"/>
    <mergeCell ref="A412:B412"/>
    <mergeCell ref="A413:B413"/>
    <mergeCell ref="A414:B414"/>
    <mergeCell ref="A55:B55"/>
    <mergeCell ref="A56:B56"/>
    <mergeCell ref="A61:B61"/>
    <mergeCell ref="A58:B58"/>
    <mergeCell ref="A59:B59"/>
    <mergeCell ref="A91:B91"/>
    <mergeCell ref="A92:B92"/>
    <mergeCell ref="A75:D75"/>
    <mergeCell ref="A77:D77"/>
    <mergeCell ref="A79:D79"/>
    <mergeCell ref="A81:D81"/>
    <mergeCell ref="A82:D82"/>
    <mergeCell ref="A83:D83"/>
    <mergeCell ref="A67:B67"/>
    <mergeCell ref="A68:B68"/>
    <mergeCell ref="A69:B69"/>
    <mergeCell ref="A70:D70"/>
    <mergeCell ref="A71:D71"/>
    <mergeCell ref="A73:D73"/>
  </mergeCells>
  <pageMargins left="0.7" right="0.7" top="0.75" bottom="0.75" header="0.3" footer="0.3"/>
  <pageSetup fitToHeight="0" orientation="portrait" r:id="rId1"/>
  <rowBreaks count="16" manualBreakCount="16">
    <brk id="37" max="16383" man="1"/>
    <brk id="69" max="16383" man="1"/>
    <brk id="98" max="3" man="1"/>
    <brk id="104" max="16383" man="1"/>
    <brk id="139" max="16383" man="1"/>
    <brk id="167" max="3" man="1"/>
    <brk id="173" max="16383" man="1"/>
    <brk id="203" max="16383" man="1"/>
    <brk id="222" max="16383" man="1"/>
    <brk id="251" max="16383" man="1"/>
    <brk id="282" max="16383" man="1"/>
    <brk id="298" max="16383" man="1"/>
    <brk id="314" max="16383" man="1"/>
    <brk id="330" max="16383" man="1"/>
    <brk id="350" max="3" man="1"/>
    <brk id="38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0"/>
  <sheetViews>
    <sheetView view="pageBreakPreview" topLeftCell="A385" zoomScaleNormal="100" zoomScaleSheetLayoutView="100" workbookViewId="0">
      <selection activeCell="D266" sqref="D266"/>
    </sheetView>
  </sheetViews>
  <sheetFormatPr defaultColWidth="9.1796875" defaultRowHeight="14.5" x14ac:dyDescent="0.35"/>
  <cols>
    <col min="1" max="1" width="54" style="349" customWidth="1"/>
    <col min="2" max="2" width="16.453125" style="349" customWidth="1"/>
    <col min="3" max="3" width="10.26953125" style="349" customWidth="1"/>
    <col min="4" max="4" width="9.26953125" style="349" customWidth="1"/>
    <col min="5" max="5" width="9.1796875" style="349" customWidth="1"/>
    <col min="6" max="459" width="9.1796875" style="349"/>
    <col min="460" max="460" width="74" style="349" customWidth="1"/>
    <col min="461" max="16384" width="9.1796875" style="349"/>
  </cols>
  <sheetData>
    <row r="1" spans="1:4" s="300" customFormat="1" ht="23.25" customHeight="1" x14ac:dyDescent="0.35">
      <c r="A1" s="390" t="s">
        <v>138</v>
      </c>
      <c r="B1" s="390"/>
      <c r="C1" s="390"/>
      <c r="D1" s="390"/>
    </row>
    <row r="2" spans="1:4" s="300" customFormat="1" ht="18" customHeight="1" x14ac:dyDescent="0.35">
      <c r="A2" s="391" t="s">
        <v>139</v>
      </c>
      <c r="B2" s="391"/>
      <c r="C2" s="391"/>
      <c r="D2" s="391"/>
    </row>
    <row r="3" spans="1:4" s="300" customFormat="1" ht="15.75" customHeight="1" x14ac:dyDescent="0.35">
      <c r="A3" s="392" t="s">
        <v>140</v>
      </c>
      <c r="B3" s="392"/>
      <c r="C3" s="392"/>
      <c r="D3" s="392"/>
    </row>
    <row r="4" spans="1:4" s="300" customFormat="1" ht="11.25" customHeight="1" x14ac:dyDescent="0.35">
      <c r="A4" s="393" t="s">
        <v>141</v>
      </c>
      <c r="B4" s="393"/>
      <c r="C4" s="393"/>
      <c r="D4" s="393"/>
    </row>
    <row r="5" spans="1:4" s="300" customFormat="1" ht="11.25" customHeight="1" x14ac:dyDescent="0.35">
      <c r="A5" s="393" t="s">
        <v>142</v>
      </c>
      <c r="B5" s="393"/>
      <c r="C5" s="393"/>
      <c r="D5" s="393"/>
    </row>
    <row r="6" spans="1:4" s="300" customFormat="1" ht="11.25" customHeight="1" x14ac:dyDescent="0.35">
      <c r="A6" s="394" t="s">
        <v>143</v>
      </c>
      <c r="B6" s="394"/>
      <c r="C6" s="394"/>
      <c r="D6" s="394"/>
    </row>
    <row r="7" spans="1:4" s="300" customFormat="1" ht="18.75" customHeight="1" x14ac:dyDescent="0.35">
      <c r="A7" s="396" t="s">
        <v>144</v>
      </c>
      <c r="B7" s="374"/>
      <c r="C7" s="374"/>
      <c r="D7" s="374"/>
    </row>
    <row r="8" spans="1:4" s="300" customFormat="1" ht="72" customHeight="1" x14ac:dyDescent="0.35">
      <c r="A8" s="373" t="s">
        <v>145</v>
      </c>
      <c r="B8" s="373"/>
      <c r="C8" s="373"/>
      <c r="D8" s="373"/>
    </row>
    <row r="9" spans="1:4" s="300" customFormat="1" ht="6.75" customHeight="1" x14ac:dyDescent="0.35">
      <c r="A9" s="301"/>
      <c r="B9" s="301"/>
      <c r="C9" s="301"/>
      <c r="D9" s="301"/>
    </row>
    <row r="10" spans="1:4" s="300" customFormat="1" ht="11.25" customHeight="1" x14ac:dyDescent="0.35">
      <c r="A10" s="377" t="s">
        <v>146</v>
      </c>
      <c r="B10" s="397"/>
      <c r="C10" s="397"/>
      <c r="D10" s="397"/>
    </row>
    <row r="11" spans="1:4" s="300" customFormat="1" ht="6.75" customHeight="1" x14ac:dyDescent="0.35">
      <c r="A11" s="302"/>
      <c r="B11" s="303"/>
      <c r="C11" s="303"/>
      <c r="D11" s="303"/>
    </row>
    <row r="12" spans="1:4" s="300" customFormat="1" ht="36" customHeight="1" x14ac:dyDescent="0.35">
      <c r="A12" s="373" t="s">
        <v>147</v>
      </c>
      <c r="B12" s="373"/>
      <c r="C12" s="373"/>
      <c r="D12" s="373"/>
    </row>
    <row r="13" spans="1:4" s="300" customFormat="1" ht="6.75" customHeight="1" x14ac:dyDescent="0.35">
      <c r="A13" s="301"/>
      <c r="B13" s="301"/>
      <c r="C13" s="301"/>
      <c r="D13" s="301"/>
    </row>
    <row r="14" spans="1:4" s="300" customFormat="1" ht="48" customHeight="1" x14ac:dyDescent="0.35">
      <c r="A14" s="373" t="s">
        <v>148</v>
      </c>
      <c r="B14" s="373"/>
      <c r="C14" s="373"/>
      <c r="D14" s="373"/>
    </row>
    <row r="15" spans="1:4" s="300" customFormat="1" ht="6.75" customHeight="1" x14ac:dyDescent="0.35">
      <c r="A15" s="301"/>
      <c r="B15" s="301"/>
      <c r="C15" s="301"/>
      <c r="D15" s="301"/>
    </row>
    <row r="16" spans="1:4" s="300" customFormat="1" ht="48" customHeight="1" x14ac:dyDescent="0.35">
      <c r="A16" s="373" t="s">
        <v>149</v>
      </c>
      <c r="B16" s="373"/>
      <c r="C16" s="373"/>
      <c r="D16" s="373"/>
    </row>
    <row r="17" spans="1:4" s="300" customFormat="1" ht="6.75" customHeight="1" x14ac:dyDescent="0.35">
      <c r="A17" s="301"/>
      <c r="B17" s="301"/>
      <c r="C17" s="301"/>
      <c r="D17" s="301"/>
    </row>
    <row r="18" spans="1:4" s="300" customFormat="1" ht="36" customHeight="1" x14ac:dyDescent="0.35">
      <c r="A18" s="373" t="s">
        <v>150</v>
      </c>
      <c r="B18" s="373"/>
      <c r="C18" s="373"/>
      <c r="D18" s="373"/>
    </row>
    <row r="19" spans="1:4" s="300" customFormat="1" ht="6.75" customHeight="1" x14ac:dyDescent="0.35">
      <c r="A19" s="301"/>
      <c r="B19" s="301"/>
      <c r="C19" s="301"/>
      <c r="D19" s="301"/>
    </row>
    <row r="20" spans="1:4" s="300" customFormat="1" ht="15" customHeight="1" x14ac:dyDescent="0.35">
      <c r="A20" s="385" t="s">
        <v>151</v>
      </c>
      <c r="B20" s="395"/>
      <c r="C20" s="395"/>
      <c r="D20" s="395"/>
    </row>
    <row r="21" spans="1:4" s="300" customFormat="1" ht="6.75" customHeight="1" x14ac:dyDescent="0.35">
      <c r="A21" s="304"/>
      <c r="B21" s="305"/>
      <c r="C21" s="305"/>
      <c r="D21" s="305"/>
    </row>
    <row r="22" spans="1:4" s="300" customFormat="1" ht="11.25" customHeight="1" x14ac:dyDescent="0.35">
      <c r="A22" s="370" t="s">
        <v>152</v>
      </c>
      <c r="B22" s="375"/>
      <c r="C22" s="306" t="s">
        <v>153</v>
      </c>
      <c r="D22" s="352">
        <f>'Proposed Rates'!F7</f>
        <v>32.47</v>
      </c>
    </row>
    <row r="23" spans="1:4" s="300" customFormat="1" ht="25.5" customHeight="1" x14ac:dyDescent="0.35">
      <c r="A23" s="371" t="s">
        <v>279</v>
      </c>
      <c r="B23" s="372"/>
      <c r="C23" s="306" t="s">
        <v>153</v>
      </c>
      <c r="D23" s="361">
        <f>'Proposed Rates'!F67</f>
        <v>0.25</v>
      </c>
    </row>
    <row r="24" spans="1:4" s="300" customFormat="1" ht="11.25" customHeight="1" x14ac:dyDescent="0.35">
      <c r="A24" s="370" t="s">
        <v>154</v>
      </c>
      <c r="B24" s="370"/>
      <c r="C24" s="306" t="s">
        <v>153</v>
      </c>
      <c r="D24" s="355">
        <f>'Proposed Rates'!F52</f>
        <v>-0.21938957353588864</v>
      </c>
    </row>
    <row r="25" spans="1:4" s="300" customFormat="1" ht="11.25" customHeight="1" x14ac:dyDescent="0.35">
      <c r="A25" s="370" t="s">
        <v>155</v>
      </c>
      <c r="B25" s="375"/>
      <c r="C25" s="306" t="s">
        <v>153</v>
      </c>
      <c r="D25" s="307">
        <f>'Proposed Rates'!F247</f>
        <v>0.56999999999999995</v>
      </c>
    </row>
    <row r="26" spans="1:4" s="300" customFormat="1" ht="11.25" customHeight="1" x14ac:dyDescent="0.35">
      <c r="A26" s="371" t="s">
        <v>277</v>
      </c>
      <c r="B26" s="372"/>
      <c r="C26" s="360" t="s">
        <v>91</v>
      </c>
      <c r="D26" s="362">
        <f>'Proposed Rates'!F38</f>
        <v>-5.9999999999999995E-4</v>
      </c>
    </row>
    <row r="27" spans="1:4" s="300" customFormat="1" ht="11.25" customHeight="1" x14ac:dyDescent="0.35">
      <c r="A27" s="370" t="s">
        <v>156</v>
      </c>
      <c r="B27" s="375"/>
      <c r="C27" s="306" t="s">
        <v>91</v>
      </c>
      <c r="D27" s="307">
        <f>'Proposed Rates'!F233</f>
        <v>6.0000000000000002E-5</v>
      </c>
    </row>
    <row r="28" spans="1:4" s="300" customFormat="1" ht="11.25" customHeight="1" x14ac:dyDescent="0.35">
      <c r="A28" s="370" t="s">
        <v>157</v>
      </c>
      <c r="B28" s="375"/>
      <c r="C28" s="306" t="s">
        <v>91</v>
      </c>
      <c r="D28" s="307">
        <f>'Proposed Rates'!E153</f>
        <v>7.6E-3</v>
      </c>
    </row>
    <row r="29" spans="1:4" s="300" customFormat="1" ht="10.5" customHeight="1" x14ac:dyDescent="0.35">
      <c r="A29" s="370" t="s">
        <v>158</v>
      </c>
      <c r="B29" s="375"/>
      <c r="C29" s="306" t="s">
        <v>91</v>
      </c>
      <c r="D29" s="307">
        <f>'Proposed Rates'!E167</f>
        <v>5.1999999999999998E-3</v>
      </c>
    </row>
    <row r="30" spans="1:4" s="300" customFormat="1" ht="6.75" customHeight="1" x14ac:dyDescent="0.35">
      <c r="A30" s="308"/>
      <c r="B30" s="309"/>
      <c r="C30" s="306"/>
      <c r="D30" s="307"/>
    </row>
    <row r="31" spans="1:4" s="300" customFormat="1" ht="15" customHeight="1" x14ac:dyDescent="0.35">
      <c r="A31" s="387" t="s">
        <v>159</v>
      </c>
      <c r="B31" s="375"/>
      <c r="C31" s="306"/>
      <c r="D31" s="310"/>
    </row>
    <row r="32" spans="1:4" s="300" customFormat="1" ht="6.75" customHeight="1" x14ac:dyDescent="0.35">
      <c r="A32" s="311"/>
      <c r="B32" s="309"/>
      <c r="C32" s="306"/>
      <c r="D32" s="310"/>
    </row>
    <row r="33" spans="1:4" s="300" customFormat="1" ht="11.25" customHeight="1" x14ac:dyDescent="0.35">
      <c r="A33" s="370" t="s">
        <v>160</v>
      </c>
      <c r="B33" s="370"/>
      <c r="C33" s="312" t="s">
        <v>91</v>
      </c>
      <c r="D33" s="313">
        <v>3.0000000000000001E-3</v>
      </c>
    </row>
    <row r="34" spans="1:4" s="300" customFormat="1" ht="11.25" customHeight="1" x14ac:dyDescent="0.35">
      <c r="A34" s="375" t="s">
        <v>161</v>
      </c>
      <c r="B34" s="375"/>
      <c r="C34" s="312" t="s">
        <v>91</v>
      </c>
      <c r="D34" s="314">
        <v>4.0000000000000002E-4</v>
      </c>
    </row>
    <row r="35" spans="1:4" s="300" customFormat="1" ht="11.25" customHeight="1" x14ac:dyDescent="0.35">
      <c r="A35" s="370" t="s">
        <v>162</v>
      </c>
      <c r="B35" s="370"/>
      <c r="C35" s="312" t="s">
        <v>91</v>
      </c>
      <c r="D35" s="314">
        <v>5.0000000000000001E-4</v>
      </c>
    </row>
    <row r="36" spans="1:4" s="300" customFormat="1" ht="11.25" customHeight="1" x14ac:dyDescent="0.35">
      <c r="A36" s="370" t="s">
        <v>163</v>
      </c>
      <c r="B36" s="370"/>
      <c r="C36" s="306" t="s">
        <v>153</v>
      </c>
      <c r="D36" s="350">
        <f>'Proposed Rates'!F209</f>
        <v>0.64</v>
      </c>
    </row>
    <row r="37" spans="1:4" s="315" customFormat="1" ht="18.75" customHeight="1" x14ac:dyDescent="0.45">
      <c r="A37" s="376" t="s">
        <v>164</v>
      </c>
      <c r="B37" s="376"/>
      <c r="C37" s="376"/>
      <c r="D37" s="376"/>
    </row>
    <row r="38" spans="1:4" s="300" customFormat="1" ht="48" customHeight="1" x14ac:dyDescent="0.35">
      <c r="A38" s="373" t="s">
        <v>165</v>
      </c>
      <c r="B38" s="373"/>
      <c r="C38" s="373"/>
      <c r="D38" s="373"/>
    </row>
    <row r="39" spans="1:4" s="300" customFormat="1" ht="6.75" customHeight="1" x14ac:dyDescent="0.35">
      <c r="A39" s="301"/>
      <c r="B39" s="301"/>
      <c r="C39" s="301"/>
      <c r="D39" s="316"/>
    </row>
    <row r="40" spans="1:4" s="300" customFormat="1" ht="11.25" customHeight="1" x14ac:dyDescent="0.35">
      <c r="A40" s="377" t="s">
        <v>146</v>
      </c>
      <c r="B40" s="377"/>
      <c r="C40" s="377"/>
      <c r="D40" s="377"/>
    </row>
    <row r="41" spans="1:4" s="300" customFormat="1" ht="6.75" customHeight="1" x14ac:dyDescent="0.35">
      <c r="A41" s="302"/>
      <c r="B41" s="303"/>
      <c r="C41" s="303"/>
      <c r="D41" s="303"/>
    </row>
    <row r="42" spans="1:4" s="300" customFormat="1" ht="36" customHeight="1" x14ac:dyDescent="0.35">
      <c r="A42" s="373" t="s">
        <v>147</v>
      </c>
      <c r="B42" s="373"/>
      <c r="C42" s="373"/>
      <c r="D42" s="373"/>
    </row>
    <row r="43" spans="1:4" s="300" customFormat="1" ht="6.75" customHeight="1" x14ac:dyDescent="0.35">
      <c r="A43" s="301"/>
      <c r="B43" s="301"/>
      <c r="C43" s="301"/>
      <c r="D43" s="316"/>
    </row>
    <row r="44" spans="1:4" s="300" customFormat="1" ht="48" customHeight="1" x14ac:dyDescent="0.35">
      <c r="A44" s="373" t="s">
        <v>148</v>
      </c>
      <c r="B44" s="373"/>
      <c r="C44" s="373"/>
      <c r="D44" s="373"/>
    </row>
    <row r="45" spans="1:4" s="300" customFormat="1" ht="6.75" customHeight="1" x14ac:dyDescent="0.35">
      <c r="A45" s="301"/>
      <c r="B45" s="301"/>
      <c r="C45" s="301"/>
      <c r="D45" s="316"/>
    </row>
    <row r="46" spans="1:4" s="300" customFormat="1" ht="48" customHeight="1" x14ac:dyDescent="0.35">
      <c r="A46" s="373" t="s">
        <v>149</v>
      </c>
      <c r="B46" s="373"/>
      <c r="C46" s="373"/>
      <c r="D46" s="373"/>
    </row>
    <row r="47" spans="1:4" s="300" customFormat="1" ht="6.75" customHeight="1" x14ac:dyDescent="0.35">
      <c r="A47" s="301"/>
      <c r="B47" s="301"/>
      <c r="C47" s="301"/>
      <c r="D47" s="316"/>
    </row>
    <row r="48" spans="1:4" s="300" customFormat="1" ht="36" customHeight="1" x14ac:dyDescent="0.35">
      <c r="A48" s="373" t="s">
        <v>166</v>
      </c>
      <c r="B48" s="373"/>
      <c r="C48" s="373"/>
      <c r="D48" s="373"/>
    </row>
    <row r="49" spans="1:4" s="300" customFormat="1" ht="6.75" customHeight="1" x14ac:dyDescent="0.35">
      <c r="A49" s="301"/>
      <c r="B49" s="301"/>
      <c r="C49" s="301"/>
      <c r="D49" s="316"/>
    </row>
    <row r="50" spans="1:4" s="300" customFormat="1" ht="15" customHeight="1" x14ac:dyDescent="0.35">
      <c r="A50" s="385" t="s">
        <v>151</v>
      </c>
      <c r="B50" s="385"/>
      <c r="C50" s="385"/>
      <c r="D50" s="385"/>
    </row>
    <row r="51" spans="1:4" s="300" customFormat="1" ht="6.75" customHeight="1" x14ac:dyDescent="0.35">
      <c r="A51" s="304"/>
      <c r="B51" s="305"/>
      <c r="C51" s="305"/>
      <c r="D51" s="305"/>
    </row>
    <row r="52" spans="1:4" s="300" customFormat="1" ht="11.25" customHeight="1" x14ac:dyDescent="0.35">
      <c r="A52" s="370" t="s">
        <v>152</v>
      </c>
      <c r="B52" s="370"/>
      <c r="C52" s="306" t="s">
        <v>153</v>
      </c>
      <c r="D52" s="352">
        <f>'Proposed Rates'!F8</f>
        <v>22.03</v>
      </c>
    </row>
    <row r="53" spans="1:4" s="300" customFormat="1" ht="11.25" customHeight="1" x14ac:dyDescent="0.35">
      <c r="A53" s="370" t="s">
        <v>155</v>
      </c>
      <c r="B53" s="375"/>
      <c r="C53" s="306" t="s">
        <v>153</v>
      </c>
      <c r="D53" s="307">
        <f>'Proposed Rates'!F247</f>
        <v>0.56999999999999995</v>
      </c>
    </row>
    <row r="54" spans="1:4" s="300" customFormat="1" ht="11.25" customHeight="1" x14ac:dyDescent="0.35">
      <c r="A54" s="371" t="s">
        <v>277</v>
      </c>
      <c r="B54" s="372"/>
      <c r="C54" s="360" t="s">
        <v>91</v>
      </c>
      <c r="D54" s="362">
        <f>'Proposed Rates'!F39</f>
        <v>-5.9999999999999995E-4</v>
      </c>
    </row>
    <row r="55" spans="1:4" s="300" customFormat="1" ht="11.25" customHeight="1" x14ac:dyDescent="0.35">
      <c r="A55" s="371" t="s">
        <v>154</v>
      </c>
      <c r="B55" s="372"/>
      <c r="C55" s="360" t="s">
        <v>91</v>
      </c>
      <c r="D55" s="362">
        <f>'Proposed Rates'!F53</f>
        <v>-5.0000000000000001E-4</v>
      </c>
    </row>
    <row r="56" spans="1:4" s="300" customFormat="1" ht="24.75" customHeight="1" x14ac:dyDescent="0.35">
      <c r="A56" s="371" t="s">
        <v>279</v>
      </c>
      <c r="B56" s="372"/>
      <c r="C56" s="360" t="s">
        <v>91</v>
      </c>
      <c r="D56" s="362">
        <f>'Proposed Rates'!F68</f>
        <v>5.9999999999999995E-4</v>
      </c>
    </row>
    <row r="57" spans="1:4" s="300" customFormat="1" ht="11.25" customHeight="1" x14ac:dyDescent="0.35">
      <c r="A57" s="370" t="s">
        <v>19</v>
      </c>
      <c r="B57" s="370"/>
      <c r="C57" s="306" t="s">
        <v>91</v>
      </c>
      <c r="D57" s="352">
        <f>'Proposed Rates'!F21</f>
        <v>2.8500000000000001E-2</v>
      </c>
    </row>
    <row r="58" spans="1:4" s="300" customFormat="1" ht="11.25" customHeight="1" x14ac:dyDescent="0.35">
      <c r="A58" s="370" t="s">
        <v>156</v>
      </c>
      <c r="B58" s="370"/>
      <c r="C58" s="306" t="s">
        <v>91</v>
      </c>
      <c r="D58" s="307">
        <f>'Proposed Rates'!F234</f>
        <v>6.0000000000000002E-5</v>
      </c>
    </row>
    <row r="59" spans="1:4" s="300" customFormat="1" ht="12" customHeight="1" x14ac:dyDescent="0.35">
      <c r="A59" s="370" t="s">
        <v>157</v>
      </c>
      <c r="B59" s="370"/>
      <c r="C59" s="306" t="s">
        <v>91</v>
      </c>
      <c r="D59" s="307">
        <f>'Proposed Rates'!F154</f>
        <v>7.1000000000000004E-3</v>
      </c>
    </row>
    <row r="60" spans="1:4" s="300" customFormat="1" ht="12.75" customHeight="1" x14ac:dyDescent="0.35">
      <c r="A60" s="370" t="s">
        <v>158</v>
      </c>
      <c r="B60" s="370"/>
      <c r="C60" s="306" t="s">
        <v>91</v>
      </c>
      <c r="D60" s="319">
        <f>'Proposed Rates'!F168</f>
        <v>5.0000000000000001E-3</v>
      </c>
    </row>
    <row r="61" spans="1:4" s="300" customFormat="1" ht="6.75" customHeight="1" x14ac:dyDescent="0.35">
      <c r="A61" s="308"/>
      <c r="B61" s="308"/>
      <c r="C61" s="306"/>
      <c r="D61" s="307"/>
    </row>
    <row r="62" spans="1:4" s="300" customFormat="1" ht="15" customHeight="1" x14ac:dyDescent="0.35">
      <c r="A62" s="387" t="s">
        <v>159</v>
      </c>
      <c r="B62" s="375"/>
      <c r="C62" s="306"/>
      <c r="D62" s="310"/>
    </row>
    <row r="63" spans="1:4" s="300" customFormat="1" ht="6.75" customHeight="1" x14ac:dyDescent="0.35">
      <c r="A63" s="311"/>
      <c r="B63" s="309"/>
      <c r="C63" s="306"/>
      <c r="D63" s="310"/>
    </row>
    <row r="64" spans="1:4" s="300" customFormat="1" ht="11.25" customHeight="1" x14ac:dyDescent="0.35">
      <c r="A64" s="370" t="s">
        <v>160</v>
      </c>
      <c r="B64" s="370"/>
      <c r="C64" s="312" t="s">
        <v>91</v>
      </c>
      <c r="D64" s="313">
        <v>3.0000000000000001E-3</v>
      </c>
    </row>
    <row r="65" spans="1:4" s="300" customFormat="1" ht="11.25" customHeight="1" x14ac:dyDescent="0.35">
      <c r="A65" s="375" t="s">
        <v>161</v>
      </c>
      <c r="B65" s="375"/>
      <c r="C65" s="312" t="s">
        <v>91</v>
      </c>
      <c r="D65" s="314">
        <v>4.0000000000000002E-4</v>
      </c>
    </row>
    <row r="66" spans="1:4" s="300" customFormat="1" ht="11.25" customHeight="1" x14ac:dyDescent="0.35">
      <c r="A66" s="370" t="s">
        <v>162</v>
      </c>
      <c r="B66" s="370"/>
      <c r="C66" s="312" t="s">
        <v>91</v>
      </c>
      <c r="D66" s="314">
        <v>5.0000000000000001E-4</v>
      </c>
    </row>
    <row r="67" spans="1:4" s="300" customFormat="1" ht="11.25" customHeight="1" x14ac:dyDescent="0.35">
      <c r="A67" s="370" t="s">
        <v>163</v>
      </c>
      <c r="B67" s="370"/>
      <c r="C67" s="306" t="s">
        <v>153</v>
      </c>
      <c r="D67" s="350">
        <f>'Proposed Rates'!F210</f>
        <v>0.64</v>
      </c>
    </row>
    <row r="68" spans="1:4" s="315" customFormat="1" ht="18.75" customHeight="1" x14ac:dyDescent="0.45">
      <c r="A68" s="376" t="s">
        <v>167</v>
      </c>
      <c r="B68" s="376"/>
      <c r="C68" s="376"/>
      <c r="D68" s="376"/>
    </row>
    <row r="69" spans="1:4" s="300" customFormat="1" ht="48" customHeight="1" x14ac:dyDescent="0.35">
      <c r="A69" s="373" t="s">
        <v>168</v>
      </c>
      <c r="B69" s="373"/>
      <c r="C69" s="373"/>
      <c r="D69" s="373"/>
    </row>
    <row r="70" spans="1:4" s="300" customFormat="1" ht="6.75" customHeight="1" x14ac:dyDescent="0.35">
      <c r="A70" s="301"/>
      <c r="B70" s="301"/>
      <c r="C70" s="301"/>
      <c r="D70" s="316"/>
    </row>
    <row r="71" spans="1:4" s="300" customFormat="1" ht="11.25" customHeight="1" x14ac:dyDescent="0.35">
      <c r="A71" s="377" t="s">
        <v>146</v>
      </c>
      <c r="B71" s="377"/>
      <c r="C71" s="377"/>
      <c r="D71" s="377"/>
    </row>
    <row r="72" spans="1:4" s="300" customFormat="1" ht="6.75" customHeight="1" x14ac:dyDescent="0.35">
      <c r="A72" s="302"/>
      <c r="B72" s="303"/>
      <c r="C72" s="303"/>
      <c r="D72" s="303"/>
    </row>
    <row r="73" spans="1:4" s="300" customFormat="1" ht="36" customHeight="1" x14ac:dyDescent="0.35">
      <c r="A73" s="373" t="s">
        <v>147</v>
      </c>
      <c r="B73" s="373"/>
      <c r="C73" s="373"/>
      <c r="D73" s="373"/>
    </row>
    <row r="74" spans="1:4" s="300" customFormat="1" ht="6.75" customHeight="1" x14ac:dyDescent="0.35">
      <c r="A74" s="301"/>
      <c r="B74" s="301"/>
      <c r="C74" s="301"/>
      <c r="D74" s="316"/>
    </row>
    <row r="75" spans="1:4" s="300" customFormat="1" ht="48" customHeight="1" x14ac:dyDescent="0.35">
      <c r="A75" s="373" t="s">
        <v>148</v>
      </c>
      <c r="B75" s="373"/>
      <c r="C75" s="373"/>
      <c r="D75" s="373"/>
    </row>
    <row r="76" spans="1:4" s="300" customFormat="1" ht="6.75" customHeight="1" x14ac:dyDescent="0.35">
      <c r="A76" s="301"/>
      <c r="B76" s="301"/>
      <c r="C76" s="301"/>
      <c r="D76" s="316"/>
    </row>
    <row r="77" spans="1:4" s="300" customFormat="1" ht="48" customHeight="1" x14ac:dyDescent="0.35">
      <c r="A77" s="373" t="s">
        <v>149</v>
      </c>
      <c r="B77" s="373"/>
      <c r="C77" s="373"/>
      <c r="D77" s="373"/>
    </row>
    <row r="78" spans="1:4" s="300" customFormat="1" ht="6.75" customHeight="1" x14ac:dyDescent="0.35">
      <c r="A78" s="301"/>
      <c r="B78" s="301"/>
      <c r="C78" s="301"/>
      <c r="D78" s="316"/>
    </row>
    <row r="79" spans="1:4" s="300" customFormat="1" ht="96" customHeight="1" x14ac:dyDescent="0.35">
      <c r="A79" s="374" t="s">
        <v>169</v>
      </c>
      <c r="B79" s="374"/>
      <c r="C79" s="374"/>
      <c r="D79" s="374"/>
    </row>
    <row r="80" spans="1:4" s="300" customFormat="1" ht="96" customHeight="1" x14ac:dyDescent="0.35">
      <c r="A80" s="374" t="s">
        <v>170</v>
      </c>
      <c r="B80" s="374"/>
      <c r="C80" s="374"/>
      <c r="D80" s="374"/>
    </row>
    <row r="81" spans="1:4" s="300" customFormat="1" ht="36" customHeight="1" x14ac:dyDescent="0.35">
      <c r="A81" s="373" t="s">
        <v>150</v>
      </c>
      <c r="B81" s="373"/>
      <c r="C81" s="373"/>
      <c r="D81" s="373"/>
    </row>
    <row r="82" spans="1:4" s="300" customFormat="1" ht="24" customHeight="1" x14ac:dyDescent="0.35">
      <c r="A82" s="389" t="s">
        <v>171</v>
      </c>
      <c r="B82" s="389"/>
      <c r="C82" s="389"/>
      <c r="D82" s="389"/>
    </row>
    <row r="83" spans="1:4" s="300" customFormat="1" ht="6.75" customHeight="1" x14ac:dyDescent="0.35">
      <c r="A83" s="317"/>
      <c r="B83" s="317"/>
      <c r="C83" s="317"/>
      <c r="D83" s="317"/>
    </row>
    <row r="84" spans="1:4" s="300" customFormat="1" ht="15" customHeight="1" x14ac:dyDescent="0.35">
      <c r="A84" s="385" t="s">
        <v>151</v>
      </c>
      <c r="B84" s="385"/>
      <c r="C84" s="385"/>
      <c r="D84" s="385"/>
    </row>
    <row r="85" spans="1:4" s="300" customFormat="1" ht="6.75" customHeight="1" x14ac:dyDescent="0.35">
      <c r="A85" s="304"/>
      <c r="B85" s="305"/>
      <c r="C85" s="305"/>
      <c r="D85" s="305"/>
    </row>
    <row r="86" spans="1:4" s="300" customFormat="1" ht="11.25" customHeight="1" x14ac:dyDescent="0.35">
      <c r="A86" s="370" t="s">
        <v>152</v>
      </c>
      <c r="B86" s="370"/>
      <c r="C86" s="306" t="s">
        <v>153</v>
      </c>
      <c r="D86" s="352">
        <f>'Proposed Rates'!F9</f>
        <v>212.51</v>
      </c>
    </row>
    <row r="87" spans="1:4" s="300" customFormat="1" ht="11.25" customHeight="1" x14ac:dyDescent="0.35">
      <c r="A87" s="370" t="s">
        <v>19</v>
      </c>
      <c r="B87" s="370"/>
      <c r="C87" s="306" t="s">
        <v>92</v>
      </c>
      <c r="D87" s="352">
        <f>'Proposed Rates'!F22</f>
        <v>5.9028</v>
      </c>
    </row>
    <row r="88" spans="1:4" s="300" customFormat="1" ht="11.25" customHeight="1" x14ac:dyDescent="0.35">
      <c r="A88" s="370" t="s">
        <v>156</v>
      </c>
      <c r="B88" s="370"/>
      <c r="C88" s="306" t="s">
        <v>92</v>
      </c>
      <c r="D88" s="307">
        <f>'Proposed Rates'!F235</f>
        <v>2.4649999999999998E-2</v>
      </c>
    </row>
    <row r="89" spans="1:4" s="300" customFormat="1" ht="11.25" customHeight="1" x14ac:dyDescent="0.35">
      <c r="A89" s="371" t="s">
        <v>277</v>
      </c>
      <c r="B89" s="372"/>
      <c r="C89" s="360" t="s">
        <v>92</v>
      </c>
      <c r="D89" s="362">
        <f>'Proposed Rates'!F40</f>
        <v>-0.182</v>
      </c>
    </row>
    <row r="90" spans="1:4" s="300" customFormat="1" ht="11.25" customHeight="1" x14ac:dyDescent="0.35">
      <c r="A90" s="371" t="s">
        <v>154</v>
      </c>
      <c r="B90" s="372"/>
      <c r="C90" s="360" t="s">
        <v>92</v>
      </c>
      <c r="D90" s="362">
        <f>'Proposed Rates'!F54</f>
        <v>-0.25480000000000003</v>
      </c>
    </row>
    <row r="91" spans="1:4" s="300" customFormat="1" ht="22.5" customHeight="1" x14ac:dyDescent="0.35">
      <c r="A91" s="371" t="s">
        <v>279</v>
      </c>
      <c r="B91" s="372"/>
      <c r="C91" s="360" t="s">
        <v>92</v>
      </c>
      <c r="D91" s="362">
        <f>'Proposed Rates'!F69</f>
        <v>-1.7600000000000001E-2</v>
      </c>
    </row>
    <row r="92" spans="1:4" s="300" customFormat="1" ht="12" customHeight="1" x14ac:dyDescent="0.35">
      <c r="A92" s="370" t="s">
        <v>157</v>
      </c>
      <c r="B92" s="370"/>
      <c r="C92" s="306" t="s">
        <v>92</v>
      </c>
      <c r="D92" s="307">
        <f>'Proposed Rates'!F155</f>
        <v>2.9016999999999999</v>
      </c>
    </row>
    <row r="93" spans="1:4" s="300" customFormat="1" ht="12" customHeight="1" x14ac:dyDescent="0.35">
      <c r="A93" s="370" t="s">
        <v>158</v>
      </c>
      <c r="B93" s="370"/>
      <c r="C93" s="306" t="s">
        <v>92</v>
      </c>
      <c r="D93" s="307">
        <f>'Proposed Rates'!F169</f>
        <v>2.0474000000000001</v>
      </c>
    </row>
    <row r="94" spans="1:4" s="300" customFormat="1" ht="6.75" customHeight="1" x14ac:dyDescent="0.35">
      <c r="A94" s="308"/>
      <c r="B94" s="308"/>
      <c r="C94" s="306"/>
      <c r="D94" s="307"/>
    </row>
    <row r="95" spans="1:4" s="300" customFormat="1" ht="15" customHeight="1" x14ac:dyDescent="0.35">
      <c r="A95" s="387" t="s">
        <v>159</v>
      </c>
      <c r="B95" s="375"/>
      <c r="C95" s="306"/>
      <c r="D95" s="310"/>
    </row>
    <row r="96" spans="1:4" s="300" customFormat="1" ht="6.75" customHeight="1" x14ac:dyDescent="0.35">
      <c r="A96" s="311"/>
      <c r="B96" s="309"/>
      <c r="C96" s="306"/>
      <c r="D96" s="310"/>
    </row>
    <row r="97" spans="1:4" s="300" customFormat="1" ht="11.25" customHeight="1" x14ac:dyDescent="0.35">
      <c r="A97" s="370" t="s">
        <v>160</v>
      </c>
      <c r="B97" s="370"/>
      <c r="C97" s="312" t="s">
        <v>91</v>
      </c>
      <c r="D97" s="313">
        <v>3.0000000000000001E-3</v>
      </c>
    </row>
    <row r="98" spans="1:4" s="300" customFormat="1" ht="11.25" customHeight="1" x14ac:dyDescent="0.35">
      <c r="A98" s="375" t="s">
        <v>161</v>
      </c>
      <c r="B98" s="375"/>
      <c r="C98" s="312" t="s">
        <v>91</v>
      </c>
      <c r="D98" s="314">
        <v>4.0000000000000002E-4</v>
      </c>
    </row>
    <row r="99" spans="1:4" s="300" customFormat="1" ht="11.25" customHeight="1" x14ac:dyDescent="0.35">
      <c r="A99" s="370" t="s">
        <v>162</v>
      </c>
      <c r="B99" s="370"/>
      <c r="C99" s="312" t="s">
        <v>91</v>
      </c>
      <c r="D99" s="314">
        <v>5.0000000000000001E-4</v>
      </c>
    </row>
    <row r="100" spans="1:4" s="300" customFormat="1" ht="11.25" customHeight="1" x14ac:dyDescent="0.35">
      <c r="A100" s="370" t="s">
        <v>163</v>
      </c>
      <c r="B100" s="370"/>
      <c r="C100" s="306" t="s">
        <v>153</v>
      </c>
      <c r="D100" s="350">
        <f>'Proposed Rates'!F211</f>
        <v>0.64</v>
      </c>
    </row>
    <row r="101" spans="1:4" s="315" customFormat="1" ht="18.75" customHeight="1" x14ac:dyDescent="0.45">
      <c r="A101" s="376" t="s">
        <v>172</v>
      </c>
      <c r="B101" s="376"/>
      <c r="C101" s="376"/>
      <c r="D101" s="376"/>
    </row>
    <row r="102" spans="1:4" s="300" customFormat="1" ht="48" customHeight="1" x14ac:dyDescent="0.35">
      <c r="A102" s="373" t="s">
        <v>173</v>
      </c>
      <c r="B102" s="373"/>
      <c r="C102" s="373"/>
      <c r="D102" s="373"/>
    </row>
    <row r="103" spans="1:4" s="300" customFormat="1" ht="6.75" customHeight="1" x14ac:dyDescent="0.35">
      <c r="A103" s="301"/>
      <c r="B103" s="301"/>
      <c r="C103" s="301"/>
      <c r="D103" s="316"/>
    </row>
    <row r="104" spans="1:4" s="300" customFormat="1" ht="11.25" customHeight="1" x14ac:dyDescent="0.35">
      <c r="A104" s="377" t="s">
        <v>146</v>
      </c>
      <c r="B104" s="377"/>
      <c r="C104" s="377"/>
      <c r="D104" s="377"/>
    </row>
    <row r="105" spans="1:4" s="300" customFormat="1" ht="6.75" customHeight="1" x14ac:dyDescent="0.35">
      <c r="A105" s="302"/>
      <c r="B105" s="303"/>
      <c r="C105" s="303"/>
      <c r="D105" s="303"/>
    </row>
    <row r="106" spans="1:4" s="300" customFormat="1" ht="36" customHeight="1" x14ac:dyDescent="0.35">
      <c r="A106" s="373" t="s">
        <v>147</v>
      </c>
      <c r="B106" s="373"/>
      <c r="C106" s="373"/>
      <c r="D106" s="373"/>
    </row>
    <row r="107" spans="1:4" s="300" customFormat="1" ht="6.75" customHeight="1" x14ac:dyDescent="0.35">
      <c r="A107" s="301"/>
      <c r="B107" s="301"/>
      <c r="C107" s="301"/>
      <c r="D107" s="316"/>
    </row>
    <row r="108" spans="1:4" s="300" customFormat="1" ht="48" customHeight="1" x14ac:dyDescent="0.35">
      <c r="A108" s="373" t="s">
        <v>174</v>
      </c>
      <c r="B108" s="373"/>
      <c r="C108" s="373"/>
      <c r="D108" s="373"/>
    </row>
    <row r="109" spans="1:4" s="300" customFormat="1" ht="6.75" customHeight="1" x14ac:dyDescent="0.35">
      <c r="A109" s="301"/>
      <c r="B109" s="301"/>
      <c r="C109" s="301"/>
      <c r="D109" s="316"/>
    </row>
    <row r="110" spans="1:4" s="300" customFormat="1" ht="48" customHeight="1" x14ac:dyDescent="0.35">
      <c r="A110" s="373" t="s">
        <v>149</v>
      </c>
      <c r="B110" s="373"/>
      <c r="C110" s="373"/>
      <c r="D110" s="373"/>
    </row>
    <row r="111" spans="1:4" s="300" customFormat="1" ht="6.75" customHeight="1" x14ac:dyDescent="0.35">
      <c r="A111" s="301"/>
      <c r="B111" s="301"/>
      <c r="C111" s="301"/>
      <c r="D111" s="316"/>
    </row>
    <row r="112" spans="1:4" s="300" customFormat="1" ht="96" customHeight="1" x14ac:dyDescent="0.35">
      <c r="A112" s="374" t="s">
        <v>169</v>
      </c>
      <c r="B112" s="374"/>
      <c r="C112" s="374"/>
      <c r="D112" s="374"/>
    </row>
    <row r="113" spans="1:4" s="300" customFormat="1" ht="96" customHeight="1" x14ac:dyDescent="0.35">
      <c r="A113" s="374" t="s">
        <v>170</v>
      </c>
      <c r="B113" s="374"/>
      <c r="C113" s="374"/>
      <c r="D113" s="374"/>
    </row>
    <row r="114" spans="1:4" s="300" customFormat="1" ht="36" customHeight="1" x14ac:dyDescent="0.35">
      <c r="A114" s="373" t="s">
        <v>150</v>
      </c>
      <c r="B114" s="373"/>
      <c r="C114" s="373"/>
      <c r="D114" s="373"/>
    </row>
    <row r="115" spans="1:4" s="300" customFormat="1" ht="24" customHeight="1" x14ac:dyDescent="0.35">
      <c r="A115" s="389" t="s">
        <v>171</v>
      </c>
      <c r="B115" s="389"/>
      <c r="C115" s="389"/>
      <c r="D115" s="389"/>
    </row>
    <row r="116" spans="1:4" s="300" customFormat="1" ht="6.75" customHeight="1" x14ac:dyDescent="0.35">
      <c r="A116" s="317"/>
      <c r="B116" s="317"/>
      <c r="C116" s="317"/>
      <c r="D116" s="317"/>
    </row>
    <row r="117" spans="1:4" s="300" customFormat="1" ht="15" customHeight="1" x14ac:dyDescent="0.35">
      <c r="A117" s="385" t="s">
        <v>151</v>
      </c>
      <c r="B117" s="385"/>
      <c r="C117" s="385"/>
      <c r="D117" s="385"/>
    </row>
    <row r="118" spans="1:4" s="300" customFormat="1" ht="6.75" customHeight="1" x14ac:dyDescent="0.35">
      <c r="A118" s="304"/>
      <c r="B118" s="305"/>
      <c r="C118" s="305"/>
      <c r="D118" s="305"/>
    </row>
    <row r="119" spans="1:4" s="300" customFormat="1" ht="11.25" customHeight="1" x14ac:dyDescent="0.35">
      <c r="A119" s="370" t="s">
        <v>152</v>
      </c>
      <c r="B119" s="370"/>
      <c r="C119" s="306" t="s">
        <v>153</v>
      </c>
      <c r="D119" s="359">
        <f>'Proposed Rates'!F10</f>
        <v>4325.38</v>
      </c>
    </row>
    <row r="120" spans="1:4" s="300" customFormat="1" ht="11.25" customHeight="1" x14ac:dyDescent="0.35">
      <c r="A120" s="370" t="s">
        <v>19</v>
      </c>
      <c r="B120" s="370"/>
      <c r="C120" s="306" t="s">
        <v>92</v>
      </c>
      <c r="D120" s="353">
        <f>'Proposed Rates'!F23</f>
        <v>5.5669000000000004</v>
      </c>
    </row>
    <row r="121" spans="1:4" s="300" customFormat="1" ht="11.25" customHeight="1" x14ac:dyDescent="0.35">
      <c r="A121" s="370" t="s">
        <v>156</v>
      </c>
      <c r="B121" s="370"/>
      <c r="C121" s="306" t="s">
        <v>92</v>
      </c>
      <c r="D121" s="307">
        <f>'Proposed Rates'!F236</f>
        <v>2.6349999999999998E-2</v>
      </c>
    </row>
    <row r="122" spans="1:4" s="300" customFormat="1" ht="11.25" customHeight="1" x14ac:dyDescent="0.35">
      <c r="A122" s="371" t="s">
        <v>277</v>
      </c>
      <c r="B122" s="372"/>
      <c r="C122" s="360" t="s">
        <v>92</v>
      </c>
      <c r="D122" s="362">
        <f>'Proposed Rates'!F41</f>
        <v>-0.19839999999999999</v>
      </c>
    </row>
    <row r="123" spans="1:4" s="300" customFormat="1" ht="11.25" customHeight="1" x14ac:dyDescent="0.35">
      <c r="A123" s="371" t="s">
        <v>154</v>
      </c>
      <c r="B123" s="372"/>
      <c r="C123" s="360" t="s">
        <v>92</v>
      </c>
      <c r="D123" s="362">
        <f>'Proposed Rates'!F55</f>
        <v>-0.27629999999999999</v>
      </c>
    </row>
    <row r="124" spans="1:4" s="300" customFormat="1" ht="24.75" customHeight="1" x14ac:dyDescent="0.35">
      <c r="A124" s="371" t="s">
        <v>279</v>
      </c>
      <c r="B124" s="372"/>
      <c r="C124" s="360" t="s">
        <v>92</v>
      </c>
      <c r="D124" s="362">
        <f>'Proposed Rates'!F70</f>
        <v>4.8300000000000003E-2</v>
      </c>
    </row>
    <row r="125" spans="1:4" s="300" customFormat="1" ht="12.75" customHeight="1" x14ac:dyDescent="0.35">
      <c r="A125" s="370" t="s">
        <v>157</v>
      </c>
      <c r="B125" s="370"/>
      <c r="C125" s="306" t="s">
        <v>92</v>
      </c>
      <c r="D125" s="307">
        <f>'Proposed Rates'!F156</f>
        <v>3.0127999999999999</v>
      </c>
    </row>
    <row r="126" spans="1:4" s="300" customFormat="1" ht="14.25" customHeight="1" x14ac:dyDescent="0.35">
      <c r="A126" s="370" t="s">
        <v>158</v>
      </c>
      <c r="B126" s="370"/>
      <c r="C126" s="306" t="s">
        <v>92</v>
      </c>
      <c r="D126" s="307">
        <f>'Proposed Rates'!F170</f>
        <v>2.1882000000000001</v>
      </c>
    </row>
    <row r="127" spans="1:4" s="300" customFormat="1" ht="6.75" customHeight="1" x14ac:dyDescent="0.35">
      <c r="A127" s="308"/>
      <c r="B127" s="308"/>
      <c r="C127" s="306"/>
      <c r="D127" s="307"/>
    </row>
    <row r="128" spans="1:4" s="300" customFormat="1" ht="15" customHeight="1" x14ac:dyDescent="0.35">
      <c r="A128" s="387" t="s">
        <v>159</v>
      </c>
      <c r="B128" s="375"/>
      <c r="C128" s="306"/>
      <c r="D128" s="310"/>
    </row>
    <row r="129" spans="1:4" s="300" customFormat="1" ht="6.75" customHeight="1" x14ac:dyDescent="0.35">
      <c r="A129" s="311"/>
      <c r="B129" s="309"/>
      <c r="C129" s="306"/>
      <c r="D129" s="310"/>
    </row>
    <row r="130" spans="1:4" s="300" customFormat="1" ht="11.25" customHeight="1" x14ac:dyDescent="0.35">
      <c r="A130" s="370" t="s">
        <v>160</v>
      </c>
      <c r="B130" s="370"/>
      <c r="C130" s="312" t="s">
        <v>91</v>
      </c>
      <c r="D130" s="313">
        <v>3.0000000000000001E-3</v>
      </c>
    </row>
    <row r="131" spans="1:4" s="300" customFormat="1" ht="11.25" customHeight="1" x14ac:dyDescent="0.35">
      <c r="A131" s="375" t="s">
        <v>161</v>
      </c>
      <c r="B131" s="375"/>
      <c r="C131" s="312" t="s">
        <v>91</v>
      </c>
      <c r="D131" s="314">
        <v>4.0000000000000002E-4</v>
      </c>
    </row>
    <row r="132" spans="1:4" s="300" customFormat="1" ht="11.25" customHeight="1" x14ac:dyDescent="0.35">
      <c r="A132" s="370" t="s">
        <v>162</v>
      </c>
      <c r="B132" s="370"/>
      <c r="C132" s="312" t="s">
        <v>91</v>
      </c>
      <c r="D132" s="314">
        <v>5.0000000000000001E-4</v>
      </c>
    </row>
    <row r="133" spans="1:4" s="300" customFormat="1" ht="11.25" customHeight="1" x14ac:dyDescent="0.35">
      <c r="A133" s="370" t="s">
        <v>163</v>
      </c>
      <c r="B133" s="370"/>
      <c r="C133" s="306" t="s">
        <v>153</v>
      </c>
      <c r="D133" s="350">
        <f>'Proposed Rates'!F212</f>
        <v>0.64</v>
      </c>
    </row>
    <row r="134" spans="1:4" s="315" customFormat="1" ht="18.75" customHeight="1" x14ac:dyDescent="0.45">
      <c r="A134" s="376" t="s">
        <v>175</v>
      </c>
      <c r="B134" s="376"/>
      <c r="C134" s="376"/>
      <c r="D134" s="376"/>
    </row>
    <row r="135" spans="1:4" s="300" customFormat="1" ht="48" customHeight="1" x14ac:dyDescent="0.35">
      <c r="A135" s="373" t="s">
        <v>176</v>
      </c>
      <c r="B135" s="373"/>
      <c r="C135" s="373"/>
      <c r="D135" s="373"/>
    </row>
    <row r="136" spans="1:4" s="300" customFormat="1" ht="6.75" customHeight="1" x14ac:dyDescent="0.35">
      <c r="A136" s="301"/>
      <c r="B136" s="301"/>
      <c r="C136" s="301"/>
      <c r="D136" s="316"/>
    </row>
    <row r="137" spans="1:4" s="300" customFormat="1" ht="11.25" customHeight="1" x14ac:dyDescent="0.35">
      <c r="A137" s="377" t="s">
        <v>146</v>
      </c>
      <c r="B137" s="377"/>
      <c r="C137" s="377"/>
      <c r="D137" s="377"/>
    </row>
    <row r="138" spans="1:4" s="300" customFormat="1" ht="6.75" customHeight="1" x14ac:dyDescent="0.35">
      <c r="A138" s="302"/>
      <c r="B138" s="303"/>
      <c r="C138" s="303"/>
      <c r="D138" s="303"/>
    </row>
    <row r="139" spans="1:4" s="300" customFormat="1" ht="36" customHeight="1" x14ac:dyDescent="0.35">
      <c r="A139" s="373" t="s">
        <v>147</v>
      </c>
      <c r="B139" s="373"/>
      <c r="C139" s="373"/>
      <c r="D139" s="373"/>
    </row>
    <row r="140" spans="1:4" s="300" customFormat="1" ht="6.75" customHeight="1" x14ac:dyDescent="0.35">
      <c r="A140" s="301"/>
      <c r="B140" s="301"/>
      <c r="C140" s="301"/>
      <c r="D140" s="316"/>
    </row>
    <row r="141" spans="1:4" s="300" customFormat="1" ht="48" customHeight="1" x14ac:dyDescent="0.35">
      <c r="A141" s="373" t="s">
        <v>177</v>
      </c>
      <c r="B141" s="373"/>
      <c r="C141" s="373"/>
      <c r="D141" s="373"/>
    </row>
    <row r="142" spans="1:4" s="300" customFormat="1" ht="6.75" customHeight="1" x14ac:dyDescent="0.35">
      <c r="A142" s="301"/>
      <c r="B142" s="301"/>
      <c r="C142" s="301"/>
      <c r="D142" s="316"/>
    </row>
    <row r="143" spans="1:4" s="300" customFormat="1" ht="48" customHeight="1" x14ac:dyDescent="0.35">
      <c r="A143" s="373" t="s">
        <v>149</v>
      </c>
      <c r="B143" s="373"/>
      <c r="C143" s="373"/>
      <c r="D143" s="373"/>
    </row>
    <row r="144" spans="1:4" s="300" customFormat="1" ht="6.75" customHeight="1" x14ac:dyDescent="0.35">
      <c r="A144" s="301"/>
      <c r="B144" s="301"/>
      <c r="C144" s="301"/>
      <c r="D144" s="316"/>
    </row>
    <row r="145" spans="1:4" s="300" customFormat="1" ht="96" customHeight="1" x14ac:dyDescent="0.35">
      <c r="A145" s="374" t="s">
        <v>169</v>
      </c>
      <c r="B145" s="374"/>
      <c r="C145" s="374"/>
      <c r="D145" s="374"/>
    </row>
    <row r="146" spans="1:4" s="300" customFormat="1" ht="96" customHeight="1" x14ac:dyDescent="0.35">
      <c r="A146" s="374" t="s">
        <v>170</v>
      </c>
      <c r="B146" s="374"/>
      <c r="C146" s="374"/>
      <c r="D146" s="374"/>
    </row>
    <row r="147" spans="1:4" s="300" customFormat="1" ht="36" customHeight="1" x14ac:dyDescent="0.35">
      <c r="A147" s="373" t="s">
        <v>150</v>
      </c>
      <c r="B147" s="373"/>
      <c r="C147" s="373"/>
      <c r="D147" s="373"/>
    </row>
    <row r="148" spans="1:4" s="300" customFormat="1" ht="24" customHeight="1" x14ac:dyDescent="0.35">
      <c r="A148" s="389" t="s">
        <v>171</v>
      </c>
      <c r="B148" s="389"/>
      <c r="C148" s="389"/>
      <c r="D148" s="389"/>
    </row>
    <row r="149" spans="1:4" s="300" customFormat="1" ht="6.75" customHeight="1" x14ac:dyDescent="0.35">
      <c r="A149" s="317"/>
      <c r="B149" s="317"/>
      <c r="C149" s="317"/>
      <c r="D149" s="317"/>
    </row>
    <row r="150" spans="1:4" s="300" customFormat="1" ht="15" customHeight="1" x14ac:dyDescent="0.35">
      <c r="A150" s="385" t="s">
        <v>151</v>
      </c>
      <c r="B150" s="385"/>
      <c r="C150" s="385"/>
      <c r="D150" s="385"/>
    </row>
    <row r="151" spans="1:4" s="300" customFormat="1" ht="6.75" customHeight="1" x14ac:dyDescent="0.35">
      <c r="A151" s="304"/>
      <c r="B151" s="305"/>
      <c r="C151" s="305"/>
      <c r="D151" s="305"/>
    </row>
    <row r="152" spans="1:4" s="300" customFormat="1" ht="11.25" customHeight="1" x14ac:dyDescent="0.35">
      <c r="A152" s="370" t="s">
        <v>152</v>
      </c>
      <c r="B152" s="370"/>
      <c r="C152" s="306" t="s">
        <v>153</v>
      </c>
      <c r="D152" s="358">
        <f>'Proposed Rates'!F11</f>
        <v>15624.95</v>
      </c>
    </row>
    <row r="153" spans="1:4" s="300" customFormat="1" ht="11.25" customHeight="1" x14ac:dyDescent="0.35">
      <c r="A153" s="370" t="s">
        <v>19</v>
      </c>
      <c r="B153" s="370"/>
      <c r="C153" s="306" t="s">
        <v>92</v>
      </c>
      <c r="D153" s="352">
        <f>'Proposed Rates'!F24</f>
        <v>5.7511999999999999</v>
      </c>
    </row>
    <row r="154" spans="1:4" s="300" customFormat="1" ht="11.25" customHeight="1" x14ac:dyDescent="0.35">
      <c r="A154" s="370" t="s">
        <v>156</v>
      </c>
      <c r="B154" s="370"/>
      <c r="C154" s="306" t="s">
        <v>92</v>
      </c>
      <c r="D154" s="307">
        <f>'Proposed Rates'!F237</f>
        <v>2.9669999999999998E-2</v>
      </c>
    </row>
    <row r="155" spans="1:4" s="300" customFormat="1" ht="11.25" customHeight="1" x14ac:dyDescent="0.35">
      <c r="A155" s="371" t="s">
        <v>277</v>
      </c>
      <c r="B155" s="372"/>
      <c r="C155" s="360" t="s">
        <v>92</v>
      </c>
      <c r="D155" s="362">
        <f>'Proposed Rates'!F42</f>
        <v>-0.3105</v>
      </c>
    </row>
    <row r="156" spans="1:4" s="300" customFormat="1" ht="11.25" customHeight="1" x14ac:dyDescent="0.35">
      <c r="A156" s="371" t="s">
        <v>154</v>
      </c>
      <c r="B156" s="372"/>
      <c r="C156" s="360" t="s">
        <v>92</v>
      </c>
      <c r="D156" s="362">
        <f>'Proposed Rates'!F56</f>
        <v>-0.34699999999999998</v>
      </c>
    </row>
    <row r="157" spans="1:4" s="300" customFormat="1" ht="22.5" customHeight="1" x14ac:dyDescent="0.35">
      <c r="A157" s="371" t="s">
        <v>279</v>
      </c>
      <c r="B157" s="372"/>
      <c r="C157" s="360" t="s">
        <v>92</v>
      </c>
      <c r="D157" s="362">
        <f>'Proposed Rates'!F71</f>
        <v>7.6200000000000004E-2</v>
      </c>
    </row>
    <row r="158" spans="1:4" s="300" customFormat="1" ht="11.25" customHeight="1" x14ac:dyDescent="0.35">
      <c r="A158" s="370" t="s">
        <v>157</v>
      </c>
      <c r="B158" s="370"/>
      <c r="C158" s="306" t="s">
        <v>92</v>
      </c>
      <c r="D158" s="307">
        <f>'Proposed Rates'!F157</f>
        <v>3.3399000000000001</v>
      </c>
    </row>
    <row r="159" spans="1:4" s="300" customFormat="1" ht="12.75" customHeight="1" x14ac:dyDescent="0.35">
      <c r="A159" s="370" t="s">
        <v>158</v>
      </c>
      <c r="B159" s="370"/>
      <c r="C159" s="306" t="s">
        <v>92</v>
      </c>
      <c r="D159" s="307">
        <f>'Proposed Rates'!F171</f>
        <v>2.4641999999999999</v>
      </c>
    </row>
    <row r="160" spans="1:4" s="300" customFormat="1" ht="6.75" customHeight="1" x14ac:dyDescent="0.35">
      <c r="A160" s="308"/>
      <c r="B160" s="308"/>
      <c r="C160" s="306"/>
      <c r="D160" s="307"/>
    </row>
    <row r="161" spans="1:4" s="300" customFormat="1" ht="15" customHeight="1" x14ac:dyDescent="0.35">
      <c r="A161" s="387" t="s">
        <v>159</v>
      </c>
      <c r="B161" s="375"/>
      <c r="C161" s="306"/>
      <c r="D161" s="310"/>
    </row>
    <row r="162" spans="1:4" s="300" customFormat="1" ht="6.75" customHeight="1" x14ac:dyDescent="0.35">
      <c r="A162" s="311"/>
      <c r="B162" s="309"/>
      <c r="C162" s="306"/>
      <c r="D162" s="310"/>
    </row>
    <row r="163" spans="1:4" s="300" customFormat="1" ht="11.25" customHeight="1" x14ac:dyDescent="0.35">
      <c r="A163" s="370" t="s">
        <v>160</v>
      </c>
      <c r="B163" s="370"/>
      <c r="C163" s="312" t="s">
        <v>91</v>
      </c>
      <c r="D163" s="313">
        <v>3.0000000000000001E-3</v>
      </c>
    </row>
    <row r="164" spans="1:4" s="300" customFormat="1" ht="11.25" customHeight="1" x14ac:dyDescent="0.35">
      <c r="A164" s="375" t="s">
        <v>161</v>
      </c>
      <c r="B164" s="375"/>
      <c r="C164" s="312" t="s">
        <v>91</v>
      </c>
      <c r="D164" s="314">
        <v>4.0000000000000002E-4</v>
      </c>
    </row>
    <row r="165" spans="1:4" s="300" customFormat="1" ht="11.25" customHeight="1" x14ac:dyDescent="0.35">
      <c r="A165" s="370" t="s">
        <v>162</v>
      </c>
      <c r="B165" s="370"/>
      <c r="C165" s="312" t="s">
        <v>91</v>
      </c>
      <c r="D165" s="314">
        <v>5.0000000000000001E-4</v>
      </c>
    </row>
    <row r="166" spans="1:4" s="300" customFormat="1" ht="11.25" customHeight="1" x14ac:dyDescent="0.35">
      <c r="A166" s="370" t="s">
        <v>163</v>
      </c>
      <c r="B166" s="370"/>
      <c r="C166" s="306" t="s">
        <v>153</v>
      </c>
      <c r="D166" s="350">
        <f>'Proposed Rates'!F213</f>
        <v>0.64</v>
      </c>
    </row>
    <row r="167" spans="1:4" s="315" customFormat="1" ht="18.75" customHeight="1" x14ac:dyDescent="0.45">
      <c r="A167" s="376" t="s">
        <v>178</v>
      </c>
      <c r="B167" s="376"/>
      <c r="C167" s="376"/>
      <c r="D167" s="376"/>
    </row>
    <row r="168" spans="1:4" s="300" customFormat="1" ht="84" customHeight="1" x14ac:dyDescent="0.35">
      <c r="A168" s="373" t="s">
        <v>179</v>
      </c>
      <c r="B168" s="373"/>
      <c r="C168" s="373"/>
      <c r="D168" s="373"/>
    </row>
    <row r="169" spans="1:4" s="300" customFormat="1" ht="6.75" customHeight="1" x14ac:dyDescent="0.35">
      <c r="A169" s="301"/>
      <c r="B169" s="301"/>
      <c r="C169" s="301"/>
      <c r="D169" s="316"/>
    </row>
    <row r="170" spans="1:4" s="300" customFormat="1" ht="11.25" customHeight="1" x14ac:dyDescent="0.35">
      <c r="A170" s="377" t="s">
        <v>146</v>
      </c>
      <c r="B170" s="377"/>
      <c r="C170" s="377"/>
      <c r="D170" s="377"/>
    </row>
    <row r="171" spans="1:4" s="300" customFormat="1" ht="6.75" customHeight="1" x14ac:dyDescent="0.35">
      <c r="A171" s="302"/>
      <c r="B171" s="303"/>
      <c r="C171" s="303"/>
      <c r="D171" s="303"/>
    </row>
    <row r="172" spans="1:4" s="300" customFormat="1" ht="36" customHeight="1" x14ac:dyDescent="0.35">
      <c r="A172" s="373" t="s">
        <v>147</v>
      </c>
      <c r="B172" s="373"/>
      <c r="C172" s="373"/>
      <c r="D172" s="373"/>
    </row>
    <row r="173" spans="1:4" s="300" customFormat="1" ht="6.75" customHeight="1" x14ac:dyDescent="0.35">
      <c r="A173" s="301"/>
      <c r="B173" s="301"/>
      <c r="C173" s="301"/>
      <c r="D173" s="316"/>
    </row>
    <row r="174" spans="1:4" s="300" customFormat="1" ht="48" customHeight="1" x14ac:dyDescent="0.35">
      <c r="A174" s="373" t="s">
        <v>148</v>
      </c>
      <c r="B174" s="373"/>
      <c r="C174" s="373"/>
      <c r="D174" s="373"/>
    </row>
    <row r="175" spans="1:4" s="300" customFormat="1" ht="6.75" customHeight="1" x14ac:dyDescent="0.35">
      <c r="A175" s="301"/>
      <c r="B175" s="301"/>
      <c r="C175" s="301"/>
      <c r="D175" s="316"/>
    </row>
    <row r="176" spans="1:4" s="300" customFormat="1" ht="48" customHeight="1" x14ac:dyDescent="0.35">
      <c r="A176" s="373" t="s">
        <v>149</v>
      </c>
      <c r="B176" s="373"/>
      <c r="C176" s="373"/>
      <c r="D176" s="373"/>
    </row>
    <row r="177" spans="1:4" s="300" customFormat="1" ht="6.75" customHeight="1" x14ac:dyDescent="0.35">
      <c r="A177" s="301"/>
      <c r="B177" s="301"/>
      <c r="C177" s="301"/>
      <c r="D177" s="316"/>
    </row>
    <row r="178" spans="1:4" s="300" customFormat="1" ht="36" customHeight="1" x14ac:dyDescent="0.35">
      <c r="A178" s="373" t="s">
        <v>150</v>
      </c>
      <c r="B178" s="373"/>
      <c r="C178" s="373"/>
      <c r="D178" s="373"/>
    </row>
    <row r="179" spans="1:4" s="300" customFormat="1" ht="6.75" customHeight="1" x14ac:dyDescent="0.35">
      <c r="A179" s="301"/>
      <c r="B179" s="301"/>
      <c r="C179" s="301"/>
      <c r="D179" s="316"/>
    </row>
    <row r="180" spans="1:4" s="300" customFormat="1" ht="15" customHeight="1" x14ac:dyDescent="0.35">
      <c r="A180" s="385" t="s">
        <v>151</v>
      </c>
      <c r="B180" s="385"/>
      <c r="C180" s="385"/>
      <c r="D180" s="385"/>
    </row>
    <row r="181" spans="1:4" s="300" customFormat="1" ht="6.75" customHeight="1" x14ac:dyDescent="0.35">
      <c r="A181" s="304"/>
      <c r="B181" s="305"/>
      <c r="C181" s="305"/>
      <c r="D181" s="305"/>
    </row>
    <row r="182" spans="1:4" s="300" customFormat="1" ht="11.25" customHeight="1" x14ac:dyDescent="0.35">
      <c r="A182" s="370" t="s">
        <v>180</v>
      </c>
      <c r="B182" s="370"/>
      <c r="C182" s="306" t="s">
        <v>153</v>
      </c>
      <c r="D182" s="352">
        <f>'Proposed Rates'!F14</f>
        <v>6.13</v>
      </c>
    </row>
    <row r="183" spans="1:4" s="300" customFormat="1" ht="11.25" customHeight="1" x14ac:dyDescent="0.35">
      <c r="A183" s="370" t="s">
        <v>19</v>
      </c>
      <c r="B183" s="370"/>
      <c r="C183" s="306" t="s">
        <v>91</v>
      </c>
      <c r="D183" s="352">
        <f>'Proposed Rates'!F27</f>
        <v>2.8799999999999999E-2</v>
      </c>
    </row>
    <row r="184" spans="1:4" s="300" customFormat="1" ht="11.25" customHeight="1" x14ac:dyDescent="0.35">
      <c r="A184" s="370" t="s">
        <v>156</v>
      </c>
      <c r="B184" s="370"/>
      <c r="C184" s="306" t="s">
        <v>91</v>
      </c>
      <c r="D184" s="307">
        <f>'Proposed Rates'!F240</f>
        <v>6.0000000000000002E-5</v>
      </c>
    </row>
    <row r="185" spans="1:4" s="300" customFormat="1" ht="11.25" customHeight="1" x14ac:dyDescent="0.35">
      <c r="A185" s="371" t="s">
        <v>277</v>
      </c>
      <c r="B185" s="372"/>
      <c r="C185" s="360" t="s">
        <v>91</v>
      </c>
      <c r="D185" s="362">
        <f>'Proposed Rates'!F45</f>
        <v>-5.9999999999999995E-4</v>
      </c>
    </row>
    <row r="186" spans="1:4" s="300" customFormat="1" ht="11.25" customHeight="1" x14ac:dyDescent="0.35">
      <c r="A186" s="371" t="s">
        <v>154</v>
      </c>
      <c r="B186" s="372"/>
      <c r="C186" s="360" t="s">
        <v>91</v>
      </c>
      <c r="D186" s="362">
        <f>'Proposed Rates'!F59</f>
        <v>-4.0000000000000002E-4</v>
      </c>
    </row>
    <row r="187" spans="1:4" s="300" customFormat="1" ht="23.25" customHeight="1" x14ac:dyDescent="0.35">
      <c r="A187" s="371" t="s">
        <v>279</v>
      </c>
      <c r="B187" s="372"/>
      <c r="C187" s="360" t="s">
        <v>91</v>
      </c>
      <c r="D187" s="362">
        <f>'Proposed Rates'!F74</f>
        <v>-2.0000000000000001E-4</v>
      </c>
    </row>
    <row r="188" spans="1:4" s="300" customFormat="1" ht="13.5" customHeight="1" x14ac:dyDescent="0.35">
      <c r="A188" s="370" t="s">
        <v>157</v>
      </c>
      <c r="B188" s="370"/>
      <c r="C188" s="306" t="s">
        <v>91</v>
      </c>
      <c r="D188" s="319">
        <f>'Proposed Rates'!F160</f>
        <v>7.1000000000000004E-3</v>
      </c>
    </row>
    <row r="189" spans="1:4" s="300" customFormat="1" ht="13.5" customHeight="1" x14ac:dyDescent="0.35">
      <c r="A189" s="370" t="s">
        <v>158</v>
      </c>
      <c r="B189" s="370"/>
      <c r="C189" s="306" t="s">
        <v>91</v>
      </c>
      <c r="D189" s="319">
        <f>'Proposed Rates'!F174</f>
        <v>5.0000000000000001E-3</v>
      </c>
    </row>
    <row r="190" spans="1:4" s="300" customFormat="1" ht="6.75" customHeight="1" x14ac:dyDescent="0.35">
      <c r="A190" s="308"/>
      <c r="B190" s="308"/>
      <c r="C190" s="306"/>
      <c r="D190" s="307"/>
    </row>
    <row r="191" spans="1:4" s="300" customFormat="1" ht="15" customHeight="1" x14ac:dyDescent="0.35">
      <c r="A191" s="387" t="s">
        <v>159</v>
      </c>
      <c r="B191" s="375"/>
      <c r="C191" s="306"/>
      <c r="D191" s="310"/>
    </row>
    <row r="192" spans="1:4" s="300" customFormat="1" ht="6.75" customHeight="1" x14ac:dyDescent="0.35">
      <c r="A192" s="311"/>
      <c r="B192" s="309"/>
      <c r="C192" s="306"/>
      <c r="D192" s="310"/>
    </row>
    <row r="193" spans="1:4" s="300" customFormat="1" ht="11.25" customHeight="1" x14ac:dyDescent="0.35">
      <c r="A193" s="370" t="s">
        <v>160</v>
      </c>
      <c r="B193" s="370"/>
      <c r="C193" s="312" t="s">
        <v>91</v>
      </c>
      <c r="D193" s="313">
        <v>3.0000000000000001E-3</v>
      </c>
    </row>
    <row r="194" spans="1:4" s="300" customFormat="1" ht="11.25" customHeight="1" x14ac:dyDescent="0.35">
      <c r="A194" s="375" t="s">
        <v>161</v>
      </c>
      <c r="B194" s="375"/>
      <c r="C194" s="312" t="s">
        <v>91</v>
      </c>
      <c r="D194" s="314">
        <v>4.0000000000000002E-4</v>
      </c>
    </row>
    <row r="195" spans="1:4" s="300" customFormat="1" ht="11.25" customHeight="1" x14ac:dyDescent="0.35">
      <c r="A195" s="370" t="s">
        <v>162</v>
      </c>
      <c r="B195" s="370"/>
      <c r="C195" s="312" t="s">
        <v>91</v>
      </c>
      <c r="D195" s="314">
        <v>5.0000000000000001E-4</v>
      </c>
    </row>
    <row r="196" spans="1:4" s="300" customFormat="1" ht="11.25" customHeight="1" x14ac:dyDescent="0.35">
      <c r="A196" s="370" t="s">
        <v>163</v>
      </c>
      <c r="B196" s="370"/>
      <c r="C196" s="306" t="s">
        <v>153</v>
      </c>
      <c r="D196" s="350">
        <f>'Proposed Rates'!F216</f>
        <v>0.64</v>
      </c>
    </row>
    <row r="197" spans="1:4" s="315" customFormat="1" ht="18.75" customHeight="1" x14ac:dyDescent="0.45">
      <c r="A197" s="376" t="s">
        <v>181</v>
      </c>
      <c r="B197" s="376"/>
      <c r="C197" s="376"/>
      <c r="D197" s="376"/>
    </row>
    <row r="198" spans="1:4" s="300" customFormat="1" ht="36" customHeight="1" x14ac:dyDescent="0.35">
      <c r="A198" s="373" t="s">
        <v>182</v>
      </c>
      <c r="B198" s="373"/>
      <c r="C198" s="373"/>
      <c r="D198" s="373"/>
    </row>
    <row r="199" spans="1:4" s="300" customFormat="1" ht="6.75" customHeight="1" x14ac:dyDescent="0.35">
      <c r="A199" s="301"/>
      <c r="B199" s="301"/>
      <c r="C199" s="301"/>
      <c r="D199" s="316"/>
    </row>
    <row r="200" spans="1:4" s="300" customFormat="1" ht="11.25" customHeight="1" x14ac:dyDescent="0.35">
      <c r="A200" s="377" t="s">
        <v>146</v>
      </c>
      <c r="B200" s="377"/>
      <c r="C200" s="377"/>
      <c r="D200" s="377"/>
    </row>
    <row r="201" spans="1:4" s="300" customFormat="1" ht="6.75" customHeight="1" x14ac:dyDescent="0.35">
      <c r="A201" s="302"/>
      <c r="B201" s="303"/>
      <c r="C201" s="303"/>
      <c r="D201" s="303"/>
    </row>
    <row r="202" spans="1:4" s="300" customFormat="1" ht="36" customHeight="1" x14ac:dyDescent="0.35">
      <c r="A202" s="373" t="s">
        <v>147</v>
      </c>
      <c r="B202" s="373"/>
      <c r="C202" s="373"/>
      <c r="D202" s="373"/>
    </row>
    <row r="203" spans="1:4" s="300" customFormat="1" ht="6.75" customHeight="1" x14ac:dyDescent="0.35">
      <c r="A203" s="301"/>
      <c r="B203" s="301"/>
      <c r="C203" s="301"/>
      <c r="D203" s="316"/>
    </row>
    <row r="204" spans="1:4" s="300" customFormat="1" ht="48" customHeight="1" x14ac:dyDescent="0.35">
      <c r="A204" s="373" t="s">
        <v>148</v>
      </c>
      <c r="B204" s="373"/>
      <c r="C204" s="373"/>
      <c r="D204" s="373"/>
    </row>
    <row r="205" spans="1:4" s="300" customFormat="1" ht="6.75" customHeight="1" x14ac:dyDescent="0.35">
      <c r="A205" s="301"/>
      <c r="B205" s="301"/>
      <c r="C205" s="301"/>
      <c r="D205" s="316"/>
    </row>
    <row r="206" spans="1:4" s="300" customFormat="1" ht="24" customHeight="1" x14ac:dyDescent="0.35">
      <c r="A206" s="373" t="s">
        <v>183</v>
      </c>
      <c r="B206" s="373"/>
      <c r="C206" s="373"/>
      <c r="D206" s="373"/>
    </row>
    <row r="207" spans="1:4" s="300" customFormat="1" ht="6.75" customHeight="1" x14ac:dyDescent="0.35">
      <c r="A207" s="301"/>
      <c r="B207" s="301"/>
      <c r="C207" s="301"/>
      <c r="D207" s="316"/>
    </row>
    <row r="208" spans="1:4" s="300" customFormat="1" ht="36" customHeight="1" x14ac:dyDescent="0.35">
      <c r="A208" s="373" t="s">
        <v>184</v>
      </c>
      <c r="B208" s="373"/>
      <c r="C208" s="373"/>
      <c r="D208" s="373"/>
    </row>
    <row r="209" spans="1:4" s="300" customFormat="1" ht="6.75" customHeight="1" x14ac:dyDescent="0.35">
      <c r="A209" s="301"/>
      <c r="B209" s="301"/>
      <c r="C209" s="301"/>
      <c r="D209" s="316"/>
    </row>
    <row r="210" spans="1:4" s="300" customFormat="1" ht="15" customHeight="1" x14ac:dyDescent="0.35">
      <c r="A210" s="388" t="s">
        <v>185</v>
      </c>
      <c r="B210" s="388"/>
      <c r="C210" s="388"/>
      <c r="D210" s="388"/>
    </row>
    <row r="211" spans="1:4" s="300" customFormat="1" ht="6.75" customHeight="1" x14ac:dyDescent="0.35">
      <c r="A211" s="321"/>
      <c r="B211" s="305"/>
      <c r="C211" s="305"/>
      <c r="D211" s="305"/>
    </row>
    <row r="212" spans="1:4" s="300" customFormat="1" ht="11.25" customHeight="1" x14ac:dyDescent="0.35">
      <c r="A212" s="370" t="s">
        <v>152</v>
      </c>
      <c r="B212" s="370"/>
      <c r="C212" s="306" t="s">
        <v>153</v>
      </c>
      <c r="D212" s="352">
        <f>'Proposed Rates'!F15</f>
        <v>170.64</v>
      </c>
    </row>
    <row r="213" spans="1:4" s="300" customFormat="1" ht="11.25" customHeight="1" x14ac:dyDescent="0.35">
      <c r="A213" s="370" t="s">
        <v>186</v>
      </c>
      <c r="B213" s="370"/>
      <c r="C213" s="306" t="s">
        <v>92</v>
      </c>
      <c r="D213" s="354">
        <f>'Proposed Rates'!F28</f>
        <v>2.2774000000000001</v>
      </c>
    </row>
    <row r="214" spans="1:4" s="300" customFormat="1" ht="11.25" customHeight="1" x14ac:dyDescent="0.35">
      <c r="A214" s="370" t="s">
        <v>187</v>
      </c>
      <c r="B214" s="370"/>
      <c r="C214" s="306" t="s">
        <v>92</v>
      </c>
      <c r="D214" s="352">
        <f>'Proposed Rates'!F29</f>
        <v>2.0889000000000002</v>
      </c>
    </row>
    <row r="215" spans="1:4" s="300" customFormat="1" ht="11.25" customHeight="1" x14ac:dyDescent="0.35">
      <c r="A215" s="370" t="s">
        <v>188</v>
      </c>
      <c r="B215" s="370"/>
      <c r="C215" s="306" t="s">
        <v>92</v>
      </c>
      <c r="D215" s="352">
        <f>'Proposed Rates'!F30</f>
        <v>2.3180999999999998</v>
      </c>
    </row>
    <row r="216" spans="1:4" s="315" customFormat="1" ht="18.75" customHeight="1" x14ac:dyDescent="0.45">
      <c r="A216" s="376" t="s">
        <v>189</v>
      </c>
      <c r="B216" s="376"/>
      <c r="C216" s="376"/>
      <c r="D216" s="376"/>
    </row>
    <row r="217" spans="1:4" s="300" customFormat="1" ht="36" customHeight="1" x14ac:dyDescent="0.35">
      <c r="A217" s="373" t="s">
        <v>190</v>
      </c>
      <c r="B217" s="373"/>
      <c r="C217" s="373"/>
      <c r="D217" s="373"/>
    </row>
    <row r="218" spans="1:4" s="300" customFormat="1" ht="6.75" customHeight="1" x14ac:dyDescent="0.35">
      <c r="A218" s="301"/>
      <c r="B218" s="301"/>
      <c r="C218" s="301"/>
      <c r="D218" s="316"/>
    </row>
    <row r="219" spans="1:4" s="300" customFormat="1" ht="11.25" customHeight="1" x14ac:dyDescent="0.35">
      <c r="A219" s="377" t="s">
        <v>146</v>
      </c>
      <c r="B219" s="377"/>
      <c r="C219" s="377"/>
      <c r="D219" s="377"/>
    </row>
    <row r="220" spans="1:4" s="300" customFormat="1" ht="6.75" customHeight="1" x14ac:dyDescent="0.35">
      <c r="A220" s="302"/>
      <c r="B220" s="303"/>
      <c r="C220" s="303"/>
      <c r="D220" s="303"/>
    </row>
    <row r="221" spans="1:4" s="300" customFormat="1" ht="36" customHeight="1" x14ac:dyDescent="0.35">
      <c r="A221" s="373" t="s">
        <v>147</v>
      </c>
      <c r="B221" s="373"/>
      <c r="C221" s="373"/>
      <c r="D221" s="373"/>
    </row>
    <row r="222" spans="1:4" s="300" customFormat="1" ht="6.75" customHeight="1" x14ac:dyDescent="0.35">
      <c r="A222" s="301"/>
      <c r="B222" s="301"/>
      <c r="C222" s="301"/>
      <c r="D222" s="316"/>
    </row>
    <row r="223" spans="1:4" s="300" customFormat="1" ht="48" customHeight="1" x14ac:dyDescent="0.35">
      <c r="A223" s="373" t="s">
        <v>148</v>
      </c>
      <c r="B223" s="373"/>
      <c r="C223" s="373"/>
      <c r="D223" s="373"/>
    </row>
    <row r="224" spans="1:4" s="300" customFormat="1" ht="6.75" customHeight="1" x14ac:dyDescent="0.35">
      <c r="A224" s="301"/>
      <c r="B224" s="301"/>
      <c r="C224" s="301"/>
      <c r="D224" s="316"/>
    </row>
    <row r="225" spans="1:4" s="300" customFormat="1" ht="48" customHeight="1" x14ac:dyDescent="0.35">
      <c r="A225" s="373" t="s">
        <v>149</v>
      </c>
      <c r="B225" s="373"/>
      <c r="C225" s="373"/>
      <c r="D225" s="373"/>
    </row>
    <row r="226" spans="1:4" s="300" customFormat="1" ht="6.75" customHeight="1" x14ac:dyDescent="0.35">
      <c r="A226" s="301"/>
      <c r="B226" s="301"/>
      <c r="C226" s="301"/>
      <c r="D226" s="316"/>
    </row>
    <row r="227" spans="1:4" s="300" customFormat="1" ht="36" customHeight="1" x14ac:dyDescent="0.35">
      <c r="A227" s="373" t="s">
        <v>150</v>
      </c>
      <c r="B227" s="373"/>
      <c r="C227" s="373"/>
      <c r="D227" s="373"/>
    </row>
    <row r="228" spans="1:4" s="300" customFormat="1" ht="6.75" customHeight="1" x14ac:dyDescent="0.35">
      <c r="A228" s="301"/>
      <c r="B228" s="301"/>
      <c r="C228" s="301"/>
      <c r="D228" s="316"/>
    </row>
    <row r="229" spans="1:4" s="300" customFormat="1" ht="15" customHeight="1" x14ac:dyDescent="0.35">
      <c r="A229" s="385" t="s">
        <v>151</v>
      </c>
      <c r="B229" s="385"/>
      <c r="C229" s="385"/>
      <c r="D229" s="385"/>
    </row>
    <row r="230" spans="1:4" s="300" customFormat="1" ht="6.75" customHeight="1" x14ac:dyDescent="0.35">
      <c r="A230" s="304"/>
      <c r="B230" s="305"/>
      <c r="C230" s="305"/>
      <c r="D230" s="305"/>
    </row>
    <row r="231" spans="1:4" s="300" customFormat="1" ht="11.25" customHeight="1" x14ac:dyDescent="0.35">
      <c r="A231" s="370" t="s">
        <v>180</v>
      </c>
      <c r="B231" s="370"/>
      <c r="C231" s="306" t="s">
        <v>153</v>
      </c>
      <c r="D231" s="363">
        <f>'Proposed Rates'!F13</f>
        <v>4.6399999999999997</v>
      </c>
    </row>
    <row r="232" spans="1:4" s="300" customFormat="1" ht="11.25" customHeight="1" x14ac:dyDescent="0.35">
      <c r="A232" s="370" t="s">
        <v>19</v>
      </c>
      <c r="B232" s="370"/>
      <c r="C232" s="306" t="s">
        <v>92</v>
      </c>
      <c r="D232" s="352">
        <f>'Proposed Rates'!F27</f>
        <v>2.8799999999999999E-2</v>
      </c>
    </row>
    <row r="233" spans="1:4" s="300" customFormat="1" ht="11.25" customHeight="1" x14ac:dyDescent="0.35">
      <c r="A233" s="370" t="s">
        <v>156</v>
      </c>
      <c r="B233" s="370"/>
      <c r="C233" s="306" t="s">
        <v>92</v>
      </c>
      <c r="D233" s="307">
        <f>'Proposed Rates'!F240</f>
        <v>6.0000000000000002E-5</v>
      </c>
    </row>
    <row r="234" spans="1:4" s="300" customFormat="1" ht="11.25" customHeight="1" x14ac:dyDescent="0.35">
      <c r="A234" s="371" t="s">
        <v>277</v>
      </c>
      <c r="B234" s="372"/>
      <c r="C234" s="360" t="s">
        <v>92</v>
      </c>
      <c r="D234" s="362">
        <f>'Proposed Rates'!F44</f>
        <v>-0.20230000000000001</v>
      </c>
    </row>
    <row r="235" spans="1:4" s="300" customFormat="1" ht="11.25" customHeight="1" x14ac:dyDescent="0.35">
      <c r="A235" s="371" t="s">
        <v>154</v>
      </c>
      <c r="B235" s="372"/>
      <c r="C235" s="360" t="s">
        <v>92</v>
      </c>
      <c r="D235" s="362">
        <f>'Proposed Rates'!F58</f>
        <v>-1.6000000000000001E-3</v>
      </c>
    </row>
    <row r="236" spans="1:4" s="300" customFormat="1" ht="11.25" customHeight="1" x14ac:dyDescent="0.35">
      <c r="A236" s="370" t="s">
        <v>157</v>
      </c>
      <c r="B236" s="370"/>
      <c r="C236" s="306" t="s">
        <v>92</v>
      </c>
      <c r="D236" s="319">
        <f>'Proposed Rates'!F159</f>
        <v>2.1419999999999999</v>
      </c>
    </row>
    <row r="237" spans="1:4" s="300" customFormat="1" ht="12" customHeight="1" x14ac:dyDescent="0.35">
      <c r="A237" s="370" t="s">
        <v>158</v>
      </c>
      <c r="B237" s="370"/>
      <c r="C237" s="306" t="s">
        <v>92</v>
      </c>
      <c r="D237" s="319">
        <f>'Proposed Rates'!F173</f>
        <v>1.5209999999999999</v>
      </c>
    </row>
    <row r="238" spans="1:4" s="300" customFormat="1" ht="6.75" customHeight="1" x14ac:dyDescent="0.35">
      <c r="A238" s="308"/>
      <c r="B238" s="308"/>
      <c r="C238" s="306"/>
      <c r="D238" s="307"/>
    </row>
    <row r="239" spans="1:4" s="300" customFormat="1" ht="15" customHeight="1" x14ac:dyDescent="0.35">
      <c r="A239" s="387" t="s">
        <v>159</v>
      </c>
      <c r="B239" s="375"/>
      <c r="C239" s="306"/>
      <c r="D239" s="310"/>
    </row>
    <row r="240" spans="1:4" s="300" customFormat="1" ht="6.75" customHeight="1" x14ac:dyDescent="0.35">
      <c r="A240" s="311"/>
      <c r="B240" s="309"/>
      <c r="C240" s="306"/>
      <c r="D240" s="310"/>
    </row>
    <row r="241" spans="1:4" s="300" customFormat="1" ht="11.25" customHeight="1" x14ac:dyDescent="0.35">
      <c r="A241" s="370" t="s">
        <v>160</v>
      </c>
      <c r="B241" s="370"/>
      <c r="C241" s="312" t="s">
        <v>91</v>
      </c>
      <c r="D241" s="313">
        <v>3.0000000000000001E-3</v>
      </c>
    </row>
    <row r="242" spans="1:4" s="300" customFormat="1" ht="11.25" customHeight="1" x14ac:dyDescent="0.35">
      <c r="A242" s="375" t="s">
        <v>161</v>
      </c>
      <c r="B242" s="375"/>
      <c r="C242" s="312" t="s">
        <v>91</v>
      </c>
      <c r="D242" s="314">
        <v>4.0000000000000002E-4</v>
      </c>
    </row>
    <row r="243" spans="1:4" s="300" customFormat="1" ht="11.25" customHeight="1" x14ac:dyDescent="0.35">
      <c r="A243" s="370" t="s">
        <v>162</v>
      </c>
      <c r="B243" s="370"/>
      <c r="C243" s="312" t="s">
        <v>91</v>
      </c>
      <c r="D243" s="314">
        <v>5.0000000000000001E-4</v>
      </c>
    </row>
    <row r="244" spans="1:4" s="300" customFormat="1" ht="11.25" customHeight="1" x14ac:dyDescent="0.35">
      <c r="A244" s="370" t="s">
        <v>163</v>
      </c>
      <c r="B244" s="370"/>
      <c r="C244" s="306" t="s">
        <v>153</v>
      </c>
      <c r="D244" s="350">
        <f>'Proposed Rates'!F216</f>
        <v>0.64</v>
      </c>
    </row>
    <row r="245" spans="1:4" s="315" customFormat="1" ht="18.75" customHeight="1" x14ac:dyDescent="0.45">
      <c r="A245" s="376" t="s">
        <v>191</v>
      </c>
      <c r="B245" s="376"/>
      <c r="C245" s="376"/>
      <c r="D245" s="376"/>
    </row>
    <row r="246" spans="1:4" s="300" customFormat="1" ht="60" customHeight="1" x14ac:dyDescent="0.35">
      <c r="A246" s="373" t="s">
        <v>192</v>
      </c>
      <c r="B246" s="373"/>
      <c r="C246" s="373"/>
      <c r="D246" s="373"/>
    </row>
    <row r="247" spans="1:4" s="300" customFormat="1" ht="6.75" customHeight="1" x14ac:dyDescent="0.35">
      <c r="A247" s="301"/>
      <c r="B247" s="301"/>
      <c r="C247" s="301"/>
      <c r="D247" s="316"/>
    </row>
    <row r="248" spans="1:4" s="300" customFormat="1" ht="11.25" customHeight="1" x14ac:dyDescent="0.35">
      <c r="A248" s="377" t="s">
        <v>146</v>
      </c>
      <c r="B248" s="377"/>
      <c r="C248" s="377"/>
      <c r="D248" s="377"/>
    </row>
    <row r="249" spans="1:4" s="300" customFormat="1" ht="6.75" customHeight="1" x14ac:dyDescent="0.35">
      <c r="A249" s="302"/>
      <c r="B249" s="303"/>
      <c r="C249" s="303"/>
      <c r="D249" s="303"/>
    </row>
    <row r="250" spans="1:4" s="300" customFormat="1" ht="36" customHeight="1" x14ac:dyDescent="0.35">
      <c r="A250" s="373" t="s">
        <v>147</v>
      </c>
      <c r="B250" s="373"/>
      <c r="C250" s="373"/>
      <c r="D250" s="373"/>
    </row>
    <row r="251" spans="1:4" s="300" customFormat="1" ht="6.75" customHeight="1" x14ac:dyDescent="0.35">
      <c r="A251" s="301"/>
      <c r="B251" s="301"/>
      <c r="C251" s="301"/>
      <c r="D251" s="316"/>
    </row>
    <row r="252" spans="1:4" s="300" customFormat="1" ht="48" customHeight="1" x14ac:dyDescent="0.35">
      <c r="A252" s="373" t="s">
        <v>148</v>
      </c>
      <c r="B252" s="373"/>
      <c r="C252" s="373"/>
      <c r="D252" s="373"/>
    </row>
    <row r="253" spans="1:4" s="300" customFormat="1" ht="6.75" customHeight="1" x14ac:dyDescent="0.35">
      <c r="A253" s="301"/>
      <c r="B253" s="301"/>
      <c r="C253" s="301"/>
      <c r="D253" s="316"/>
    </row>
    <row r="254" spans="1:4" s="300" customFormat="1" ht="48" customHeight="1" x14ac:dyDescent="0.35">
      <c r="A254" s="373" t="s">
        <v>149</v>
      </c>
      <c r="B254" s="373"/>
      <c r="C254" s="373"/>
      <c r="D254" s="373"/>
    </row>
    <row r="255" spans="1:4" s="300" customFormat="1" ht="6.75" customHeight="1" x14ac:dyDescent="0.35">
      <c r="A255" s="301"/>
      <c r="B255" s="301"/>
      <c r="C255" s="301"/>
      <c r="D255" s="316"/>
    </row>
    <row r="256" spans="1:4" s="300" customFormat="1" ht="36" customHeight="1" x14ac:dyDescent="0.35">
      <c r="A256" s="373" t="s">
        <v>193</v>
      </c>
      <c r="B256" s="373"/>
      <c r="C256" s="373"/>
      <c r="D256" s="373"/>
    </row>
    <row r="257" spans="1:4" s="300" customFormat="1" ht="6.75" customHeight="1" x14ac:dyDescent="0.35">
      <c r="A257" s="301"/>
      <c r="B257" s="301"/>
      <c r="C257" s="301"/>
      <c r="D257" s="316"/>
    </row>
    <row r="258" spans="1:4" s="300" customFormat="1" ht="15" customHeight="1" x14ac:dyDescent="0.35">
      <c r="A258" s="385" t="s">
        <v>151</v>
      </c>
      <c r="B258" s="385"/>
      <c r="C258" s="385"/>
      <c r="D258" s="385"/>
    </row>
    <row r="259" spans="1:4" s="300" customFormat="1" ht="6.75" customHeight="1" x14ac:dyDescent="0.35">
      <c r="A259" s="304"/>
      <c r="B259" s="305"/>
      <c r="C259" s="305"/>
      <c r="D259" s="305"/>
    </row>
    <row r="260" spans="1:4" s="300" customFormat="1" ht="11.25" customHeight="1" x14ac:dyDescent="0.35">
      <c r="A260" s="370" t="s">
        <v>180</v>
      </c>
      <c r="B260" s="370"/>
      <c r="C260" s="306" t="s">
        <v>153</v>
      </c>
      <c r="D260" s="352">
        <f>'Proposed Rates'!F12</f>
        <v>1.02</v>
      </c>
    </row>
    <row r="261" spans="1:4" s="300" customFormat="1" ht="11.25" customHeight="1" x14ac:dyDescent="0.35">
      <c r="A261" s="370" t="s">
        <v>19</v>
      </c>
      <c r="B261" s="370"/>
      <c r="C261" s="306" t="s">
        <v>92</v>
      </c>
      <c r="D261" s="352">
        <f>'Proposed Rates'!F25</f>
        <v>7.2256999999999998</v>
      </c>
    </row>
    <row r="262" spans="1:4" s="300" customFormat="1" ht="11.25" customHeight="1" x14ac:dyDescent="0.35">
      <c r="A262" s="370" t="s">
        <v>156</v>
      </c>
      <c r="B262" s="370"/>
      <c r="C262" s="306" t="s">
        <v>92</v>
      </c>
      <c r="D262" s="322">
        <f>'Proposed Rates'!F238</f>
        <v>1.8700000000000001E-2</v>
      </c>
    </row>
    <row r="263" spans="1:4" s="300" customFormat="1" ht="11.25" customHeight="1" x14ac:dyDescent="0.35">
      <c r="A263" s="371" t="s">
        <v>277</v>
      </c>
      <c r="B263" s="372"/>
      <c r="C263" s="360" t="s">
        <v>92</v>
      </c>
      <c r="D263" s="362">
        <f>'Proposed Rates'!F43</f>
        <v>-0.21340000000000001</v>
      </c>
    </row>
    <row r="264" spans="1:4" s="300" customFormat="1" ht="11.25" customHeight="1" x14ac:dyDescent="0.35">
      <c r="A264" s="371" t="s">
        <v>154</v>
      </c>
      <c r="B264" s="372"/>
      <c r="C264" s="360" t="s">
        <v>92</v>
      </c>
      <c r="D264" s="362">
        <f>'Proposed Rates'!F57</f>
        <v>-0.1426</v>
      </c>
    </row>
    <row r="265" spans="1:4" s="300" customFormat="1" ht="23.25" customHeight="1" x14ac:dyDescent="0.35">
      <c r="A265" s="371" t="s">
        <v>279</v>
      </c>
      <c r="B265" s="372"/>
      <c r="C265" s="360" t="s">
        <v>92</v>
      </c>
      <c r="D265" s="362">
        <f>'Proposed Rates'!F72</f>
        <v>-2.6800000000000001E-2</v>
      </c>
    </row>
    <row r="266" spans="1:4" s="300" customFormat="1" x14ac:dyDescent="0.35">
      <c r="A266" s="370" t="s">
        <v>157</v>
      </c>
      <c r="B266" s="370"/>
      <c r="C266" s="306" t="s">
        <v>92</v>
      </c>
      <c r="D266" s="307">
        <f>'Proposed Rates'!F158</f>
        <v>2.1528999999999998</v>
      </c>
    </row>
    <row r="267" spans="1:4" s="300" customFormat="1" ht="12.75" customHeight="1" x14ac:dyDescent="0.35">
      <c r="A267" s="370" t="s">
        <v>158</v>
      </c>
      <c r="B267" s="370"/>
      <c r="C267" s="306" t="s">
        <v>92</v>
      </c>
      <c r="D267" s="307">
        <f>'Proposed Rates'!F172</f>
        <v>1.5528</v>
      </c>
    </row>
    <row r="268" spans="1:4" s="300" customFormat="1" ht="6.75" customHeight="1" x14ac:dyDescent="0.35">
      <c r="A268" s="308"/>
      <c r="B268" s="308"/>
      <c r="C268" s="306"/>
      <c r="D268" s="307"/>
    </row>
    <row r="269" spans="1:4" s="300" customFormat="1" ht="15" customHeight="1" x14ac:dyDescent="0.35">
      <c r="A269" s="387" t="s">
        <v>159</v>
      </c>
      <c r="B269" s="375"/>
      <c r="C269" s="306"/>
      <c r="D269" s="310"/>
    </row>
    <row r="270" spans="1:4" s="300" customFormat="1" ht="6.75" customHeight="1" x14ac:dyDescent="0.35">
      <c r="A270" s="311"/>
      <c r="B270" s="309"/>
      <c r="C270" s="306"/>
      <c r="D270" s="310"/>
    </row>
    <row r="271" spans="1:4" s="300" customFormat="1" ht="11.25" customHeight="1" x14ac:dyDescent="0.35">
      <c r="A271" s="370" t="s">
        <v>160</v>
      </c>
      <c r="B271" s="370"/>
      <c r="C271" s="312" t="s">
        <v>91</v>
      </c>
      <c r="D271" s="313">
        <v>3.0000000000000001E-3</v>
      </c>
    </row>
    <row r="272" spans="1:4" s="300" customFormat="1" ht="11.25" customHeight="1" x14ac:dyDescent="0.35">
      <c r="A272" s="375" t="s">
        <v>161</v>
      </c>
      <c r="B272" s="375"/>
      <c r="C272" s="312" t="s">
        <v>91</v>
      </c>
      <c r="D272" s="314">
        <v>4.0000000000000002E-4</v>
      </c>
    </row>
    <row r="273" spans="1:4" s="300" customFormat="1" ht="11.25" customHeight="1" x14ac:dyDescent="0.35">
      <c r="A273" s="370" t="s">
        <v>162</v>
      </c>
      <c r="B273" s="370"/>
      <c r="C273" s="312" t="s">
        <v>91</v>
      </c>
      <c r="D273" s="314">
        <v>5.0000000000000001E-4</v>
      </c>
    </row>
    <row r="274" spans="1:4" s="300" customFormat="1" ht="11.25" customHeight="1" x14ac:dyDescent="0.35">
      <c r="A274" s="370" t="s">
        <v>163</v>
      </c>
      <c r="B274" s="370"/>
      <c r="C274" s="306" t="s">
        <v>153</v>
      </c>
      <c r="D274" s="350">
        <f>'Proposed Rates'!F214</f>
        <v>0.64</v>
      </c>
    </row>
    <row r="275" spans="1:4" s="315" customFormat="1" ht="18.75" customHeight="1" x14ac:dyDescent="0.45">
      <c r="A275" s="376" t="s">
        <v>194</v>
      </c>
      <c r="B275" s="376"/>
      <c r="C275" s="376"/>
      <c r="D275" s="376"/>
    </row>
    <row r="276" spans="1:4" s="300" customFormat="1" ht="36" customHeight="1" x14ac:dyDescent="0.35">
      <c r="A276" s="373" t="s">
        <v>195</v>
      </c>
      <c r="B276" s="373"/>
      <c r="C276" s="373"/>
      <c r="D276" s="386"/>
    </row>
    <row r="277" spans="1:4" s="300" customFormat="1" ht="6.75" customHeight="1" x14ac:dyDescent="0.35">
      <c r="A277" s="301"/>
      <c r="B277" s="301"/>
      <c r="C277" s="301"/>
      <c r="D277" s="316"/>
    </row>
    <row r="278" spans="1:4" s="300" customFormat="1" ht="11.25" customHeight="1" x14ac:dyDescent="0.35">
      <c r="A278" s="377" t="s">
        <v>146</v>
      </c>
      <c r="B278" s="377"/>
      <c r="C278" s="377"/>
      <c r="D278" s="377"/>
    </row>
    <row r="279" spans="1:4" s="300" customFormat="1" ht="6.75" customHeight="1" x14ac:dyDescent="0.35">
      <c r="A279" s="302"/>
      <c r="B279" s="303"/>
      <c r="C279" s="303"/>
      <c r="D279" s="303"/>
    </row>
    <row r="280" spans="1:4" s="300" customFormat="1" ht="36" customHeight="1" x14ac:dyDescent="0.35">
      <c r="A280" s="373" t="s">
        <v>147</v>
      </c>
      <c r="B280" s="373"/>
      <c r="C280" s="373"/>
      <c r="D280" s="373"/>
    </row>
    <row r="281" spans="1:4" s="300" customFormat="1" ht="6.75" customHeight="1" x14ac:dyDescent="0.35">
      <c r="A281" s="301"/>
      <c r="B281" s="301"/>
      <c r="C281" s="301"/>
      <c r="D281" s="316"/>
    </row>
    <row r="282" spans="1:4" s="300" customFormat="1" ht="48" customHeight="1" x14ac:dyDescent="0.35">
      <c r="A282" s="373" t="s">
        <v>148</v>
      </c>
      <c r="B282" s="373"/>
      <c r="C282" s="373"/>
      <c r="D282" s="373"/>
    </row>
    <row r="283" spans="1:4" s="300" customFormat="1" ht="6.75" customHeight="1" x14ac:dyDescent="0.35">
      <c r="A283" s="301"/>
      <c r="B283" s="301"/>
      <c r="C283" s="301"/>
      <c r="D283" s="316"/>
    </row>
    <row r="284" spans="1:4" s="300" customFormat="1" ht="24" customHeight="1" x14ac:dyDescent="0.35">
      <c r="A284" s="373" t="s">
        <v>196</v>
      </c>
      <c r="B284" s="373"/>
      <c r="C284" s="373"/>
      <c r="D284" s="373"/>
    </row>
    <row r="285" spans="1:4" s="300" customFormat="1" ht="6.75" customHeight="1" x14ac:dyDescent="0.35">
      <c r="A285" s="301"/>
      <c r="B285" s="301"/>
      <c r="C285" s="301"/>
      <c r="D285" s="316"/>
    </row>
    <row r="286" spans="1:4" s="300" customFormat="1" ht="36" customHeight="1" x14ac:dyDescent="0.35">
      <c r="A286" s="373" t="s">
        <v>193</v>
      </c>
      <c r="B286" s="373"/>
      <c r="C286" s="373"/>
      <c r="D286" s="373"/>
    </row>
    <row r="287" spans="1:4" s="300" customFormat="1" ht="6.75" customHeight="1" x14ac:dyDescent="0.35">
      <c r="A287" s="301"/>
      <c r="B287" s="301"/>
      <c r="C287" s="301"/>
      <c r="D287" s="316"/>
    </row>
    <row r="288" spans="1:4" s="300" customFormat="1" ht="15" customHeight="1" x14ac:dyDescent="0.35">
      <c r="A288" s="385" t="s">
        <v>151</v>
      </c>
      <c r="B288" s="385"/>
      <c r="C288" s="385"/>
      <c r="D288" s="385"/>
    </row>
    <row r="289" spans="1:4" s="300" customFormat="1" ht="6.75" customHeight="1" x14ac:dyDescent="0.35">
      <c r="A289" s="304"/>
      <c r="B289" s="305"/>
      <c r="C289" s="305"/>
      <c r="D289" s="305"/>
    </row>
    <row r="290" spans="1:4" s="300" customFormat="1" ht="11.25" customHeight="1" x14ac:dyDescent="0.35">
      <c r="A290" s="370" t="s">
        <v>152</v>
      </c>
      <c r="B290" s="370"/>
      <c r="C290" s="306" t="s">
        <v>153</v>
      </c>
      <c r="D290" s="323">
        <f>'Proposed Rates'!F352</f>
        <v>15</v>
      </c>
    </row>
    <row r="291" spans="1:4" s="315" customFormat="1" ht="18.75" customHeight="1" x14ac:dyDescent="0.45">
      <c r="A291" s="376" t="s">
        <v>197</v>
      </c>
      <c r="B291" s="376"/>
      <c r="C291" s="376"/>
      <c r="D291" s="376"/>
    </row>
    <row r="292" spans="1:4" s="300" customFormat="1" ht="36" customHeight="1" x14ac:dyDescent="0.35">
      <c r="A292" s="373" t="s">
        <v>198</v>
      </c>
      <c r="B292" s="373"/>
      <c r="C292" s="373"/>
      <c r="D292" s="373"/>
    </row>
    <row r="293" spans="1:4" s="300" customFormat="1" ht="6.75" customHeight="1" x14ac:dyDescent="0.35">
      <c r="A293" s="301"/>
      <c r="B293" s="301"/>
      <c r="C293" s="301"/>
      <c r="D293" s="316"/>
    </row>
    <row r="294" spans="1:4" s="300" customFormat="1" ht="11.25" customHeight="1" x14ac:dyDescent="0.35">
      <c r="A294" s="377" t="s">
        <v>146</v>
      </c>
      <c r="B294" s="377"/>
      <c r="C294" s="377"/>
      <c r="D294" s="377"/>
    </row>
    <row r="295" spans="1:4" s="300" customFormat="1" ht="6.75" customHeight="1" x14ac:dyDescent="0.35">
      <c r="A295" s="302"/>
      <c r="B295" s="303"/>
      <c r="C295" s="303"/>
      <c r="D295" s="303"/>
    </row>
    <row r="296" spans="1:4" s="300" customFormat="1" ht="36" customHeight="1" x14ac:dyDescent="0.35">
      <c r="A296" s="373" t="s">
        <v>147</v>
      </c>
      <c r="B296" s="373"/>
      <c r="C296" s="373"/>
      <c r="D296" s="373"/>
    </row>
    <row r="297" spans="1:4" s="300" customFormat="1" ht="6.75" customHeight="1" x14ac:dyDescent="0.35">
      <c r="A297" s="301"/>
      <c r="B297" s="301"/>
      <c r="C297" s="301"/>
      <c r="D297" s="316"/>
    </row>
    <row r="298" spans="1:4" s="300" customFormat="1" ht="48" customHeight="1" x14ac:dyDescent="0.35">
      <c r="A298" s="373" t="s">
        <v>148</v>
      </c>
      <c r="B298" s="373"/>
      <c r="C298" s="373"/>
      <c r="D298" s="373"/>
    </row>
    <row r="299" spans="1:4" s="300" customFormat="1" ht="6.75" customHeight="1" x14ac:dyDescent="0.35">
      <c r="A299" s="301"/>
      <c r="B299" s="301"/>
      <c r="C299" s="301"/>
      <c r="D299" s="316"/>
    </row>
    <row r="300" spans="1:4" s="300" customFormat="1" ht="24" customHeight="1" x14ac:dyDescent="0.35">
      <c r="A300" s="373" t="s">
        <v>196</v>
      </c>
      <c r="B300" s="373"/>
      <c r="C300" s="373"/>
      <c r="D300" s="373"/>
    </row>
    <row r="301" spans="1:4" s="300" customFormat="1" ht="6.75" customHeight="1" x14ac:dyDescent="0.35">
      <c r="A301" s="301"/>
      <c r="B301" s="301"/>
      <c r="C301" s="301"/>
      <c r="D301" s="316"/>
    </row>
    <row r="302" spans="1:4" s="300" customFormat="1" ht="36" customHeight="1" x14ac:dyDescent="0.35">
      <c r="A302" s="373" t="s">
        <v>193</v>
      </c>
      <c r="B302" s="373"/>
      <c r="C302" s="373"/>
      <c r="D302" s="373"/>
    </row>
    <row r="303" spans="1:4" s="300" customFormat="1" ht="6.75" customHeight="1" x14ac:dyDescent="0.35">
      <c r="A303" s="301"/>
      <c r="B303" s="301"/>
      <c r="C303" s="301"/>
      <c r="D303" s="316"/>
    </row>
    <row r="304" spans="1:4" s="300" customFormat="1" ht="15" customHeight="1" x14ac:dyDescent="0.35">
      <c r="A304" s="385" t="s">
        <v>151</v>
      </c>
      <c r="B304" s="385"/>
      <c r="C304" s="385"/>
      <c r="D304" s="385"/>
    </row>
    <row r="305" spans="1:4" s="300" customFormat="1" ht="6.75" customHeight="1" x14ac:dyDescent="0.35">
      <c r="A305" s="304"/>
      <c r="B305" s="305"/>
      <c r="C305" s="305"/>
      <c r="D305" s="305"/>
    </row>
    <row r="306" spans="1:4" s="300" customFormat="1" ht="11.25" customHeight="1" x14ac:dyDescent="0.35">
      <c r="A306" s="370" t="s">
        <v>152</v>
      </c>
      <c r="B306" s="370"/>
      <c r="C306" s="306" t="s">
        <v>153</v>
      </c>
      <c r="D306" s="323">
        <f>'Proposed Rates'!F353</f>
        <v>15</v>
      </c>
    </row>
    <row r="307" spans="1:4" s="315" customFormat="1" ht="18.75" customHeight="1" x14ac:dyDescent="0.45">
      <c r="A307" s="376" t="s">
        <v>199</v>
      </c>
      <c r="B307" s="376"/>
      <c r="C307" s="376"/>
      <c r="D307" s="376"/>
    </row>
    <row r="308" spans="1:4" s="300" customFormat="1" ht="36" customHeight="1" x14ac:dyDescent="0.35">
      <c r="A308" s="373" t="s">
        <v>200</v>
      </c>
      <c r="B308" s="373"/>
      <c r="C308" s="373"/>
      <c r="D308" s="373"/>
    </row>
    <row r="309" spans="1:4" s="300" customFormat="1" ht="6.75" customHeight="1" x14ac:dyDescent="0.35">
      <c r="A309" s="301"/>
      <c r="B309" s="301"/>
      <c r="C309" s="301"/>
      <c r="D309" s="316"/>
    </row>
    <row r="310" spans="1:4" s="300" customFormat="1" ht="11.25" customHeight="1" x14ac:dyDescent="0.35">
      <c r="A310" s="377" t="s">
        <v>146</v>
      </c>
      <c r="B310" s="377"/>
      <c r="C310" s="377"/>
      <c r="D310" s="377"/>
    </row>
    <row r="311" spans="1:4" s="300" customFormat="1" ht="6.75" customHeight="1" x14ac:dyDescent="0.35">
      <c r="A311" s="302"/>
      <c r="B311" s="303"/>
      <c r="C311" s="303"/>
      <c r="D311" s="303"/>
    </row>
    <row r="312" spans="1:4" s="300" customFormat="1" ht="36" customHeight="1" x14ac:dyDescent="0.35">
      <c r="A312" s="373" t="s">
        <v>147</v>
      </c>
      <c r="B312" s="373"/>
      <c r="C312" s="373"/>
      <c r="D312" s="373"/>
    </row>
    <row r="313" spans="1:4" s="300" customFormat="1" ht="6.75" customHeight="1" x14ac:dyDescent="0.35">
      <c r="A313" s="301"/>
      <c r="B313" s="301"/>
      <c r="C313" s="301"/>
      <c r="D313" s="316"/>
    </row>
    <row r="314" spans="1:4" s="300" customFormat="1" ht="48" customHeight="1" x14ac:dyDescent="0.35">
      <c r="A314" s="373" t="s">
        <v>148</v>
      </c>
      <c r="B314" s="373"/>
      <c r="C314" s="373"/>
      <c r="D314" s="373"/>
    </row>
    <row r="315" spans="1:4" s="300" customFormat="1" ht="6.75" customHeight="1" x14ac:dyDescent="0.35">
      <c r="A315" s="301"/>
      <c r="B315" s="301"/>
      <c r="C315" s="301"/>
      <c r="D315" s="316"/>
    </row>
    <row r="316" spans="1:4" s="300" customFormat="1" ht="24" customHeight="1" x14ac:dyDescent="0.35">
      <c r="A316" s="373" t="s">
        <v>196</v>
      </c>
      <c r="B316" s="373"/>
      <c r="C316" s="373"/>
      <c r="D316" s="373"/>
    </row>
    <row r="317" spans="1:4" s="300" customFormat="1" ht="6.75" customHeight="1" x14ac:dyDescent="0.35">
      <c r="A317" s="301"/>
      <c r="B317" s="301"/>
      <c r="C317" s="301"/>
      <c r="D317" s="316"/>
    </row>
    <row r="318" spans="1:4" s="300" customFormat="1" ht="36" customHeight="1" x14ac:dyDescent="0.35">
      <c r="A318" s="373" t="s">
        <v>193</v>
      </c>
      <c r="B318" s="373"/>
      <c r="C318" s="373"/>
      <c r="D318" s="373"/>
    </row>
    <row r="319" spans="1:4" s="300" customFormat="1" ht="6.75" customHeight="1" x14ac:dyDescent="0.35">
      <c r="A319" s="301"/>
      <c r="B319" s="301"/>
      <c r="C319" s="301"/>
      <c r="D319" s="316"/>
    </row>
    <row r="320" spans="1:4" s="300" customFormat="1" ht="15" customHeight="1" x14ac:dyDescent="0.35">
      <c r="A320" s="385" t="s">
        <v>151</v>
      </c>
      <c r="B320" s="385"/>
      <c r="C320" s="385"/>
      <c r="D320" s="385"/>
    </row>
    <row r="321" spans="1:4" s="300" customFormat="1" ht="6.75" customHeight="1" x14ac:dyDescent="0.35">
      <c r="A321" s="304"/>
      <c r="B321" s="305"/>
      <c r="C321" s="305"/>
      <c r="D321" s="305"/>
    </row>
    <row r="322" spans="1:4" s="300" customFormat="1" ht="11.25" customHeight="1" x14ac:dyDescent="0.35">
      <c r="A322" s="370" t="s">
        <v>152</v>
      </c>
      <c r="B322" s="370"/>
      <c r="C322" s="306" t="s">
        <v>153</v>
      </c>
      <c r="D322" s="323">
        <f>'Proposed Rates'!F354</f>
        <v>78</v>
      </c>
    </row>
    <row r="323" spans="1:4" s="315" customFormat="1" ht="18.75" customHeight="1" x14ac:dyDescent="0.45">
      <c r="A323" s="376" t="s">
        <v>201</v>
      </c>
      <c r="B323" s="376"/>
      <c r="C323" s="376"/>
      <c r="D323" s="376"/>
    </row>
    <row r="324" spans="1:4" s="300" customFormat="1" ht="36" customHeight="1" x14ac:dyDescent="0.35">
      <c r="A324" s="373" t="s">
        <v>202</v>
      </c>
      <c r="B324" s="373"/>
      <c r="C324" s="373"/>
      <c r="D324" s="373"/>
    </row>
    <row r="325" spans="1:4" s="300" customFormat="1" ht="6.75" customHeight="1" x14ac:dyDescent="0.35">
      <c r="A325" s="301"/>
      <c r="B325" s="301"/>
      <c r="C325" s="301"/>
      <c r="D325" s="316"/>
    </row>
    <row r="326" spans="1:4" s="300" customFormat="1" ht="11.25" customHeight="1" x14ac:dyDescent="0.35">
      <c r="A326" s="377" t="s">
        <v>146</v>
      </c>
      <c r="B326" s="377"/>
      <c r="C326" s="377"/>
      <c r="D326" s="377"/>
    </row>
    <row r="327" spans="1:4" s="300" customFormat="1" ht="6.75" customHeight="1" x14ac:dyDescent="0.35">
      <c r="A327" s="302"/>
      <c r="B327" s="303"/>
      <c r="C327" s="303"/>
      <c r="D327" s="303"/>
    </row>
    <row r="328" spans="1:4" s="300" customFormat="1" ht="36" customHeight="1" x14ac:dyDescent="0.35">
      <c r="A328" s="373" t="s">
        <v>147</v>
      </c>
      <c r="B328" s="373"/>
      <c r="C328" s="373"/>
      <c r="D328" s="373"/>
    </row>
    <row r="329" spans="1:4" s="300" customFormat="1" ht="6.75" customHeight="1" x14ac:dyDescent="0.35">
      <c r="A329" s="301"/>
      <c r="B329" s="301"/>
      <c r="C329" s="301"/>
      <c r="D329" s="316"/>
    </row>
    <row r="330" spans="1:4" s="300" customFormat="1" ht="48" customHeight="1" x14ac:dyDescent="0.35">
      <c r="A330" s="373" t="s">
        <v>148</v>
      </c>
      <c r="B330" s="373"/>
      <c r="C330" s="373"/>
      <c r="D330" s="373"/>
    </row>
    <row r="331" spans="1:4" s="300" customFormat="1" ht="6.75" customHeight="1" x14ac:dyDescent="0.35">
      <c r="A331" s="301"/>
      <c r="B331" s="301"/>
      <c r="C331" s="301"/>
      <c r="D331" s="316"/>
    </row>
    <row r="332" spans="1:4" s="300" customFormat="1" ht="24" customHeight="1" x14ac:dyDescent="0.35">
      <c r="A332" s="373" t="s">
        <v>196</v>
      </c>
      <c r="B332" s="373"/>
      <c r="C332" s="373"/>
      <c r="D332" s="373"/>
    </row>
    <row r="333" spans="1:4" s="300" customFormat="1" ht="6.75" customHeight="1" x14ac:dyDescent="0.35">
      <c r="A333" s="301"/>
      <c r="B333" s="301"/>
      <c r="C333" s="301"/>
      <c r="D333" s="316"/>
    </row>
    <row r="334" spans="1:4" s="300" customFormat="1" ht="36" customHeight="1" x14ac:dyDescent="0.35">
      <c r="A334" s="373" t="s">
        <v>193</v>
      </c>
      <c r="B334" s="373"/>
      <c r="C334" s="373"/>
      <c r="D334" s="373"/>
    </row>
    <row r="335" spans="1:4" s="300" customFormat="1" ht="6.75" customHeight="1" x14ac:dyDescent="0.35">
      <c r="A335" s="301"/>
      <c r="B335" s="301"/>
      <c r="C335" s="301"/>
      <c r="D335" s="316"/>
    </row>
    <row r="336" spans="1:4" s="300" customFormat="1" ht="15" customHeight="1" x14ac:dyDescent="0.35">
      <c r="A336" s="385" t="s">
        <v>151</v>
      </c>
      <c r="B336" s="385"/>
      <c r="C336" s="385"/>
      <c r="D336" s="385"/>
    </row>
    <row r="337" spans="1:4" s="300" customFormat="1" ht="6.75" customHeight="1" x14ac:dyDescent="0.35">
      <c r="A337" s="304"/>
      <c r="B337" s="305"/>
      <c r="C337" s="305"/>
      <c r="D337" s="305"/>
    </row>
    <row r="338" spans="1:4" s="300" customFormat="1" ht="11.25" customHeight="1" x14ac:dyDescent="0.35">
      <c r="A338" s="370" t="s">
        <v>152</v>
      </c>
      <c r="B338" s="370"/>
      <c r="C338" s="306" t="s">
        <v>153</v>
      </c>
      <c r="D338" s="323">
        <f>'Proposed Rates'!F355</f>
        <v>322</v>
      </c>
    </row>
    <row r="339" spans="1:4" s="300" customFormat="1" ht="6.75" customHeight="1" x14ac:dyDescent="0.35">
      <c r="A339" s="324"/>
      <c r="B339" s="308"/>
      <c r="C339" s="306"/>
      <c r="D339" s="323"/>
    </row>
    <row r="340" spans="1:4" s="300" customFormat="1" ht="18" customHeight="1" x14ac:dyDescent="0.4">
      <c r="A340" s="325" t="s">
        <v>203</v>
      </c>
      <c r="B340" s="326"/>
      <c r="C340" s="326"/>
      <c r="D340" s="327"/>
    </row>
    <row r="341" spans="1:4" s="300" customFormat="1" ht="11.25" customHeight="1" x14ac:dyDescent="0.35">
      <c r="A341" s="375" t="s">
        <v>204</v>
      </c>
      <c r="B341" s="375"/>
      <c r="C341" s="328" t="s">
        <v>92</v>
      </c>
      <c r="D341" s="329">
        <f>'Proposed Rates'!F356</f>
        <v>-0.45</v>
      </c>
    </row>
    <row r="342" spans="1:4" s="300" customFormat="1" ht="11.25" customHeight="1" x14ac:dyDescent="0.35">
      <c r="A342" s="370" t="s">
        <v>205</v>
      </c>
      <c r="B342" s="370"/>
      <c r="C342" s="328" t="s">
        <v>206</v>
      </c>
      <c r="D342" s="329">
        <f>'Proposed Rates'!F357</f>
        <v>-1</v>
      </c>
    </row>
    <row r="343" spans="1:4" s="300" customFormat="1" ht="18" customHeight="1" x14ac:dyDescent="0.4">
      <c r="A343" s="325" t="s">
        <v>207</v>
      </c>
      <c r="B343" s="326"/>
      <c r="C343" s="326"/>
      <c r="D343" s="330"/>
    </row>
    <row r="344" spans="1:4" s="300" customFormat="1" ht="6.75" customHeight="1" x14ac:dyDescent="0.4">
      <c r="A344" s="325"/>
      <c r="B344" s="326"/>
      <c r="C344" s="326"/>
      <c r="D344" s="330"/>
    </row>
    <row r="345" spans="1:4" s="300" customFormat="1" ht="11.25" customHeight="1" x14ac:dyDescent="0.35">
      <c r="A345" s="384" t="s">
        <v>146</v>
      </c>
      <c r="B345" s="384"/>
      <c r="C345" s="384"/>
      <c r="D345" s="384"/>
    </row>
    <row r="346" spans="1:4" s="300" customFormat="1" ht="6.75" customHeight="1" x14ac:dyDescent="0.35">
      <c r="A346" s="331"/>
      <c r="B346" s="332"/>
      <c r="C346" s="332"/>
      <c r="D346" s="332"/>
    </row>
    <row r="347" spans="1:4" s="300" customFormat="1" ht="36" customHeight="1" x14ac:dyDescent="0.35">
      <c r="A347" s="382" t="s">
        <v>147</v>
      </c>
      <c r="B347" s="382"/>
      <c r="C347" s="382"/>
      <c r="D347" s="382"/>
    </row>
    <row r="348" spans="1:4" s="300" customFormat="1" ht="6.75" customHeight="1" x14ac:dyDescent="0.35">
      <c r="A348" s="333"/>
      <c r="B348" s="333"/>
      <c r="C348" s="333"/>
      <c r="D348" s="334"/>
    </row>
    <row r="349" spans="1:4" s="300" customFormat="1" ht="48" customHeight="1" x14ac:dyDescent="0.35">
      <c r="A349" s="382" t="s">
        <v>208</v>
      </c>
      <c r="B349" s="382"/>
      <c r="C349" s="382"/>
      <c r="D349" s="382"/>
    </row>
    <row r="350" spans="1:4" s="300" customFormat="1" ht="6.75" customHeight="1" x14ac:dyDescent="0.35">
      <c r="A350" s="333"/>
      <c r="B350" s="333"/>
      <c r="C350" s="333"/>
      <c r="D350" s="334"/>
    </row>
    <row r="351" spans="1:4" s="300" customFormat="1" ht="36" customHeight="1" x14ac:dyDescent="0.35">
      <c r="A351" s="382" t="s">
        <v>150</v>
      </c>
      <c r="B351" s="382"/>
      <c r="C351" s="382"/>
      <c r="D351" s="382"/>
    </row>
    <row r="352" spans="1:4" s="300" customFormat="1" ht="6.75" customHeight="1" x14ac:dyDescent="0.35">
      <c r="A352" s="333"/>
      <c r="B352" s="333"/>
      <c r="C352" s="333"/>
      <c r="D352" s="334"/>
    </row>
    <row r="353" spans="1:4" s="300" customFormat="1" ht="15" customHeight="1" x14ac:dyDescent="0.35">
      <c r="A353" s="335" t="s">
        <v>209</v>
      </c>
      <c r="B353" s="326"/>
      <c r="C353" s="326"/>
      <c r="D353" s="330"/>
    </row>
    <row r="354" spans="1:4" s="300" customFormat="1" ht="11.25" customHeight="1" x14ac:dyDescent="0.35">
      <c r="A354" s="383" t="s">
        <v>210</v>
      </c>
      <c r="B354" s="383"/>
      <c r="C354" s="306" t="s">
        <v>153</v>
      </c>
      <c r="D354" s="323">
        <f>'Proposed Rates'!F296</f>
        <v>16</v>
      </c>
    </row>
    <row r="355" spans="1:4" s="300" customFormat="1" ht="11.25" customHeight="1" x14ac:dyDescent="0.35">
      <c r="A355" s="336" t="s">
        <v>211</v>
      </c>
      <c r="B355" s="336"/>
      <c r="C355" s="306" t="s">
        <v>153</v>
      </c>
      <c r="D355" s="323">
        <f>'Proposed Rates'!F297</f>
        <v>26</v>
      </c>
    </row>
    <row r="356" spans="1:4" s="300" customFormat="1" ht="11.25" customHeight="1" x14ac:dyDescent="0.35">
      <c r="A356" s="383" t="s">
        <v>212</v>
      </c>
      <c r="B356" s="383"/>
      <c r="C356" s="306" t="s">
        <v>153</v>
      </c>
      <c r="D356" s="323">
        <f>'Proposed Rates'!F298</f>
        <v>6</v>
      </c>
    </row>
    <row r="357" spans="1:4" s="300" customFormat="1" ht="11.25" customHeight="1" x14ac:dyDescent="0.35">
      <c r="A357" s="383" t="s">
        <v>213</v>
      </c>
      <c r="B357" s="383"/>
      <c r="C357" s="306" t="s">
        <v>153</v>
      </c>
      <c r="D357" s="323">
        <f>'Proposed Rates'!F299</f>
        <v>126</v>
      </c>
    </row>
    <row r="358" spans="1:4" s="300" customFormat="1" ht="11.25" customHeight="1" x14ac:dyDescent="0.35">
      <c r="A358" s="383" t="s">
        <v>214</v>
      </c>
      <c r="B358" s="383"/>
      <c r="C358" s="306" t="s">
        <v>153</v>
      </c>
      <c r="D358" s="323">
        <f>'Proposed Rates'!F300</f>
        <v>16</v>
      </c>
    </row>
    <row r="359" spans="1:4" s="300" customFormat="1" ht="11.25" customHeight="1" x14ac:dyDescent="0.35">
      <c r="A359" s="383" t="s">
        <v>215</v>
      </c>
      <c r="B359" s="383"/>
      <c r="C359" s="306" t="s">
        <v>153</v>
      </c>
      <c r="D359" s="323">
        <f>'Proposed Rates'!F301</f>
        <v>26</v>
      </c>
    </row>
    <row r="360" spans="1:4" s="300" customFormat="1" ht="11.25" customHeight="1" x14ac:dyDescent="0.35">
      <c r="A360" s="383" t="s">
        <v>216</v>
      </c>
      <c r="B360" s="383"/>
      <c r="C360" s="306" t="s">
        <v>153</v>
      </c>
      <c r="D360" s="323">
        <f>'Proposed Rates'!F302</f>
        <v>26</v>
      </c>
    </row>
    <row r="361" spans="1:4" s="300" customFormat="1" ht="11.25" customHeight="1" x14ac:dyDescent="0.35">
      <c r="A361" s="383" t="s">
        <v>217</v>
      </c>
      <c r="B361" s="383"/>
      <c r="C361" s="306" t="s">
        <v>153</v>
      </c>
      <c r="D361" s="323">
        <f>'Proposed Rates'!F303</f>
        <v>69</v>
      </c>
    </row>
    <row r="362" spans="1:4" s="300" customFormat="1" ht="14.25" customHeight="1" x14ac:dyDescent="0.35">
      <c r="A362" s="383" t="s">
        <v>218</v>
      </c>
      <c r="B362" s="383"/>
      <c r="C362" s="306" t="s">
        <v>153</v>
      </c>
      <c r="D362" s="323">
        <f>'Proposed Rates'!F304</f>
        <v>103</v>
      </c>
    </row>
    <row r="363" spans="1:4" s="300" customFormat="1" ht="11.25" customHeight="1" x14ac:dyDescent="0.35">
      <c r="A363" s="383" t="s">
        <v>219</v>
      </c>
      <c r="B363" s="383"/>
      <c r="C363" s="306" t="s">
        <v>153</v>
      </c>
      <c r="D363" s="323">
        <f>'Proposed Rates'!F305</f>
        <v>322</v>
      </c>
    </row>
    <row r="364" spans="1:4" s="300" customFormat="1" ht="11.25" customHeight="1" x14ac:dyDescent="0.35">
      <c r="A364" s="383" t="s">
        <v>220</v>
      </c>
      <c r="B364" s="383"/>
      <c r="C364" s="306" t="s">
        <v>153</v>
      </c>
      <c r="D364" s="323">
        <f>'Proposed Rates'!F306</f>
        <v>244</v>
      </c>
    </row>
    <row r="365" spans="1:4" s="300" customFormat="1" ht="6.75" customHeight="1" x14ac:dyDescent="0.35">
      <c r="A365" s="336"/>
      <c r="B365" s="336"/>
      <c r="C365" s="306"/>
      <c r="D365" s="323"/>
    </row>
    <row r="366" spans="1:4" s="300" customFormat="1" ht="15" customHeight="1" x14ac:dyDescent="0.35">
      <c r="A366" s="335" t="s">
        <v>221</v>
      </c>
      <c r="B366" s="326"/>
      <c r="C366" s="337"/>
      <c r="D366" s="338"/>
    </row>
    <row r="367" spans="1:4" s="300" customFormat="1" ht="22.5" customHeight="1" x14ac:dyDescent="0.35">
      <c r="A367" s="383" t="s">
        <v>222</v>
      </c>
      <c r="B367" s="383"/>
      <c r="C367" s="306" t="s">
        <v>206</v>
      </c>
      <c r="D367" s="323">
        <f>'Proposed Rates'!F310</f>
        <v>1.5</v>
      </c>
    </row>
    <row r="368" spans="1:4" s="300" customFormat="1" ht="11.25" customHeight="1" x14ac:dyDescent="0.35">
      <c r="A368" s="383" t="s">
        <v>223</v>
      </c>
      <c r="B368" s="383"/>
      <c r="C368" s="306" t="s">
        <v>153</v>
      </c>
      <c r="D368" s="323">
        <f>'Proposed Rates'!F311</f>
        <v>69</v>
      </c>
    </row>
    <row r="369" spans="1:4" s="300" customFormat="1" ht="11.25" customHeight="1" x14ac:dyDescent="0.35">
      <c r="A369" s="383" t="s">
        <v>224</v>
      </c>
      <c r="B369" s="383"/>
      <c r="C369" s="306" t="s">
        <v>153</v>
      </c>
      <c r="D369" s="323">
        <f>'Proposed Rates'!F312</f>
        <v>103</v>
      </c>
    </row>
    <row r="370" spans="1:4" s="300" customFormat="1" ht="11.25" customHeight="1" x14ac:dyDescent="0.35">
      <c r="A370" s="383" t="s">
        <v>225</v>
      </c>
      <c r="B370" s="383"/>
      <c r="C370" s="306" t="s">
        <v>153</v>
      </c>
      <c r="D370" s="323">
        <f>'Proposed Rates'!F313</f>
        <v>257</v>
      </c>
    </row>
    <row r="371" spans="1:4" s="300" customFormat="1" ht="11.25" customHeight="1" x14ac:dyDescent="0.35">
      <c r="A371" s="383" t="s">
        <v>226</v>
      </c>
      <c r="B371" s="383"/>
      <c r="C371" s="306" t="s">
        <v>153</v>
      </c>
      <c r="D371" s="323">
        <f>'Proposed Rates'!F314</f>
        <v>437</v>
      </c>
    </row>
    <row r="372" spans="1:4" s="300" customFormat="1" ht="6.75" customHeight="1" x14ac:dyDescent="0.35">
      <c r="A372" s="336"/>
      <c r="B372" s="336"/>
      <c r="C372" s="306"/>
      <c r="D372" s="323">
        <f>'Proposed Rates'!F315</f>
        <v>0</v>
      </c>
    </row>
    <row r="373" spans="1:4" s="300" customFormat="1" ht="15" customHeight="1" x14ac:dyDescent="0.35">
      <c r="A373" s="339" t="s">
        <v>227</v>
      </c>
      <c r="B373" s="326"/>
      <c r="C373" s="337"/>
      <c r="D373" s="323">
        <f>'Proposed Rates'!F316</f>
        <v>0</v>
      </c>
    </row>
    <row r="374" spans="1:4" s="300" customFormat="1" ht="11.25" customHeight="1" x14ac:dyDescent="0.35">
      <c r="A374" s="383" t="s">
        <v>228</v>
      </c>
      <c r="B374" s="383"/>
      <c r="C374" s="306" t="s">
        <v>153</v>
      </c>
      <c r="D374" s="323">
        <f>'Proposed Rates'!F317</f>
        <v>910</v>
      </c>
    </row>
    <row r="375" spans="1:4" s="300" customFormat="1" ht="11.25" customHeight="1" x14ac:dyDescent="0.35">
      <c r="A375" s="383" t="s">
        <v>229</v>
      </c>
      <c r="B375" s="383"/>
      <c r="C375" s="306" t="s">
        <v>153</v>
      </c>
      <c r="D375" s="323">
        <f>'Proposed Rates'!F318</f>
        <v>1320</v>
      </c>
    </row>
    <row r="376" spans="1:4" s="300" customFormat="1" ht="11.25" customHeight="1" x14ac:dyDescent="0.35">
      <c r="A376" s="383" t="s">
        <v>230</v>
      </c>
      <c r="B376" s="383"/>
      <c r="C376" s="306" t="s">
        <v>153</v>
      </c>
      <c r="D376" s="323">
        <f>'Proposed Rates'!F319</f>
        <v>3243</v>
      </c>
    </row>
    <row r="377" spans="1:4" s="300" customFormat="1" ht="22.5" customHeight="1" x14ac:dyDescent="0.35">
      <c r="A377" s="383" t="s">
        <v>231</v>
      </c>
      <c r="B377" s="383"/>
      <c r="C377" s="306" t="s">
        <v>153</v>
      </c>
      <c r="D377" s="323">
        <f>'Proposed Rates'!F320</f>
        <v>46.53</v>
      </c>
    </row>
    <row r="378" spans="1:4" s="300" customFormat="1" ht="11.25" customHeight="1" x14ac:dyDescent="0.35">
      <c r="A378" s="383" t="s">
        <v>232</v>
      </c>
      <c r="B378" s="383"/>
      <c r="C378" s="306"/>
      <c r="D378" s="323" t="str">
        <f>'Proposed Rates'!F321</f>
        <v>Per Attached Table</v>
      </c>
    </row>
    <row r="379" spans="1:4" s="300" customFormat="1" ht="11.25" customHeight="1" x14ac:dyDescent="0.35">
      <c r="A379" s="383" t="s">
        <v>234</v>
      </c>
      <c r="B379" s="383"/>
      <c r="C379" s="306" t="s">
        <v>153</v>
      </c>
      <c r="D379" s="323">
        <f>'Proposed Rates'!F322</f>
        <v>146</v>
      </c>
    </row>
    <row r="380" spans="1:4" s="300" customFormat="1" ht="11.25" customHeight="1" x14ac:dyDescent="0.35">
      <c r="A380" s="383"/>
      <c r="B380" s="383"/>
      <c r="C380" s="306"/>
      <c r="D380" s="323"/>
    </row>
    <row r="381" spans="1:4" s="300" customFormat="1" ht="18" customHeight="1" x14ac:dyDescent="0.4">
      <c r="A381" s="325" t="s">
        <v>235</v>
      </c>
      <c r="B381" s="326"/>
      <c r="C381" s="326"/>
      <c r="D381" s="330"/>
    </row>
    <row r="382" spans="1:4" s="300" customFormat="1" ht="6.75" customHeight="1" x14ac:dyDescent="0.4">
      <c r="A382" s="325"/>
      <c r="B382" s="326"/>
      <c r="C382" s="326"/>
      <c r="D382" s="330"/>
    </row>
    <row r="383" spans="1:4" s="300" customFormat="1" ht="36" customHeight="1" x14ac:dyDescent="0.35">
      <c r="A383" s="382" t="s">
        <v>236</v>
      </c>
      <c r="B383" s="382"/>
      <c r="C383" s="382"/>
      <c r="D383" s="382"/>
    </row>
    <row r="384" spans="1:4" s="300" customFormat="1" ht="6.75" customHeight="1" x14ac:dyDescent="0.35">
      <c r="A384" s="333"/>
      <c r="B384" s="333"/>
      <c r="C384" s="333"/>
      <c r="D384" s="334"/>
    </row>
    <row r="385" spans="1:4" s="300" customFormat="1" ht="48" customHeight="1" x14ac:dyDescent="0.35">
      <c r="A385" s="382" t="s">
        <v>148</v>
      </c>
      <c r="B385" s="382"/>
      <c r="C385" s="382"/>
      <c r="D385" s="382"/>
    </row>
    <row r="386" spans="1:4" s="300" customFormat="1" ht="6.75" customHeight="1" x14ac:dyDescent="0.35">
      <c r="A386" s="333"/>
      <c r="B386" s="333"/>
      <c r="C386" s="333"/>
      <c r="D386" s="334"/>
    </row>
    <row r="387" spans="1:4" s="300" customFormat="1" ht="24" customHeight="1" x14ac:dyDescent="0.35">
      <c r="A387" s="382" t="s">
        <v>183</v>
      </c>
      <c r="B387" s="382"/>
      <c r="C387" s="382"/>
      <c r="D387" s="382"/>
    </row>
    <row r="388" spans="1:4" s="300" customFormat="1" ht="6.75" customHeight="1" x14ac:dyDescent="0.35">
      <c r="A388" s="333"/>
      <c r="B388" s="333"/>
      <c r="C388" s="333"/>
      <c r="D388" s="334"/>
    </row>
    <row r="389" spans="1:4" s="300" customFormat="1" ht="36" customHeight="1" x14ac:dyDescent="0.35">
      <c r="A389" s="382" t="s">
        <v>150</v>
      </c>
      <c r="B389" s="382"/>
      <c r="C389" s="382"/>
      <c r="D389" s="382"/>
    </row>
    <row r="390" spans="1:4" s="300" customFormat="1" ht="6.75" customHeight="1" x14ac:dyDescent="0.35">
      <c r="A390" s="333"/>
      <c r="B390" s="333"/>
      <c r="C390" s="333"/>
      <c r="D390" s="334"/>
    </row>
    <row r="391" spans="1:4" s="300" customFormat="1" ht="24" customHeight="1" x14ac:dyDescent="0.35">
      <c r="A391" s="382" t="s">
        <v>237</v>
      </c>
      <c r="B391" s="382"/>
      <c r="C391" s="382"/>
      <c r="D391" s="382"/>
    </row>
    <row r="392" spans="1:4" s="300" customFormat="1" ht="22.5" customHeight="1" x14ac:dyDescent="0.35">
      <c r="A392" s="370" t="s">
        <v>238</v>
      </c>
      <c r="B392" s="370"/>
      <c r="C392" s="340" t="s">
        <v>153</v>
      </c>
      <c r="D392" s="341">
        <f>'Proposed Rates'!F326</f>
        <v>106.65</v>
      </c>
    </row>
    <row r="393" spans="1:4" s="300" customFormat="1" ht="11.25" customHeight="1" x14ac:dyDescent="0.35">
      <c r="A393" s="370" t="s">
        <v>239</v>
      </c>
      <c r="B393" s="370"/>
      <c r="C393" s="340" t="s">
        <v>153</v>
      </c>
      <c r="D393" s="341">
        <f>'Proposed Rates'!F327</f>
        <v>42.66</v>
      </c>
    </row>
    <row r="394" spans="1:4" s="300" customFormat="1" ht="11.25" customHeight="1" x14ac:dyDescent="0.35">
      <c r="A394" s="370" t="s">
        <v>240</v>
      </c>
      <c r="B394" s="370"/>
      <c r="C394" s="340" t="s">
        <v>241</v>
      </c>
      <c r="D394" s="341">
        <f>'Proposed Rates'!F328</f>
        <v>1.07</v>
      </c>
    </row>
    <row r="395" spans="1:4" s="300" customFormat="1" ht="11.25" customHeight="1" x14ac:dyDescent="0.35">
      <c r="A395" s="370" t="s">
        <v>242</v>
      </c>
      <c r="B395" s="370"/>
      <c r="C395" s="340" t="s">
        <v>241</v>
      </c>
      <c r="D395" s="341">
        <f>'Proposed Rates'!F329</f>
        <v>0.64</v>
      </c>
    </row>
    <row r="396" spans="1:4" s="300" customFormat="1" ht="11.25" customHeight="1" x14ac:dyDescent="0.35">
      <c r="A396" s="370" t="s">
        <v>243</v>
      </c>
      <c r="B396" s="370"/>
      <c r="C396" s="340" t="s">
        <v>241</v>
      </c>
      <c r="D396" s="341">
        <f>'Proposed Rates'!F330</f>
        <v>-0.64</v>
      </c>
    </row>
    <row r="397" spans="1:4" s="300" customFormat="1" ht="11.25" customHeight="1" x14ac:dyDescent="0.35">
      <c r="A397" s="370" t="s">
        <v>244</v>
      </c>
      <c r="B397" s="370"/>
      <c r="C397" s="342"/>
      <c r="D397" s="341"/>
    </row>
    <row r="398" spans="1:4" s="300" customFormat="1" ht="11.25" customHeight="1" x14ac:dyDescent="0.35">
      <c r="A398" s="380" t="s">
        <v>245</v>
      </c>
      <c r="B398" s="380"/>
      <c r="C398" s="340" t="s">
        <v>153</v>
      </c>
      <c r="D398" s="341">
        <f>'Proposed Rates'!F332</f>
        <v>0.53</v>
      </c>
    </row>
    <row r="399" spans="1:4" s="300" customFormat="1" ht="11.25" customHeight="1" x14ac:dyDescent="0.35">
      <c r="A399" s="380" t="s">
        <v>246</v>
      </c>
      <c r="B399" s="380"/>
      <c r="C399" s="340" t="s">
        <v>153</v>
      </c>
      <c r="D399" s="341">
        <f>'Proposed Rates'!F333</f>
        <v>1.07</v>
      </c>
    </row>
    <row r="400" spans="1:4" s="300" customFormat="1" ht="11.25" customHeight="1" x14ac:dyDescent="0.35">
      <c r="A400" s="370" t="s">
        <v>247</v>
      </c>
      <c r="B400" s="370"/>
      <c r="C400" s="343"/>
      <c r="D400" s="341"/>
    </row>
    <row r="401" spans="1:4" s="300" customFormat="1" ht="11.25" customHeight="1" x14ac:dyDescent="0.35">
      <c r="A401" s="370" t="s">
        <v>248</v>
      </c>
      <c r="B401" s="370"/>
      <c r="C401" s="343"/>
      <c r="D401" s="341"/>
    </row>
    <row r="402" spans="1:4" s="300" customFormat="1" ht="11.25" customHeight="1" x14ac:dyDescent="0.35">
      <c r="A402" s="370" t="s">
        <v>249</v>
      </c>
      <c r="B402" s="370"/>
      <c r="C402" s="343"/>
      <c r="D402" s="341"/>
    </row>
    <row r="403" spans="1:4" s="300" customFormat="1" ht="11.25" customHeight="1" x14ac:dyDescent="0.35">
      <c r="A403" s="380" t="s">
        <v>250</v>
      </c>
      <c r="B403" s="380"/>
      <c r="C403" s="340" t="s">
        <v>153</v>
      </c>
      <c r="D403" s="341" t="str">
        <f>'Proposed Rates'!F337</f>
        <v>no charge</v>
      </c>
    </row>
    <row r="404" spans="1:4" s="300" customFormat="1" ht="11.25" customHeight="1" x14ac:dyDescent="0.35">
      <c r="A404" s="380" t="s">
        <v>252</v>
      </c>
      <c r="B404" s="380"/>
      <c r="C404" s="340" t="s">
        <v>153</v>
      </c>
      <c r="D404" s="341">
        <f>'Proposed Rates'!F338</f>
        <v>4.26</v>
      </c>
    </row>
    <row r="405" spans="1:4" s="300" customFormat="1" ht="22.5" customHeight="1" x14ac:dyDescent="0.35">
      <c r="A405" s="370" t="s">
        <v>253</v>
      </c>
      <c r="B405" s="370"/>
      <c r="C405" s="343"/>
      <c r="D405" s="341"/>
    </row>
    <row r="406" spans="1:4" s="300" customFormat="1" ht="11.25" customHeight="1" x14ac:dyDescent="0.35">
      <c r="A406" s="381" t="s">
        <v>254</v>
      </c>
      <c r="B406" s="381"/>
      <c r="C406" s="340" t="s">
        <v>153</v>
      </c>
      <c r="D406" s="341">
        <f>'Proposed Rates'!F340</f>
        <v>2.04</v>
      </c>
    </row>
    <row r="407" spans="1:4" s="300" customFormat="1" ht="6.75" customHeight="1" x14ac:dyDescent="0.35">
      <c r="A407" s="345"/>
      <c r="B407" s="345"/>
      <c r="C407" s="340"/>
      <c r="D407" s="344"/>
    </row>
    <row r="408" spans="1:4" s="300" customFormat="1" ht="15" customHeight="1" x14ac:dyDescent="0.45">
      <c r="A408" s="346" t="s">
        <v>255</v>
      </c>
      <c r="B408" s="346"/>
      <c r="C408" s="347"/>
      <c r="D408" s="348"/>
    </row>
    <row r="409" spans="1:4" s="300" customFormat="1" ht="6.75" customHeight="1" x14ac:dyDescent="0.45">
      <c r="A409" s="346"/>
      <c r="B409" s="346"/>
      <c r="C409" s="347"/>
      <c r="D409" s="348"/>
    </row>
    <row r="410" spans="1:4" s="300" customFormat="1" ht="22.5" customHeight="1" x14ac:dyDescent="0.35">
      <c r="A410" s="378" t="s">
        <v>256</v>
      </c>
      <c r="B410" s="378"/>
      <c r="C410" s="378"/>
      <c r="D410" s="378"/>
    </row>
    <row r="411" spans="1:4" s="300" customFormat="1" ht="11.25" customHeight="1" x14ac:dyDescent="0.35">
      <c r="A411" s="379" t="s">
        <v>257</v>
      </c>
      <c r="B411" s="379"/>
      <c r="C411" s="379"/>
      <c r="D411" s="352">
        <f>'Proposed Rates'!F288</f>
        <v>1.0338000000000001</v>
      </c>
    </row>
    <row r="412" spans="1:4" s="300" customFormat="1" ht="11.25" customHeight="1" x14ac:dyDescent="0.35">
      <c r="A412" s="379" t="s">
        <v>258</v>
      </c>
      <c r="B412" s="379"/>
      <c r="C412" s="379"/>
      <c r="D412" s="352">
        <f>'Proposed Rates'!F289</f>
        <v>1.0152000000000001</v>
      </c>
    </row>
    <row r="413" spans="1:4" s="300" customFormat="1" ht="11.25" customHeight="1" x14ac:dyDescent="0.35">
      <c r="A413" s="379" t="s">
        <v>259</v>
      </c>
      <c r="B413" s="379"/>
      <c r="C413" s="379"/>
      <c r="D413" s="352">
        <f>'Proposed Rates'!F290</f>
        <v>1.0234000000000001</v>
      </c>
    </row>
    <row r="414" spans="1:4" s="300" customFormat="1" ht="11.25" customHeight="1" x14ac:dyDescent="0.35">
      <c r="A414" s="379" t="s">
        <v>260</v>
      </c>
      <c r="B414" s="379"/>
      <c r="C414" s="379"/>
      <c r="D414" s="352">
        <f>'Proposed Rates'!F291</f>
        <v>1.0051000000000001</v>
      </c>
    </row>
    <row r="415" spans="1:4" ht="127.5" customHeight="1" x14ac:dyDescent="0.35"/>
    <row r="416" spans="1:4"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sheetData>
  <mergeCells count="284">
    <mergeCell ref="A1:D1"/>
    <mergeCell ref="A2:D2"/>
    <mergeCell ref="A3:D3"/>
    <mergeCell ref="A4:D4"/>
    <mergeCell ref="A5:D5"/>
    <mergeCell ref="A6:D6"/>
    <mergeCell ref="A18:D18"/>
    <mergeCell ref="A20:D20"/>
    <mergeCell ref="A22:B22"/>
    <mergeCell ref="A23:B23"/>
    <mergeCell ref="A25:B25"/>
    <mergeCell ref="A27:B27"/>
    <mergeCell ref="A7:D7"/>
    <mergeCell ref="A8:D8"/>
    <mergeCell ref="A10:D10"/>
    <mergeCell ref="A12:D12"/>
    <mergeCell ref="A14:D14"/>
    <mergeCell ref="A16:D16"/>
    <mergeCell ref="A24:B24"/>
    <mergeCell ref="A26:B26"/>
    <mergeCell ref="A36:B36"/>
    <mergeCell ref="A37:D37"/>
    <mergeCell ref="A38:D38"/>
    <mergeCell ref="A40:D40"/>
    <mergeCell ref="A42:D42"/>
    <mergeCell ref="A44:D44"/>
    <mergeCell ref="A28:B28"/>
    <mergeCell ref="A29:B29"/>
    <mergeCell ref="A31:B31"/>
    <mergeCell ref="A33:B33"/>
    <mergeCell ref="A34:B34"/>
    <mergeCell ref="A35:B35"/>
    <mergeCell ref="A57:B57"/>
    <mergeCell ref="A58:B58"/>
    <mergeCell ref="A59:B59"/>
    <mergeCell ref="A60:B60"/>
    <mergeCell ref="A62:B62"/>
    <mergeCell ref="A64:B64"/>
    <mergeCell ref="A46:D46"/>
    <mergeCell ref="A48:D48"/>
    <mergeCell ref="A50:D50"/>
    <mergeCell ref="A52:B52"/>
    <mergeCell ref="A53:B53"/>
    <mergeCell ref="A54:B54"/>
    <mergeCell ref="A55:B55"/>
    <mergeCell ref="A56:B56"/>
    <mergeCell ref="A73:D73"/>
    <mergeCell ref="A75:D75"/>
    <mergeCell ref="A77:D77"/>
    <mergeCell ref="A79:D79"/>
    <mergeCell ref="A80:D80"/>
    <mergeCell ref="A81:D81"/>
    <mergeCell ref="A65:B65"/>
    <mergeCell ref="A66:B66"/>
    <mergeCell ref="A67:B67"/>
    <mergeCell ref="A68:D68"/>
    <mergeCell ref="A69:D69"/>
    <mergeCell ref="A71:D71"/>
    <mergeCell ref="A92:B92"/>
    <mergeCell ref="A93:B93"/>
    <mergeCell ref="A95:B95"/>
    <mergeCell ref="A97:B97"/>
    <mergeCell ref="A98:B98"/>
    <mergeCell ref="A99:B99"/>
    <mergeCell ref="A82:D82"/>
    <mergeCell ref="A84:D84"/>
    <mergeCell ref="A86:B86"/>
    <mergeCell ref="A87:B87"/>
    <mergeCell ref="A88:B88"/>
    <mergeCell ref="A89:B89"/>
    <mergeCell ref="A90:B90"/>
    <mergeCell ref="A91:B91"/>
    <mergeCell ref="A110:D110"/>
    <mergeCell ref="A112:D112"/>
    <mergeCell ref="A113:D113"/>
    <mergeCell ref="A114:D114"/>
    <mergeCell ref="A115:D115"/>
    <mergeCell ref="A117:D117"/>
    <mergeCell ref="A100:B100"/>
    <mergeCell ref="A101:D101"/>
    <mergeCell ref="A102:D102"/>
    <mergeCell ref="A104:D104"/>
    <mergeCell ref="A106:D106"/>
    <mergeCell ref="A108:D108"/>
    <mergeCell ref="A128:B128"/>
    <mergeCell ref="A130:B130"/>
    <mergeCell ref="A131:B131"/>
    <mergeCell ref="A132:B132"/>
    <mergeCell ref="A133:B133"/>
    <mergeCell ref="A134:D134"/>
    <mergeCell ref="A119:B119"/>
    <mergeCell ref="A120:B120"/>
    <mergeCell ref="A121:B121"/>
    <mergeCell ref="A125:B125"/>
    <mergeCell ref="A126:B126"/>
    <mergeCell ref="A122:B122"/>
    <mergeCell ref="A123:B123"/>
    <mergeCell ref="A124:B124"/>
    <mergeCell ref="A146:D146"/>
    <mergeCell ref="A147:D147"/>
    <mergeCell ref="A148:D148"/>
    <mergeCell ref="A150:D150"/>
    <mergeCell ref="A152:B152"/>
    <mergeCell ref="A135:D135"/>
    <mergeCell ref="A137:D137"/>
    <mergeCell ref="A139:D139"/>
    <mergeCell ref="A141:D141"/>
    <mergeCell ref="A143:D143"/>
    <mergeCell ref="A145:D145"/>
    <mergeCell ref="A164:B164"/>
    <mergeCell ref="A165:B165"/>
    <mergeCell ref="A166:B166"/>
    <mergeCell ref="A167:D167"/>
    <mergeCell ref="A168:D168"/>
    <mergeCell ref="A170:D170"/>
    <mergeCell ref="A153:B153"/>
    <mergeCell ref="A154:B154"/>
    <mergeCell ref="A158:B158"/>
    <mergeCell ref="A159:B159"/>
    <mergeCell ref="A161:B161"/>
    <mergeCell ref="A163:B163"/>
    <mergeCell ref="A155:B155"/>
    <mergeCell ref="A156:B156"/>
    <mergeCell ref="A157:B157"/>
    <mergeCell ref="A183:B183"/>
    <mergeCell ref="A184:B184"/>
    <mergeCell ref="A188:B188"/>
    <mergeCell ref="A189:B189"/>
    <mergeCell ref="A191:B191"/>
    <mergeCell ref="A172:D172"/>
    <mergeCell ref="A174:D174"/>
    <mergeCell ref="A176:D176"/>
    <mergeCell ref="A178:D178"/>
    <mergeCell ref="A180:D180"/>
    <mergeCell ref="A182:B182"/>
    <mergeCell ref="A185:B185"/>
    <mergeCell ref="A186:B186"/>
    <mergeCell ref="A187:B187"/>
    <mergeCell ref="A200:D200"/>
    <mergeCell ref="A202:D202"/>
    <mergeCell ref="A204:D204"/>
    <mergeCell ref="A206:D206"/>
    <mergeCell ref="A208:D208"/>
    <mergeCell ref="A210:D210"/>
    <mergeCell ref="A193:B193"/>
    <mergeCell ref="A194:B194"/>
    <mergeCell ref="A195:B195"/>
    <mergeCell ref="A196:B196"/>
    <mergeCell ref="A197:D197"/>
    <mergeCell ref="A198:D198"/>
    <mergeCell ref="A219:D219"/>
    <mergeCell ref="A221:D221"/>
    <mergeCell ref="A223:D223"/>
    <mergeCell ref="A225:D225"/>
    <mergeCell ref="A227:D227"/>
    <mergeCell ref="A229:D229"/>
    <mergeCell ref="A212:B212"/>
    <mergeCell ref="A213:B213"/>
    <mergeCell ref="A214:B214"/>
    <mergeCell ref="A215:B215"/>
    <mergeCell ref="A216:D216"/>
    <mergeCell ref="A217:D217"/>
    <mergeCell ref="A239:B239"/>
    <mergeCell ref="A241:B241"/>
    <mergeCell ref="A242:B242"/>
    <mergeCell ref="A243:B243"/>
    <mergeCell ref="A244:B244"/>
    <mergeCell ref="A245:D245"/>
    <mergeCell ref="A231:B231"/>
    <mergeCell ref="A232:B232"/>
    <mergeCell ref="A233:B233"/>
    <mergeCell ref="A236:B236"/>
    <mergeCell ref="A237:B237"/>
    <mergeCell ref="A234:B234"/>
    <mergeCell ref="A235:B235"/>
    <mergeCell ref="A258:D258"/>
    <mergeCell ref="A260:B260"/>
    <mergeCell ref="A261:B261"/>
    <mergeCell ref="A262:B262"/>
    <mergeCell ref="A266:B266"/>
    <mergeCell ref="A246:D246"/>
    <mergeCell ref="A248:D248"/>
    <mergeCell ref="A250:D250"/>
    <mergeCell ref="A252:D252"/>
    <mergeCell ref="A254:D254"/>
    <mergeCell ref="A256:D256"/>
    <mergeCell ref="A263:B263"/>
    <mergeCell ref="A264:B264"/>
    <mergeCell ref="A265:B265"/>
    <mergeCell ref="A275:D275"/>
    <mergeCell ref="A276:D276"/>
    <mergeCell ref="A278:D278"/>
    <mergeCell ref="A280:D280"/>
    <mergeCell ref="A282:D282"/>
    <mergeCell ref="A284:D284"/>
    <mergeCell ref="A267:B267"/>
    <mergeCell ref="A269:B269"/>
    <mergeCell ref="A271:B271"/>
    <mergeCell ref="A272:B272"/>
    <mergeCell ref="A273:B273"/>
    <mergeCell ref="A274:B274"/>
    <mergeCell ref="A296:D296"/>
    <mergeCell ref="A298:D298"/>
    <mergeCell ref="A300:D300"/>
    <mergeCell ref="A302:D302"/>
    <mergeCell ref="A304:D304"/>
    <mergeCell ref="A306:B306"/>
    <mergeCell ref="A286:D286"/>
    <mergeCell ref="A288:D288"/>
    <mergeCell ref="A290:B290"/>
    <mergeCell ref="A291:D291"/>
    <mergeCell ref="A292:D292"/>
    <mergeCell ref="A294:D294"/>
    <mergeCell ref="A318:D318"/>
    <mergeCell ref="A320:D320"/>
    <mergeCell ref="A322:B322"/>
    <mergeCell ref="A323:D323"/>
    <mergeCell ref="A324:D324"/>
    <mergeCell ref="A326:D326"/>
    <mergeCell ref="A307:D307"/>
    <mergeCell ref="A308:D308"/>
    <mergeCell ref="A310:D310"/>
    <mergeCell ref="A312:D312"/>
    <mergeCell ref="A314:D314"/>
    <mergeCell ref="A316:D316"/>
    <mergeCell ref="A341:B341"/>
    <mergeCell ref="A342:B342"/>
    <mergeCell ref="A345:D345"/>
    <mergeCell ref="A347:D347"/>
    <mergeCell ref="A349:D349"/>
    <mergeCell ref="A351:D351"/>
    <mergeCell ref="A328:D328"/>
    <mergeCell ref="A330:D330"/>
    <mergeCell ref="A332:D332"/>
    <mergeCell ref="A334:D334"/>
    <mergeCell ref="A336:D336"/>
    <mergeCell ref="A338:B338"/>
    <mergeCell ref="A361:B361"/>
    <mergeCell ref="A362:B362"/>
    <mergeCell ref="A363:B363"/>
    <mergeCell ref="A364:B364"/>
    <mergeCell ref="A367:B367"/>
    <mergeCell ref="A368:B368"/>
    <mergeCell ref="A354:B354"/>
    <mergeCell ref="A356:B356"/>
    <mergeCell ref="A357:B357"/>
    <mergeCell ref="A358:B358"/>
    <mergeCell ref="A359:B359"/>
    <mergeCell ref="A360:B360"/>
    <mergeCell ref="A377:B377"/>
    <mergeCell ref="A378:B378"/>
    <mergeCell ref="A379:B379"/>
    <mergeCell ref="A380:B380"/>
    <mergeCell ref="A383:D383"/>
    <mergeCell ref="A385:D385"/>
    <mergeCell ref="A369:B369"/>
    <mergeCell ref="A370:B370"/>
    <mergeCell ref="A371:B371"/>
    <mergeCell ref="A374:B374"/>
    <mergeCell ref="A375:B375"/>
    <mergeCell ref="A376:B376"/>
    <mergeCell ref="A395:B395"/>
    <mergeCell ref="A396:B396"/>
    <mergeCell ref="A397:B397"/>
    <mergeCell ref="A398:B398"/>
    <mergeCell ref="A399:B399"/>
    <mergeCell ref="A400:B400"/>
    <mergeCell ref="A387:D387"/>
    <mergeCell ref="A389:D389"/>
    <mergeCell ref="A391:D391"/>
    <mergeCell ref="A392:B392"/>
    <mergeCell ref="A393:B393"/>
    <mergeCell ref="A394:B394"/>
    <mergeCell ref="A410:D410"/>
    <mergeCell ref="A411:C411"/>
    <mergeCell ref="A412:C412"/>
    <mergeCell ref="A413:C413"/>
    <mergeCell ref="A414:C414"/>
    <mergeCell ref="A401:B401"/>
    <mergeCell ref="A402:B402"/>
    <mergeCell ref="A403:B403"/>
    <mergeCell ref="A404:B404"/>
    <mergeCell ref="A405:B405"/>
    <mergeCell ref="A406:B406"/>
  </mergeCells>
  <pageMargins left="0.7" right="0.7" top="0.75" bottom="0.75" header="0.3" footer="0.3"/>
  <pageSetup fitToHeight="0" orientation="portrait" r:id="rId1"/>
  <rowBreaks count="16" manualBreakCount="16">
    <brk id="36" max="16383" man="1"/>
    <brk id="67" max="16383" man="1"/>
    <brk id="94" max="3" man="1"/>
    <brk id="100" max="16383" man="1"/>
    <brk id="133" max="16383" man="1"/>
    <brk id="160" max="3" man="1"/>
    <brk id="166" max="16383" man="1"/>
    <brk id="196" max="16383" man="1"/>
    <brk id="215" max="16383" man="1"/>
    <brk id="244" max="16383" man="1"/>
    <brk id="274" max="16383" man="1"/>
    <brk id="290" max="16383" man="1"/>
    <brk id="306" max="16383" man="1"/>
    <brk id="322" max="16383" man="1"/>
    <brk id="342" max="3" man="1"/>
    <brk id="380"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7"/>
  <sheetViews>
    <sheetView view="pageBreakPreview" topLeftCell="A367" zoomScaleNormal="100" zoomScaleSheetLayoutView="100" workbookViewId="0">
      <selection activeCell="D346" sqref="D346:D347"/>
    </sheetView>
  </sheetViews>
  <sheetFormatPr defaultColWidth="9.1796875" defaultRowHeight="14.5" x14ac:dyDescent="0.35"/>
  <cols>
    <col min="1" max="1" width="54" style="349" customWidth="1"/>
    <col min="2" max="2" width="16.453125" style="349" customWidth="1"/>
    <col min="3" max="3" width="10.26953125" style="349" customWidth="1"/>
    <col min="4" max="4" width="9.26953125" style="349" customWidth="1"/>
    <col min="5" max="5" width="9.1796875" style="349" customWidth="1"/>
    <col min="6" max="459" width="9.1796875" style="349"/>
    <col min="460" max="460" width="74" style="349" customWidth="1"/>
    <col min="461" max="16384" width="9.1796875" style="349"/>
  </cols>
  <sheetData>
    <row r="1" spans="1:4" s="300" customFormat="1" ht="23.25" customHeight="1" x14ac:dyDescent="0.35">
      <c r="A1" s="390" t="s">
        <v>138</v>
      </c>
      <c r="B1" s="390"/>
      <c r="C1" s="390"/>
      <c r="D1" s="390"/>
    </row>
    <row r="2" spans="1:4" s="300" customFormat="1" ht="18" customHeight="1" x14ac:dyDescent="0.35">
      <c r="A2" s="391" t="s">
        <v>139</v>
      </c>
      <c r="B2" s="391"/>
      <c r="C2" s="391"/>
      <c r="D2" s="391"/>
    </row>
    <row r="3" spans="1:4" s="300" customFormat="1" ht="15.75" customHeight="1" x14ac:dyDescent="0.35">
      <c r="A3" s="392" t="s">
        <v>261</v>
      </c>
      <c r="B3" s="392"/>
      <c r="C3" s="392"/>
      <c r="D3" s="392"/>
    </row>
    <row r="4" spans="1:4" s="300" customFormat="1" ht="11.25" customHeight="1" x14ac:dyDescent="0.35">
      <c r="A4" s="393" t="s">
        <v>141</v>
      </c>
      <c r="B4" s="393"/>
      <c r="C4" s="393"/>
      <c r="D4" s="393"/>
    </row>
    <row r="5" spans="1:4" s="300" customFormat="1" ht="11.25" customHeight="1" x14ac:dyDescent="0.35">
      <c r="A5" s="393" t="s">
        <v>142</v>
      </c>
      <c r="B5" s="393"/>
      <c r="C5" s="393"/>
      <c r="D5" s="393"/>
    </row>
    <row r="6" spans="1:4" s="300" customFormat="1" ht="11.25" customHeight="1" x14ac:dyDescent="0.35">
      <c r="A6" s="394" t="s">
        <v>143</v>
      </c>
      <c r="B6" s="394"/>
      <c r="C6" s="394"/>
      <c r="D6" s="394"/>
    </row>
    <row r="7" spans="1:4" s="300" customFormat="1" ht="18.75" customHeight="1" x14ac:dyDescent="0.35">
      <c r="A7" s="396" t="s">
        <v>144</v>
      </c>
      <c r="B7" s="374"/>
      <c r="C7" s="374"/>
      <c r="D7" s="374"/>
    </row>
    <row r="8" spans="1:4" s="300" customFormat="1" ht="72" customHeight="1" x14ac:dyDescent="0.35">
      <c r="A8" s="373" t="s">
        <v>145</v>
      </c>
      <c r="B8" s="373"/>
      <c r="C8" s="373"/>
      <c r="D8" s="373"/>
    </row>
    <row r="9" spans="1:4" s="300" customFormat="1" ht="6.75" customHeight="1" x14ac:dyDescent="0.35">
      <c r="A9" s="301"/>
      <c r="B9" s="301"/>
      <c r="C9" s="301"/>
      <c r="D9" s="301"/>
    </row>
    <row r="10" spans="1:4" s="300" customFormat="1" ht="11.25" customHeight="1" x14ac:dyDescent="0.35">
      <c r="A10" s="377" t="s">
        <v>146</v>
      </c>
      <c r="B10" s="397"/>
      <c r="C10" s="397"/>
      <c r="D10" s="397"/>
    </row>
    <row r="11" spans="1:4" s="300" customFormat="1" ht="6.75" customHeight="1" x14ac:dyDescent="0.35">
      <c r="A11" s="302"/>
      <c r="B11" s="303"/>
      <c r="C11" s="303"/>
      <c r="D11" s="303"/>
    </row>
    <row r="12" spans="1:4" s="300" customFormat="1" ht="36" customHeight="1" x14ac:dyDescent="0.35">
      <c r="A12" s="373" t="s">
        <v>147</v>
      </c>
      <c r="B12" s="373"/>
      <c r="C12" s="373"/>
      <c r="D12" s="373"/>
    </row>
    <row r="13" spans="1:4" s="300" customFormat="1" ht="6.75" customHeight="1" x14ac:dyDescent="0.35">
      <c r="A13" s="301"/>
      <c r="B13" s="301"/>
      <c r="C13" s="301"/>
      <c r="D13" s="301"/>
    </row>
    <row r="14" spans="1:4" s="300" customFormat="1" ht="48" customHeight="1" x14ac:dyDescent="0.35">
      <c r="A14" s="373" t="s">
        <v>148</v>
      </c>
      <c r="B14" s="373"/>
      <c r="C14" s="373"/>
      <c r="D14" s="373"/>
    </row>
    <row r="15" spans="1:4" s="300" customFormat="1" ht="6.75" customHeight="1" x14ac:dyDescent="0.35">
      <c r="A15" s="301"/>
      <c r="B15" s="301"/>
      <c r="C15" s="301"/>
      <c r="D15" s="301"/>
    </row>
    <row r="16" spans="1:4" s="300" customFormat="1" ht="48" customHeight="1" x14ac:dyDescent="0.35">
      <c r="A16" s="373" t="s">
        <v>149</v>
      </c>
      <c r="B16" s="373"/>
      <c r="C16" s="373"/>
      <c r="D16" s="373"/>
    </row>
    <row r="17" spans="1:4" s="300" customFormat="1" ht="6.75" customHeight="1" x14ac:dyDescent="0.35">
      <c r="A17" s="301"/>
      <c r="B17" s="301"/>
      <c r="C17" s="301"/>
      <c r="D17" s="301"/>
    </row>
    <row r="18" spans="1:4" s="300" customFormat="1" ht="36" customHeight="1" x14ac:dyDescent="0.35">
      <c r="A18" s="373" t="s">
        <v>150</v>
      </c>
      <c r="B18" s="373"/>
      <c r="C18" s="373"/>
      <c r="D18" s="373"/>
    </row>
    <row r="19" spans="1:4" s="300" customFormat="1" ht="6.75" customHeight="1" x14ac:dyDescent="0.35">
      <c r="A19" s="301"/>
      <c r="B19" s="301"/>
      <c r="C19" s="301"/>
      <c r="D19" s="301"/>
    </row>
    <row r="20" spans="1:4" s="300" customFormat="1" ht="15" customHeight="1" x14ac:dyDescent="0.35">
      <c r="A20" s="385" t="s">
        <v>151</v>
      </c>
      <c r="B20" s="395"/>
      <c r="C20" s="395"/>
      <c r="D20" s="395"/>
    </row>
    <row r="21" spans="1:4" s="300" customFormat="1" ht="6.75" customHeight="1" x14ac:dyDescent="0.35">
      <c r="A21" s="304"/>
      <c r="B21" s="305"/>
      <c r="C21" s="305"/>
      <c r="D21" s="305"/>
    </row>
    <row r="22" spans="1:4" s="300" customFormat="1" ht="11.25" customHeight="1" x14ac:dyDescent="0.35">
      <c r="A22" s="370" t="s">
        <v>152</v>
      </c>
      <c r="B22" s="375"/>
      <c r="C22" s="306" t="s">
        <v>153</v>
      </c>
      <c r="D22" s="352">
        <f>'Proposed Rates'!G7</f>
        <v>34.04</v>
      </c>
    </row>
    <row r="23" spans="1:4" s="300" customFormat="1" ht="11.25" customHeight="1" x14ac:dyDescent="0.35">
      <c r="A23" s="370" t="s">
        <v>262</v>
      </c>
      <c r="B23" s="375"/>
      <c r="C23" s="306" t="s">
        <v>153</v>
      </c>
      <c r="D23" s="352">
        <f>'Proposed Rates'!G247</f>
        <v>0.56999999999999995</v>
      </c>
    </row>
    <row r="24" spans="1:4" s="300" customFormat="1" ht="11.25" customHeight="1" x14ac:dyDescent="0.35">
      <c r="A24" s="370" t="s">
        <v>156</v>
      </c>
      <c r="B24" s="375"/>
      <c r="C24" s="306" t="s">
        <v>91</v>
      </c>
      <c r="D24" s="307">
        <f>'Proposed Rates'!G233</f>
        <v>6.0000000000000002E-5</v>
      </c>
    </row>
    <row r="25" spans="1:4" s="300" customFormat="1" ht="11.25" customHeight="1" x14ac:dyDescent="0.35">
      <c r="A25" s="370" t="s">
        <v>157</v>
      </c>
      <c r="B25" s="375"/>
      <c r="C25" s="306" t="s">
        <v>91</v>
      </c>
      <c r="D25" s="307">
        <f>'Proposed Rates'!G153</f>
        <v>7.6E-3</v>
      </c>
    </row>
    <row r="26" spans="1:4" s="300" customFormat="1" ht="13.5" customHeight="1" x14ac:dyDescent="0.35">
      <c r="A26" s="370" t="s">
        <v>158</v>
      </c>
      <c r="B26" s="375"/>
      <c r="C26" s="306" t="s">
        <v>91</v>
      </c>
      <c r="D26" s="307">
        <f>'Proposed Rates'!G167</f>
        <v>5.1999999999999998E-3</v>
      </c>
    </row>
    <row r="27" spans="1:4" s="300" customFormat="1" ht="9.75" customHeight="1" x14ac:dyDescent="0.35">
      <c r="A27" s="308"/>
      <c r="B27" s="309"/>
      <c r="C27" s="306"/>
      <c r="D27" s="307"/>
    </row>
    <row r="28" spans="1:4" s="300" customFormat="1" ht="15" customHeight="1" x14ac:dyDescent="0.35">
      <c r="A28" s="387" t="s">
        <v>159</v>
      </c>
      <c r="B28" s="375"/>
      <c r="C28" s="306"/>
      <c r="D28" s="310"/>
    </row>
    <row r="29" spans="1:4" s="300" customFormat="1" ht="6.75" customHeight="1" x14ac:dyDescent="0.35">
      <c r="A29" s="311"/>
      <c r="B29" s="309"/>
      <c r="C29" s="306"/>
      <c r="D29" s="310"/>
    </row>
    <row r="30" spans="1:4" s="300" customFormat="1" ht="11.25" customHeight="1" x14ac:dyDescent="0.35">
      <c r="A30" s="370" t="s">
        <v>160</v>
      </c>
      <c r="B30" s="370"/>
      <c r="C30" s="312" t="s">
        <v>91</v>
      </c>
      <c r="D30" s="313">
        <v>3.0000000000000001E-3</v>
      </c>
    </row>
    <row r="31" spans="1:4" s="300" customFormat="1" ht="11.25" customHeight="1" x14ac:dyDescent="0.35">
      <c r="A31" s="375" t="s">
        <v>161</v>
      </c>
      <c r="B31" s="375"/>
      <c r="C31" s="312" t="s">
        <v>91</v>
      </c>
      <c r="D31" s="314">
        <v>4.0000000000000002E-4</v>
      </c>
    </row>
    <row r="32" spans="1:4" s="300" customFormat="1" ht="11.25" customHeight="1" x14ac:dyDescent="0.35">
      <c r="A32" s="370" t="s">
        <v>162</v>
      </c>
      <c r="B32" s="370"/>
      <c r="C32" s="312" t="s">
        <v>91</v>
      </c>
      <c r="D32" s="314">
        <v>5.0000000000000001E-4</v>
      </c>
    </row>
    <row r="33" spans="1:4" s="300" customFormat="1" ht="11.25" customHeight="1" x14ac:dyDescent="0.35">
      <c r="A33" s="370" t="s">
        <v>163</v>
      </c>
      <c r="B33" s="370"/>
      <c r="C33" s="306" t="s">
        <v>153</v>
      </c>
      <c r="D33" s="350">
        <f>'Proposed Rates'!G209</f>
        <v>0.66</v>
      </c>
    </row>
    <row r="34" spans="1:4" s="315" customFormat="1" ht="18.75" customHeight="1" x14ac:dyDescent="0.45">
      <c r="A34" s="376" t="s">
        <v>164</v>
      </c>
      <c r="B34" s="376"/>
      <c r="C34" s="376"/>
      <c r="D34" s="399"/>
    </row>
    <row r="35" spans="1:4" s="300" customFormat="1" ht="48" customHeight="1" x14ac:dyDescent="0.35">
      <c r="A35" s="373" t="s">
        <v>165</v>
      </c>
      <c r="B35" s="373"/>
      <c r="C35" s="373"/>
      <c r="D35" s="386"/>
    </row>
    <row r="36" spans="1:4" s="300" customFormat="1" ht="6.75" customHeight="1" x14ac:dyDescent="0.35">
      <c r="A36" s="301"/>
      <c r="B36" s="301"/>
      <c r="C36" s="301"/>
      <c r="D36" s="316"/>
    </row>
    <row r="37" spans="1:4" s="300" customFormat="1" ht="11.25" customHeight="1" x14ac:dyDescent="0.35">
      <c r="A37" s="377" t="s">
        <v>146</v>
      </c>
      <c r="B37" s="397"/>
      <c r="C37" s="397"/>
      <c r="D37" s="397"/>
    </row>
    <row r="38" spans="1:4" s="300" customFormat="1" ht="6.75" customHeight="1" x14ac:dyDescent="0.35">
      <c r="A38" s="302"/>
      <c r="B38" s="303"/>
      <c r="C38" s="303"/>
      <c r="D38" s="303"/>
    </row>
    <row r="39" spans="1:4" s="300" customFormat="1" ht="36" customHeight="1" x14ac:dyDescent="0.35">
      <c r="A39" s="373" t="s">
        <v>147</v>
      </c>
      <c r="B39" s="373"/>
      <c r="C39" s="373"/>
      <c r="D39" s="386"/>
    </row>
    <row r="40" spans="1:4" s="300" customFormat="1" ht="6.75" customHeight="1" x14ac:dyDescent="0.35">
      <c r="A40" s="301"/>
      <c r="B40" s="301"/>
      <c r="C40" s="301"/>
      <c r="D40" s="316"/>
    </row>
    <row r="41" spans="1:4" s="300" customFormat="1" ht="48" customHeight="1" x14ac:dyDescent="0.35">
      <c r="A41" s="373" t="s">
        <v>148</v>
      </c>
      <c r="B41" s="373"/>
      <c r="C41" s="373"/>
      <c r="D41" s="386"/>
    </row>
    <row r="42" spans="1:4" s="300" customFormat="1" ht="6.75" customHeight="1" x14ac:dyDescent="0.35">
      <c r="A42" s="301"/>
      <c r="B42" s="301"/>
      <c r="C42" s="301"/>
      <c r="D42" s="316"/>
    </row>
    <row r="43" spans="1:4" s="300" customFormat="1" ht="48" customHeight="1" x14ac:dyDescent="0.35">
      <c r="A43" s="373" t="s">
        <v>149</v>
      </c>
      <c r="B43" s="373"/>
      <c r="C43" s="373"/>
      <c r="D43" s="386"/>
    </row>
    <row r="44" spans="1:4" s="300" customFormat="1" ht="6.75" customHeight="1" x14ac:dyDescent="0.35">
      <c r="A44" s="301"/>
      <c r="B44" s="301"/>
      <c r="C44" s="301"/>
      <c r="D44" s="316"/>
    </row>
    <row r="45" spans="1:4" s="300" customFormat="1" ht="36" customHeight="1" x14ac:dyDescent="0.35">
      <c r="A45" s="373" t="s">
        <v>166</v>
      </c>
      <c r="B45" s="373"/>
      <c r="C45" s="373"/>
      <c r="D45" s="386"/>
    </row>
    <row r="46" spans="1:4" s="300" customFormat="1" ht="6.75" customHeight="1" x14ac:dyDescent="0.35">
      <c r="A46" s="301"/>
      <c r="B46" s="301"/>
      <c r="C46" s="301"/>
      <c r="D46" s="316"/>
    </row>
    <row r="47" spans="1:4" s="300" customFormat="1" ht="15" customHeight="1" x14ac:dyDescent="0.35">
      <c r="A47" s="385" t="s">
        <v>151</v>
      </c>
      <c r="B47" s="395"/>
      <c r="C47" s="395"/>
      <c r="D47" s="395"/>
    </row>
    <row r="48" spans="1:4" s="300" customFormat="1" ht="6.75" customHeight="1" x14ac:dyDescent="0.35">
      <c r="A48" s="304"/>
      <c r="B48" s="305"/>
      <c r="C48" s="305"/>
      <c r="D48" s="305"/>
    </row>
    <row r="49" spans="1:4" s="300" customFormat="1" ht="11.25" customHeight="1" x14ac:dyDescent="0.35">
      <c r="A49" s="370" t="s">
        <v>152</v>
      </c>
      <c r="B49" s="370"/>
      <c r="C49" s="306" t="s">
        <v>153</v>
      </c>
      <c r="D49" s="352">
        <f>'Proposed Rates'!G8</f>
        <v>23.31</v>
      </c>
    </row>
    <row r="50" spans="1:4" s="300" customFormat="1" ht="11.25" customHeight="1" x14ac:dyDescent="0.35">
      <c r="A50" s="370" t="s">
        <v>262</v>
      </c>
      <c r="B50" s="375"/>
      <c r="C50" s="306" t="s">
        <v>153</v>
      </c>
      <c r="D50" s="307">
        <f>D23</f>
        <v>0.56999999999999995</v>
      </c>
    </row>
    <row r="51" spans="1:4" s="300" customFormat="1" ht="11.25" customHeight="1" x14ac:dyDescent="0.35">
      <c r="A51" s="370" t="s">
        <v>19</v>
      </c>
      <c r="B51" s="370"/>
      <c r="C51" s="306" t="s">
        <v>91</v>
      </c>
      <c r="D51" s="353">
        <f>'Proposed Rates'!G21</f>
        <v>3.0200000000000001E-2</v>
      </c>
    </row>
    <row r="52" spans="1:4" s="300" customFormat="1" ht="11.25" customHeight="1" x14ac:dyDescent="0.35">
      <c r="A52" s="370" t="s">
        <v>156</v>
      </c>
      <c r="B52" s="370"/>
      <c r="C52" s="306" t="s">
        <v>91</v>
      </c>
      <c r="D52" s="307">
        <f>'Proposed Rates'!G234</f>
        <v>6.0000000000000002E-5</v>
      </c>
    </row>
    <row r="53" spans="1:4" s="300" customFormat="1" ht="11.25" customHeight="1" x14ac:dyDescent="0.35">
      <c r="A53" s="370" t="s">
        <v>157</v>
      </c>
      <c r="B53" s="370"/>
      <c r="C53" s="306" t="s">
        <v>91</v>
      </c>
      <c r="D53" s="307">
        <f>'Proposed Rates'!G154</f>
        <v>7.1000000000000004E-3</v>
      </c>
    </row>
    <row r="54" spans="1:4" s="300" customFormat="1" ht="12" customHeight="1" x14ac:dyDescent="0.35">
      <c r="A54" s="370" t="s">
        <v>158</v>
      </c>
      <c r="B54" s="370"/>
      <c r="C54" s="306" t="s">
        <v>91</v>
      </c>
      <c r="D54" s="319">
        <f>'Proposed Rates'!G168</f>
        <v>5.0000000000000001E-3</v>
      </c>
    </row>
    <row r="55" spans="1:4" s="300" customFormat="1" ht="6.75" customHeight="1" x14ac:dyDescent="0.35">
      <c r="A55" s="308"/>
      <c r="B55" s="308"/>
      <c r="C55" s="306"/>
      <c r="D55" s="307"/>
    </row>
    <row r="56" spans="1:4" s="300" customFormat="1" ht="15" customHeight="1" x14ac:dyDescent="0.35">
      <c r="A56" s="387" t="s">
        <v>159</v>
      </c>
      <c r="B56" s="375"/>
      <c r="C56" s="306"/>
      <c r="D56" s="310"/>
    </row>
    <row r="57" spans="1:4" s="300" customFormat="1" ht="6.75" customHeight="1" x14ac:dyDescent="0.35">
      <c r="A57" s="311"/>
      <c r="B57" s="309"/>
      <c r="C57" s="306"/>
      <c r="D57" s="310"/>
    </row>
    <row r="58" spans="1:4" s="300" customFormat="1" ht="11.25" customHeight="1" x14ac:dyDescent="0.35">
      <c r="A58" s="370" t="s">
        <v>160</v>
      </c>
      <c r="B58" s="370"/>
      <c r="C58" s="312" t="s">
        <v>91</v>
      </c>
      <c r="D58" s="313">
        <v>3.0000000000000001E-3</v>
      </c>
    </row>
    <row r="59" spans="1:4" s="300" customFormat="1" ht="11.25" customHeight="1" x14ac:dyDescent="0.35">
      <c r="A59" s="375" t="s">
        <v>161</v>
      </c>
      <c r="B59" s="375"/>
      <c r="C59" s="312" t="s">
        <v>91</v>
      </c>
      <c r="D59" s="314">
        <v>4.0000000000000002E-4</v>
      </c>
    </row>
    <row r="60" spans="1:4" s="300" customFormat="1" ht="11.25" customHeight="1" x14ac:dyDescent="0.35">
      <c r="A60" s="370" t="s">
        <v>162</v>
      </c>
      <c r="B60" s="370"/>
      <c r="C60" s="312" t="s">
        <v>91</v>
      </c>
      <c r="D60" s="314">
        <v>5.0000000000000001E-4</v>
      </c>
    </row>
    <row r="61" spans="1:4" s="300" customFormat="1" ht="11.25" customHeight="1" x14ac:dyDescent="0.35">
      <c r="A61" s="370" t="s">
        <v>163</v>
      </c>
      <c r="B61" s="370"/>
      <c r="C61" s="306" t="s">
        <v>153</v>
      </c>
      <c r="D61" s="350">
        <f>'Proposed Rates'!G210</f>
        <v>0.66</v>
      </c>
    </row>
    <row r="62" spans="1:4" s="315" customFormat="1" ht="18.75" customHeight="1" x14ac:dyDescent="0.45">
      <c r="A62" s="376" t="s">
        <v>167</v>
      </c>
      <c r="B62" s="376"/>
      <c r="C62" s="376"/>
      <c r="D62" s="399"/>
    </row>
    <row r="63" spans="1:4" s="300" customFormat="1" ht="48" customHeight="1" x14ac:dyDescent="0.35">
      <c r="A63" s="373" t="s">
        <v>168</v>
      </c>
      <c r="B63" s="373"/>
      <c r="C63" s="373"/>
      <c r="D63" s="386"/>
    </row>
    <row r="64" spans="1:4" s="300" customFormat="1" ht="6.75" customHeight="1" x14ac:dyDescent="0.35">
      <c r="A64" s="301"/>
      <c r="B64" s="301"/>
      <c r="C64" s="301"/>
      <c r="D64" s="316"/>
    </row>
    <row r="65" spans="1:4" s="300" customFormat="1" ht="11.25" customHeight="1" x14ac:dyDescent="0.35">
      <c r="A65" s="377" t="s">
        <v>146</v>
      </c>
      <c r="B65" s="397"/>
      <c r="C65" s="397"/>
      <c r="D65" s="397"/>
    </row>
    <row r="66" spans="1:4" s="300" customFormat="1" ht="6.75" customHeight="1" x14ac:dyDescent="0.35">
      <c r="A66" s="302"/>
      <c r="B66" s="303"/>
      <c r="C66" s="303"/>
      <c r="D66" s="303"/>
    </row>
    <row r="67" spans="1:4" s="300" customFormat="1" ht="36" customHeight="1" x14ac:dyDescent="0.35">
      <c r="A67" s="373" t="s">
        <v>147</v>
      </c>
      <c r="B67" s="373"/>
      <c r="C67" s="373"/>
      <c r="D67" s="386"/>
    </row>
    <row r="68" spans="1:4" s="300" customFormat="1" ht="6.75" customHeight="1" x14ac:dyDescent="0.35">
      <c r="A68" s="301"/>
      <c r="B68" s="301"/>
      <c r="C68" s="301"/>
      <c r="D68" s="316"/>
    </row>
    <row r="69" spans="1:4" s="300" customFormat="1" ht="48" customHeight="1" x14ac:dyDescent="0.35">
      <c r="A69" s="373" t="s">
        <v>148</v>
      </c>
      <c r="B69" s="373"/>
      <c r="C69" s="373"/>
      <c r="D69" s="386"/>
    </row>
    <row r="70" spans="1:4" s="300" customFormat="1" ht="6.75" customHeight="1" x14ac:dyDescent="0.35">
      <c r="A70" s="301"/>
      <c r="B70" s="301"/>
      <c r="C70" s="301"/>
      <c r="D70" s="316"/>
    </row>
    <row r="71" spans="1:4" s="300" customFormat="1" ht="48" customHeight="1" x14ac:dyDescent="0.35">
      <c r="A71" s="373" t="s">
        <v>149</v>
      </c>
      <c r="B71" s="373"/>
      <c r="C71" s="373"/>
      <c r="D71" s="386"/>
    </row>
    <row r="72" spans="1:4" s="300" customFormat="1" ht="6.75" customHeight="1" x14ac:dyDescent="0.35">
      <c r="A72" s="301"/>
      <c r="B72" s="301"/>
      <c r="C72" s="301"/>
      <c r="D72" s="316"/>
    </row>
    <row r="73" spans="1:4" s="300" customFormat="1" ht="96" customHeight="1" x14ac:dyDescent="0.35">
      <c r="A73" s="374" t="s">
        <v>169</v>
      </c>
      <c r="B73" s="374"/>
      <c r="C73" s="374"/>
      <c r="D73" s="374"/>
    </row>
    <row r="74" spans="1:4" s="300" customFormat="1" ht="96" customHeight="1" x14ac:dyDescent="0.35">
      <c r="A74" s="374" t="s">
        <v>170</v>
      </c>
      <c r="B74" s="374"/>
      <c r="C74" s="374"/>
      <c r="D74" s="374"/>
    </row>
    <row r="75" spans="1:4" s="300" customFormat="1" ht="36" customHeight="1" x14ac:dyDescent="0.35">
      <c r="A75" s="373" t="s">
        <v>150</v>
      </c>
      <c r="B75" s="373"/>
      <c r="C75" s="373"/>
      <c r="D75" s="373"/>
    </row>
    <row r="76" spans="1:4" s="300" customFormat="1" ht="24" customHeight="1" x14ac:dyDescent="0.35">
      <c r="A76" s="389" t="s">
        <v>171</v>
      </c>
      <c r="B76" s="389"/>
      <c r="C76" s="389"/>
      <c r="D76" s="389"/>
    </row>
    <row r="77" spans="1:4" s="300" customFormat="1" ht="6.75" customHeight="1" x14ac:dyDescent="0.35">
      <c r="A77" s="317"/>
      <c r="B77" s="317"/>
      <c r="C77" s="317"/>
      <c r="D77" s="317"/>
    </row>
    <row r="78" spans="1:4" s="300" customFormat="1" ht="15" customHeight="1" x14ac:dyDescent="0.35">
      <c r="A78" s="385" t="s">
        <v>151</v>
      </c>
      <c r="B78" s="395"/>
      <c r="C78" s="395"/>
      <c r="D78" s="395"/>
    </row>
    <row r="79" spans="1:4" s="300" customFormat="1" ht="6.75" customHeight="1" x14ac:dyDescent="0.35">
      <c r="A79" s="304"/>
      <c r="B79" s="305"/>
      <c r="C79" s="305"/>
      <c r="D79" s="305"/>
    </row>
    <row r="80" spans="1:4" s="300" customFormat="1" ht="11.25" customHeight="1" x14ac:dyDescent="0.35">
      <c r="A80" s="370" t="s">
        <v>152</v>
      </c>
      <c r="B80" s="370"/>
      <c r="C80" s="306" t="s">
        <v>153</v>
      </c>
      <c r="D80" s="352">
        <f>'Proposed Rates'!G9</f>
        <v>223.6</v>
      </c>
    </row>
    <row r="81" spans="1:4" s="300" customFormat="1" ht="11.25" customHeight="1" x14ac:dyDescent="0.35">
      <c r="A81" s="370" t="s">
        <v>19</v>
      </c>
      <c r="B81" s="370"/>
      <c r="C81" s="306" t="s">
        <v>92</v>
      </c>
      <c r="D81" s="352">
        <f>'Proposed Rates'!G22</f>
        <v>6.2610000000000001</v>
      </c>
    </row>
    <row r="82" spans="1:4" s="300" customFormat="1" ht="11.25" customHeight="1" x14ac:dyDescent="0.35">
      <c r="A82" s="370" t="s">
        <v>156</v>
      </c>
      <c r="B82" s="370"/>
      <c r="C82" s="306" t="s">
        <v>92</v>
      </c>
      <c r="D82" s="307">
        <f>'Proposed Rates'!G235</f>
        <v>2.494E-2</v>
      </c>
    </row>
    <row r="83" spans="1:4" s="300" customFormat="1" ht="12" customHeight="1" x14ac:dyDescent="0.35">
      <c r="A83" s="370" t="s">
        <v>157</v>
      </c>
      <c r="B83" s="370"/>
      <c r="C83" s="306" t="s">
        <v>92</v>
      </c>
      <c r="D83" s="307">
        <f>'Proposed Rates'!G155</f>
        <v>2.9016999999999999</v>
      </c>
    </row>
    <row r="84" spans="1:4" s="300" customFormat="1" ht="12" customHeight="1" x14ac:dyDescent="0.35">
      <c r="A84" s="370" t="s">
        <v>158</v>
      </c>
      <c r="B84" s="370"/>
      <c r="C84" s="306" t="s">
        <v>92</v>
      </c>
      <c r="D84" s="307">
        <f>'Proposed Rates'!G169</f>
        <v>2.0474000000000001</v>
      </c>
    </row>
    <row r="85" spans="1:4" s="300" customFormat="1" ht="12" customHeight="1" x14ac:dyDescent="0.35">
      <c r="A85" s="308"/>
      <c r="B85" s="308"/>
      <c r="C85" s="306"/>
      <c r="D85" s="307"/>
    </row>
    <row r="86" spans="1:4" s="300" customFormat="1" ht="15" customHeight="1" x14ac:dyDescent="0.35">
      <c r="A86" s="387" t="s">
        <v>159</v>
      </c>
      <c r="B86" s="375"/>
      <c r="C86" s="306"/>
      <c r="D86" s="310"/>
    </row>
    <row r="87" spans="1:4" s="300" customFormat="1" ht="6.75" customHeight="1" x14ac:dyDescent="0.35">
      <c r="A87" s="311"/>
      <c r="B87" s="309"/>
      <c r="C87" s="306"/>
      <c r="D87" s="310"/>
    </row>
    <row r="88" spans="1:4" s="300" customFormat="1" ht="11.25" customHeight="1" x14ac:dyDescent="0.35">
      <c r="A88" s="370" t="s">
        <v>160</v>
      </c>
      <c r="B88" s="370"/>
      <c r="C88" s="312" t="s">
        <v>91</v>
      </c>
      <c r="D88" s="313">
        <v>3.0000000000000001E-3</v>
      </c>
    </row>
    <row r="89" spans="1:4" s="300" customFormat="1" ht="11.25" customHeight="1" x14ac:dyDescent="0.35">
      <c r="A89" s="375" t="s">
        <v>161</v>
      </c>
      <c r="B89" s="375"/>
      <c r="C89" s="312" t="s">
        <v>91</v>
      </c>
      <c r="D89" s="314">
        <v>4.0000000000000002E-4</v>
      </c>
    </row>
    <row r="90" spans="1:4" s="300" customFormat="1" ht="11.25" customHeight="1" x14ac:dyDescent="0.35">
      <c r="A90" s="370" t="s">
        <v>162</v>
      </c>
      <c r="B90" s="370"/>
      <c r="C90" s="312" t="s">
        <v>91</v>
      </c>
      <c r="D90" s="314">
        <v>5.0000000000000001E-4</v>
      </c>
    </row>
    <row r="91" spans="1:4" s="300" customFormat="1" ht="11.25" customHeight="1" x14ac:dyDescent="0.35">
      <c r="A91" s="370" t="s">
        <v>163</v>
      </c>
      <c r="B91" s="370"/>
      <c r="C91" s="306" t="s">
        <v>153</v>
      </c>
      <c r="D91" s="350">
        <f>'Proposed Rates'!G211</f>
        <v>0.66</v>
      </c>
    </row>
    <row r="92" spans="1:4" s="315" customFormat="1" ht="18.75" customHeight="1" x14ac:dyDescent="0.45">
      <c r="A92" s="376" t="s">
        <v>172</v>
      </c>
      <c r="B92" s="376"/>
      <c r="C92" s="376"/>
      <c r="D92" s="399"/>
    </row>
    <row r="93" spans="1:4" s="300" customFormat="1" ht="48" customHeight="1" x14ac:dyDescent="0.35">
      <c r="A93" s="373" t="s">
        <v>173</v>
      </c>
      <c r="B93" s="373"/>
      <c r="C93" s="373"/>
      <c r="D93" s="386"/>
    </row>
    <row r="94" spans="1:4" s="300" customFormat="1" ht="6.75" customHeight="1" x14ac:dyDescent="0.35">
      <c r="A94" s="301"/>
      <c r="B94" s="301"/>
      <c r="C94" s="301"/>
      <c r="D94" s="316"/>
    </row>
    <row r="95" spans="1:4" s="300" customFormat="1" ht="11.25" customHeight="1" x14ac:dyDescent="0.35">
      <c r="A95" s="377" t="s">
        <v>146</v>
      </c>
      <c r="B95" s="397"/>
      <c r="C95" s="397"/>
      <c r="D95" s="397"/>
    </row>
    <row r="96" spans="1:4" s="300" customFormat="1" ht="6.75" customHeight="1" x14ac:dyDescent="0.35">
      <c r="A96" s="302"/>
      <c r="B96" s="303"/>
      <c r="C96" s="303"/>
      <c r="D96" s="303"/>
    </row>
    <row r="97" spans="1:4" s="300" customFormat="1" ht="36" customHeight="1" x14ac:dyDescent="0.35">
      <c r="A97" s="373" t="s">
        <v>147</v>
      </c>
      <c r="B97" s="373"/>
      <c r="C97" s="373"/>
      <c r="D97" s="386"/>
    </row>
    <row r="98" spans="1:4" s="300" customFormat="1" ht="6.75" customHeight="1" x14ac:dyDescent="0.35">
      <c r="A98" s="301"/>
      <c r="B98" s="301"/>
      <c r="C98" s="301"/>
      <c r="D98" s="316"/>
    </row>
    <row r="99" spans="1:4" s="300" customFormat="1" ht="48" customHeight="1" x14ac:dyDescent="0.35">
      <c r="A99" s="373" t="s">
        <v>174</v>
      </c>
      <c r="B99" s="373"/>
      <c r="C99" s="373"/>
      <c r="D99" s="386"/>
    </row>
    <row r="100" spans="1:4" s="300" customFormat="1" ht="6.75" customHeight="1" x14ac:dyDescent="0.35">
      <c r="A100" s="301"/>
      <c r="B100" s="301"/>
      <c r="C100" s="301"/>
      <c r="D100" s="316"/>
    </row>
    <row r="101" spans="1:4" s="300" customFormat="1" ht="48" customHeight="1" x14ac:dyDescent="0.35">
      <c r="A101" s="373" t="s">
        <v>149</v>
      </c>
      <c r="B101" s="373"/>
      <c r="C101" s="373"/>
      <c r="D101" s="386"/>
    </row>
    <row r="102" spans="1:4" s="300" customFormat="1" ht="6.75" customHeight="1" x14ac:dyDescent="0.35">
      <c r="A102" s="301"/>
      <c r="B102" s="301"/>
      <c r="C102" s="301"/>
      <c r="D102" s="316"/>
    </row>
    <row r="103" spans="1:4" s="300" customFormat="1" ht="96" customHeight="1" x14ac:dyDescent="0.35">
      <c r="A103" s="374" t="s">
        <v>169</v>
      </c>
      <c r="B103" s="374"/>
      <c r="C103" s="374"/>
      <c r="D103" s="374"/>
    </row>
    <row r="104" spans="1:4" s="300" customFormat="1" ht="96" customHeight="1" x14ac:dyDescent="0.35">
      <c r="A104" s="374" t="s">
        <v>170</v>
      </c>
      <c r="B104" s="374"/>
      <c r="C104" s="374"/>
      <c r="D104" s="374"/>
    </row>
    <row r="105" spans="1:4" s="300" customFormat="1" ht="36" customHeight="1" x14ac:dyDescent="0.35">
      <c r="A105" s="373" t="s">
        <v>150</v>
      </c>
      <c r="B105" s="373"/>
      <c r="C105" s="373"/>
      <c r="D105" s="386"/>
    </row>
    <row r="106" spans="1:4" s="300" customFormat="1" ht="24" customHeight="1" x14ac:dyDescent="0.35">
      <c r="A106" s="389" t="s">
        <v>171</v>
      </c>
      <c r="B106" s="389"/>
      <c r="C106" s="389"/>
      <c r="D106" s="389"/>
    </row>
    <row r="107" spans="1:4" s="300" customFormat="1" ht="6.75" customHeight="1" x14ac:dyDescent="0.35">
      <c r="A107" s="317"/>
      <c r="B107" s="317"/>
      <c r="C107" s="317"/>
      <c r="D107" s="317"/>
    </row>
    <row r="108" spans="1:4" s="300" customFormat="1" ht="15" customHeight="1" x14ac:dyDescent="0.35">
      <c r="A108" s="385" t="s">
        <v>151</v>
      </c>
      <c r="B108" s="395"/>
      <c r="C108" s="395"/>
      <c r="D108" s="395"/>
    </row>
    <row r="109" spans="1:4" s="300" customFormat="1" ht="6.75" customHeight="1" x14ac:dyDescent="0.35">
      <c r="A109" s="304"/>
      <c r="B109" s="305"/>
      <c r="C109" s="305"/>
      <c r="D109" s="305"/>
    </row>
    <row r="110" spans="1:4" s="300" customFormat="1" ht="11.25" customHeight="1" x14ac:dyDescent="0.35">
      <c r="A110" s="370" t="s">
        <v>152</v>
      </c>
      <c r="B110" s="370"/>
      <c r="C110" s="306" t="s">
        <v>153</v>
      </c>
      <c r="D110" s="359">
        <f>'Proposed Rates'!G10</f>
        <v>4424.57</v>
      </c>
    </row>
    <row r="111" spans="1:4" s="300" customFormat="1" ht="11.25" customHeight="1" x14ac:dyDescent="0.35">
      <c r="A111" s="370" t="s">
        <v>19</v>
      </c>
      <c r="B111" s="370"/>
      <c r="C111" s="306" t="s">
        <v>92</v>
      </c>
      <c r="D111" s="353">
        <f>'Proposed Rates'!G23</f>
        <v>5.9564000000000004</v>
      </c>
    </row>
    <row r="112" spans="1:4" s="300" customFormat="1" ht="11.25" customHeight="1" x14ac:dyDescent="0.35">
      <c r="A112" s="370" t="s">
        <v>156</v>
      </c>
      <c r="B112" s="370"/>
      <c r="C112" s="306" t="s">
        <v>92</v>
      </c>
      <c r="D112" s="307">
        <f>'Proposed Rates'!G236</f>
        <v>2.666E-2</v>
      </c>
    </row>
    <row r="113" spans="1:4" s="300" customFormat="1" ht="12.75" customHeight="1" x14ac:dyDescent="0.35">
      <c r="A113" s="370" t="s">
        <v>157</v>
      </c>
      <c r="B113" s="370"/>
      <c r="C113" s="306" t="s">
        <v>92</v>
      </c>
      <c r="D113" s="307">
        <f>'Proposed Rates'!G156</f>
        <v>3.0127999999999999</v>
      </c>
    </row>
    <row r="114" spans="1:4" s="300" customFormat="1" ht="13.5" customHeight="1" x14ac:dyDescent="0.35">
      <c r="A114" s="370" t="s">
        <v>158</v>
      </c>
      <c r="B114" s="370"/>
      <c r="C114" s="306" t="s">
        <v>92</v>
      </c>
      <c r="D114" s="307">
        <f>'Proposed Rates'!G170</f>
        <v>2.1882000000000001</v>
      </c>
    </row>
    <row r="115" spans="1:4" s="300" customFormat="1" ht="6.75" customHeight="1" x14ac:dyDescent="0.35">
      <c r="A115" s="308"/>
      <c r="B115" s="308"/>
      <c r="C115" s="306"/>
      <c r="D115" s="307"/>
    </row>
    <row r="116" spans="1:4" s="300" customFormat="1" ht="15" customHeight="1" x14ac:dyDescent="0.35">
      <c r="A116" s="387" t="s">
        <v>159</v>
      </c>
      <c r="B116" s="375"/>
      <c r="C116" s="306"/>
      <c r="D116" s="310"/>
    </row>
    <row r="117" spans="1:4" s="300" customFormat="1" ht="6.75" customHeight="1" x14ac:dyDescent="0.35">
      <c r="A117" s="311"/>
      <c r="B117" s="309"/>
      <c r="C117" s="306"/>
      <c r="D117" s="310"/>
    </row>
    <row r="118" spans="1:4" s="300" customFormat="1" ht="11.25" customHeight="1" x14ac:dyDescent="0.35">
      <c r="A118" s="370" t="s">
        <v>160</v>
      </c>
      <c r="B118" s="370"/>
      <c r="C118" s="312" t="s">
        <v>91</v>
      </c>
      <c r="D118" s="313">
        <v>3.0000000000000001E-3</v>
      </c>
    </row>
    <row r="119" spans="1:4" s="300" customFormat="1" ht="11.25" customHeight="1" x14ac:dyDescent="0.35">
      <c r="A119" s="375" t="s">
        <v>161</v>
      </c>
      <c r="B119" s="375"/>
      <c r="C119" s="312" t="s">
        <v>91</v>
      </c>
      <c r="D119" s="314">
        <v>4.0000000000000002E-4</v>
      </c>
    </row>
    <row r="120" spans="1:4" s="300" customFormat="1" ht="11.25" customHeight="1" x14ac:dyDescent="0.35">
      <c r="A120" s="370" t="s">
        <v>162</v>
      </c>
      <c r="B120" s="370"/>
      <c r="C120" s="312" t="s">
        <v>91</v>
      </c>
      <c r="D120" s="314">
        <v>5.0000000000000001E-4</v>
      </c>
    </row>
    <row r="121" spans="1:4" s="300" customFormat="1" ht="11.25" customHeight="1" x14ac:dyDescent="0.35">
      <c r="A121" s="370" t="s">
        <v>163</v>
      </c>
      <c r="B121" s="370"/>
      <c r="C121" s="306" t="s">
        <v>153</v>
      </c>
      <c r="D121" s="350">
        <f>'Proposed Rates'!G212</f>
        <v>0.66</v>
      </c>
    </row>
    <row r="122" spans="1:4" s="315" customFormat="1" ht="18.75" customHeight="1" x14ac:dyDescent="0.45">
      <c r="A122" s="376" t="s">
        <v>175</v>
      </c>
      <c r="B122" s="376"/>
      <c r="C122" s="376"/>
      <c r="D122" s="399"/>
    </row>
    <row r="123" spans="1:4" s="300" customFormat="1" ht="48" customHeight="1" x14ac:dyDescent="0.35">
      <c r="A123" s="373" t="s">
        <v>176</v>
      </c>
      <c r="B123" s="373"/>
      <c r="C123" s="373"/>
      <c r="D123" s="386"/>
    </row>
    <row r="124" spans="1:4" s="300" customFormat="1" ht="6.75" customHeight="1" x14ac:dyDescent="0.35">
      <c r="A124" s="301"/>
      <c r="B124" s="301"/>
      <c r="C124" s="301"/>
      <c r="D124" s="316"/>
    </row>
    <row r="125" spans="1:4" s="300" customFormat="1" ht="11.25" customHeight="1" x14ac:dyDescent="0.35">
      <c r="A125" s="377" t="s">
        <v>146</v>
      </c>
      <c r="B125" s="397"/>
      <c r="C125" s="397"/>
      <c r="D125" s="397"/>
    </row>
    <row r="126" spans="1:4" s="300" customFormat="1" ht="6.75" customHeight="1" x14ac:dyDescent="0.35">
      <c r="A126" s="302"/>
      <c r="B126" s="303"/>
      <c r="C126" s="303"/>
      <c r="D126" s="303"/>
    </row>
    <row r="127" spans="1:4" s="300" customFormat="1" ht="36" customHeight="1" x14ac:dyDescent="0.35">
      <c r="A127" s="373" t="s">
        <v>147</v>
      </c>
      <c r="B127" s="373"/>
      <c r="C127" s="373"/>
      <c r="D127" s="386"/>
    </row>
    <row r="128" spans="1:4" s="300" customFormat="1" ht="6.75" customHeight="1" x14ac:dyDescent="0.35">
      <c r="A128" s="301"/>
      <c r="B128" s="301"/>
      <c r="C128" s="301"/>
      <c r="D128" s="316"/>
    </row>
    <row r="129" spans="1:4" s="300" customFormat="1" ht="48" customHeight="1" x14ac:dyDescent="0.35">
      <c r="A129" s="373" t="s">
        <v>177</v>
      </c>
      <c r="B129" s="373"/>
      <c r="C129" s="373"/>
      <c r="D129" s="386"/>
    </row>
    <row r="130" spans="1:4" s="300" customFormat="1" ht="6.75" customHeight="1" x14ac:dyDescent="0.35">
      <c r="A130" s="301"/>
      <c r="B130" s="301"/>
      <c r="C130" s="301"/>
      <c r="D130" s="316"/>
    </row>
    <row r="131" spans="1:4" s="300" customFormat="1" ht="48" customHeight="1" x14ac:dyDescent="0.35">
      <c r="A131" s="373" t="s">
        <v>149</v>
      </c>
      <c r="B131" s="373"/>
      <c r="C131" s="373"/>
      <c r="D131" s="386"/>
    </row>
    <row r="132" spans="1:4" s="300" customFormat="1" ht="6.75" customHeight="1" x14ac:dyDescent="0.35">
      <c r="A132" s="301"/>
      <c r="B132" s="301"/>
      <c r="C132" s="301"/>
      <c r="D132" s="316"/>
    </row>
    <row r="133" spans="1:4" s="300" customFormat="1" ht="96" customHeight="1" x14ac:dyDescent="0.35">
      <c r="A133" s="374" t="s">
        <v>169</v>
      </c>
      <c r="B133" s="374"/>
      <c r="C133" s="374"/>
      <c r="D133" s="374"/>
    </row>
    <row r="134" spans="1:4" s="300" customFormat="1" ht="96" customHeight="1" x14ac:dyDescent="0.35">
      <c r="A134" s="374" t="s">
        <v>170</v>
      </c>
      <c r="B134" s="374"/>
      <c r="C134" s="374"/>
      <c r="D134" s="374"/>
    </row>
    <row r="135" spans="1:4" s="300" customFormat="1" ht="36" customHeight="1" x14ac:dyDescent="0.35">
      <c r="A135" s="373" t="s">
        <v>150</v>
      </c>
      <c r="B135" s="373"/>
      <c r="C135" s="373"/>
      <c r="D135" s="386"/>
    </row>
    <row r="136" spans="1:4" s="300" customFormat="1" ht="24" customHeight="1" x14ac:dyDescent="0.35">
      <c r="A136" s="389" t="s">
        <v>171</v>
      </c>
      <c r="B136" s="389"/>
      <c r="C136" s="389"/>
      <c r="D136" s="389"/>
    </row>
    <row r="137" spans="1:4" s="300" customFormat="1" ht="6.75" customHeight="1" x14ac:dyDescent="0.35">
      <c r="A137" s="317"/>
      <c r="B137" s="317"/>
      <c r="C137" s="317"/>
      <c r="D137" s="317"/>
    </row>
    <row r="138" spans="1:4" s="300" customFormat="1" ht="15" customHeight="1" x14ac:dyDescent="0.35">
      <c r="A138" s="385" t="s">
        <v>151</v>
      </c>
      <c r="B138" s="395"/>
      <c r="C138" s="395"/>
      <c r="D138" s="395"/>
    </row>
    <row r="139" spans="1:4" s="300" customFormat="1" ht="6.75" customHeight="1" x14ac:dyDescent="0.35">
      <c r="A139" s="304"/>
      <c r="B139" s="305"/>
      <c r="C139" s="305"/>
      <c r="D139" s="305"/>
    </row>
    <row r="140" spans="1:4" s="300" customFormat="1" ht="11.25" customHeight="1" x14ac:dyDescent="0.35">
      <c r="A140" s="370" t="s">
        <v>152</v>
      </c>
      <c r="B140" s="370"/>
      <c r="C140" s="306" t="s">
        <v>153</v>
      </c>
      <c r="D140" s="358">
        <f>'Proposed Rates'!G11</f>
        <v>15905.06</v>
      </c>
    </row>
    <row r="141" spans="1:4" s="300" customFormat="1" ht="11.25" customHeight="1" x14ac:dyDescent="0.35">
      <c r="A141" s="370" t="s">
        <v>19</v>
      </c>
      <c r="B141" s="370"/>
      <c r="C141" s="306" t="s">
        <v>92</v>
      </c>
      <c r="D141" s="352">
        <f>'Proposed Rates'!G24</f>
        <v>6.1551999999999998</v>
      </c>
    </row>
    <row r="142" spans="1:4" s="300" customFormat="1" ht="11.25" customHeight="1" x14ac:dyDescent="0.35">
      <c r="A142" s="370" t="s">
        <v>156</v>
      </c>
      <c r="B142" s="370"/>
      <c r="C142" s="306" t="s">
        <v>92</v>
      </c>
      <c r="D142" s="307">
        <f>'Proposed Rates'!G237</f>
        <v>3.0020000000000002E-2</v>
      </c>
    </row>
    <row r="143" spans="1:4" s="300" customFormat="1" ht="11.25" customHeight="1" x14ac:dyDescent="0.35">
      <c r="A143" s="370" t="s">
        <v>157</v>
      </c>
      <c r="B143" s="370"/>
      <c r="C143" s="306" t="s">
        <v>92</v>
      </c>
      <c r="D143" s="307">
        <f>'Proposed Rates'!G157</f>
        <v>3.3399000000000001</v>
      </c>
    </row>
    <row r="144" spans="1:4" s="300" customFormat="1" ht="15" customHeight="1" x14ac:dyDescent="0.35">
      <c r="A144" s="370" t="s">
        <v>158</v>
      </c>
      <c r="B144" s="370"/>
      <c r="C144" s="306" t="s">
        <v>92</v>
      </c>
      <c r="D144" s="307">
        <f>'Proposed Rates'!G171</f>
        <v>2.4641999999999999</v>
      </c>
    </row>
    <row r="145" spans="1:4" s="300" customFormat="1" ht="6.75" customHeight="1" x14ac:dyDescent="0.35">
      <c r="A145" s="308"/>
      <c r="B145" s="308"/>
      <c r="C145" s="306"/>
      <c r="D145" s="307"/>
    </row>
    <row r="146" spans="1:4" s="300" customFormat="1" ht="15" customHeight="1" x14ac:dyDescent="0.35">
      <c r="A146" s="387" t="s">
        <v>159</v>
      </c>
      <c r="B146" s="375"/>
      <c r="C146" s="306"/>
      <c r="D146" s="310"/>
    </row>
    <row r="147" spans="1:4" s="300" customFormat="1" ht="6.75" customHeight="1" x14ac:dyDescent="0.35">
      <c r="A147" s="311"/>
      <c r="B147" s="309"/>
      <c r="C147" s="306"/>
      <c r="D147" s="310"/>
    </row>
    <row r="148" spans="1:4" s="300" customFormat="1" ht="11.25" customHeight="1" x14ac:dyDescent="0.35">
      <c r="A148" s="370" t="s">
        <v>160</v>
      </c>
      <c r="B148" s="370"/>
      <c r="C148" s="312" t="s">
        <v>91</v>
      </c>
      <c r="D148" s="313">
        <v>3.0000000000000001E-3</v>
      </c>
    </row>
    <row r="149" spans="1:4" s="300" customFormat="1" ht="11.25" customHeight="1" x14ac:dyDescent="0.35">
      <c r="A149" s="375" t="s">
        <v>161</v>
      </c>
      <c r="B149" s="375"/>
      <c r="C149" s="312" t="s">
        <v>91</v>
      </c>
      <c r="D149" s="314">
        <v>4.0000000000000002E-4</v>
      </c>
    </row>
    <row r="150" spans="1:4" s="300" customFormat="1" ht="11.25" customHeight="1" x14ac:dyDescent="0.35">
      <c r="A150" s="370" t="s">
        <v>162</v>
      </c>
      <c r="B150" s="370"/>
      <c r="C150" s="312" t="s">
        <v>91</v>
      </c>
      <c r="D150" s="314">
        <v>5.0000000000000001E-4</v>
      </c>
    </row>
    <row r="151" spans="1:4" s="300" customFormat="1" ht="11.25" customHeight="1" x14ac:dyDescent="0.35">
      <c r="A151" s="370" t="s">
        <v>163</v>
      </c>
      <c r="B151" s="370"/>
      <c r="C151" s="306" t="s">
        <v>153</v>
      </c>
      <c r="D151" s="350">
        <f>'Proposed Rates'!G213</f>
        <v>0.66</v>
      </c>
    </row>
    <row r="152" spans="1:4" s="315" customFormat="1" ht="18.75" customHeight="1" x14ac:dyDescent="0.45">
      <c r="A152" s="376" t="s">
        <v>178</v>
      </c>
      <c r="B152" s="376"/>
      <c r="C152" s="376"/>
      <c r="D152" s="399"/>
    </row>
    <row r="153" spans="1:4" s="300" customFormat="1" ht="84" customHeight="1" x14ac:dyDescent="0.35">
      <c r="A153" s="373" t="s">
        <v>179</v>
      </c>
      <c r="B153" s="373"/>
      <c r="C153" s="373"/>
      <c r="D153" s="386"/>
    </row>
    <row r="154" spans="1:4" s="300" customFormat="1" ht="6.75" customHeight="1" x14ac:dyDescent="0.35">
      <c r="A154" s="301"/>
      <c r="B154" s="301"/>
      <c r="C154" s="301"/>
      <c r="D154" s="316"/>
    </row>
    <row r="155" spans="1:4" s="300" customFormat="1" ht="11.25" customHeight="1" x14ac:dyDescent="0.35">
      <c r="A155" s="377" t="s">
        <v>146</v>
      </c>
      <c r="B155" s="397"/>
      <c r="C155" s="397"/>
      <c r="D155" s="397"/>
    </row>
    <row r="156" spans="1:4" s="300" customFormat="1" ht="6.75" customHeight="1" x14ac:dyDescent="0.35">
      <c r="A156" s="302"/>
      <c r="B156" s="303"/>
      <c r="C156" s="303"/>
      <c r="D156" s="303"/>
    </row>
    <row r="157" spans="1:4" s="300" customFormat="1" ht="36" customHeight="1" x14ac:dyDescent="0.35">
      <c r="A157" s="373" t="s">
        <v>147</v>
      </c>
      <c r="B157" s="373"/>
      <c r="C157" s="373"/>
      <c r="D157" s="386"/>
    </row>
    <row r="158" spans="1:4" s="300" customFormat="1" ht="6.75" customHeight="1" x14ac:dyDescent="0.35">
      <c r="A158" s="301"/>
      <c r="B158" s="301"/>
      <c r="C158" s="301"/>
      <c r="D158" s="316"/>
    </row>
    <row r="159" spans="1:4" s="300" customFormat="1" ht="48" customHeight="1" x14ac:dyDescent="0.35">
      <c r="A159" s="373" t="s">
        <v>148</v>
      </c>
      <c r="B159" s="373"/>
      <c r="C159" s="373"/>
      <c r="D159" s="386"/>
    </row>
    <row r="160" spans="1:4" s="300" customFormat="1" ht="6.75" customHeight="1" x14ac:dyDescent="0.35">
      <c r="A160" s="301"/>
      <c r="B160" s="301"/>
      <c r="C160" s="301"/>
      <c r="D160" s="316"/>
    </row>
    <row r="161" spans="1:4" s="300" customFormat="1" ht="48" customHeight="1" x14ac:dyDescent="0.35">
      <c r="A161" s="373" t="s">
        <v>149</v>
      </c>
      <c r="B161" s="373"/>
      <c r="C161" s="373"/>
      <c r="D161" s="386"/>
    </row>
    <row r="162" spans="1:4" s="300" customFormat="1" ht="6.75" customHeight="1" x14ac:dyDescent="0.35">
      <c r="A162" s="301"/>
      <c r="B162" s="301"/>
      <c r="C162" s="301"/>
      <c r="D162" s="316"/>
    </row>
    <row r="163" spans="1:4" s="300" customFormat="1" ht="36" customHeight="1" x14ac:dyDescent="0.35">
      <c r="A163" s="373" t="s">
        <v>150</v>
      </c>
      <c r="B163" s="373"/>
      <c r="C163" s="373"/>
      <c r="D163" s="386"/>
    </row>
    <row r="164" spans="1:4" s="300" customFormat="1" ht="6.75" customHeight="1" x14ac:dyDescent="0.35">
      <c r="A164" s="301"/>
      <c r="B164" s="301"/>
      <c r="C164" s="301"/>
      <c r="D164" s="316"/>
    </row>
    <row r="165" spans="1:4" s="300" customFormat="1" ht="15" customHeight="1" x14ac:dyDescent="0.35">
      <c r="A165" s="385" t="s">
        <v>151</v>
      </c>
      <c r="B165" s="395"/>
      <c r="C165" s="395"/>
      <c r="D165" s="395"/>
    </row>
    <row r="166" spans="1:4" s="300" customFormat="1" ht="6.75" customHeight="1" x14ac:dyDescent="0.35">
      <c r="A166" s="304"/>
      <c r="B166" s="305"/>
      <c r="C166" s="305"/>
      <c r="D166" s="305"/>
    </row>
    <row r="167" spans="1:4" s="300" customFormat="1" ht="11.25" customHeight="1" x14ac:dyDescent="0.35">
      <c r="A167" s="370" t="s">
        <v>180</v>
      </c>
      <c r="B167" s="370"/>
      <c r="C167" s="306" t="s">
        <v>153</v>
      </c>
      <c r="D167" s="352">
        <f>'Proposed Rates'!G14</f>
        <v>6.63</v>
      </c>
    </row>
    <row r="168" spans="1:4" s="300" customFormat="1" ht="11.25" customHeight="1" x14ac:dyDescent="0.35">
      <c r="A168" s="370" t="s">
        <v>19</v>
      </c>
      <c r="B168" s="370"/>
      <c r="C168" s="306" t="s">
        <v>91</v>
      </c>
      <c r="D168" s="352">
        <f>'Proposed Rates'!G27</f>
        <v>3.1099999999999999E-2</v>
      </c>
    </row>
    <row r="169" spans="1:4" s="300" customFormat="1" ht="11.25" customHeight="1" x14ac:dyDescent="0.35">
      <c r="A169" s="370" t="s">
        <v>156</v>
      </c>
      <c r="B169" s="370"/>
      <c r="C169" s="306" t="s">
        <v>91</v>
      </c>
      <c r="D169" s="307">
        <f>'Proposed Rates'!G240</f>
        <v>6.0000000000000002E-5</v>
      </c>
    </row>
    <row r="170" spans="1:4" s="300" customFormat="1" ht="13.5" customHeight="1" x14ac:dyDescent="0.35">
      <c r="A170" s="370" t="s">
        <v>157</v>
      </c>
      <c r="B170" s="370"/>
      <c r="C170" s="306" t="s">
        <v>91</v>
      </c>
      <c r="D170" s="307">
        <f>'Proposed Rates'!G160</f>
        <v>7.1000000000000004E-3</v>
      </c>
    </row>
    <row r="171" spans="1:4" s="300" customFormat="1" ht="12.75" customHeight="1" x14ac:dyDescent="0.35">
      <c r="A171" s="370" t="s">
        <v>158</v>
      </c>
      <c r="B171" s="370"/>
      <c r="C171" s="306" t="s">
        <v>91</v>
      </c>
      <c r="D171" s="319">
        <f>'Proposed Rates'!G174</f>
        <v>5.0000000000000001E-3</v>
      </c>
    </row>
    <row r="172" spans="1:4" s="300" customFormat="1" ht="6.75" customHeight="1" x14ac:dyDescent="0.35">
      <c r="A172" s="308"/>
      <c r="B172" s="308"/>
      <c r="C172" s="306"/>
      <c r="D172" s="307"/>
    </row>
    <row r="173" spans="1:4" s="300" customFormat="1" ht="15" customHeight="1" x14ac:dyDescent="0.35">
      <c r="A173" s="387" t="s">
        <v>159</v>
      </c>
      <c r="B173" s="375"/>
      <c r="C173" s="306"/>
      <c r="D173" s="310"/>
    </row>
    <row r="174" spans="1:4" s="300" customFormat="1" ht="6.75" customHeight="1" x14ac:dyDescent="0.35">
      <c r="A174" s="311"/>
      <c r="B174" s="309"/>
      <c r="C174" s="306"/>
      <c r="D174" s="310"/>
    </row>
    <row r="175" spans="1:4" s="300" customFormat="1" ht="11.25" customHeight="1" x14ac:dyDescent="0.35">
      <c r="A175" s="370" t="s">
        <v>160</v>
      </c>
      <c r="B175" s="370"/>
      <c r="C175" s="312" t="s">
        <v>91</v>
      </c>
      <c r="D175" s="313">
        <v>3.0000000000000001E-3</v>
      </c>
    </row>
    <row r="176" spans="1:4" s="300" customFormat="1" ht="11.25" customHeight="1" x14ac:dyDescent="0.35">
      <c r="A176" s="375" t="s">
        <v>161</v>
      </c>
      <c r="B176" s="375"/>
      <c r="C176" s="312" t="s">
        <v>91</v>
      </c>
      <c r="D176" s="314">
        <v>4.0000000000000002E-4</v>
      </c>
    </row>
    <row r="177" spans="1:4" s="300" customFormat="1" ht="11.25" customHeight="1" x14ac:dyDescent="0.35">
      <c r="A177" s="370" t="s">
        <v>162</v>
      </c>
      <c r="B177" s="370"/>
      <c r="C177" s="312" t="s">
        <v>91</v>
      </c>
      <c r="D177" s="314">
        <v>5.0000000000000001E-4</v>
      </c>
    </row>
    <row r="178" spans="1:4" s="300" customFormat="1" ht="11.25" customHeight="1" x14ac:dyDescent="0.35">
      <c r="A178" s="370" t="s">
        <v>163</v>
      </c>
      <c r="B178" s="370"/>
      <c r="C178" s="306" t="s">
        <v>153</v>
      </c>
      <c r="D178" s="350">
        <f>'Proposed Rates'!G216</f>
        <v>0.66</v>
      </c>
    </row>
    <row r="179" spans="1:4" s="315" customFormat="1" ht="18.75" customHeight="1" x14ac:dyDescent="0.45">
      <c r="A179" s="376" t="s">
        <v>181</v>
      </c>
      <c r="B179" s="376"/>
      <c r="C179" s="376"/>
      <c r="D179" s="399"/>
    </row>
    <row r="180" spans="1:4" s="300" customFormat="1" ht="36" customHeight="1" x14ac:dyDescent="0.35">
      <c r="A180" s="373" t="s">
        <v>182</v>
      </c>
      <c r="B180" s="373"/>
      <c r="C180" s="373"/>
      <c r="D180" s="386"/>
    </row>
    <row r="181" spans="1:4" s="300" customFormat="1" ht="6.75" customHeight="1" x14ac:dyDescent="0.35">
      <c r="A181" s="301"/>
      <c r="B181" s="301"/>
      <c r="C181" s="301"/>
      <c r="D181" s="316"/>
    </row>
    <row r="182" spans="1:4" s="300" customFormat="1" ht="11.25" customHeight="1" x14ac:dyDescent="0.35">
      <c r="A182" s="377" t="s">
        <v>146</v>
      </c>
      <c r="B182" s="397"/>
      <c r="C182" s="397"/>
      <c r="D182" s="397"/>
    </row>
    <row r="183" spans="1:4" s="300" customFormat="1" ht="6.75" customHeight="1" x14ac:dyDescent="0.35">
      <c r="A183" s="302"/>
      <c r="B183" s="303"/>
      <c r="C183" s="303"/>
      <c r="D183" s="303"/>
    </row>
    <row r="184" spans="1:4" s="300" customFormat="1" ht="36" customHeight="1" x14ac:dyDescent="0.35">
      <c r="A184" s="373" t="s">
        <v>147</v>
      </c>
      <c r="B184" s="373"/>
      <c r="C184" s="373"/>
      <c r="D184" s="386"/>
    </row>
    <row r="185" spans="1:4" s="300" customFormat="1" ht="6.75" customHeight="1" x14ac:dyDescent="0.35">
      <c r="A185" s="301"/>
      <c r="B185" s="301"/>
      <c r="C185" s="301"/>
      <c r="D185" s="316"/>
    </row>
    <row r="186" spans="1:4" s="300" customFormat="1" ht="48" customHeight="1" x14ac:dyDescent="0.35">
      <c r="A186" s="373" t="s">
        <v>148</v>
      </c>
      <c r="B186" s="373"/>
      <c r="C186" s="373"/>
      <c r="D186" s="386"/>
    </row>
    <row r="187" spans="1:4" s="300" customFormat="1" ht="6.75" customHeight="1" x14ac:dyDescent="0.35">
      <c r="A187" s="301"/>
      <c r="B187" s="301"/>
      <c r="C187" s="301"/>
      <c r="D187" s="316"/>
    </row>
    <row r="188" spans="1:4" s="300" customFormat="1" ht="24" customHeight="1" x14ac:dyDescent="0.35">
      <c r="A188" s="373" t="s">
        <v>183</v>
      </c>
      <c r="B188" s="373"/>
      <c r="C188" s="373"/>
      <c r="D188" s="386"/>
    </row>
    <row r="189" spans="1:4" s="300" customFormat="1" ht="6.75" customHeight="1" x14ac:dyDescent="0.35">
      <c r="A189" s="301"/>
      <c r="B189" s="301"/>
      <c r="C189" s="301"/>
      <c r="D189" s="316"/>
    </row>
    <row r="190" spans="1:4" s="300" customFormat="1" ht="36" customHeight="1" x14ac:dyDescent="0.35">
      <c r="A190" s="373" t="s">
        <v>184</v>
      </c>
      <c r="B190" s="373"/>
      <c r="C190" s="373"/>
      <c r="D190" s="386"/>
    </row>
    <row r="191" spans="1:4" s="300" customFormat="1" ht="6.75" customHeight="1" x14ac:dyDescent="0.35">
      <c r="A191" s="301"/>
      <c r="B191" s="301"/>
      <c r="C191" s="301"/>
      <c r="D191" s="316"/>
    </row>
    <row r="192" spans="1:4" s="300" customFormat="1" ht="15" customHeight="1" x14ac:dyDescent="0.35">
      <c r="A192" s="388" t="s">
        <v>185</v>
      </c>
      <c r="B192" s="395"/>
      <c r="C192" s="395"/>
      <c r="D192" s="395"/>
    </row>
    <row r="193" spans="1:4" s="300" customFormat="1" ht="6.75" customHeight="1" x14ac:dyDescent="0.35">
      <c r="A193" s="321"/>
      <c r="B193" s="305"/>
      <c r="C193" s="305"/>
      <c r="D193" s="305"/>
    </row>
    <row r="194" spans="1:4" s="300" customFormat="1" ht="11.25" customHeight="1" x14ac:dyDescent="0.35">
      <c r="A194" s="370" t="s">
        <v>152</v>
      </c>
      <c r="B194" s="370"/>
      <c r="C194" s="306" t="s">
        <v>153</v>
      </c>
      <c r="D194" s="352">
        <f>'Proposed Rates'!G15</f>
        <v>180.57</v>
      </c>
    </row>
    <row r="195" spans="1:4" s="300" customFormat="1" ht="11.25" customHeight="1" x14ac:dyDescent="0.35">
      <c r="A195" s="370" t="s">
        <v>186</v>
      </c>
      <c r="B195" s="370"/>
      <c r="C195" s="306" t="s">
        <v>92</v>
      </c>
      <c r="D195" s="354">
        <f>'Proposed Rates'!G28</f>
        <v>2.41</v>
      </c>
    </row>
    <row r="196" spans="1:4" s="300" customFormat="1" ht="11.25" customHeight="1" x14ac:dyDescent="0.35">
      <c r="A196" s="370" t="s">
        <v>187</v>
      </c>
      <c r="B196" s="370"/>
      <c r="C196" s="306" t="s">
        <v>92</v>
      </c>
      <c r="D196" s="352">
        <f>'Proposed Rates'!G29</f>
        <v>2.2105000000000001</v>
      </c>
    </row>
    <row r="197" spans="1:4" s="300" customFormat="1" ht="11.25" customHeight="1" x14ac:dyDescent="0.35">
      <c r="A197" s="370" t="s">
        <v>188</v>
      </c>
      <c r="B197" s="370"/>
      <c r="C197" s="306" t="s">
        <v>92</v>
      </c>
      <c r="D197" s="353">
        <f>'Proposed Rates'!G30</f>
        <v>2.4529999999999998</v>
      </c>
    </row>
    <row r="198" spans="1:4" s="315" customFormat="1" ht="18.75" customHeight="1" x14ac:dyDescent="0.45">
      <c r="A198" s="376" t="s">
        <v>189</v>
      </c>
      <c r="B198" s="376"/>
      <c r="C198" s="376"/>
      <c r="D198" s="399"/>
    </row>
    <row r="199" spans="1:4" s="300" customFormat="1" ht="36" customHeight="1" x14ac:dyDescent="0.35">
      <c r="A199" s="373" t="s">
        <v>190</v>
      </c>
      <c r="B199" s="373"/>
      <c r="C199" s="373"/>
      <c r="D199" s="386"/>
    </row>
    <row r="200" spans="1:4" s="300" customFormat="1" ht="6.75" customHeight="1" x14ac:dyDescent="0.35">
      <c r="A200" s="301"/>
      <c r="B200" s="301"/>
      <c r="C200" s="301"/>
      <c r="D200" s="316"/>
    </row>
    <row r="201" spans="1:4" s="300" customFormat="1" ht="11.25" customHeight="1" x14ac:dyDescent="0.35">
      <c r="A201" s="377" t="s">
        <v>146</v>
      </c>
      <c r="B201" s="397"/>
      <c r="C201" s="397"/>
      <c r="D201" s="397"/>
    </row>
    <row r="202" spans="1:4" s="300" customFormat="1" ht="6.75" customHeight="1" x14ac:dyDescent="0.35">
      <c r="A202" s="302"/>
      <c r="B202" s="303"/>
      <c r="C202" s="303"/>
      <c r="D202" s="303"/>
    </row>
    <row r="203" spans="1:4" s="300" customFormat="1" ht="36" customHeight="1" x14ac:dyDescent="0.35">
      <c r="A203" s="373" t="s">
        <v>147</v>
      </c>
      <c r="B203" s="373"/>
      <c r="C203" s="373"/>
      <c r="D203" s="386"/>
    </row>
    <row r="204" spans="1:4" s="300" customFormat="1" ht="6.75" customHeight="1" x14ac:dyDescent="0.35">
      <c r="A204" s="301"/>
      <c r="B204" s="301"/>
      <c r="C204" s="301"/>
      <c r="D204" s="316"/>
    </row>
    <row r="205" spans="1:4" s="300" customFormat="1" ht="48" customHeight="1" x14ac:dyDescent="0.35">
      <c r="A205" s="373" t="s">
        <v>148</v>
      </c>
      <c r="B205" s="373"/>
      <c r="C205" s="373"/>
      <c r="D205" s="386"/>
    </row>
    <row r="206" spans="1:4" s="300" customFormat="1" ht="6.75" customHeight="1" x14ac:dyDescent="0.35">
      <c r="A206" s="301"/>
      <c r="B206" s="301"/>
      <c r="C206" s="301"/>
      <c r="D206" s="316"/>
    </row>
    <row r="207" spans="1:4" s="300" customFormat="1" ht="48" customHeight="1" x14ac:dyDescent="0.35">
      <c r="A207" s="373" t="s">
        <v>149</v>
      </c>
      <c r="B207" s="373"/>
      <c r="C207" s="373"/>
      <c r="D207" s="386"/>
    </row>
    <row r="208" spans="1:4" s="300" customFormat="1" ht="6.75" customHeight="1" x14ac:dyDescent="0.35">
      <c r="A208" s="301"/>
      <c r="B208" s="301"/>
      <c r="C208" s="301"/>
      <c r="D208" s="316"/>
    </row>
    <row r="209" spans="1:4" s="300" customFormat="1" ht="36" customHeight="1" x14ac:dyDescent="0.35">
      <c r="A209" s="373" t="s">
        <v>150</v>
      </c>
      <c r="B209" s="373"/>
      <c r="C209" s="373"/>
      <c r="D209" s="386"/>
    </row>
    <row r="210" spans="1:4" s="300" customFormat="1" ht="6.75" customHeight="1" x14ac:dyDescent="0.35">
      <c r="A210" s="301"/>
      <c r="B210" s="301"/>
      <c r="C210" s="301"/>
      <c r="D210" s="316"/>
    </row>
    <row r="211" spans="1:4" s="300" customFormat="1" ht="15" customHeight="1" x14ac:dyDescent="0.35">
      <c r="A211" s="385" t="s">
        <v>151</v>
      </c>
      <c r="B211" s="395"/>
      <c r="C211" s="395"/>
      <c r="D211" s="395"/>
    </row>
    <row r="212" spans="1:4" s="300" customFormat="1" ht="6.75" customHeight="1" x14ac:dyDescent="0.35">
      <c r="A212" s="304"/>
      <c r="B212" s="305"/>
      <c r="C212" s="305"/>
      <c r="D212" s="305"/>
    </row>
    <row r="213" spans="1:4" s="300" customFormat="1" ht="11.25" customHeight="1" x14ac:dyDescent="0.35">
      <c r="A213" s="370" t="s">
        <v>180</v>
      </c>
      <c r="B213" s="370"/>
      <c r="C213" s="306" t="s">
        <v>153</v>
      </c>
      <c r="D213" s="352">
        <f>'Proposed Rates'!G13</f>
        <v>5.35</v>
      </c>
    </row>
    <row r="214" spans="1:4" s="300" customFormat="1" ht="11.25" customHeight="1" x14ac:dyDescent="0.35">
      <c r="A214" s="370" t="s">
        <v>19</v>
      </c>
      <c r="B214" s="370"/>
      <c r="C214" s="306" t="s">
        <v>92</v>
      </c>
      <c r="D214" s="353">
        <f>'Proposed Rates'!G26</f>
        <v>25.087299999999999</v>
      </c>
    </row>
    <row r="215" spans="1:4" s="300" customFormat="1" ht="11.25" customHeight="1" x14ac:dyDescent="0.35">
      <c r="A215" s="370" t="s">
        <v>156</v>
      </c>
      <c r="B215" s="370"/>
      <c r="C215" s="306" t="s">
        <v>92</v>
      </c>
      <c r="D215" s="307">
        <f>'Proposed Rates'!G239</f>
        <v>1.8530000000000001E-2</v>
      </c>
    </row>
    <row r="216" spans="1:4" s="300" customFormat="1" ht="12.75" customHeight="1" x14ac:dyDescent="0.35">
      <c r="A216" s="370" t="s">
        <v>157</v>
      </c>
      <c r="B216" s="370"/>
      <c r="C216" s="306" t="s">
        <v>92</v>
      </c>
      <c r="D216" s="319">
        <f>'Proposed Rates'!G159</f>
        <v>2.1419999999999999</v>
      </c>
    </row>
    <row r="217" spans="1:4" s="300" customFormat="1" ht="12.75" customHeight="1" x14ac:dyDescent="0.35">
      <c r="A217" s="370" t="s">
        <v>158</v>
      </c>
      <c r="B217" s="370"/>
      <c r="C217" s="306" t="s">
        <v>92</v>
      </c>
      <c r="D217" s="319">
        <f>'Proposed Rates'!G173</f>
        <v>1.5209999999999999</v>
      </c>
    </row>
    <row r="218" spans="1:4" s="300" customFormat="1" ht="6.75" customHeight="1" x14ac:dyDescent="0.35">
      <c r="A218" s="308"/>
      <c r="B218" s="308"/>
      <c r="C218" s="306"/>
      <c r="D218" s="307"/>
    </row>
    <row r="219" spans="1:4" s="300" customFormat="1" ht="15" customHeight="1" x14ac:dyDescent="0.35">
      <c r="A219" s="387" t="s">
        <v>159</v>
      </c>
      <c r="B219" s="375"/>
      <c r="C219" s="306"/>
      <c r="D219" s="310"/>
    </row>
    <row r="220" spans="1:4" s="300" customFormat="1" ht="6.75" customHeight="1" x14ac:dyDescent="0.35">
      <c r="A220" s="311"/>
      <c r="B220" s="309"/>
      <c r="C220" s="306"/>
      <c r="D220" s="310"/>
    </row>
    <row r="221" spans="1:4" s="300" customFormat="1" ht="11.25" customHeight="1" x14ac:dyDescent="0.35">
      <c r="A221" s="370" t="s">
        <v>160</v>
      </c>
      <c r="B221" s="370"/>
      <c r="C221" s="312" t="s">
        <v>91</v>
      </c>
      <c r="D221" s="313">
        <v>3.0000000000000001E-3</v>
      </c>
    </row>
    <row r="222" spans="1:4" s="300" customFormat="1" ht="11.25" customHeight="1" x14ac:dyDescent="0.35">
      <c r="A222" s="375" t="s">
        <v>161</v>
      </c>
      <c r="B222" s="375"/>
      <c r="C222" s="312" t="s">
        <v>91</v>
      </c>
      <c r="D222" s="314">
        <v>4.0000000000000002E-4</v>
      </c>
    </row>
    <row r="223" spans="1:4" s="300" customFormat="1" ht="11.25" customHeight="1" x14ac:dyDescent="0.35">
      <c r="A223" s="370" t="s">
        <v>162</v>
      </c>
      <c r="B223" s="370"/>
      <c r="C223" s="312" t="s">
        <v>91</v>
      </c>
      <c r="D223" s="314">
        <v>5.0000000000000001E-4</v>
      </c>
    </row>
    <row r="224" spans="1:4" s="300" customFormat="1" ht="11.25" customHeight="1" x14ac:dyDescent="0.35">
      <c r="A224" s="370" t="s">
        <v>163</v>
      </c>
      <c r="B224" s="370"/>
      <c r="C224" s="306" t="s">
        <v>153</v>
      </c>
      <c r="D224" s="350">
        <f>'Proposed Rates'!G215</f>
        <v>0.66</v>
      </c>
    </row>
    <row r="225" spans="1:4" s="315" customFormat="1" ht="18.75" customHeight="1" x14ac:dyDescent="0.45">
      <c r="A225" s="376" t="s">
        <v>191</v>
      </c>
      <c r="B225" s="376"/>
      <c r="C225" s="376"/>
      <c r="D225" s="399"/>
    </row>
    <row r="226" spans="1:4" s="300" customFormat="1" ht="60" customHeight="1" x14ac:dyDescent="0.35">
      <c r="A226" s="373" t="s">
        <v>192</v>
      </c>
      <c r="B226" s="373"/>
      <c r="C226" s="373"/>
      <c r="D226" s="386"/>
    </row>
    <row r="227" spans="1:4" s="300" customFormat="1" ht="6.75" customHeight="1" x14ac:dyDescent="0.35">
      <c r="A227" s="301"/>
      <c r="B227" s="301"/>
      <c r="C227" s="301"/>
      <c r="D227" s="316"/>
    </row>
    <row r="228" spans="1:4" s="300" customFormat="1" ht="11.25" customHeight="1" x14ac:dyDescent="0.35">
      <c r="A228" s="377" t="s">
        <v>146</v>
      </c>
      <c r="B228" s="397"/>
      <c r="C228" s="397"/>
      <c r="D228" s="397"/>
    </row>
    <row r="229" spans="1:4" s="300" customFormat="1" ht="6.75" customHeight="1" x14ac:dyDescent="0.35">
      <c r="A229" s="302"/>
      <c r="B229" s="303"/>
      <c r="C229" s="303"/>
      <c r="D229" s="303"/>
    </row>
    <row r="230" spans="1:4" s="300" customFormat="1" ht="36" customHeight="1" x14ac:dyDescent="0.35">
      <c r="A230" s="373" t="s">
        <v>147</v>
      </c>
      <c r="B230" s="373"/>
      <c r="C230" s="373"/>
      <c r="D230" s="386"/>
    </row>
    <row r="231" spans="1:4" s="300" customFormat="1" ht="6.75" customHeight="1" x14ac:dyDescent="0.35">
      <c r="A231" s="301"/>
      <c r="B231" s="301"/>
      <c r="C231" s="301"/>
      <c r="D231" s="316"/>
    </row>
    <row r="232" spans="1:4" s="300" customFormat="1" ht="48" customHeight="1" x14ac:dyDescent="0.35">
      <c r="A232" s="373" t="s">
        <v>148</v>
      </c>
      <c r="B232" s="373"/>
      <c r="C232" s="373"/>
      <c r="D232" s="386"/>
    </row>
    <row r="233" spans="1:4" s="300" customFormat="1" ht="6.75" customHeight="1" x14ac:dyDescent="0.35">
      <c r="A233" s="301"/>
      <c r="B233" s="301"/>
      <c r="C233" s="301"/>
      <c r="D233" s="316"/>
    </row>
    <row r="234" spans="1:4" s="300" customFormat="1" ht="48" customHeight="1" x14ac:dyDescent="0.35">
      <c r="A234" s="373" t="s">
        <v>149</v>
      </c>
      <c r="B234" s="373"/>
      <c r="C234" s="373"/>
      <c r="D234" s="386"/>
    </row>
    <row r="235" spans="1:4" s="300" customFormat="1" ht="6.75" customHeight="1" x14ac:dyDescent="0.35">
      <c r="A235" s="301"/>
      <c r="B235" s="301"/>
      <c r="C235" s="301"/>
      <c r="D235" s="316"/>
    </row>
    <row r="236" spans="1:4" s="300" customFormat="1" ht="36" customHeight="1" x14ac:dyDescent="0.35">
      <c r="A236" s="373" t="s">
        <v>193</v>
      </c>
      <c r="B236" s="373"/>
      <c r="C236" s="373"/>
      <c r="D236" s="386"/>
    </row>
    <row r="237" spans="1:4" s="300" customFormat="1" ht="6.75" customHeight="1" x14ac:dyDescent="0.35">
      <c r="A237" s="301"/>
      <c r="B237" s="301"/>
      <c r="C237" s="301"/>
      <c r="D237" s="316"/>
    </row>
    <row r="238" spans="1:4" s="300" customFormat="1" ht="15" customHeight="1" x14ac:dyDescent="0.35">
      <c r="A238" s="385" t="s">
        <v>151</v>
      </c>
      <c r="B238" s="395"/>
      <c r="C238" s="395"/>
      <c r="D238" s="395"/>
    </row>
    <row r="239" spans="1:4" s="300" customFormat="1" ht="6.75" customHeight="1" x14ac:dyDescent="0.35">
      <c r="A239" s="304"/>
      <c r="B239" s="305"/>
      <c r="C239" s="305"/>
      <c r="D239" s="305"/>
    </row>
    <row r="240" spans="1:4" s="300" customFormat="1" ht="11.25" customHeight="1" x14ac:dyDescent="0.35">
      <c r="A240" s="370" t="s">
        <v>180</v>
      </c>
      <c r="B240" s="370"/>
      <c r="C240" s="306" t="s">
        <v>153</v>
      </c>
      <c r="D240" s="352">
        <f>'Proposed Rates'!G12</f>
        <v>1.08</v>
      </c>
    </row>
    <row r="241" spans="1:4" s="300" customFormat="1" ht="11.25" customHeight="1" x14ac:dyDescent="0.35">
      <c r="A241" s="370" t="s">
        <v>19</v>
      </c>
      <c r="B241" s="370"/>
      <c r="C241" s="306" t="s">
        <v>92</v>
      </c>
      <c r="D241" s="352">
        <f>'Proposed Rates'!G25</f>
        <v>7.7183000000000002</v>
      </c>
    </row>
    <row r="242" spans="1:4" s="300" customFormat="1" ht="11.25" customHeight="1" x14ac:dyDescent="0.35">
      <c r="A242" s="370" t="s">
        <v>156</v>
      </c>
      <c r="B242" s="370"/>
      <c r="C242" s="306" t="s">
        <v>92</v>
      </c>
      <c r="D242" s="322">
        <f>'Proposed Rates'!G238</f>
        <v>1.8919999999999999E-2</v>
      </c>
    </row>
    <row r="243" spans="1:4" s="300" customFormat="1" ht="16.5" customHeight="1" x14ac:dyDescent="0.35">
      <c r="A243" s="370" t="s">
        <v>157</v>
      </c>
      <c r="B243" s="370"/>
      <c r="C243" s="306" t="s">
        <v>92</v>
      </c>
      <c r="D243" s="307">
        <f>'Proposed Rates'!G158</f>
        <v>2.1528999999999998</v>
      </c>
    </row>
    <row r="244" spans="1:4" s="300" customFormat="1" ht="15" customHeight="1" x14ac:dyDescent="0.35">
      <c r="A244" s="370" t="s">
        <v>158</v>
      </c>
      <c r="B244" s="370"/>
      <c r="C244" s="306" t="s">
        <v>92</v>
      </c>
      <c r="D244" s="307">
        <f>'Proposed Rates'!G172</f>
        <v>1.5528</v>
      </c>
    </row>
    <row r="245" spans="1:4" s="300" customFormat="1" ht="6.75" customHeight="1" x14ac:dyDescent="0.35">
      <c r="A245" s="308"/>
      <c r="B245" s="308"/>
      <c r="C245" s="306"/>
      <c r="D245" s="307"/>
    </row>
    <row r="246" spans="1:4" s="300" customFormat="1" ht="15" customHeight="1" x14ac:dyDescent="0.35">
      <c r="A246" s="387" t="s">
        <v>159</v>
      </c>
      <c r="B246" s="375"/>
      <c r="C246" s="306"/>
      <c r="D246" s="310"/>
    </row>
    <row r="247" spans="1:4" s="300" customFormat="1" ht="6.75" customHeight="1" x14ac:dyDescent="0.35">
      <c r="A247" s="311"/>
      <c r="B247" s="309"/>
      <c r="C247" s="306"/>
      <c r="D247" s="310"/>
    </row>
    <row r="248" spans="1:4" s="300" customFormat="1" ht="11.25" customHeight="1" x14ac:dyDescent="0.35">
      <c r="A248" s="370" t="s">
        <v>160</v>
      </c>
      <c r="B248" s="370"/>
      <c r="C248" s="312" t="s">
        <v>91</v>
      </c>
      <c r="D248" s="313">
        <v>3.0000000000000001E-3</v>
      </c>
    </row>
    <row r="249" spans="1:4" s="300" customFormat="1" ht="11.25" customHeight="1" x14ac:dyDescent="0.35">
      <c r="A249" s="375" t="s">
        <v>161</v>
      </c>
      <c r="B249" s="375"/>
      <c r="C249" s="312" t="s">
        <v>91</v>
      </c>
      <c r="D249" s="314">
        <v>4.0000000000000002E-4</v>
      </c>
    </row>
    <row r="250" spans="1:4" s="300" customFormat="1" ht="11.25" customHeight="1" x14ac:dyDescent="0.35">
      <c r="A250" s="370" t="s">
        <v>162</v>
      </c>
      <c r="B250" s="370"/>
      <c r="C250" s="312" t="s">
        <v>91</v>
      </c>
      <c r="D250" s="314">
        <v>5.0000000000000001E-4</v>
      </c>
    </row>
    <row r="251" spans="1:4" s="300" customFormat="1" ht="11.25" customHeight="1" x14ac:dyDescent="0.35">
      <c r="A251" s="370" t="s">
        <v>163</v>
      </c>
      <c r="B251" s="370"/>
      <c r="C251" s="306" t="s">
        <v>153</v>
      </c>
      <c r="D251" s="350">
        <f>'Proposed Rates'!G214</f>
        <v>0.66</v>
      </c>
    </row>
    <row r="252" spans="1:4" s="315" customFormat="1" ht="18.75" customHeight="1" x14ac:dyDescent="0.45">
      <c r="A252" s="376" t="s">
        <v>194</v>
      </c>
      <c r="B252" s="376"/>
      <c r="C252" s="376"/>
      <c r="D252" s="399"/>
    </row>
    <row r="253" spans="1:4" s="300" customFormat="1" ht="36" customHeight="1" x14ac:dyDescent="0.35">
      <c r="A253" s="373" t="s">
        <v>195</v>
      </c>
      <c r="B253" s="373"/>
      <c r="C253" s="373"/>
      <c r="D253" s="386"/>
    </row>
    <row r="254" spans="1:4" s="300" customFormat="1" ht="6.75" customHeight="1" x14ac:dyDescent="0.35">
      <c r="A254" s="301"/>
      <c r="B254" s="301"/>
      <c r="C254" s="301"/>
      <c r="D254" s="316"/>
    </row>
    <row r="255" spans="1:4" s="300" customFormat="1" ht="11.25" customHeight="1" x14ac:dyDescent="0.35">
      <c r="A255" s="377" t="s">
        <v>146</v>
      </c>
      <c r="B255" s="397"/>
      <c r="C255" s="397"/>
      <c r="D255" s="397"/>
    </row>
    <row r="256" spans="1:4" s="300" customFormat="1" ht="6.75" customHeight="1" x14ac:dyDescent="0.35">
      <c r="A256" s="302"/>
      <c r="B256" s="303"/>
      <c r="C256" s="303"/>
      <c r="D256" s="303"/>
    </row>
    <row r="257" spans="1:4" s="300" customFormat="1" ht="36" customHeight="1" x14ac:dyDescent="0.35">
      <c r="A257" s="373" t="s">
        <v>147</v>
      </c>
      <c r="B257" s="373"/>
      <c r="C257" s="373"/>
      <c r="D257" s="386"/>
    </row>
    <row r="258" spans="1:4" s="300" customFormat="1" ht="6.75" customHeight="1" x14ac:dyDescent="0.35">
      <c r="A258" s="301"/>
      <c r="B258" s="301"/>
      <c r="C258" s="301"/>
      <c r="D258" s="316"/>
    </row>
    <row r="259" spans="1:4" s="300" customFormat="1" ht="48" customHeight="1" x14ac:dyDescent="0.35">
      <c r="A259" s="373" t="s">
        <v>148</v>
      </c>
      <c r="B259" s="373"/>
      <c r="C259" s="373"/>
      <c r="D259" s="386"/>
    </row>
    <row r="260" spans="1:4" s="300" customFormat="1" ht="6.75" customHeight="1" x14ac:dyDescent="0.35">
      <c r="A260" s="301"/>
      <c r="B260" s="301"/>
      <c r="C260" s="301"/>
      <c r="D260" s="316"/>
    </row>
    <row r="261" spans="1:4" s="300" customFormat="1" ht="24" customHeight="1" x14ac:dyDescent="0.35">
      <c r="A261" s="373" t="s">
        <v>196</v>
      </c>
      <c r="B261" s="373"/>
      <c r="C261" s="373"/>
      <c r="D261" s="386"/>
    </row>
    <row r="262" spans="1:4" s="300" customFormat="1" ht="6.75" customHeight="1" x14ac:dyDescent="0.35">
      <c r="A262" s="301"/>
      <c r="B262" s="301"/>
      <c r="C262" s="301"/>
      <c r="D262" s="316"/>
    </row>
    <row r="263" spans="1:4" s="300" customFormat="1" ht="36" customHeight="1" x14ac:dyDescent="0.35">
      <c r="A263" s="373" t="s">
        <v>193</v>
      </c>
      <c r="B263" s="373"/>
      <c r="C263" s="373"/>
      <c r="D263" s="386"/>
    </row>
    <row r="264" spans="1:4" s="300" customFormat="1" ht="6.75" customHeight="1" x14ac:dyDescent="0.35">
      <c r="A264" s="301"/>
      <c r="B264" s="301"/>
      <c r="C264" s="301"/>
      <c r="D264" s="316"/>
    </row>
    <row r="265" spans="1:4" s="300" customFormat="1" ht="15" customHeight="1" x14ac:dyDescent="0.35">
      <c r="A265" s="385" t="s">
        <v>151</v>
      </c>
      <c r="B265" s="395"/>
      <c r="C265" s="395"/>
      <c r="D265" s="395"/>
    </row>
    <row r="266" spans="1:4" s="300" customFormat="1" ht="6.75" customHeight="1" x14ac:dyDescent="0.35">
      <c r="A266" s="304"/>
      <c r="B266" s="305"/>
      <c r="C266" s="305"/>
      <c r="D266" s="305"/>
    </row>
    <row r="267" spans="1:4" s="300" customFormat="1" ht="11.25" customHeight="1" x14ac:dyDescent="0.35">
      <c r="A267" s="370" t="s">
        <v>152</v>
      </c>
      <c r="B267" s="370"/>
      <c r="C267" s="306" t="s">
        <v>153</v>
      </c>
      <c r="D267" s="323">
        <f>'Proposed Rates'!G352</f>
        <v>15</v>
      </c>
    </row>
    <row r="268" spans="1:4" s="315" customFormat="1" ht="18.75" customHeight="1" x14ac:dyDescent="0.45">
      <c r="A268" s="376" t="s">
        <v>197</v>
      </c>
      <c r="B268" s="376"/>
      <c r="C268" s="376"/>
      <c r="D268" s="399"/>
    </row>
    <row r="269" spans="1:4" s="300" customFormat="1" ht="36" customHeight="1" x14ac:dyDescent="0.35">
      <c r="A269" s="373" t="s">
        <v>198</v>
      </c>
      <c r="B269" s="373"/>
      <c r="C269" s="373"/>
      <c r="D269" s="386"/>
    </row>
    <row r="270" spans="1:4" s="300" customFormat="1" ht="6.75" customHeight="1" x14ac:dyDescent="0.35">
      <c r="A270" s="301"/>
      <c r="B270" s="301"/>
      <c r="C270" s="301"/>
      <c r="D270" s="316"/>
    </row>
    <row r="271" spans="1:4" s="300" customFormat="1" ht="11.25" customHeight="1" x14ac:dyDescent="0.35">
      <c r="A271" s="377" t="s">
        <v>146</v>
      </c>
      <c r="B271" s="397"/>
      <c r="C271" s="397"/>
      <c r="D271" s="397"/>
    </row>
    <row r="272" spans="1:4" s="300" customFormat="1" ht="6.75" customHeight="1" x14ac:dyDescent="0.35">
      <c r="A272" s="302"/>
      <c r="B272" s="303"/>
      <c r="C272" s="303"/>
      <c r="D272" s="303"/>
    </row>
    <row r="273" spans="1:4" s="300" customFormat="1" ht="36" customHeight="1" x14ac:dyDescent="0.35">
      <c r="A273" s="373" t="s">
        <v>147</v>
      </c>
      <c r="B273" s="373"/>
      <c r="C273" s="373"/>
      <c r="D273" s="386"/>
    </row>
    <row r="274" spans="1:4" s="300" customFormat="1" ht="6.75" customHeight="1" x14ac:dyDescent="0.35">
      <c r="A274" s="301"/>
      <c r="B274" s="301"/>
      <c r="C274" s="301"/>
      <c r="D274" s="316"/>
    </row>
    <row r="275" spans="1:4" s="300" customFormat="1" ht="48" customHeight="1" x14ac:dyDescent="0.35">
      <c r="A275" s="373" t="s">
        <v>148</v>
      </c>
      <c r="B275" s="373"/>
      <c r="C275" s="373"/>
      <c r="D275" s="386"/>
    </row>
    <row r="276" spans="1:4" s="300" customFormat="1" ht="6.75" customHeight="1" x14ac:dyDescent="0.35">
      <c r="A276" s="301"/>
      <c r="B276" s="301"/>
      <c r="C276" s="301"/>
      <c r="D276" s="316"/>
    </row>
    <row r="277" spans="1:4" s="300" customFormat="1" ht="24" customHeight="1" x14ac:dyDescent="0.35">
      <c r="A277" s="373" t="s">
        <v>196</v>
      </c>
      <c r="B277" s="373"/>
      <c r="C277" s="373"/>
      <c r="D277" s="386"/>
    </row>
    <row r="278" spans="1:4" s="300" customFormat="1" ht="6.75" customHeight="1" x14ac:dyDescent="0.35">
      <c r="A278" s="301"/>
      <c r="B278" s="301"/>
      <c r="C278" s="301"/>
      <c r="D278" s="316"/>
    </row>
    <row r="279" spans="1:4" s="300" customFormat="1" ht="36" customHeight="1" x14ac:dyDescent="0.35">
      <c r="A279" s="373" t="s">
        <v>193</v>
      </c>
      <c r="B279" s="373"/>
      <c r="C279" s="373"/>
      <c r="D279" s="386"/>
    </row>
    <row r="280" spans="1:4" s="300" customFormat="1" ht="6.75" customHeight="1" x14ac:dyDescent="0.35">
      <c r="A280" s="301"/>
      <c r="B280" s="301"/>
      <c r="C280" s="301"/>
      <c r="D280" s="316"/>
    </row>
    <row r="281" spans="1:4" s="300" customFormat="1" ht="15" customHeight="1" x14ac:dyDescent="0.35">
      <c r="A281" s="385" t="s">
        <v>151</v>
      </c>
      <c r="B281" s="395"/>
      <c r="C281" s="395"/>
      <c r="D281" s="395"/>
    </row>
    <row r="282" spans="1:4" s="300" customFormat="1" ht="6.75" customHeight="1" x14ac:dyDescent="0.35">
      <c r="A282" s="304"/>
      <c r="B282" s="305"/>
      <c r="C282" s="305"/>
      <c r="D282" s="305"/>
    </row>
    <row r="283" spans="1:4" s="300" customFormat="1" ht="11.25" customHeight="1" x14ac:dyDescent="0.35">
      <c r="A283" s="370" t="s">
        <v>152</v>
      </c>
      <c r="B283" s="370"/>
      <c r="C283" s="306" t="s">
        <v>153</v>
      </c>
      <c r="D283" s="323">
        <f>'Proposed Rates'!G353</f>
        <v>15</v>
      </c>
    </row>
    <row r="284" spans="1:4" s="315" customFormat="1" ht="18.75" customHeight="1" x14ac:dyDescent="0.45">
      <c r="A284" s="376" t="s">
        <v>199</v>
      </c>
      <c r="B284" s="376"/>
      <c r="C284" s="376"/>
      <c r="D284" s="399"/>
    </row>
    <row r="285" spans="1:4" s="300" customFormat="1" ht="36" customHeight="1" x14ac:dyDescent="0.35">
      <c r="A285" s="373" t="s">
        <v>200</v>
      </c>
      <c r="B285" s="373"/>
      <c r="C285" s="373"/>
      <c r="D285" s="386"/>
    </row>
    <row r="286" spans="1:4" s="300" customFormat="1" ht="6.75" customHeight="1" x14ac:dyDescent="0.35">
      <c r="A286" s="301"/>
      <c r="B286" s="301"/>
      <c r="C286" s="301"/>
      <c r="D286" s="316"/>
    </row>
    <row r="287" spans="1:4" s="300" customFormat="1" ht="11.25" customHeight="1" x14ac:dyDescent="0.35">
      <c r="A287" s="377" t="s">
        <v>146</v>
      </c>
      <c r="B287" s="397"/>
      <c r="C287" s="397"/>
      <c r="D287" s="397"/>
    </row>
    <row r="288" spans="1:4" s="300" customFormat="1" ht="6.75" customHeight="1" x14ac:dyDescent="0.35">
      <c r="A288" s="302"/>
      <c r="B288" s="303"/>
      <c r="C288" s="303"/>
      <c r="D288" s="303"/>
    </row>
    <row r="289" spans="1:4" s="300" customFormat="1" ht="36" customHeight="1" x14ac:dyDescent="0.35">
      <c r="A289" s="373" t="s">
        <v>147</v>
      </c>
      <c r="B289" s="373"/>
      <c r="C289" s="373"/>
      <c r="D289" s="386"/>
    </row>
    <row r="290" spans="1:4" s="300" customFormat="1" ht="6.75" customHeight="1" x14ac:dyDescent="0.35">
      <c r="A290" s="301"/>
      <c r="B290" s="301"/>
      <c r="C290" s="301"/>
      <c r="D290" s="316"/>
    </row>
    <row r="291" spans="1:4" s="300" customFormat="1" ht="48" customHeight="1" x14ac:dyDescent="0.35">
      <c r="A291" s="373" t="s">
        <v>148</v>
      </c>
      <c r="B291" s="373"/>
      <c r="C291" s="373"/>
      <c r="D291" s="386"/>
    </row>
    <row r="292" spans="1:4" s="300" customFormat="1" ht="6.75" customHeight="1" x14ac:dyDescent="0.35">
      <c r="A292" s="301"/>
      <c r="B292" s="301"/>
      <c r="C292" s="301"/>
      <c r="D292" s="316"/>
    </row>
    <row r="293" spans="1:4" s="300" customFormat="1" ht="24" customHeight="1" x14ac:dyDescent="0.35">
      <c r="A293" s="373" t="s">
        <v>196</v>
      </c>
      <c r="B293" s="373"/>
      <c r="C293" s="373"/>
      <c r="D293" s="386"/>
    </row>
    <row r="294" spans="1:4" s="300" customFormat="1" ht="6.75" customHeight="1" x14ac:dyDescent="0.35">
      <c r="A294" s="301"/>
      <c r="B294" s="301"/>
      <c r="C294" s="301"/>
      <c r="D294" s="316"/>
    </row>
    <row r="295" spans="1:4" s="300" customFormat="1" ht="36" customHeight="1" x14ac:dyDescent="0.35">
      <c r="A295" s="373" t="s">
        <v>193</v>
      </c>
      <c r="B295" s="373"/>
      <c r="C295" s="373"/>
      <c r="D295" s="386"/>
    </row>
    <row r="296" spans="1:4" s="300" customFormat="1" ht="6.75" customHeight="1" x14ac:dyDescent="0.35">
      <c r="A296" s="301"/>
      <c r="B296" s="301"/>
      <c r="C296" s="301"/>
      <c r="D296" s="316"/>
    </row>
    <row r="297" spans="1:4" s="300" customFormat="1" ht="15" customHeight="1" x14ac:dyDescent="0.35">
      <c r="A297" s="385" t="s">
        <v>151</v>
      </c>
      <c r="B297" s="395"/>
      <c r="C297" s="395"/>
      <c r="D297" s="395"/>
    </row>
    <row r="298" spans="1:4" s="300" customFormat="1" ht="6.75" customHeight="1" x14ac:dyDescent="0.35">
      <c r="A298" s="304"/>
      <c r="B298" s="305"/>
      <c r="C298" s="305"/>
      <c r="D298" s="305"/>
    </row>
    <row r="299" spans="1:4" s="300" customFormat="1" ht="11.25" customHeight="1" x14ac:dyDescent="0.35">
      <c r="A299" s="370" t="s">
        <v>152</v>
      </c>
      <c r="B299" s="370"/>
      <c r="C299" s="306" t="s">
        <v>153</v>
      </c>
      <c r="D299" s="323">
        <f>'Proposed Rates'!G354</f>
        <v>80</v>
      </c>
    </row>
    <row r="300" spans="1:4" s="315" customFormat="1" ht="18.75" customHeight="1" x14ac:dyDescent="0.45">
      <c r="A300" s="376" t="s">
        <v>201</v>
      </c>
      <c r="B300" s="376"/>
      <c r="C300" s="376"/>
      <c r="D300" s="399"/>
    </row>
    <row r="301" spans="1:4" s="300" customFormat="1" ht="36" customHeight="1" x14ac:dyDescent="0.35">
      <c r="A301" s="373" t="s">
        <v>202</v>
      </c>
      <c r="B301" s="373"/>
      <c r="C301" s="373"/>
      <c r="D301" s="386"/>
    </row>
    <row r="302" spans="1:4" s="300" customFormat="1" ht="6.75" customHeight="1" x14ac:dyDescent="0.35">
      <c r="A302" s="301"/>
      <c r="B302" s="301"/>
      <c r="C302" s="301"/>
      <c r="D302" s="316"/>
    </row>
    <row r="303" spans="1:4" s="300" customFormat="1" ht="11.25" customHeight="1" x14ac:dyDescent="0.35">
      <c r="A303" s="377" t="s">
        <v>146</v>
      </c>
      <c r="B303" s="397"/>
      <c r="C303" s="397"/>
      <c r="D303" s="397"/>
    </row>
    <row r="304" spans="1:4" s="300" customFormat="1" ht="6.75" customHeight="1" x14ac:dyDescent="0.35">
      <c r="A304" s="302"/>
      <c r="B304" s="303"/>
      <c r="C304" s="303"/>
      <c r="D304" s="303"/>
    </row>
    <row r="305" spans="1:4" s="300" customFormat="1" ht="36" customHeight="1" x14ac:dyDescent="0.35">
      <c r="A305" s="373" t="s">
        <v>147</v>
      </c>
      <c r="B305" s="373"/>
      <c r="C305" s="373"/>
      <c r="D305" s="386"/>
    </row>
    <row r="306" spans="1:4" s="300" customFormat="1" ht="6.75" customHeight="1" x14ac:dyDescent="0.35">
      <c r="A306" s="301"/>
      <c r="B306" s="301"/>
      <c r="C306" s="301"/>
      <c r="D306" s="316"/>
    </row>
    <row r="307" spans="1:4" s="300" customFormat="1" ht="48" customHeight="1" x14ac:dyDescent="0.35">
      <c r="A307" s="373" t="s">
        <v>148</v>
      </c>
      <c r="B307" s="373"/>
      <c r="C307" s="373"/>
      <c r="D307" s="386"/>
    </row>
    <row r="308" spans="1:4" s="300" customFormat="1" ht="6.75" customHeight="1" x14ac:dyDescent="0.35">
      <c r="A308" s="301"/>
      <c r="B308" s="301"/>
      <c r="C308" s="301"/>
      <c r="D308" s="316"/>
    </row>
    <row r="309" spans="1:4" s="300" customFormat="1" ht="24" customHeight="1" x14ac:dyDescent="0.35">
      <c r="A309" s="373" t="s">
        <v>196</v>
      </c>
      <c r="B309" s="373"/>
      <c r="C309" s="373"/>
      <c r="D309" s="386"/>
    </row>
    <row r="310" spans="1:4" s="300" customFormat="1" ht="6.75" customHeight="1" x14ac:dyDescent="0.35">
      <c r="A310" s="301"/>
      <c r="B310" s="301"/>
      <c r="C310" s="301"/>
      <c r="D310" s="316"/>
    </row>
    <row r="311" spans="1:4" s="300" customFormat="1" ht="36" customHeight="1" x14ac:dyDescent="0.35">
      <c r="A311" s="373" t="s">
        <v>193</v>
      </c>
      <c r="B311" s="373"/>
      <c r="C311" s="373"/>
      <c r="D311" s="386"/>
    </row>
    <row r="312" spans="1:4" s="300" customFormat="1" ht="6.75" customHeight="1" x14ac:dyDescent="0.35">
      <c r="A312" s="301"/>
      <c r="B312" s="301"/>
      <c r="C312" s="301"/>
      <c r="D312" s="316"/>
    </row>
    <row r="313" spans="1:4" s="300" customFormat="1" ht="15" customHeight="1" x14ac:dyDescent="0.35">
      <c r="A313" s="385" t="s">
        <v>151</v>
      </c>
      <c r="B313" s="395"/>
      <c r="C313" s="395"/>
      <c r="D313" s="395"/>
    </row>
    <row r="314" spans="1:4" s="300" customFormat="1" ht="6.75" customHeight="1" x14ac:dyDescent="0.35">
      <c r="A314" s="304"/>
      <c r="B314" s="305"/>
      <c r="C314" s="305"/>
      <c r="D314" s="305"/>
    </row>
    <row r="315" spans="1:4" s="300" customFormat="1" ht="11.25" customHeight="1" x14ac:dyDescent="0.35">
      <c r="A315" s="370" t="s">
        <v>152</v>
      </c>
      <c r="B315" s="370"/>
      <c r="C315" s="306" t="s">
        <v>153</v>
      </c>
      <c r="D315" s="323">
        <f>'Proposed Rates'!G355</f>
        <v>330</v>
      </c>
    </row>
    <row r="316" spans="1:4" s="300" customFormat="1" ht="6.75" customHeight="1" x14ac:dyDescent="0.35">
      <c r="A316" s="324"/>
      <c r="B316" s="308"/>
      <c r="C316" s="306"/>
      <c r="D316" s="323"/>
    </row>
    <row r="317" spans="1:4" s="300" customFormat="1" ht="18" customHeight="1" x14ac:dyDescent="0.4">
      <c r="A317" s="325" t="s">
        <v>203</v>
      </c>
      <c r="B317" s="326"/>
      <c r="C317" s="326"/>
      <c r="D317" s="327"/>
    </row>
    <row r="318" spans="1:4" s="300" customFormat="1" ht="11.25" customHeight="1" x14ac:dyDescent="0.35">
      <c r="A318" s="375" t="s">
        <v>204</v>
      </c>
      <c r="B318" s="375"/>
      <c r="C318" s="328" t="s">
        <v>92</v>
      </c>
      <c r="D318" s="329">
        <f>'Proposed Rates'!G356</f>
        <v>-0.45</v>
      </c>
    </row>
    <row r="319" spans="1:4" s="300" customFormat="1" ht="11.25" customHeight="1" x14ac:dyDescent="0.35">
      <c r="A319" s="370" t="s">
        <v>205</v>
      </c>
      <c r="B319" s="370"/>
      <c r="C319" s="328" t="s">
        <v>206</v>
      </c>
      <c r="D319" s="329">
        <f>'Proposed Rates'!G357</f>
        <v>-1</v>
      </c>
    </row>
    <row r="320" spans="1:4" s="300" customFormat="1" ht="18" customHeight="1" x14ac:dyDescent="0.4">
      <c r="A320" s="325" t="s">
        <v>207</v>
      </c>
      <c r="B320" s="326"/>
      <c r="C320" s="326"/>
      <c r="D320" s="330"/>
    </row>
    <row r="321" spans="1:4" s="300" customFormat="1" ht="6.75" customHeight="1" x14ac:dyDescent="0.4">
      <c r="A321" s="325"/>
      <c r="B321" s="326"/>
      <c r="C321" s="326"/>
      <c r="D321" s="330"/>
    </row>
    <row r="322" spans="1:4" s="300" customFormat="1" ht="11.25" customHeight="1" x14ac:dyDescent="0.35">
      <c r="A322" s="384" t="s">
        <v>146</v>
      </c>
      <c r="B322" s="374"/>
      <c r="C322" s="374"/>
      <c r="D322" s="374"/>
    </row>
    <row r="323" spans="1:4" s="300" customFormat="1" ht="6.75" customHeight="1" x14ac:dyDescent="0.35">
      <c r="A323" s="331"/>
      <c r="B323" s="332"/>
      <c r="C323" s="332"/>
      <c r="D323" s="332"/>
    </row>
    <row r="324" spans="1:4" s="300" customFormat="1" ht="36" customHeight="1" x14ac:dyDescent="0.35">
      <c r="A324" s="382" t="s">
        <v>147</v>
      </c>
      <c r="B324" s="382"/>
      <c r="C324" s="382"/>
      <c r="D324" s="398"/>
    </row>
    <row r="325" spans="1:4" s="300" customFormat="1" ht="6.75" customHeight="1" x14ac:dyDescent="0.35">
      <c r="A325" s="333"/>
      <c r="B325" s="333"/>
      <c r="C325" s="333"/>
      <c r="D325" s="334"/>
    </row>
    <row r="326" spans="1:4" s="300" customFormat="1" ht="48" customHeight="1" x14ac:dyDescent="0.35">
      <c r="A326" s="382" t="s">
        <v>208</v>
      </c>
      <c r="B326" s="382"/>
      <c r="C326" s="382"/>
      <c r="D326" s="398"/>
    </row>
    <row r="327" spans="1:4" s="300" customFormat="1" ht="6.75" customHeight="1" x14ac:dyDescent="0.35">
      <c r="A327" s="333"/>
      <c r="B327" s="333"/>
      <c r="C327" s="333"/>
      <c r="D327" s="334"/>
    </row>
    <row r="328" spans="1:4" s="300" customFormat="1" ht="36" customHeight="1" x14ac:dyDescent="0.35">
      <c r="A328" s="382" t="s">
        <v>150</v>
      </c>
      <c r="B328" s="382"/>
      <c r="C328" s="382"/>
      <c r="D328" s="398"/>
    </row>
    <row r="329" spans="1:4" s="300" customFormat="1" ht="6.75" customHeight="1" x14ac:dyDescent="0.35">
      <c r="A329" s="333"/>
      <c r="B329" s="333"/>
      <c r="C329" s="333"/>
      <c r="D329" s="334"/>
    </row>
    <row r="330" spans="1:4" s="300" customFormat="1" ht="15" customHeight="1" x14ac:dyDescent="0.35">
      <c r="A330" s="335" t="s">
        <v>209</v>
      </c>
      <c r="B330" s="326"/>
      <c r="C330" s="326"/>
      <c r="D330" s="330"/>
    </row>
    <row r="331" spans="1:4" s="300" customFormat="1" ht="11.25" customHeight="1" x14ac:dyDescent="0.35">
      <c r="A331" s="383" t="s">
        <v>210</v>
      </c>
      <c r="B331" s="383"/>
      <c r="C331" s="306" t="s">
        <v>153</v>
      </c>
      <c r="D331" s="323">
        <f>'Proposed Rates'!G296</f>
        <v>17</v>
      </c>
    </row>
    <row r="332" spans="1:4" s="300" customFormat="1" ht="11.25" customHeight="1" x14ac:dyDescent="0.35">
      <c r="A332" s="336" t="s">
        <v>211</v>
      </c>
      <c r="B332" s="336"/>
      <c r="C332" s="306" t="s">
        <v>153</v>
      </c>
      <c r="D332" s="323">
        <f>'Proposed Rates'!G297</f>
        <v>27</v>
      </c>
    </row>
    <row r="333" spans="1:4" s="300" customFormat="1" ht="11.25" customHeight="1" x14ac:dyDescent="0.35">
      <c r="A333" s="383" t="s">
        <v>212</v>
      </c>
      <c r="B333" s="383"/>
      <c r="C333" s="306" t="s">
        <v>153</v>
      </c>
      <c r="D333" s="323">
        <f>'Proposed Rates'!G298</f>
        <v>6</v>
      </c>
    </row>
    <row r="334" spans="1:4" s="300" customFormat="1" ht="11.25" customHeight="1" x14ac:dyDescent="0.35">
      <c r="A334" s="383" t="s">
        <v>213</v>
      </c>
      <c r="B334" s="383"/>
      <c r="C334" s="306" t="s">
        <v>153</v>
      </c>
      <c r="D334" s="323">
        <f>'Proposed Rates'!G299</f>
        <v>129</v>
      </c>
    </row>
    <row r="335" spans="1:4" s="300" customFormat="1" ht="11.25" customHeight="1" x14ac:dyDescent="0.35">
      <c r="A335" s="383" t="s">
        <v>214</v>
      </c>
      <c r="B335" s="383"/>
      <c r="C335" s="306" t="s">
        <v>153</v>
      </c>
      <c r="D335" s="323">
        <f>'Proposed Rates'!G300</f>
        <v>17</v>
      </c>
    </row>
    <row r="336" spans="1:4" s="300" customFormat="1" ht="11.25" customHeight="1" x14ac:dyDescent="0.35">
      <c r="A336" s="383" t="s">
        <v>215</v>
      </c>
      <c r="B336" s="383"/>
      <c r="C336" s="306" t="s">
        <v>153</v>
      </c>
      <c r="D336" s="323">
        <f>'Proposed Rates'!G301</f>
        <v>27</v>
      </c>
    </row>
    <row r="337" spans="1:4" s="300" customFormat="1" ht="11.25" customHeight="1" x14ac:dyDescent="0.35">
      <c r="A337" s="383" t="s">
        <v>216</v>
      </c>
      <c r="B337" s="383"/>
      <c r="C337" s="306" t="s">
        <v>153</v>
      </c>
      <c r="D337" s="323">
        <f>'Proposed Rates'!G302</f>
        <v>27</v>
      </c>
    </row>
    <row r="338" spans="1:4" s="300" customFormat="1" ht="11.25" customHeight="1" x14ac:dyDescent="0.35">
      <c r="A338" s="383" t="s">
        <v>217</v>
      </c>
      <c r="B338" s="383"/>
      <c r="C338" s="306" t="s">
        <v>153</v>
      </c>
      <c r="D338" s="323">
        <f>'Proposed Rates'!G303</f>
        <v>71</v>
      </c>
    </row>
    <row r="339" spans="1:4" s="300" customFormat="1" ht="14.25" customHeight="1" x14ac:dyDescent="0.35">
      <c r="A339" s="383" t="s">
        <v>218</v>
      </c>
      <c r="B339" s="383"/>
      <c r="C339" s="306" t="s">
        <v>153</v>
      </c>
      <c r="D339" s="323">
        <f>'Proposed Rates'!G304</f>
        <v>106</v>
      </c>
    </row>
    <row r="340" spans="1:4" s="300" customFormat="1" ht="11.25" customHeight="1" x14ac:dyDescent="0.35">
      <c r="A340" s="383" t="s">
        <v>219</v>
      </c>
      <c r="B340" s="383"/>
      <c r="C340" s="306" t="s">
        <v>153</v>
      </c>
      <c r="D340" s="323">
        <f>'Proposed Rates'!G305</f>
        <v>330</v>
      </c>
    </row>
    <row r="341" spans="1:4" s="300" customFormat="1" ht="11.25" customHeight="1" x14ac:dyDescent="0.35">
      <c r="A341" s="383" t="s">
        <v>220</v>
      </c>
      <c r="B341" s="383"/>
      <c r="C341" s="306" t="s">
        <v>153</v>
      </c>
      <c r="D341" s="323">
        <f>'Proposed Rates'!G306</f>
        <v>250</v>
      </c>
    </row>
    <row r="342" spans="1:4" s="300" customFormat="1" ht="6.75" customHeight="1" x14ac:dyDescent="0.35">
      <c r="A342" s="336"/>
      <c r="B342" s="336"/>
      <c r="C342" s="306"/>
      <c r="D342" s="323"/>
    </row>
    <row r="343" spans="1:4" s="300" customFormat="1" ht="15" customHeight="1" x14ac:dyDescent="0.35">
      <c r="A343" s="335" t="s">
        <v>221</v>
      </c>
      <c r="B343" s="326"/>
      <c r="C343" s="337"/>
      <c r="D343" s="338"/>
    </row>
    <row r="344" spans="1:4" s="300" customFormat="1" ht="22.5" customHeight="1" x14ac:dyDescent="0.35">
      <c r="A344" s="383" t="s">
        <v>222</v>
      </c>
      <c r="B344" s="383"/>
      <c r="C344" s="306" t="s">
        <v>206</v>
      </c>
      <c r="D344" s="323">
        <f>'Proposed Rates'!G310</f>
        <v>1.5</v>
      </c>
    </row>
    <row r="345" spans="1:4" s="300" customFormat="1" ht="11.25" customHeight="1" x14ac:dyDescent="0.35">
      <c r="A345" s="383" t="s">
        <v>223</v>
      </c>
      <c r="B345" s="383"/>
      <c r="C345" s="306" t="s">
        <v>153</v>
      </c>
      <c r="D345" s="323">
        <f>'Proposed Rates'!G311</f>
        <v>71</v>
      </c>
    </row>
    <row r="346" spans="1:4" s="300" customFormat="1" ht="11.25" customHeight="1" x14ac:dyDescent="0.35">
      <c r="A346" s="383" t="s">
        <v>224</v>
      </c>
      <c r="B346" s="383"/>
      <c r="C346" s="306" t="s">
        <v>153</v>
      </c>
      <c r="D346" s="323">
        <f>'Proposed Rates'!G312</f>
        <v>106</v>
      </c>
    </row>
    <row r="347" spans="1:4" s="300" customFormat="1" ht="11.25" customHeight="1" x14ac:dyDescent="0.35">
      <c r="A347" s="383" t="s">
        <v>225</v>
      </c>
      <c r="B347" s="383"/>
      <c r="C347" s="306" t="s">
        <v>153</v>
      </c>
      <c r="D347" s="323">
        <f>'Proposed Rates'!G313</f>
        <v>263</v>
      </c>
    </row>
    <row r="348" spans="1:4" s="300" customFormat="1" ht="12" customHeight="1" x14ac:dyDescent="0.35">
      <c r="A348" s="383" t="s">
        <v>226</v>
      </c>
      <c r="B348" s="383"/>
      <c r="C348" s="306" t="s">
        <v>153</v>
      </c>
      <c r="D348" s="323">
        <f>'Proposed Rates'!G314</f>
        <v>448</v>
      </c>
    </row>
    <row r="349" spans="1:4" s="300" customFormat="1" ht="9.75" customHeight="1" x14ac:dyDescent="0.35">
      <c r="A349" s="336"/>
      <c r="B349" s="336"/>
      <c r="C349" s="306"/>
      <c r="D349" s="323">
        <f>'Proposed Rates'!G315</f>
        <v>0</v>
      </c>
    </row>
    <row r="350" spans="1:4" s="300" customFormat="1" ht="15" customHeight="1" x14ac:dyDescent="0.35">
      <c r="A350" s="339" t="s">
        <v>227</v>
      </c>
      <c r="B350" s="326"/>
      <c r="C350" s="337"/>
      <c r="D350" s="323">
        <f>'Proposed Rates'!G316</f>
        <v>0</v>
      </c>
    </row>
    <row r="351" spans="1:4" s="300" customFormat="1" ht="11.25" customHeight="1" x14ac:dyDescent="0.35">
      <c r="A351" s="383" t="s">
        <v>228</v>
      </c>
      <c r="B351" s="383"/>
      <c r="C351" s="306" t="s">
        <v>153</v>
      </c>
      <c r="D351" s="323">
        <f>'Proposed Rates'!G317</f>
        <v>933</v>
      </c>
    </row>
    <row r="352" spans="1:4" s="300" customFormat="1" ht="11.25" customHeight="1" x14ac:dyDescent="0.35">
      <c r="A352" s="383" t="s">
        <v>229</v>
      </c>
      <c r="B352" s="383"/>
      <c r="C352" s="306" t="s">
        <v>153</v>
      </c>
      <c r="D352" s="323">
        <f>'Proposed Rates'!G318</f>
        <v>1353</v>
      </c>
    </row>
    <row r="353" spans="1:4" s="300" customFormat="1" ht="11.25" customHeight="1" x14ac:dyDescent="0.35">
      <c r="A353" s="383" t="s">
        <v>230</v>
      </c>
      <c r="B353" s="383"/>
      <c r="C353" s="306" t="s">
        <v>153</v>
      </c>
      <c r="D353" s="323">
        <f>'Proposed Rates'!G319</f>
        <v>3324</v>
      </c>
    </row>
    <row r="354" spans="1:4" s="300" customFormat="1" ht="22.5" customHeight="1" x14ac:dyDescent="0.35">
      <c r="A354" s="383" t="s">
        <v>231</v>
      </c>
      <c r="B354" s="383"/>
      <c r="C354" s="306" t="s">
        <v>153</v>
      </c>
      <c r="D354" s="323">
        <f>'Proposed Rates'!G320</f>
        <v>47.7</v>
      </c>
    </row>
    <row r="355" spans="1:4" s="300" customFormat="1" ht="11.25" customHeight="1" x14ac:dyDescent="0.35">
      <c r="A355" s="383" t="s">
        <v>232</v>
      </c>
      <c r="B355" s="383"/>
      <c r="C355" s="306"/>
      <c r="D355" s="323" t="str">
        <f>'Proposed Rates'!G321</f>
        <v>Per Attached Table</v>
      </c>
    </row>
    <row r="356" spans="1:4" s="300" customFormat="1" ht="11.25" customHeight="1" x14ac:dyDescent="0.35">
      <c r="A356" s="383" t="s">
        <v>234</v>
      </c>
      <c r="B356" s="383"/>
      <c r="C356" s="306" t="s">
        <v>153</v>
      </c>
      <c r="D356" s="323">
        <f>'Proposed Rates'!G322</f>
        <v>150</v>
      </c>
    </row>
    <row r="357" spans="1:4" s="300" customFormat="1" ht="11.25" customHeight="1" x14ac:dyDescent="0.35">
      <c r="A357" s="383"/>
      <c r="B357" s="383"/>
      <c r="C357" s="306"/>
      <c r="D357" s="323"/>
    </row>
    <row r="358" spans="1:4" s="300" customFormat="1" ht="18" customHeight="1" x14ac:dyDescent="0.4">
      <c r="A358" s="325" t="s">
        <v>235</v>
      </c>
      <c r="B358" s="326"/>
      <c r="C358" s="326"/>
      <c r="D358" s="330"/>
    </row>
    <row r="359" spans="1:4" s="300" customFormat="1" ht="6.75" customHeight="1" x14ac:dyDescent="0.4">
      <c r="A359" s="325"/>
      <c r="B359" s="326"/>
      <c r="C359" s="326"/>
      <c r="D359" s="330"/>
    </row>
    <row r="360" spans="1:4" s="300" customFormat="1" ht="36" customHeight="1" x14ac:dyDescent="0.35">
      <c r="A360" s="382" t="s">
        <v>236</v>
      </c>
      <c r="B360" s="382"/>
      <c r="C360" s="382"/>
      <c r="D360" s="398"/>
    </row>
    <row r="361" spans="1:4" s="300" customFormat="1" ht="6.75" customHeight="1" x14ac:dyDescent="0.35">
      <c r="A361" s="333"/>
      <c r="B361" s="333"/>
      <c r="C361" s="333"/>
      <c r="D361" s="334"/>
    </row>
    <row r="362" spans="1:4" s="300" customFormat="1" ht="48" customHeight="1" x14ac:dyDescent="0.35">
      <c r="A362" s="382" t="s">
        <v>148</v>
      </c>
      <c r="B362" s="382"/>
      <c r="C362" s="382"/>
      <c r="D362" s="398"/>
    </row>
    <row r="363" spans="1:4" s="300" customFormat="1" ht="6.75" customHeight="1" x14ac:dyDescent="0.35">
      <c r="A363" s="333"/>
      <c r="B363" s="333"/>
      <c r="C363" s="333"/>
      <c r="D363" s="334"/>
    </row>
    <row r="364" spans="1:4" s="300" customFormat="1" ht="24" customHeight="1" x14ac:dyDescent="0.35">
      <c r="A364" s="382" t="s">
        <v>183</v>
      </c>
      <c r="B364" s="382"/>
      <c r="C364" s="382"/>
      <c r="D364" s="398"/>
    </row>
    <row r="365" spans="1:4" s="300" customFormat="1" ht="6.75" customHeight="1" x14ac:dyDescent="0.35">
      <c r="A365" s="333"/>
      <c r="B365" s="333"/>
      <c r="C365" s="333"/>
      <c r="D365" s="334"/>
    </row>
    <row r="366" spans="1:4" s="300" customFormat="1" ht="36" customHeight="1" x14ac:dyDescent="0.35">
      <c r="A366" s="382" t="s">
        <v>150</v>
      </c>
      <c r="B366" s="382"/>
      <c r="C366" s="382"/>
      <c r="D366" s="398"/>
    </row>
    <row r="367" spans="1:4" s="300" customFormat="1" ht="6.75" customHeight="1" x14ac:dyDescent="0.35">
      <c r="A367" s="333"/>
      <c r="B367" s="333"/>
      <c r="C367" s="333"/>
      <c r="D367" s="334"/>
    </row>
    <row r="368" spans="1:4" s="300" customFormat="1" ht="24" customHeight="1" x14ac:dyDescent="0.35">
      <c r="A368" s="382" t="s">
        <v>237</v>
      </c>
      <c r="B368" s="382"/>
      <c r="C368" s="382"/>
      <c r="D368" s="398"/>
    </row>
    <row r="369" spans="1:4" s="300" customFormat="1" ht="22.5" customHeight="1" x14ac:dyDescent="0.35">
      <c r="A369" s="370" t="s">
        <v>238</v>
      </c>
      <c r="B369" s="370"/>
      <c r="C369" s="340" t="s">
        <v>153</v>
      </c>
      <c r="D369" s="341">
        <f>'Proposed Rates'!G326</f>
        <v>109.33</v>
      </c>
    </row>
    <row r="370" spans="1:4" s="300" customFormat="1" ht="11.25" customHeight="1" x14ac:dyDescent="0.35">
      <c r="A370" s="370" t="s">
        <v>239</v>
      </c>
      <c r="B370" s="370"/>
      <c r="C370" s="340" t="s">
        <v>153</v>
      </c>
      <c r="D370" s="341">
        <f>'Proposed Rates'!G327</f>
        <v>43.73</v>
      </c>
    </row>
    <row r="371" spans="1:4" s="300" customFormat="1" ht="11.25" customHeight="1" x14ac:dyDescent="0.35">
      <c r="A371" s="370" t="s">
        <v>240</v>
      </c>
      <c r="B371" s="370"/>
      <c r="C371" s="340" t="s">
        <v>241</v>
      </c>
      <c r="D371" s="341">
        <f>'Proposed Rates'!G328</f>
        <v>1.1000000000000001</v>
      </c>
    </row>
    <row r="372" spans="1:4" s="300" customFormat="1" ht="11.25" customHeight="1" x14ac:dyDescent="0.35">
      <c r="A372" s="370" t="s">
        <v>242</v>
      </c>
      <c r="B372" s="370"/>
      <c r="C372" s="340" t="s">
        <v>241</v>
      </c>
      <c r="D372" s="341">
        <f>'Proposed Rates'!G329</f>
        <v>0.66</v>
      </c>
    </row>
    <row r="373" spans="1:4" s="300" customFormat="1" ht="11.25" customHeight="1" x14ac:dyDescent="0.35">
      <c r="A373" s="370" t="s">
        <v>243</v>
      </c>
      <c r="B373" s="370"/>
      <c r="C373" s="340" t="s">
        <v>241</v>
      </c>
      <c r="D373" s="341">
        <f>'Proposed Rates'!G330</f>
        <v>-0.66</v>
      </c>
    </row>
    <row r="374" spans="1:4" s="300" customFormat="1" ht="11.25" customHeight="1" x14ac:dyDescent="0.35">
      <c r="A374" s="370" t="s">
        <v>244</v>
      </c>
      <c r="B374" s="370"/>
      <c r="C374" s="342"/>
      <c r="D374" s="341"/>
    </row>
    <row r="375" spans="1:4" s="300" customFormat="1" ht="11.25" customHeight="1" x14ac:dyDescent="0.35">
      <c r="A375" s="380" t="s">
        <v>245</v>
      </c>
      <c r="B375" s="380"/>
      <c r="C375" s="340" t="s">
        <v>153</v>
      </c>
      <c r="D375" s="341">
        <f>'Proposed Rates'!G332</f>
        <v>0.54</v>
      </c>
    </row>
    <row r="376" spans="1:4" s="300" customFormat="1" ht="11.25" customHeight="1" x14ac:dyDescent="0.35">
      <c r="A376" s="380" t="s">
        <v>246</v>
      </c>
      <c r="B376" s="380"/>
      <c r="C376" s="340" t="s">
        <v>153</v>
      </c>
      <c r="D376" s="341">
        <f>'Proposed Rates'!G333</f>
        <v>1.1000000000000001</v>
      </c>
    </row>
    <row r="377" spans="1:4" s="300" customFormat="1" ht="11.25" customHeight="1" x14ac:dyDescent="0.35">
      <c r="A377" s="370" t="s">
        <v>247</v>
      </c>
      <c r="B377" s="370"/>
      <c r="C377" s="343"/>
      <c r="D377" s="341"/>
    </row>
    <row r="378" spans="1:4" s="300" customFormat="1" ht="11.25" customHeight="1" x14ac:dyDescent="0.35">
      <c r="A378" s="370" t="s">
        <v>248</v>
      </c>
      <c r="B378" s="370"/>
      <c r="C378" s="343"/>
      <c r="D378" s="341"/>
    </row>
    <row r="379" spans="1:4" s="300" customFormat="1" ht="11.25" customHeight="1" x14ac:dyDescent="0.35">
      <c r="A379" s="370" t="s">
        <v>249</v>
      </c>
      <c r="B379" s="370"/>
      <c r="C379" s="343"/>
      <c r="D379" s="341"/>
    </row>
    <row r="380" spans="1:4" s="300" customFormat="1" ht="11.25" customHeight="1" x14ac:dyDescent="0.35">
      <c r="A380" s="380" t="s">
        <v>250</v>
      </c>
      <c r="B380" s="380"/>
      <c r="C380" s="340" t="s">
        <v>153</v>
      </c>
      <c r="D380" s="341" t="str">
        <f>'Proposed Rates'!G337</f>
        <v>no charge</v>
      </c>
    </row>
    <row r="381" spans="1:4" s="300" customFormat="1" ht="11.25" customHeight="1" x14ac:dyDescent="0.35">
      <c r="A381" s="380" t="s">
        <v>252</v>
      </c>
      <c r="B381" s="380"/>
      <c r="C381" s="340" t="s">
        <v>153</v>
      </c>
      <c r="D381" s="341">
        <f>'Proposed Rates'!G338</f>
        <v>4.37</v>
      </c>
    </row>
    <row r="382" spans="1:4" s="300" customFormat="1" ht="22.5" customHeight="1" x14ac:dyDescent="0.35">
      <c r="A382" s="370" t="s">
        <v>253</v>
      </c>
      <c r="B382" s="370"/>
      <c r="C382" s="343"/>
      <c r="D382" s="341"/>
    </row>
    <row r="383" spans="1:4" s="300" customFormat="1" ht="11.25" customHeight="1" x14ac:dyDescent="0.35">
      <c r="A383" s="381" t="s">
        <v>254</v>
      </c>
      <c r="B383" s="381"/>
      <c r="C383" s="340" t="s">
        <v>153</v>
      </c>
      <c r="D383" s="341">
        <f>'Proposed Rates'!G340</f>
        <v>2.04</v>
      </c>
    </row>
    <row r="384" spans="1:4" s="300" customFormat="1" ht="6.75" customHeight="1" x14ac:dyDescent="0.35">
      <c r="A384" s="345"/>
      <c r="B384" s="345"/>
      <c r="C384" s="340"/>
      <c r="D384" s="341"/>
    </row>
    <row r="385" spans="1:4" s="300" customFormat="1" ht="15" customHeight="1" x14ac:dyDescent="0.45">
      <c r="A385" s="346" t="s">
        <v>255</v>
      </c>
      <c r="B385" s="346"/>
      <c r="C385" s="347"/>
      <c r="D385" s="348"/>
    </row>
    <row r="386" spans="1:4" s="300" customFormat="1" ht="6.75" customHeight="1" x14ac:dyDescent="0.45">
      <c r="A386" s="346"/>
      <c r="B386" s="346"/>
      <c r="C386" s="347"/>
      <c r="D386" s="348"/>
    </row>
    <row r="387" spans="1:4" s="300" customFormat="1" ht="22.5" customHeight="1" x14ac:dyDescent="0.35">
      <c r="A387" s="378" t="s">
        <v>256</v>
      </c>
      <c r="B387" s="378"/>
      <c r="C387" s="378"/>
      <c r="D387" s="378"/>
    </row>
    <row r="388" spans="1:4" s="300" customFormat="1" ht="11.25" customHeight="1" x14ac:dyDescent="0.35">
      <c r="A388" s="379" t="s">
        <v>257</v>
      </c>
      <c r="B388" s="379"/>
      <c r="C388" s="379"/>
      <c r="D388" s="352">
        <f>'Proposed Rates'!G288</f>
        <v>1.0338000000000001</v>
      </c>
    </row>
    <row r="389" spans="1:4" s="300" customFormat="1" ht="11.25" customHeight="1" x14ac:dyDescent="0.35">
      <c r="A389" s="379" t="s">
        <v>258</v>
      </c>
      <c r="B389" s="379"/>
      <c r="C389" s="379"/>
      <c r="D389" s="352">
        <f>'Proposed Rates'!G289</f>
        <v>1.0152000000000001</v>
      </c>
    </row>
    <row r="390" spans="1:4" s="300" customFormat="1" ht="11.25" customHeight="1" x14ac:dyDescent="0.35">
      <c r="A390" s="379" t="s">
        <v>259</v>
      </c>
      <c r="B390" s="379"/>
      <c r="C390" s="379"/>
      <c r="D390" s="352">
        <f>'Proposed Rates'!G290</f>
        <v>1.0234000000000001</v>
      </c>
    </row>
    <row r="391" spans="1:4" s="300" customFormat="1" ht="11.25" customHeight="1" x14ac:dyDescent="0.35">
      <c r="A391" s="379" t="s">
        <v>260</v>
      </c>
      <c r="B391" s="379"/>
      <c r="C391" s="379"/>
      <c r="D391" s="352">
        <f>'Proposed Rates'!G291</f>
        <v>1.0051000000000001</v>
      </c>
    </row>
    <row r="392" spans="1:4" ht="127.5" customHeight="1" x14ac:dyDescent="0.35"/>
    <row r="393" spans="1:4" ht="127.5" customHeight="1" x14ac:dyDescent="0.35"/>
    <row r="394" spans="1:4" ht="127.5" customHeight="1" x14ac:dyDescent="0.35"/>
    <row r="395" spans="1:4" ht="127.5" customHeight="1" x14ac:dyDescent="0.35"/>
    <row r="396" spans="1:4" ht="127.5" customHeight="1" x14ac:dyDescent="0.35"/>
    <row r="397" spans="1:4" ht="127.5" customHeight="1" x14ac:dyDescent="0.35"/>
    <row r="398" spans="1:4" ht="127.5" customHeight="1" x14ac:dyDescent="0.35"/>
    <row r="399" spans="1:4" ht="127.5" customHeight="1" x14ac:dyDescent="0.35"/>
    <row r="400" spans="1:4"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sheetData>
  <mergeCells count="261">
    <mergeCell ref="A7:D7"/>
    <mergeCell ref="A8:D8"/>
    <mergeCell ref="A10:D10"/>
    <mergeCell ref="A12:D12"/>
    <mergeCell ref="A14:D14"/>
    <mergeCell ref="A16:D16"/>
    <mergeCell ref="A1:D1"/>
    <mergeCell ref="A2:D2"/>
    <mergeCell ref="A3:D3"/>
    <mergeCell ref="A4:D4"/>
    <mergeCell ref="A5:D5"/>
    <mergeCell ref="A6:D6"/>
    <mergeCell ref="A26:B26"/>
    <mergeCell ref="A28:B28"/>
    <mergeCell ref="A30:B30"/>
    <mergeCell ref="A31:B31"/>
    <mergeCell ref="A32:B32"/>
    <mergeCell ref="A33:B33"/>
    <mergeCell ref="A18:D18"/>
    <mergeCell ref="A20:D20"/>
    <mergeCell ref="A22:B22"/>
    <mergeCell ref="A23:B23"/>
    <mergeCell ref="A24:B24"/>
    <mergeCell ref="A25:B25"/>
    <mergeCell ref="A45:D45"/>
    <mergeCell ref="A47:D47"/>
    <mergeCell ref="A49:B49"/>
    <mergeCell ref="A50:B50"/>
    <mergeCell ref="A51:B51"/>
    <mergeCell ref="A52:B52"/>
    <mergeCell ref="A34:D34"/>
    <mergeCell ref="A35:D35"/>
    <mergeCell ref="A37:D37"/>
    <mergeCell ref="A39:D39"/>
    <mergeCell ref="A41:D41"/>
    <mergeCell ref="A43:D43"/>
    <mergeCell ref="A61:B61"/>
    <mergeCell ref="A62:D62"/>
    <mergeCell ref="A63:D63"/>
    <mergeCell ref="A65:D65"/>
    <mergeCell ref="A67:D67"/>
    <mergeCell ref="A69:D69"/>
    <mergeCell ref="A53:B53"/>
    <mergeCell ref="A54:B54"/>
    <mergeCell ref="A56:B56"/>
    <mergeCell ref="A58:B58"/>
    <mergeCell ref="A59:B59"/>
    <mergeCell ref="A60:B60"/>
    <mergeCell ref="A80:B80"/>
    <mergeCell ref="A81:B81"/>
    <mergeCell ref="A82:B82"/>
    <mergeCell ref="A83:B83"/>
    <mergeCell ref="A84:B84"/>
    <mergeCell ref="A86:B86"/>
    <mergeCell ref="A71:D71"/>
    <mergeCell ref="A73:D73"/>
    <mergeCell ref="A74:D74"/>
    <mergeCell ref="A75:D75"/>
    <mergeCell ref="A76:D76"/>
    <mergeCell ref="A78:D78"/>
    <mergeCell ref="A95:D95"/>
    <mergeCell ref="A97:D97"/>
    <mergeCell ref="A99:D99"/>
    <mergeCell ref="A101:D101"/>
    <mergeCell ref="A103:D103"/>
    <mergeCell ref="A104:D104"/>
    <mergeCell ref="A88:B88"/>
    <mergeCell ref="A89:B89"/>
    <mergeCell ref="A90:B90"/>
    <mergeCell ref="A91:B91"/>
    <mergeCell ref="A92:D92"/>
    <mergeCell ref="A93:D93"/>
    <mergeCell ref="A113:B113"/>
    <mergeCell ref="A114:B114"/>
    <mergeCell ref="A116:B116"/>
    <mergeCell ref="A118:B118"/>
    <mergeCell ref="A119:B119"/>
    <mergeCell ref="A120:B120"/>
    <mergeCell ref="A105:D105"/>
    <mergeCell ref="A106:D106"/>
    <mergeCell ref="A108:D108"/>
    <mergeCell ref="A110:B110"/>
    <mergeCell ref="A111:B111"/>
    <mergeCell ref="A112:B112"/>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82:D182"/>
    <mergeCell ref="A184:D184"/>
    <mergeCell ref="A186:D186"/>
    <mergeCell ref="A188:D188"/>
    <mergeCell ref="A190:D190"/>
    <mergeCell ref="A192:D192"/>
    <mergeCell ref="A175:B175"/>
    <mergeCell ref="A176:B176"/>
    <mergeCell ref="A177:B177"/>
    <mergeCell ref="A178:B178"/>
    <mergeCell ref="A179:D179"/>
    <mergeCell ref="A180:D180"/>
    <mergeCell ref="A201:D201"/>
    <mergeCell ref="A203:D203"/>
    <mergeCell ref="A205:D205"/>
    <mergeCell ref="A207:D207"/>
    <mergeCell ref="A209:D209"/>
    <mergeCell ref="A211:D211"/>
    <mergeCell ref="A194:B194"/>
    <mergeCell ref="A195:B195"/>
    <mergeCell ref="A196:B196"/>
    <mergeCell ref="A197:B197"/>
    <mergeCell ref="A198:D198"/>
    <mergeCell ref="A199:D199"/>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99:B299"/>
    <mergeCell ref="A300:D300"/>
    <mergeCell ref="A301:D301"/>
    <mergeCell ref="A303:D303"/>
    <mergeCell ref="A305:D305"/>
    <mergeCell ref="A307:D307"/>
    <mergeCell ref="A287:D287"/>
    <mergeCell ref="A289:D289"/>
    <mergeCell ref="A291:D291"/>
    <mergeCell ref="A293:D293"/>
    <mergeCell ref="A295:D295"/>
    <mergeCell ref="A297:D29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340:B340"/>
    <mergeCell ref="A341:B341"/>
    <mergeCell ref="A344:B344"/>
    <mergeCell ref="A345:B345"/>
    <mergeCell ref="A346:B346"/>
    <mergeCell ref="A347:B347"/>
    <mergeCell ref="A334:B334"/>
    <mergeCell ref="A335:B335"/>
    <mergeCell ref="A336:B336"/>
    <mergeCell ref="A337:B337"/>
    <mergeCell ref="A338:B338"/>
    <mergeCell ref="A339:B339"/>
    <mergeCell ref="A356:B356"/>
    <mergeCell ref="A357:B357"/>
    <mergeCell ref="A360:D360"/>
    <mergeCell ref="A362:D362"/>
    <mergeCell ref="A364:D364"/>
    <mergeCell ref="A366:D366"/>
    <mergeCell ref="A348:B348"/>
    <mergeCell ref="A351:B351"/>
    <mergeCell ref="A352:B352"/>
    <mergeCell ref="A353:B353"/>
    <mergeCell ref="A354:B354"/>
    <mergeCell ref="A355:B355"/>
    <mergeCell ref="A374:B374"/>
    <mergeCell ref="A375:B375"/>
    <mergeCell ref="A376:B376"/>
    <mergeCell ref="A377:B377"/>
    <mergeCell ref="A378:B378"/>
    <mergeCell ref="A379:B379"/>
    <mergeCell ref="A368:D368"/>
    <mergeCell ref="A369:B369"/>
    <mergeCell ref="A370:B370"/>
    <mergeCell ref="A371:B371"/>
    <mergeCell ref="A372:B372"/>
    <mergeCell ref="A373:B373"/>
    <mergeCell ref="A389:C389"/>
    <mergeCell ref="A390:C390"/>
    <mergeCell ref="A391:C391"/>
    <mergeCell ref="A380:B380"/>
    <mergeCell ref="A381:B381"/>
    <mergeCell ref="A382:B382"/>
    <mergeCell ref="A383:B383"/>
    <mergeCell ref="A387:D387"/>
    <mergeCell ref="A388:C388"/>
  </mergeCells>
  <pageMargins left="0.7" right="0.7" top="0.75" bottom="0.75" header="0.3" footer="0.3"/>
  <pageSetup orientation="portrait" r:id="rId1"/>
  <rowBreaks count="17" manualBreakCount="17">
    <brk id="33" max="16383" man="1"/>
    <brk id="61" max="16383" man="1"/>
    <brk id="85" max="3" man="1"/>
    <brk id="91" max="16383" man="1"/>
    <brk id="115" max="3" man="1"/>
    <brk id="121" max="16383" man="1"/>
    <brk id="145" max="3" man="1"/>
    <brk id="151" max="16383" man="1"/>
    <brk id="178" max="16383" man="1"/>
    <brk id="197" max="16383" man="1"/>
    <brk id="224" max="16383" man="1"/>
    <brk id="251" max="3" man="1"/>
    <brk id="267" max="16383" man="1"/>
    <brk id="283" max="16383" man="1"/>
    <brk id="299" max="16383" man="1"/>
    <brk id="319" max="3" man="1"/>
    <brk id="35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7"/>
  <sheetViews>
    <sheetView view="pageBreakPreview" topLeftCell="A373" zoomScaleNormal="100" zoomScaleSheetLayoutView="100" workbookViewId="0">
      <selection activeCell="D171" sqref="D171"/>
    </sheetView>
  </sheetViews>
  <sheetFormatPr defaultColWidth="9.1796875" defaultRowHeight="14.5" x14ac:dyDescent="0.35"/>
  <cols>
    <col min="1" max="1" width="54" style="349" customWidth="1"/>
    <col min="2" max="2" width="16.453125" style="349" customWidth="1"/>
    <col min="3" max="3" width="10.26953125" style="349" customWidth="1"/>
    <col min="4" max="4" width="9.26953125" style="349" customWidth="1"/>
    <col min="5" max="5" width="9.1796875" style="349" customWidth="1"/>
    <col min="6" max="459" width="9.1796875" style="349"/>
    <col min="460" max="460" width="74" style="349" customWidth="1"/>
    <col min="461" max="16384" width="9.1796875" style="349"/>
  </cols>
  <sheetData>
    <row r="1" spans="1:4" s="300" customFormat="1" ht="23.25" customHeight="1" x14ac:dyDescent="0.35">
      <c r="A1" s="390" t="s">
        <v>138</v>
      </c>
      <c r="B1" s="390"/>
      <c r="C1" s="390"/>
      <c r="D1" s="390"/>
    </row>
    <row r="2" spans="1:4" s="300" customFormat="1" ht="18" customHeight="1" x14ac:dyDescent="0.35">
      <c r="A2" s="391" t="s">
        <v>139</v>
      </c>
      <c r="B2" s="391"/>
      <c r="C2" s="391"/>
      <c r="D2" s="391"/>
    </row>
    <row r="3" spans="1:4" s="300" customFormat="1" ht="15.75" customHeight="1" x14ac:dyDescent="0.35">
      <c r="A3" s="392" t="s">
        <v>263</v>
      </c>
      <c r="B3" s="392"/>
      <c r="C3" s="392"/>
      <c r="D3" s="392"/>
    </row>
    <row r="4" spans="1:4" s="300" customFormat="1" ht="11.25" customHeight="1" x14ac:dyDescent="0.35">
      <c r="A4" s="393" t="s">
        <v>141</v>
      </c>
      <c r="B4" s="393"/>
      <c r="C4" s="393"/>
      <c r="D4" s="393"/>
    </row>
    <row r="5" spans="1:4" s="300" customFormat="1" ht="11.25" customHeight="1" x14ac:dyDescent="0.35">
      <c r="A5" s="393" t="s">
        <v>142</v>
      </c>
      <c r="B5" s="393"/>
      <c r="C5" s="393"/>
      <c r="D5" s="393"/>
    </row>
    <row r="6" spans="1:4" s="300" customFormat="1" ht="11.25" customHeight="1" x14ac:dyDescent="0.35">
      <c r="A6" s="394" t="s">
        <v>143</v>
      </c>
      <c r="B6" s="394"/>
      <c r="C6" s="394"/>
      <c r="D6" s="394"/>
    </row>
    <row r="7" spans="1:4" s="300" customFormat="1" ht="18.75" customHeight="1" x14ac:dyDescent="0.35">
      <c r="A7" s="396" t="s">
        <v>144</v>
      </c>
      <c r="B7" s="374"/>
      <c r="C7" s="374"/>
      <c r="D7" s="374"/>
    </row>
    <row r="8" spans="1:4" s="300" customFormat="1" ht="72" customHeight="1" x14ac:dyDescent="0.35">
      <c r="A8" s="373" t="s">
        <v>145</v>
      </c>
      <c r="B8" s="373"/>
      <c r="C8" s="373"/>
      <c r="D8" s="373"/>
    </row>
    <row r="9" spans="1:4" s="300" customFormat="1" ht="6.75" customHeight="1" x14ac:dyDescent="0.35">
      <c r="A9" s="301"/>
      <c r="B9" s="301"/>
      <c r="C9" s="301"/>
      <c r="D9" s="301"/>
    </row>
    <row r="10" spans="1:4" s="300" customFormat="1" ht="11.25" customHeight="1" x14ac:dyDescent="0.35">
      <c r="A10" s="377" t="s">
        <v>146</v>
      </c>
      <c r="B10" s="397"/>
      <c r="C10" s="397"/>
      <c r="D10" s="397"/>
    </row>
    <row r="11" spans="1:4" s="300" customFormat="1" ht="6.75" customHeight="1" x14ac:dyDescent="0.35">
      <c r="A11" s="302"/>
      <c r="B11" s="303"/>
      <c r="C11" s="303"/>
      <c r="D11" s="303"/>
    </row>
    <row r="12" spans="1:4" s="300" customFormat="1" ht="36" customHeight="1" x14ac:dyDescent="0.35">
      <c r="A12" s="373" t="s">
        <v>147</v>
      </c>
      <c r="B12" s="373"/>
      <c r="C12" s="373"/>
      <c r="D12" s="373"/>
    </row>
    <row r="13" spans="1:4" s="300" customFormat="1" ht="6.75" customHeight="1" x14ac:dyDescent="0.35">
      <c r="A13" s="301"/>
      <c r="B13" s="301"/>
      <c r="C13" s="301"/>
      <c r="D13" s="301"/>
    </row>
    <row r="14" spans="1:4" s="300" customFormat="1" ht="48" customHeight="1" x14ac:dyDescent="0.35">
      <c r="A14" s="373" t="s">
        <v>148</v>
      </c>
      <c r="B14" s="373"/>
      <c r="C14" s="373"/>
      <c r="D14" s="373"/>
    </row>
    <row r="15" spans="1:4" s="300" customFormat="1" ht="6.75" customHeight="1" x14ac:dyDescent="0.35">
      <c r="A15" s="301"/>
      <c r="B15" s="301"/>
      <c r="C15" s="301"/>
      <c r="D15" s="301"/>
    </row>
    <row r="16" spans="1:4" s="300" customFormat="1" ht="48" customHeight="1" x14ac:dyDescent="0.35">
      <c r="A16" s="373" t="s">
        <v>149</v>
      </c>
      <c r="B16" s="373"/>
      <c r="C16" s="373"/>
      <c r="D16" s="373"/>
    </row>
    <row r="17" spans="1:4" s="300" customFormat="1" ht="6.75" customHeight="1" x14ac:dyDescent="0.35">
      <c r="A17" s="301"/>
      <c r="B17" s="301"/>
      <c r="C17" s="301"/>
      <c r="D17" s="301"/>
    </row>
    <row r="18" spans="1:4" s="300" customFormat="1" ht="36" customHeight="1" x14ac:dyDescent="0.35">
      <c r="A18" s="373" t="s">
        <v>150</v>
      </c>
      <c r="B18" s="373"/>
      <c r="C18" s="373"/>
      <c r="D18" s="373"/>
    </row>
    <row r="19" spans="1:4" s="300" customFormat="1" ht="6.75" customHeight="1" x14ac:dyDescent="0.35">
      <c r="A19" s="301"/>
      <c r="B19" s="301"/>
      <c r="C19" s="301"/>
      <c r="D19" s="301"/>
    </row>
    <row r="20" spans="1:4" s="300" customFormat="1" ht="15" customHeight="1" x14ac:dyDescent="0.35">
      <c r="A20" s="385" t="s">
        <v>151</v>
      </c>
      <c r="B20" s="395"/>
      <c r="C20" s="395"/>
      <c r="D20" s="395"/>
    </row>
    <row r="21" spans="1:4" s="300" customFormat="1" ht="6.75" customHeight="1" x14ac:dyDescent="0.35">
      <c r="A21" s="304"/>
      <c r="B21" s="305"/>
      <c r="C21" s="305"/>
      <c r="D21" s="305"/>
    </row>
    <row r="22" spans="1:4" s="300" customFormat="1" ht="11.25" customHeight="1" x14ac:dyDescent="0.35">
      <c r="A22" s="370" t="s">
        <v>152</v>
      </c>
      <c r="B22" s="375"/>
      <c r="C22" s="306" t="s">
        <v>153</v>
      </c>
      <c r="D22" s="352">
        <f>'Proposed Rates'!H7</f>
        <v>35.03</v>
      </c>
    </row>
    <row r="23" spans="1:4" s="300" customFormat="1" ht="11.25" customHeight="1" x14ac:dyDescent="0.35">
      <c r="A23" s="370" t="s">
        <v>262</v>
      </c>
      <c r="B23" s="375"/>
      <c r="C23" s="306" t="s">
        <v>153</v>
      </c>
      <c r="D23" s="307">
        <f>'Proposed Rates'!H247</f>
        <v>0.56999999999999995</v>
      </c>
    </row>
    <row r="24" spans="1:4" s="300" customFormat="1" ht="11.25" customHeight="1" x14ac:dyDescent="0.35">
      <c r="A24" s="370" t="s">
        <v>156</v>
      </c>
      <c r="B24" s="375"/>
      <c r="C24" s="306" t="s">
        <v>91</v>
      </c>
      <c r="D24" s="307">
        <f>'Proposed Rates'!I233</f>
        <v>6.0000000000000002E-5</v>
      </c>
    </row>
    <row r="25" spans="1:4" s="300" customFormat="1" ht="12.75" customHeight="1" x14ac:dyDescent="0.35">
      <c r="A25" s="370" t="s">
        <v>157</v>
      </c>
      <c r="B25" s="375"/>
      <c r="C25" s="306" t="s">
        <v>91</v>
      </c>
      <c r="D25" s="307">
        <f>'Proposed Rates'!H153</f>
        <v>7.6E-3</v>
      </c>
    </row>
    <row r="26" spans="1:4" s="300" customFormat="1" ht="12.75" customHeight="1" x14ac:dyDescent="0.35">
      <c r="A26" s="370" t="s">
        <v>158</v>
      </c>
      <c r="B26" s="375"/>
      <c r="C26" s="306" t="s">
        <v>91</v>
      </c>
      <c r="D26" s="307">
        <f>'Proposed Rates'!H167</f>
        <v>5.1999999999999998E-3</v>
      </c>
    </row>
    <row r="27" spans="1:4" s="300" customFormat="1" ht="6.75" customHeight="1" x14ac:dyDescent="0.35">
      <c r="A27" s="308"/>
      <c r="B27" s="309"/>
      <c r="C27" s="306"/>
      <c r="D27" s="307"/>
    </row>
    <row r="28" spans="1:4" s="300" customFormat="1" ht="15" customHeight="1" x14ac:dyDescent="0.35">
      <c r="A28" s="387" t="s">
        <v>159</v>
      </c>
      <c r="B28" s="375"/>
      <c r="C28" s="306"/>
      <c r="D28" s="310"/>
    </row>
    <row r="29" spans="1:4" s="300" customFormat="1" ht="6.75" customHeight="1" x14ac:dyDescent="0.35">
      <c r="A29" s="311"/>
      <c r="B29" s="309"/>
      <c r="C29" s="306"/>
      <c r="D29" s="310"/>
    </row>
    <row r="30" spans="1:4" s="300" customFormat="1" ht="11.25" customHeight="1" x14ac:dyDescent="0.35">
      <c r="A30" s="370" t="s">
        <v>160</v>
      </c>
      <c r="B30" s="370"/>
      <c r="C30" s="312" t="s">
        <v>91</v>
      </c>
      <c r="D30" s="313">
        <v>3.0000000000000001E-3</v>
      </c>
    </row>
    <row r="31" spans="1:4" s="300" customFormat="1" ht="11.25" customHeight="1" x14ac:dyDescent="0.35">
      <c r="A31" s="375" t="s">
        <v>161</v>
      </c>
      <c r="B31" s="375"/>
      <c r="C31" s="312" t="s">
        <v>91</v>
      </c>
      <c r="D31" s="314">
        <v>4.0000000000000002E-4</v>
      </c>
    </row>
    <row r="32" spans="1:4" s="300" customFormat="1" ht="11.25" customHeight="1" x14ac:dyDescent="0.35">
      <c r="A32" s="370" t="s">
        <v>162</v>
      </c>
      <c r="B32" s="370"/>
      <c r="C32" s="312" t="s">
        <v>91</v>
      </c>
      <c r="D32" s="314">
        <v>5.0000000000000001E-4</v>
      </c>
    </row>
    <row r="33" spans="1:4" s="300" customFormat="1" ht="11.25" customHeight="1" x14ac:dyDescent="0.35">
      <c r="A33" s="370" t="s">
        <v>163</v>
      </c>
      <c r="B33" s="370"/>
      <c r="C33" s="306" t="s">
        <v>153</v>
      </c>
      <c r="D33" s="350">
        <f>'Proposed Rates'!H209</f>
        <v>0.68</v>
      </c>
    </row>
    <row r="34" spans="1:4" s="315" customFormat="1" ht="18.75" customHeight="1" x14ac:dyDescent="0.45">
      <c r="A34" s="376" t="s">
        <v>164</v>
      </c>
      <c r="B34" s="376"/>
      <c r="C34" s="376"/>
      <c r="D34" s="399"/>
    </row>
    <row r="35" spans="1:4" s="300" customFormat="1" ht="48" customHeight="1" x14ac:dyDescent="0.35">
      <c r="A35" s="373" t="s">
        <v>165</v>
      </c>
      <c r="B35" s="373"/>
      <c r="C35" s="373"/>
      <c r="D35" s="386"/>
    </row>
    <row r="36" spans="1:4" s="300" customFormat="1" ht="6.75" customHeight="1" x14ac:dyDescent="0.35">
      <c r="A36" s="301"/>
      <c r="B36" s="301"/>
      <c r="C36" s="301"/>
      <c r="D36" s="316"/>
    </row>
    <row r="37" spans="1:4" s="300" customFormat="1" ht="11.25" customHeight="1" x14ac:dyDescent="0.35">
      <c r="A37" s="377" t="s">
        <v>146</v>
      </c>
      <c r="B37" s="397"/>
      <c r="C37" s="397"/>
      <c r="D37" s="397"/>
    </row>
    <row r="38" spans="1:4" s="300" customFormat="1" ht="6.75" customHeight="1" x14ac:dyDescent="0.35">
      <c r="A38" s="302"/>
      <c r="B38" s="303"/>
      <c r="C38" s="303"/>
      <c r="D38" s="303"/>
    </row>
    <row r="39" spans="1:4" s="300" customFormat="1" ht="36" customHeight="1" x14ac:dyDescent="0.35">
      <c r="A39" s="373" t="s">
        <v>147</v>
      </c>
      <c r="B39" s="373"/>
      <c r="C39" s="373"/>
      <c r="D39" s="386"/>
    </row>
    <row r="40" spans="1:4" s="300" customFormat="1" ht="6.75" customHeight="1" x14ac:dyDescent="0.35">
      <c r="A40" s="301"/>
      <c r="B40" s="301"/>
      <c r="C40" s="301"/>
      <c r="D40" s="316"/>
    </row>
    <row r="41" spans="1:4" s="300" customFormat="1" ht="48" customHeight="1" x14ac:dyDescent="0.35">
      <c r="A41" s="373" t="s">
        <v>148</v>
      </c>
      <c r="B41" s="373"/>
      <c r="C41" s="373"/>
      <c r="D41" s="386"/>
    </row>
    <row r="42" spans="1:4" s="300" customFormat="1" ht="6.75" customHeight="1" x14ac:dyDescent="0.35">
      <c r="A42" s="301"/>
      <c r="B42" s="301"/>
      <c r="C42" s="301"/>
      <c r="D42" s="316"/>
    </row>
    <row r="43" spans="1:4" s="300" customFormat="1" ht="48" customHeight="1" x14ac:dyDescent="0.35">
      <c r="A43" s="373" t="s">
        <v>149</v>
      </c>
      <c r="B43" s="373"/>
      <c r="C43" s="373"/>
      <c r="D43" s="386"/>
    </row>
    <row r="44" spans="1:4" s="300" customFormat="1" ht="6.75" customHeight="1" x14ac:dyDescent="0.35">
      <c r="A44" s="301"/>
      <c r="B44" s="301"/>
      <c r="C44" s="301"/>
      <c r="D44" s="316"/>
    </row>
    <row r="45" spans="1:4" s="300" customFormat="1" ht="36" customHeight="1" x14ac:dyDescent="0.35">
      <c r="A45" s="373" t="s">
        <v>166</v>
      </c>
      <c r="B45" s="373"/>
      <c r="C45" s="373"/>
      <c r="D45" s="386"/>
    </row>
    <row r="46" spans="1:4" s="300" customFormat="1" ht="6.75" customHeight="1" x14ac:dyDescent="0.35">
      <c r="A46" s="301"/>
      <c r="B46" s="301"/>
      <c r="C46" s="301"/>
      <c r="D46" s="316"/>
    </row>
    <row r="47" spans="1:4" s="300" customFormat="1" ht="15" customHeight="1" x14ac:dyDescent="0.35">
      <c r="A47" s="385" t="s">
        <v>151</v>
      </c>
      <c r="B47" s="395"/>
      <c r="C47" s="395"/>
      <c r="D47" s="395"/>
    </row>
    <row r="48" spans="1:4" s="300" customFormat="1" ht="6.75" customHeight="1" x14ac:dyDescent="0.35">
      <c r="A48" s="304"/>
      <c r="B48" s="305"/>
      <c r="C48" s="305"/>
      <c r="D48" s="305"/>
    </row>
    <row r="49" spans="1:4" s="300" customFormat="1" ht="11.25" customHeight="1" x14ac:dyDescent="0.35">
      <c r="A49" s="370" t="s">
        <v>152</v>
      </c>
      <c r="B49" s="370"/>
      <c r="C49" s="306" t="s">
        <v>153</v>
      </c>
      <c r="D49" s="352">
        <f>'Proposed Rates'!H8</f>
        <v>24.16</v>
      </c>
    </row>
    <row r="50" spans="1:4" s="300" customFormat="1" ht="11.25" customHeight="1" x14ac:dyDescent="0.35">
      <c r="A50" s="370" t="s">
        <v>262</v>
      </c>
      <c r="B50" s="375"/>
      <c r="C50" s="306" t="s">
        <v>153</v>
      </c>
      <c r="D50" s="307">
        <f>'Proposed Rates'!H247</f>
        <v>0.56999999999999995</v>
      </c>
    </row>
    <row r="51" spans="1:4" s="300" customFormat="1" ht="11.25" customHeight="1" x14ac:dyDescent="0.35">
      <c r="A51" s="370" t="s">
        <v>19</v>
      </c>
      <c r="B51" s="370"/>
      <c r="C51" s="306" t="s">
        <v>91</v>
      </c>
      <c r="D51" s="353">
        <f>'Proposed Rates'!H21</f>
        <v>3.1300000000000001E-2</v>
      </c>
    </row>
    <row r="52" spans="1:4" s="300" customFormat="1" ht="12.75" customHeight="1" x14ac:dyDescent="0.35">
      <c r="A52" s="370" t="s">
        <v>156</v>
      </c>
      <c r="B52" s="370"/>
      <c r="C52" s="306" t="s">
        <v>91</v>
      </c>
      <c r="D52" s="307">
        <f>'Proposed Rates'!I234</f>
        <v>6.0000000000000002E-5</v>
      </c>
    </row>
    <row r="53" spans="1:4" s="300" customFormat="1" ht="13.5" customHeight="1" x14ac:dyDescent="0.35">
      <c r="A53" s="370" t="s">
        <v>157</v>
      </c>
      <c r="B53" s="370"/>
      <c r="C53" s="306" t="s">
        <v>91</v>
      </c>
      <c r="D53" s="307">
        <f>'Proposed Rates'!H154</f>
        <v>7.1000000000000004E-3</v>
      </c>
    </row>
    <row r="54" spans="1:4" s="300" customFormat="1" ht="14.25" customHeight="1" x14ac:dyDescent="0.35">
      <c r="A54" s="370" t="s">
        <v>158</v>
      </c>
      <c r="B54" s="370"/>
      <c r="C54" s="306" t="s">
        <v>91</v>
      </c>
      <c r="D54" s="319">
        <f>'Proposed Rates'!H168</f>
        <v>5.0000000000000001E-3</v>
      </c>
    </row>
    <row r="55" spans="1:4" s="300" customFormat="1" ht="6.75" customHeight="1" x14ac:dyDescent="0.35">
      <c r="A55" s="308"/>
      <c r="B55" s="308"/>
      <c r="C55" s="306"/>
      <c r="D55" s="307"/>
    </row>
    <row r="56" spans="1:4" s="300" customFormat="1" ht="15" customHeight="1" x14ac:dyDescent="0.35">
      <c r="A56" s="387" t="s">
        <v>159</v>
      </c>
      <c r="B56" s="375"/>
      <c r="C56" s="306"/>
      <c r="D56" s="310"/>
    </row>
    <row r="57" spans="1:4" s="300" customFormat="1" ht="6.75" customHeight="1" x14ac:dyDescent="0.35">
      <c r="A57" s="311"/>
      <c r="B57" s="309"/>
      <c r="C57" s="306"/>
      <c r="D57" s="310"/>
    </row>
    <row r="58" spans="1:4" s="300" customFormat="1" ht="11.25" customHeight="1" x14ac:dyDescent="0.35">
      <c r="A58" s="370" t="s">
        <v>160</v>
      </c>
      <c r="B58" s="370"/>
      <c r="C58" s="312" t="s">
        <v>91</v>
      </c>
      <c r="D58" s="313">
        <v>3.0000000000000001E-3</v>
      </c>
    </row>
    <row r="59" spans="1:4" s="300" customFormat="1" ht="11.25" customHeight="1" x14ac:dyDescent="0.35">
      <c r="A59" s="375" t="s">
        <v>161</v>
      </c>
      <c r="B59" s="375"/>
      <c r="C59" s="312" t="s">
        <v>91</v>
      </c>
      <c r="D59" s="314">
        <v>4.0000000000000002E-4</v>
      </c>
    </row>
    <row r="60" spans="1:4" s="300" customFormat="1" ht="11.25" customHeight="1" x14ac:dyDescent="0.35">
      <c r="A60" s="370" t="s">
        <v>162</v>
      </c>
      <c r="B60" s="370"/>
      <c r="C60" s="312" t="s">
        <v>91</v>
      </c>
      <c r="D60" s="314">
        <v>5.0000000000000001E-4</v>
      </c>
    </row>
    <row r="61" spans="1:4" s="300" customFormat="1" ht="11.25" customHeight="1" x14ac:dyDescent="0.35">
      <c r="A61" s="370" t="s">
        <v>163</v>
      </c>
      <c r="B61" s="370"/>
      <c r="C61" s="306" t="s">
        <v>153</v>
      </c>
      <c r="D61" s="350">
        <f>'Proposed Rates'!H210</f>
        <v>0.68</v>
      </c>
    </row>
    <row r="62" spans="1:4" s="315" customFormat="1" ht="18.75" customHeight="1" x14ac:dyDescent="0.45">
      <c r="A62" s="376" t="s">
        <v>167</v>
      </c>
      <c r="B62" s="376"/>
      <c r="C62" s="376"/>
      <c r="D62" s="399"/>
    </row>
    <row r="63" spans="1:4" s="300" customFormat="1" ht="48" customHeight="1" x14ac:dyDescent="0.35">
      <c r="A63" s="373" t="s">
        <v>168</v>
      </c>
      <c r="B63" s="373"/>
      <c r="C63" s="373"/>
      <c r="D63" s="386"/>
    </row>
    <row r="64" spans="1:4" s="300" customFormat="1" ht="6.75" customHeight="1" x14ac:dyDescent="0.35">
      <c r="A64" s="301"/>
      <c r="B64" s="301"/>
      <c r="C64" s="301"/>
      <c r="D64" s="316"/>
    </row>
    <row r="65" spans="1:4" s="300" customFormat="1" ht="11.25" customHeight="1" x14ac:dyDescent="0.35">
      <c r="A65" s="377" t="s">
        <v>146</v>
      </c>
      <c r="B65" s="397"/>
      <c r="C65" s="397"/>
      <c r="D65" s="397"/>
    </row>
    <row r="66" spans="1:4" s="300" customFormat="1" ht="6.75" customHeight="1" x14ac:dyDescent="0.35">
      <c r="A66" s="302"/>
      <c r="B66" s="303"/>
      <c r="C66" s="303"/>
      <c r="D66" s="303"/>
    </row>
    <row r="67" spans="1:4" s="300" customFormat="1" ht="36" customHeight="1" x14ac:dyDescent="0.35">
      <c r="A67" s="373" t="s">
        <v>147</v>
      </c>
      <c r="B67" s="373"/>
      <c r="C67" s="373"/>
      <c r="D67" s="386"/>
    </row>
    <row r="68" spans="1:4" s="300" customFormat="1" ht="6.75" customHeight="1" x14ac:dyDescent="0.35">
      <c r="A68" s="301"/>
      <c r="B68" s="301"/>
      <c r="C68" s="301"/>
      <c r="D68" s="316"/>
    </row>
    <row r="69" spans="1:4" s="300" customFormat="1" ht="48" customHeight="1" x14ac:dyDescent="0.35">
      <c r="A69" s="373" t="s">
        <v>148</v>
      </c>
      <c r="B69" s="373"/>
      <c r="C69" s="373"/>
      <c r="D69" s="386"/>
    </row>
    <row r="70" spans="1:4" s="300" customFormat="1" ht="6.75" customHeight="1" x14ac:dyDescent="0.35">
      <c r="A70" s="301"/>
      <c r="B70" s="301"/>
      <c r="C70" s="301"/>
      <c r="D70" s="316"/>
    </row>
    <row r="71" spans="1:4" s="300" customFormat="1" ht="48" customHeight="1" x14ac:dyDescent="0.35">
      <c r="A71" s="373" t="s">
        <v>149</v>
      </c>
      <c r="B71" s="373"/>
      <c r="C71" s="373"/>
      <c r="D71" s="386"/>
    </row>
    <row r="72" spans="1:4" s="300" customFormat="1" ht="6.75" customHeight="1" x14ac:dyDescent="0.35">
      <c r="A72" s="301"/>
      <c r="B72" s="301"/>
      <c r="C72" s="301"/>
      <c r="D72" s="316"/>
    </row>
    <row r="73" spans="1:4" s="300" customFormat="1" ht="96" customHeight="1" x14ac:dyDescent="0.35">
      <c r="A73" s="374" t="s">
        <v>169</v>
      </c>
      <c r="B73" s="374"/>
      <c r="C73" s="374"/>
      <c r="D73" s="374"/>
    </row>
    <row r="74" spans="1:4" s="300" customFormat="1" ht="96" customHeight="1" x14ac:dyDescent="0.35">
      <c r="A74" s="374" t="s">
        <v>170</v>
      </c>
      <c r="B74" s="374"/>
      <c r="C74" s="374"/>
      <c r="D74" s="374"/>
    </row>
    <row r="75" spans="1:4" s="300" customFormat="1" ht="36" customHeight="1" x14ac:dyDescent="0.35">
      <c r="A75" s="373" t="s">
        <v>150</v>
      </c>
      <c r="B75" s="373"/>
      <c r="C75" s="373"/>
      <c r="D75" s="373"/>
    </row>
    <row r="76" spans="1:4" s="300" customFormat="1" ht="24" customHeight="1" x14ac:dyDescent="0.35">
      <c r="A76" s="389" t="s">
        <v>171</v>
      </c>
      <c r="B76" s="389"/>
      <c r="C76" s="389"/>
      <c r="D76" s="389"/>
    </row>
    <row r="77" spans="1:4" s="300" customFormat="1" ht="6.75" customHeight="1" x14ac:dyDescent="0.35">
      <c r="A77" s="317"/>
      <c r="B77" s="317"/>
      <c r="C77" s="317"/>
      <c r="D77" s="317"/>
    </row>
    <row r="78" spans="1:4" s="300" customFormat="1" ht="15" customHeight="1" x14ac:dyDescent="0.35">
      <c r="A78" s="385" t="s">
        <v>151</v>
      </c>
      <c r="B78" s="395"/>
      <c r="C78" s="395"/>
      <c r="D78" s="395"/>
    </row>
    <row r="79" spans="1:4" s="300" customFormat="1" ht="6.75" customHeight="1" x14ac:dyDescent="0.35">
      <c r="A79" s="304"/>
      <c r="B79" s="305"/>
      <c r="C79" s="305"/>
      <c r="D79" s="305"/>
    </row>
    <row r="80" spans="1:4" s="300" customFormat="1" ht="11.25" customHeight="1" x14ac:dyDescent="0.35">
      <c r="A80" s="370" t="s">
        <v>152</v>
      </c>
      <c r="B80" s="370"/>
      <c r="C80" s="306" t="s">
        <v>153</v>
      </c>
      <c r="D80" s="352">
        <f>'Proposed Rates'!G9</f>
        <v>223.6</v>
      </c>
    </row>
    <row r="81" spans="1:4" s="300" customFormat="1" ht="11.25" customHeight="1" x14ac:dyDescent="0.35">
      <c r="A81" s="370" t="s">
        <v>19</v>
      </c>
      <c r="B81" s="370"/>
      <c r="C81" s="306" t="s">
        <v>92</v>
      </c>
      <c r="D81" s="352">
        <f>'Proposed Rates'!H22</f>
        <v>6.5057999999999998</v>
      </c>
    </row>
    <row r="82" spans="1:4" s="300" customFormat="1" ht="11.25" customHeight="1" x14ac:dyDescent="0.35">
      <c r="A82" s="370" t="s">
        <v>156</v>
      </c>
      <c r="B82" s="370"/>
      <c r="C82" s="306" t="s">
        <v>92</v>
      </c>
      <c r="D82" s="307">
        <f>'Proposed Rates'!H235</f>
        <v>2.5180000000000001E-2</v>
      </c>
    </row>
    <row r="83" spans="1:4" s="300" customFormat="1" ht="13.5" customHeight="1" x14ac:dyDescent="0.35">
      <c r="A83" s="370" t="s">
        <v>157</v>
      </c>
      <c r="B83" s="370"/>
      <c r="C83" s="306" t="s">
        <v>92</v>
      </c>
      <c r="D83" s="307">
        <f>'Proposed Rates'!H155</f>
        <v>2.9016999999999999</v>
      </c>
    </row>
    <row r="84" spans="1:4" s="300" customFormat="1" ht="14.25" customHeight="1" x14ac:dyDescent="0.35">
      <c r="A84" s="370" t="s">
        <v>158</v>
      </c>
      <c r="B84" s="370"/>
      <c r="C84" s="306" t="s">
        <v>92</v>
      </c>
      <c r="D84" s="307">
        <f>'Proposed Rates'!H169</f>
        <v>2.0474000000000001</v>
      </c>
    </row>
    <row r="85" spans="1:4" s="300" customFormat="1" ht="6.75" customHeight="1" x14ac:dyDescent="0.35">
      <c r="A85" s="308"/>
      <c r="B85" s="308"/>
      <c r="C85" s="306"/>
      <c r="D85" s="307"/>
    </row>
    <row r="86" spans="1:4" s="300" customFormat="1" ht="15" customHeight="1" x14ac:dyDescent="0.35">
      <c r="A86" s="387" t="s">
        <v>159</v>
      </c>
      <c r="B86" s="375"/>
      <c r="C86" s="306"/>
      <c r="D86" s="310"/>
    </row>
    <row r="87" spans="1:4" s="300" customFormat="1" ht="6.75" customHeight="1" x14ac:dyDescent="0.35">
      <c r="A87" s="311"/>
      <c r="B87" s="309"/>
      <c r="C87" s="306"/>
      <c r="D87" s="310"/>
    </row>
    <row r="88" spans="1:4" s="300" customFormat="1" ht="11.25" customHeight="1" x14ac:dyDescent="0.35">
      <c r="A88" s="370" t="s">
        <v>160</v>
      </c>
      <c r="B88" s="370"/>
      <c r="C88" s="312" t="s">
        <v>91</v>
      </c>
      <c r="D88" s="313">
        <v>3.0000000000000001E-3</v>
      </c>
    </row>
    <row r="89" spans="1:4" s="300" customFormat="1" ht="11.25" customHeight="1" x14ac:dyDescent="0.35">
      <c r="A89" s="375" t="s">
        <v>161</v>
      </c>
      <c r="B89" s="375"/>
      <c r="C89" s="312" t="s">
        <v>91</v>
      </c>
      <c r="D89" s="314">
        <v>4.0000000000000002E-4</v>
      </c>
    </row>
    <row r="90" spans="1:4" s="300" customFormat="1" ht="11.25" customHeight="1" x14ac:dyDescent="0.35">
      <c r="A90" s="370" t="s">
        <v>162</v>
      </c>
      <c r="B90" s="370"/>
      <c r="C90" s="312" t="s">
        <v>91</v>
      </c>
      <c r="D90" s="314">
        <v>5.0000000000000001E-4</v>
      </c>
    </row>
    <row r="91" spans="1:4" s="300" customFormat="1" ht="11.25" customHeight="1" x14ac:dyDescent="0.35">
      <c r="A91" s="370" t="s">
        <v>163</v>
      </c>
      <c r="B91" s="370"/>
      <c r="C91" s="306" t="s">
        <v>153</v>
      </c>
      <c r="D91" s="350">
        <f>'Proposed Rates'!H211</f>
        <v>0.68</v>
      </c>
    </row>
    <row r="92" spans="1:4" s="315" customFormat="1" ht="18.75" customHeight="1" x14ac:dyDescent="0.45">
      <c r="A92" s="376" t="s">
        <v>172</v>
      </c>
      <c r="B92" s="376"/>
      <c r="C92" s="376"/>
      <c r="D92" s="399"/>
    </row>
    <row r="93" spans="1:4" s="300" customFormat="1" ht="48" customHeight="1" x14ac:dyDescent="0.35">
      <c r="A93" s="373" t="s">
        <v>173</v>
      </c>
      <c r="B93" s="373"/>
      <c r="C93" s="373"/>
      <c r="D93" s="386"/>
    </row>
    <row r="94" spans="1:4" s="300" customFormat="1" ht="6.75" customHeight="1" x14ac:dyDescent="0.35">
      <c r="A94" s="301"/>
      <c r="B94" s="301"/>
      <c r="C94" s="301"/>
      <c r="D94" s="316"/>
    </row>
    <row r="95" spans="1:4" s="300" customFormat="1" ht="11.25" customHeight="1" x14ac:dyDescent="0.35">
      <c r="A95" s="377" t="s">
        <v>146</v>
      </c>
      <c r="B95" s="397"/>
      <c r="C95" s="397"/>
      <c r="D95" s="397"/>
    </row>
    <row r="96" spans="1:4" s="300" customFormat="1" ht="6.75" customHeight="1" x14ac:dyDescent="0.35">
      <c r="A96" s="302"/>
      <c r="B96" s="303"/>
      <c r="C96" s="303"/>
      <c r="D96" s="303"/>
    </row>
    <row r="97" spans="1:4" s="300" customFormat="1" ht="36" customHeight="1" x14ac:dyDescent="0.35">
      <c r="A97" s="373" t="s">
        <v>147</v>
      </c>
      <c r="B97" s="373"/>
      <c r="C97" s="373"/>
      <c r="D97" s="386"/>
    </row>
    <row r="98" spans="1:4" s="300" customFormat="1" ht="6.75" customHeight="1" x14ac:dyDescent="0.35">
      <c r="A98" s="301"/>
      <c r="B98" s="301"/>
      <c r="C98" s="301"/>
      <c r="D98" s="316"/>
    </row>
    <row r="99" spans="1:4" s="300" customFormat="1" ht="48" customHeight="1" x14ac:dyDescent="0.35">
      <c r="A99" s="373" t="s">
        <v>174</v>
      </c>
      <c r="B99" s="373"/>
      <c r="C99" s="373"/>
      <c r="D99" s="386"/>
    </row>
    <row r="100" spans="1:4" s="300" customFormat="1" ht="6.75" customHeight="1" x14ac:dyDescent="0.35">
      <c r="A100" s="301"/>
      <c r="B100" s="301"/>
      <c r="C100" s="301"/>
      <c r="D100" s="316"/>
    </row>
    <row r="101" spans="1:4" s="300" customFormat="1" ht="48" customHeight="1" x14ac:dyDescent="0.35">
      <c r="A101" s="373" t="s">
        <v>149</v>
      </c>
      <c r="B101" s="373"/>
      <c r="C101" s="373"/>
      <c r="D101" s="386"/>
    </row>
    <row r="102" spans="1:4" s="300" customFormat="1" ht="6.75" customHeight="1" x14ac:dyDescent="0.35">
      <c r="A102" s="301"/>
      <c r="B102" s="301"/>
      <c r="C102" s="301"/>
      <c r="D102" s="316"/>
    </row>
    <row r="103" spans="1:4" s="300" customFormat="1" ht="96" customHeight="1" x14ac:dyDescent="0.35">
      <c r="A103" s="374" t="s">
        <v>169</v>
      </c>
      <c r="B103" s="374"/>
      <c r="C103" s="374"/>
      <c r="D103" s="374"/>
    </row>
    <row r="104" spans="1:4" s="300" customFormat="1" ht="96" customHeight="1" x14ac:dyDescent="0.35">
      <c r="A104" s="374" t="s">
        <v>170</v>
      </c>
      <c r="B104" s="374"/>
      <c r="C104" s="374"/>
      <c r="D104" s="374"/>
    </row>
    <row r="105" spans="1:4" s="300" customFormat="1" ht="36" customHeight="1" x14ac:dyDescent="0.35">
      <c r="A105" s="373" t="s">
        <v>150</v>
      </c>
      <c r="B105" s="373"/>
      <c r="C105" s="373"/>
      <c r="D105" s="386"/>
    </row>
    <row r="106" spans="1:4" s="300" customFormat="1" ht="24" customHeight="1" x14ac:dyDescent="0.35">
      <c r="A106" s="389" t="s">
        <v>171</v>
      </c>
      <c r="B106" s="389"/>
      <c r="C106" s="389"/>
      <c r="D106" s="389"/>
    </row>
    <row r="107" spans="1:4" s="300" customFormat="1" ht="6.75" customHeight="1" x14ac:dyDescent="0.35">
      <c r="A107" s="317"/>
      <c r="B107" s="317"/>
      <c r="C107" s="317"/>
      <c r="D107" s="317"/>
    </row>
    <row r="108" spans="1:4" s="300" customFormat="1" ht="15" customHeight="1" x14ac:dyDescent="0.35">
      <c r="A108" s="385" t="s">
        <v>151</v>
      </c>
      <c r="B108" s="395"/>
      <c r="C108" s="395"/>
      <c r="D108" s="395"/>
    </row>
    <row r="109" spans="1:4" s="300" customFormat="1" ht="6.75" customHeight="1" x14ac:dyDescent="0.35">
      <c r="A109" s="304"/>
      <c r="B109" s="305"/>
      <c r="C109" s="305"/>
      <c r="D109" s="305"/>
    </row>
    <row r="110" spans="1:4" s="300" customFormat="1" ht="11.25" customHeight="1" x14ac:dyDescent="0.35">
      <c r="A110" s="370" t="s">
        <v>152</v>
      </c>
      <c r="B110" s="370"/>
      <c r="C110" s="306" t="s">
        <v>153</v>
      </c>
      <c r="D110" s="358">
        <f>'Proposed Rates'!H10</f>
        <v>4442.54</v>
      </c>
    </row>
    <row r="111" spans="1:4" s="300" customFormat="1" ht="11.25" customHeight="1" x14ac:dyDescent="0.35">
      <c r="A111" s="370" t="s">
        <v>19</v>
      </c>
      <c r="B111" s="370"/>
      <c r="C111" s="306" t="s">
        <v>92</v>
      </c>
      <c r="D111" s="353">
        <f>'Proposed Rates'!H23</f>
        <v>6.2423999999999999</v>
      </c>
    </row>
    <row r="112" spans="1:4" s="300" customFormat="1" ht="11.25" customHeight="1" x14ac:dyDescent="0.35">
      <c r="A112" s="370" t="s">
        <v>156</v>
      </c>
      <c r="B112" s="370"/>
      <c r="C112" s="306" t="s">
        <v>92</v>
      </c>
      <c r="D112" s="307">
        <f>'Proposed Rates'!H236</f>
        <v>2.691E-2</v>
      </c>
    </row>
    <row r="113" spans="1:4" s="300" customFormat="1" ht="13.5" customHeight="1" x14ac:dyDescent="0.35">
      <c r="A113" s="370" t="s">
        <v>157</v>
      </c>
      <c r="B113" s="370"/>
      <c r="C113" s="306" t="s">
        <v>92</v>
      </c>
      <c r="D113" s="307">
        <f>'Proposed Rates'!H156</f>
        <v>3.0127999999999999</v>
      </c>
    </row>
    <row r="114" spans="1:4" s="300" customFormat="1" ht="14.25" customHeight="1" x14ac:dyDescent="0.35">
      <c r="A114" s="370" t="s">
        <v>158</v>
      </c>
      <c r="B114" s="370"/>
      <c r="C114" s="306" t="s">
        <v>92</v>
      </c>
      <c r="D114" s="307">
        <f>'Proposed Rates'!H170</f>
        <v>2.1882000000000001</v>
      </c>
    </row>
    <row r="115" spans="1:4" s="300" customFormat="1" ht="6.75" customHeight="1" x14ac:dyDescent="0.35">
      <c r="A115" s="308"/>
      <c r="B115" s="308"/>
      <c r="C115" s="306"/>
      <c r="D115" s="307"/>
    </row>
    <row r="116" spans="1:4" s="300" customFormat="1" ht="15" customHeight="1" x14ac:dyDescent="0.35">
      <c r="A116" s="387" t="s">
        <v>159</v>
      </c>
      <c r="B116" s="375"/>
      <c r="C116" s="306"/>
      <c r="D116" s="310"/>
    </row>
    <row r="117" spans="1:4" s="300" customFormat="1" ht="6.75" customHeight="1" x14ac:dyDescent="0.35">
      <c r="A117" s="311"/>
      <c r="B117" s="309"/>
      <c r="C117" s="306"/>
      <c r="D117" s="310"/>
    </row>
    <row r="118" spans="1:4" s="300" customFormat="1" ht="11.25" customHeight="1" x14ac:dyDescent="0.35">
      <c r="A118" s="370" t="s">
        <v>160</v>
      </c>
      <c r="B118" s="370"/>
      <c r="C118" s="312" t="s">
        <v>91</v>
      </c>
      <c r="D118" s="313">
        <v>3.0000000000000001E-3</v>
      </c>
    </row>
    <row r="119" spans="1:4" s="300" customFormat="1" ht="11.25" customHeight="1" x14ac:dyDescent="0.35">
      <c r="A119" s="375" t="s">
        <v>161</v>
      </c>
      <c r="B119" s="375"/>
      <c r="C119" s="312" t="s">
        <v>91</v>
      </c>
      <c r="D119" s="314">
        <v>4.0000000000000002E-4</v>
      </c>
    </row>
    <row r="120" spans="1:4" s="300" customFormat="1" ht="11.25" customHeight="1" x14ac:dyDescent="0.35">
      <c r="A120" s="370" t="s">
        <v>162</v>
      </c>
      <c r="B120" s="370"/>
      <c r="C120" s="312" t="s">
        <v>91</v>
      </c>
      <c r="D120" s="314">
        <v>5.0000000000000001E-4</v>
      </c>
    </row>
    <row r="121" spans="1:4" s="300" customFormat="1" ht="11.25" customHeight="1" x14ac:dyDescent="0.35">
      <c r="A121" s="370" t="s">
        <v>163</v>
      </c>
      <c r="B121" s="370"/>
      <c r="C121" s="306" t="s">
        <v>153</v>
      </c>
      <c r="D121" s="350">
        <f>'Proposed Rates'!H212</f>
        <v>0.68</v>
      </c>
    </row>
    <row r="122" spans="1:4" s="315" customFormat="1" ht="18.75" customHeight="1" x14ac:dyDescent="0.45">
      <c r="A122" s="376" t="s">
        <v>175</v>
      </c>
      <c r="B122" s="376"/>
      <c r="C122" s="376"/>
      <c r="D122" s="399"/>
    </row>
    <row r="123" spans="1:4" s="300" customFormat="1" ht="48" customHeight="1" x14ac:dyDescent="0.35">
      <c r="A123" s="373" t="s">
        <v>176</v>
      </c>
      <c r="B123" s="373"/>
      <c r="C123" s="373"/>
      <c r="D123" s="386"/>
    </row>
    <row r="124" spans="1:4" s="300" customFormat="1" ht="6.75" customHeight="1" x14ac:dyDescent="0.35">
      <c r="A124" s="301"/>
      <c r="B124" s="301"/>
      <c r="C124" s="301"/>
      <c r="D124" s="316"/>
    </row>
    <row r="125" spans="1:4" s="300" customFormat="1" ht="11.25" customHeight="1" x14ac:dyDescent="0.35">
      <c r="A125" s="377" t="s">
        <v>146</v>
      </c>
      <c r="B125" s="397"/>
      <c r="C125" s="397"/>
      <c r="D125" s="397"/>
    </row>
    <row r="126" spans="1:4" s="300" customFormat="1" ht="6.75" customHeight="1" x14ac:dyDescent="0.35">
      <c r="A126" s="302"/>
      <c r="B126" s="303"/>
      <c r="C126" s="303"/>
      <c r="D126" s="303"/>
    </row>
    <row r="127" spans="1:4" s="300" customFormat="1" ht="36" customHeight="1" x14ac:dyDescent="0.35">
      <c r="A127" s="373" t="s">
        <v>147</v>
      </c>
      <c r="B127" s="373"/>
      <c r="C127" s="373"/>
      <c r="D127" s="386"/>
    </row>
    <row r="128" spans="1:4" s="300" customFormat="1" ht="6.75" customHeight="1" x14ac:dyDescent="0.35">
      <c r="A128" s="301"/>
      <c r="B128" s="301"/>
      <c r="C128" s="301"/>
      <c r="D128" s="316"/>
    </row>
    <row r="129" spans="1:4" s="300" customFormat="1" ht="48" customHeight="1" x14ac:dyDescent="0.35">
      <c r="A129" s="373" t="s">
        <v>177</v>
      </c>
      <c r="B129" s="373"/>
      <c r="C129" s="373"/>
      <c r="D129" s="386"/>
    </row>
    <row r="130" spans="1:4" s="300" customFormat="1" ht="6.75" customHeight="1" x14ac:dyDescent="0.35">
      <c r="A130" s="301"/>
      <c r="B130" s="301"/>
      <c r="C130" s="301"/>
      <c r="D130" s="316"/>
    </row>
    <row r="131" spans="1:4" s="300" customFormat="1" ht="48" customHeight="1" x14ac:dyDescent="0.35">
      <c r="A131" s="373" t="s">
        <v>149</v>
      </c>
      <c r="B131" s="373"/>
      <c r="C131" s="373"/>
      <c r="D131" s="386"/>
    </row>
    <row r="132" spans="1:4" s="300" customFormat="1" ht="6.75" customHeight="1" x14ac:dyDescent="0.35">
      <c r="A132" s="301"/>
      <c r="B132" s="301"/>
      <c r="C132" s="301"/>
      <c r="D132" s="316"/>
    </row>
    <row r="133" spans="1:4" s="300" customFormat="1" ht="96" customHeight="1" x14ac:dyDescent="0.35">
      <c r="A133" s="374" t="s">
        <v>169</v>
      </c>
      <c r="B133" s="374"/>
      <c r="C133" s="374"/>
      <c r="D133" s="374"/>
    </row>
    <row r="134" spans="1:4" s="300" customFormat="1" ht="96" customHeight="1" x14ac:dyDescent="0.35">
      <c r="A134" s="374" t="s">
        <v>170</v>
      </c>
      <c r="B134" s="374"/>
      <c r="C134" s="374"/>
      <c r="D134" s="374"/>
    </row>
    <row r="135" spans="1:4" s="300" customFormat="1" ht="36" customHeight="1" x14ac:dyDescent="0.35">
      <c r="A135" s="373" t="s">
        <v>150</v>
      </c>
      <c r="B135" s="373"/>
      <c r="C135" s="373"/>
      <c r="D135" s="386"/>
    </row>
    <row r="136" spans="1:4" s="300" customFormat="1" ht="24" customHeight="1" x14ac:dyDescent="0.35">
      <c r="A136" s="389" t="s">
        <v>171</v>
      </c>
      <c r="B136" s="389"/>
      <c r="C136" s="389"/>
      <c r="D136" s="389"/>
    </row>
    <row r="137" spans="1:4" s="300" customFormat="1" ht="6.75" customHeight="1" x14ac:dyDescent="0.35">
      <c r="A137" s="317"/>
      <c r="B137" s="317"/>
      <c r="C137" s="317"/>
      <c r="D137" s="317"/>
    </row>
    <row r="138" spans="1:4" s="300" customFormat="1" ht="15" customHeight="1" x14ac:dyDescent="0.35">
      <c r="A138" s="385" t="s">
        <v>151</v>
      </c>
      <c r="B138" s="395"/>
      <c r="C138" s="395"/>
      <c r="D138" s="395"/>
    </row>
    <row r="139" spans="1:4" s="300" customFormat="1" ht="6.75" customHeight="1" x14ac:dyDescent="0.35">
      <c r="A139" s="304"/>
      <c r="B139" s="305"/>
      <c r="C139" s="305"/>
      <c r="D139" s="305"/>
    </row>
    <row r="140" spans="1:4" s="300" customFormat="1" ht="11.25" customHeight="1" x14ac:dyDescent="0.35">
      <c r="A140" s="370" t="s">
        <v>152</v>
      </c>
      <c r="B140" s="370"/>
      <c r="C140" s="306" t="s">
        <v>153</v>
      </c>
      <c r="D140" s="358">
        <f>'Proposed Rates'!H11</f>
        <v>15905.06</v>
      </c>
    </row>
    <row r="141" spans="1:4" s="300" customFormat="1" ht="11.25" customHeight="1" x14ac:dyDescent="0.35">
      <c r="A141" s="370" t="s">
        <v>19</v>
      </c>
      <c r="B141" s="370"/>
      <c r="C141" s="306" t="s">
        <v>92</v>
      </c>
      <c r="D141" s="352">
        <f>'Proposed Rates'!H24</f>
        <v>6.4493999999999998</v>
      </c>
    </row>
    <row r="142" spans="1:4" s="300" customFormat="1" ht="11.25" customHeight="1" x14ac:dyDescent="0.35">
      <c r="A142" s="370" t="s">
        <v>156</v>
      </c>
      <c r="B142" s="370"/>
      <c r="C142" s="306" t="s">
        <v>92</v>
      </c>
      <c r="D142" s="307">
        <f>'Proposed Rates'!H237</f>
        <v>3.0300000000000001E-2</v>
      </c>
    </row>
    <row r="143" spans="1:4" s="300" customFormat="1" ht="11.25" customHeight="1" x14ac:dyDescent="0.35">
      <c r="A143" s="370" t="s">
        <v>157</v>
      </c>
      <c r="B143" s="370"/>
      <c r="C143" s="306" t="s">
        <v>92</v>
      </c>
      <c r="D143" s="307">
        <f>'Proposed Rates'!G157</f>
        <v>3.3399000000000001</v>
      </c>
    </row>
    <row r="144" spans="1:4" s="300" customFormat="1" ht="15.75" customHeight="1" x14ac:dyDescent="0.35">
      <c r="A144" s="370" t="s">
        <v>158</v>
      </c>
      <c r="B144" s="370"/>
      <c r="C144" s="306" t="s">
        <v>92</v>
      </c>
      <c r="D144" s="307">
        <f>'Proposed Rates'!H171</f>
        <v>2.4641999999999999</v>
      </c>
    </row>
    <row r="145" spans="1:4" s="300" customFormat="1" ht="6.75" customHeight="1" x14ac:dyDescent="0.35">
      <c r="A145" s="308"/>
      <c r="B145" s="308"/>
      <c r="C145" s="306"/>
      <c r="D145" s="307"/>
    </row>
    <row r="146" spans="1:4" s="300" customFormat="1" ht="15" customHeight="1" x14ac:dyDescent="0.35">
      <c r="A146" s="387" t="s">
        <v>159</v>
      </c>
      <c r="B146" s="375"/>
      <c r="C146" s="306"/>
      <c r="D146" s="310"/>
    </row>
    <row r="147" spans="1:4" s="300" customFormat="1" ht="6.75" customHeight="1" x14ac:dyDescent="0.35">
      <c r="A147" s="311"/>
      <c r="B147" s="309"/>
      <c r="C147" s="306"/>
      <c r="D147" s="310"/>
    </row>
    <row r="148" spans="1:4" s="300" customFormat="1" ht="11.25" customHeight="1" x14ac:dyDescent="0.35">
      <c r="A148" s="370" t="s">
        <v>160</v>
      </c>
      <c r="B148" s="370"/>
      <c r="C148" s="312" t="s">
        <v>91</v>
      </c>
      <c r="D148" s="313">
        <v>3.0000000000000001E-3</v>
      </c>
    </row>
    <row r="149" spans="1:4" s="300" customFormat="1" ht="11.25" customHeight="1" x14ac:dyDescent="0.35">
      <c r="A149" s="375" t="s">
        <v>161</v>
      </c>
      <c r="B149" s="375"/>
      <c r="C149" s="312" t="s">
        <v>91</v>
      </c>
      <c r="D149" s="314">
        <v>4.0000000000000002E-4</v>
      </c>
    </row>
    <row r="150" spans="1:4" s="300" customFormat="1" ht="11.25" customHeight="1" x14ac:dyDescent="0.35">
      <c r="A150" s="370" t="s">
        <v>162</v>
      </c>
      <c r="B150" s="370"/>
      <c r="C150" s="312" t="s">
        <v>91</v>
      </c>
      <c r="D150" s="314">
        <v>5.0000000000000001E-4</v>
      </c>
    </row>
    <row r="151" spans="1:4" s="300" customFormat="1" ht="11.25" customHeight="1" x14ac:dyDescent="0.35">
      <c r="A151" s="370" t="s">
        <v>163</v>
      </c>
      <c r="B151" s="370"/>
      <c r="C151" s="306" t="s">
        <v>153</v>
      </c>
      <c r="D151" s="350">
        <f>'Proposed Rates'!H213</f>
        <v>0.68</v>
      </c>
    </row>
    <row r="152" spans="1:4" s="315" customFormat="1" ht="18.75" customHeight="1" x14ac:dyDescent="0.45">
      <c r="A152" s="376" t="s">
        <v>178</v>
      </c>
      <c r="B152" s="376"/>
      <c r="C152" s="376"/>
      <c r="D152" s="399"/>
    </row>
    <row r="153" spans="1:4" s="300" customFormat="1" ht="84" customHeight="1" x14ac:dyDescent="0.35">
      <c r="A153" s="373" t="s">
        <v>179</v>
      </c>
      <c r="B153" s="373"/>
      <c r="C153" s="373"/>
      <c r="D153" s="386"/>
    </row>
    <row r="154" spans="1:4" s="300" customFormat="1" ht="6.75" customHeight="1" x14ac:dyDescent="0.35">
      <c r="A154" s="301"/>
      <c r="B154" s="301"/>
      <c r="C154" s="301"/>
      <c r="D154" s="316"/>
    </row>
    <row r="155" spans="1:4" s="300" customFormat="1" ht="11.25" customHeight="1" x14ac:dyDescent="0.35">
      <c r="A155" s="377" t="s">
        <v>146</v>
      </c>
      <c r="B155" s="397"/>
      <c r="C155" s="397"/>
      <c r="D155" s="397"/>
    </row>
    <row r="156" spans="1:4" s="300" customFormat="1" ht="6.75" customHeight="1" x14ac:dyDescent="0.35">
      <c r="A156" s="302"/>
      <c r="B156" s="303"/>
      <c r="C156" s="303"/>
      <c r="D156" s="303"/>
    </row>
    <row r="157" spans="1:4" s="300" customFormat="1" ht="36" customHeight="1" x14ac:dyDescent="0.35">
      <c r="A157" s="373" t="s">
        <v>147</v>
      </c>
      <c r="B157" s="373"/>
      <c r="C157" s="373"/>
      <c r="D157" s="386"/>
    </row>
    <row r="158" spans="1:4" s="300" customFormat="1" ht="6.75" customHeight="1" x14ac:dyDescent="0.35">
      <c r="A158" s="301"/>
      <c r="B158" s="301"/>
      <c r="C158" s="301"/>
      <c r="D158" s="316"/>
    </row>
    <row r="159" spans="1:4" s="300" customFormat="1" ht="48" customHeight="1" x14ac:dyDescent="0.35">
      <c r="A159" s="373" t="s">
        <v>148</v>
      </c>
      <c r="B159" s="373"/>
      <c r="C159" s="373"/>
      <c r="D159" s="386"/>
    </row>
    <row r="160" spans="1:4" s="300" customFormat="1" ht="6.75" customHeight="1" x14ac:dyDescent="0.35">
      <c r="A160" s="301"/>
      <c r="B160" s="301"/>
      <c r="C160" s="301"/>
      <c r="D160" s="316"/>
    </row>
    <row r="161" spans="1:4" s="300" customFormat="1" ht="48" customHeight="1" x14ac:dyDescent="0.35">
      <c r="A161" s="373" t="s">
        <v>149</v>
      </c>
      <c r="B161" s="373"/>
      <c r="C161" s="373"/>
      <c r="D161" s="386"/>
    </row>
    <row r="162" spans="1:4" s="300" customFormat="1" ht="6.75" customHeight="1" x14ac:dyDescent="0.35">
      <c r="A162" s="301"/>
      <c r="B162" s="301"/>
      <c r="C162" s="301"/>
      <c r="D162" s="316"/>
    </row>
    <row r="163" spans="1:4" s="300" customFormat="1" ht="36" customHeight="1" x14ac:dyDescent="0.35">
      <c r="A163" s="373" t="s">
        <v>150</v>
      </c>
      <c r="B163" s="373"/>
      <c r="C163" s="373"/>
      <c r="D163" s="386"/>
    </row>
    <row r="164" spans="1:4" s="300" customFormat="1" ht="6.75" customHeight="1" x14ac:dyDescent="0.35">
      <c r="A164" s="301"/>
      <c r="B164" s="301"/>
      <c r="C164" s="301"/>
      <c r="D164" s="316"/>
    </row>
    <row r="165" spans="1:4" s="300" customFormat="1" ht="15" customHeight="1" x14ac:dyDescent="0.35">
      <c r="A165" s="385" t="s">
        <v>151</v>
      </c>
      <c r="B165" s="395"/>
      <c r="C165" s="395"/>
      <c r="D165" s="395"/>
    </row>
    <row r="166" spans="1:4" s="300" customFormat="1" ht="6.75" customHeight="1" x14ac:dyDescent="0.35">
      <c r="A166" s="304"/>
      <c r="B166" s="305"/>
      <c r="C166" s="305"/>
      <c r="D166" s="305"/>
    </row>
    <row r="167" spans="1:4" s="300" customFormat="1" ht="11.25" customHeight="1" x14ac:dyDescent="0.35">
      <c r="A167" s="370" t="s">
        <v>180</v>
      </c>
      <c r="B167" s="370"/>
      <c r="C167" s="306" t="s">
        <v>153</v>
      </c>
      <c r="D167" s="352">
        <f>'Proposed Rates'!H14</f>
        <v>7.04</v>
      </c>
    </row>
    <row r="168" spans="1:4" s="300" customFormat="1" ht="11.25" customHeight="1" x14ac:dyDescent="0.35">
      <c r="A168" s="370" t="s">
        <v>19</v>
      </c>
      <c r="B168" s="370"/>
      <c r="C168" s="306" t="s">
        <v>91</v>
      </c>
      <c r="D168" s="352">
        <f>'Proposed Rates'!H27</f>
        <v>3.3000000000000002E-2</v>
      </c>
    </row>
    <row r="169" spans="1:4" s="300" customFormat="1" ht="11.25" customHeight="1" x14ac:dyDescent="0.35">
      <c r="A169" s="370" t="s">
        <v>156</v>
      </c>
      <c r="B169" s="370"/>
      <c r="C169" s="306" t="s">
        <v>91</v>
      </c>
      <c r="D169" s="307">
        <f>'Proposed Rates'!H240</f>
        <v>6.0000000000000002E-5</v>
      </c>
    </row>
    <row r="170" spans="1:4" s="300" customFormat="1" ht="14.25" customHeight="1" x14ac:dyDescent="0.35">
      <c r="A170" s="370" t="s">
        <v>157</v>
      </c>
      <c r="B170" s="370"/>
      <c r="C170" s="306" t="s">
        <v>91</v>
      </c>
      <c r="D170" s="307">
        <f>'Proposed Rates'!H160</f>
        <v>7.1000000000000004E-3</v>
      </c>
    </row>
    <row r="171" spans="1:4" s="300" customFormat="1" ht="17.25" customHeight="1" x14ac:dyDescent="0.35">
      <c r="A171" s="370" t="s">
        <v>158</v>
      </c>
      <c r="B171" s="370"/>
      <c r="C171" s="306" t="s">
        <v>91</v>
      </c>
      <c r="D171" s="319">
        <f>'Proposed Rates'!H174</f>
        <v>5.0000000000000001E-3</v>
      </c>
    </row>
    <row r="172" spans="1:4" s="300" customFormat="1" ht="6.75" customHeight="1" x14ac:dyDescent="0.35">
      <c r="A172" s="308"/>
      <c r="B172" s="308"/>
      <c r="C172" s="306"/>
      <c r="D172" s="307"/>
    </row>
    <row r="173" spans="1:4" s="300" customFormat="1" ht="15" customHeight="1" x14ac:dyDescent="0.35">
      <c r="A173" s="387" t="s">
        <v>159</v>
      </c>
      <c r="B173" s="375"/>
      <c r="C173" s="306"/>
      <c r="D173" s="310"/>
    </row>
    <row r="174" spans="1:4" s="300" customFormat="1" ht="6.75" customHeight="1" x14ac:dyDescent="0.35">
      <c r="A174" s="311"/>
      <c r="B174" s="309"/>
      <c r="C174" s="306"/>
      <c r="D174" s="310"/>
    </row>
    <row r="175" spans="1:4" s="300" customFormat="1" ht="11.25" customHeight="1" x14ac:dyDescent="0.35">
      <c r="A175" s="370" t="s">
        <v>160</v>
      </c>
      <c r="B175" s="370"/>
      <c r="C175" s="312" t="s">
        <v>91</v>
      </c>
      <c r="D175" s="313">
        <v>3.0000000000000001E-3</v>
      </c>
    </row>
    <row r="176" spans="1:4" s="300" customFormat="1" ht="11.25" customHeight="1" x14ac:dyDescent="0.35">
      <c r="A176" s="375" t="s">
        <v>161</v>
      </c>
      <c r="B176" s="375"/>
      <c r="C176" s="312" t="s">
        <v>91</v>
      </c>
      <c r="D176" s="314">
        <v>4.0000000000000002E-4</v>
      </c>
    </row>
    <row r="177" spans="1:4" s="300" customFormat="1" ht="11.25" customHeight="1" x14ac:dyDescent="0.35">
      <c r="A177" s="370" t="s">
        <v>162</v>
      </c>
      <c r="B177" s="370"/>
      <c r="C177" s="312" t="s">
        <v>91</v>
      </c>
      <c r="D177" s="314">
        <v>5.0000000000000001E-4</v>
      </c>
    </row>
    <row r="178" spans="1:4" s="300" customFormat="1" ht="11.25" customHeight="1" x14ac:dyDescent="0.35">
      <c r="A178" s="370" t="s">
        <v>163</v>
      </c>
      <c r="B178" s="370"/>
      <c r="C178" s="306" t="s">
        <v>153</v>
      </c>
      <c r="D178" s="350">
        <f>'Proposed Rates'!H216</f>
        <v>0.68</v>
      </c>
    </row>
    <row r="179" spans="1:4" s="315" customFormat="1" ht="18.75" customHeight="1" x14ac:dyDescent="0.45">
      <c r="A179" s="376" t="s">
        <v>181</v>
      </c>
      <c r="B179" s="376"/>
      <c r="C179" s="376"/>
      <c r="D179" s="399"/>
    </row>
    <row r="180" spans="1:4" s="300" customFormat="1" ht="36" customHeight="1" x14ac:dyDescent="0.35">
      <c r="A180" s="373" t="s">
        <v>182</v>
      </c>
      <c r="B180" s="373"/>
      <c r="C180" s="373"/>
      <c r="D180" s="386"/>
    </row>
    <row r="181" spans="1:4" s="300" customFormat="1" ht="6.75" customHeight="1" x14ac:dyDescent="0.35">
      <c r="A181" s="301"/>
      <c r="B181" s="301"/>
      <c r="C181" s="301"/>
      <c r="D181" s="316"/>
    </row>
    <row r="182" spans="1:4" s="300" customFormat="1" ht="11.25" customHeight="1" x14ac:dyDescent="0.35">
      <c r="A182" s="377" t="s">
        <v>146</v>
      </c>
      <c r="B182" s="397"/>
      <c r="C182" s="397"/>
      <c r="D182" s="397"/>
    </row>
    <row r="183" spans="1:4" s="300" customFormat="1" ht="6.75" customHeight="1" x14ac:dyDescent="0.35">
      <c r="A183" s="302"/>
      <c r="B183" s="303"/>
      <c r="C183" s="303"/>
      <c r="D183" s="303"/>
    </row>
    <row r="184" spans="1:4" s="300" customFormat="1" ht="36" customHeight="1" x14ac:dyDescent="0.35">
      <c r="A184" s="373" t="s">
        <v>147</v>
      </c>
      <c r="B184" s="373"/>
      <c r="C184" s="373"/>
      <c r="D184" s="386"/>
    </row>
    <row r="185" spans="1:4" s="300" customFormat="1" ht="6.75" customHeight="1" x14ac:dyDescent="0.35">
      <c r="A185" s="301"/>
      <c r="B185" s="301"/>
      <c r="C185" s="301"/>
      <c r="D185" s="316"/>
    </row>
    <row r="186" spans="1:4" s="300" customFormat="1" ht="48" customHeight="1" x14ac:dyDescent="0.35">
      <c r="A186" s="373" t="s">
        <v>148</v>
      </c>
      <c r="B186" s="373"/>
      <c r="C186" s="373"/>
      <c r="D186" s="386"/>
    </row>
    <row r="187" spans="1:4" s="300" customFormat="1" ht="6.75" customHeight="1" x14ac:dyDescent="0.35">
      <c r="A187" s="301"/>
      <c r="B187" s="301"/>
      <c r="C187" s="301"/>
      <c r="D187" s="316"/>
    </row>
    <row r="188" spans="1:4" s="300" customFormat="1" ht="24" customHeight="1" x14ac:dyDescent="0.35">
      <c r="A188" s="373" t="s">
        <v>183</v>
      </c>
      <c r="B188" s="373"/>
      <c r="C188" s="373"/>
      <c r="D188" s="386"/>
    </row>
    <row r="189" spans="1:4" s="300" customFormat="1" ht="6.75" customHeight="1" x14ac:dyDescent="0.35">
      <c r="A189" s="301"/>
      <c r="B189" s="301"/>
      <c r="C189" s="301"/>
      <c r="D189" s="316"/>
    </row>
    <row r="190" spans="1:4" s="300" customFormat="1" ht="36" customHeight="1" x14ac:dyDescent="0.35">
      <c r="A190" s="373" t="s">
        <v>184</v>
      </c>
      <c r="B190" s="373"/>
      <c r="C190" s="373"/>
      <c r="D190" s="386"/>
    </row>
    <row r="191" spans="1:4" s="300" customFormat="1" ht="6.75" customHeight="1" x14ac:dyDescent="0.35">
      <c r="A191" s="301"/>
      <c r="B191" s="301"/>
      <c r="C191" s="301"/>
      <c r="D191" s="316"/>
    </row>
    <row r="192" spans="1:4" s="300" customFormat="1" ht="15" customHeight="1" x14ac:dyDescent="0.35">
      <c r="A192" s="388" t="s">
        <v>185</v>
      </c>
      <c r="B192" s="395"/>
      <c r="C192" s="395"/>
      <c r="D192" s="395"/>
    </row>
    <row r="193" spans="1:4" s="300" customFormat="1" ht="6.75" customHeight="1" x14ac:dyDescent="0.35">
      <c r="A193" s="321"/>
      <c r="B193" s="305"/>
      <c r="C193" s="305"/>
      <c r="D193" s="305"/>
    </row>
    <row r="194" spans="1:4" s="300" customFormat="1" ht="11.25" customHeight="1" x14ac:dyDescent="0.35">
      <c r="A194" s="370" t="s">
        <v>152</v>
      </c>
      <c r="B194" s="370"/>
      <c r="C194" s="306" t="s">
        <v>153</v>
      </c>
      <c r="D194" s="352">
        <f>'Proposed Rates'!H16</f>
        <v>187.49</v>
      </c>
    </row>
    <row r="195" spans="1:4" s="300" customFormat="1" ht="11.25" customHeight="1" x14ac:dyDescent="0.35">
      <c r="A195" s="370" t="s">
        <v>186</v>
      </c>
      <c r="B195" s="370"/>
      <c r="C195" s="306" t="s">
        <v>92</v>
      </c>
      <c r="D195" s="354">
        <f>'Proposed Rates'!H28</f>
        <v>2.5024999999999999</v>
      </c>
    </row>
    <row r="196" spans="1:4" s="300" customFormat="1" ht="11.25" customHeight="1" x14ac:dyDescent="0.35">
      <c r="A196" s="370" t="s">
        <v>187</v>
      </c>
      <c r="B196" s="370"/>
      <c r="C196" s="306" t="s">
        <v>92</v>
      </c>
      <c r="D196" s="352">
        <f>'Proposed Rates'!H29</f>
        <v>2.2953000000000001</v>
      </c>
    </row>
    <row r="197" spans="1:4" s="300" customFormat="1" ht="11.25" customHeight="1" x14ac:dyDescent="0.35">
      <c r="A197" s="370" t="s">
        <v>188</v>
      </c>
      <c r="B197" s="370"/>
      <c r="C197" s="306" t="s">
        <v>92</v>
      </c>
      <c r="D197" s="353">
        <f>'Proposed Rates'!H30</f>
        <v>2.5470999999999999</v>
      </c>
    </row>
    <row r="198" spans="1:4" s="315" customFormat="1" ht="18.75" customHeight="1" x14ac:dyDescent="0.45">
      <c r="A198" s="376" t="s">
        <v>189</v>
      </c>
      <c r="B198" s="376"/>
      <c r="C198" s="376"/>
      <c r="D198" s="399"/>
    </row>
    <row r="199" spans="1:4" s="300" customFormat="1" ht="36" customHeight="1" x14ac:dyDescent="0.35">
      <c r="A199" s="373" t="s">
        <v>190</v>
      </c>
      <c r="B199" s="373"/>
      <c r="C199" s="373"/>
      <c r="D199" s="386"/>
    </row>
    <row r="200" spans="1:4" s="300" customFormat="1" ht="6.75" customHeight="1" x14ac:dyDescent="0.35">
      <c r="A200" s="301"/>
      <c r="B200" s="301"/>
      <c r="C200" s="301"/>
      <c r="D200" s="316"/>
    </row>
    <row r="201" spans="1:4" s="300" customFormat="1" ht="11.25" customHeight="1" x14ac:dyDescent="0.35">
      <c r="A201" s="377" t="s">
        <v>146</v>
      </c>
      <c r="B201" s="397"/>
      <c r="C201" s="397"/>
      <c r="D201" s="397"/>
    </row>
    <row r="202" spans="1:4" s="300" customFormat="1" ht="6.75" customHeight="1" x14ac:dyDescent="0.35">
      <c r="A202" s="302"/>
      <c r="B202" s="303"/>
      <c r="C202" s="303"/>
      <c r="D202" s="303"/>
    </row>
    <row r="203" spans="1:4" s="300" customFormat="1" ht="36" customHeight="1" x14ac:dyDescent="0.35">
      <c r="A203" s="373" t="s">
        <v>147</v>
      </c>
      <c r="B203" s="373"/>
      <c r="C203" s="373"/>
      <c r="D203" s="386"/>
    </row>
    <row r="204" spans="1:4" s="300" customFormat="1" ht="6.75" customHeight="1" x14ac:dyDescent="0.35">
      <c r="A204" s="301"/>
      <c r="B204" s="301"/>
      <c r="C204" s="301"/>
      <c r="D204" s="316"/>
    </row>
    <row r="205" spans="1:4" s="300" customFormat="1" ht="48" customHeight="1" x14ac:dyDescent="0.35">
      <c r="A205" s="373" t="s">
        <v>148</v>
      </c>
      <c r="B205" s="373"/>
      <c r="C205" s="373"/>
      <c r="D205" s="386"/>
    </row>
    <row r="206" spans="1:4" s="300" customFormat="1" ht="6.75" customHeight="1" x14ac:dyDescent="0.35">
      <c r="A206" s="301"/>
      <c r="B206" s="301"/>
      <c r="C206" s="301"/>
      <c r="D206" s="316"/>
    </row>
    <row r="207" spans="1:4" s="300" customFormat="1" ht="48" customHeight="1" x14ac:dyDescent="0.35">
      <c r="A207" s="373" t="s">
        <v>149</v>
      </c>
      <c r="B207" s="373"/>
      <c r="C207" s="373"/>
      <c r="D207" s="386"/>
    </row>
    <row r="208" spans="1:4" s="300" customFormat="1" ht="6.75" customHeight="1" x14ac:dyDescent="0.35">
      <c r="A208" s="301"/>
      <c r="B208" s="301"/>
      <c r="C208" s="301"/>
      <c r="D208" s="316"/>
    </row>
    <row r="209" spans="1:4" s="300" customFormat="1" ht="36" customHeight="1" x14ac:dyDescent="0.35">
      <c r="A209" s="373" t="s">
        <v>150</v>
      </c>
      <c r="B209" s="373"/>
      <c r="C209" s="373"/>
      <c r="D209" s="386"/>
    </row>
    <row r="210" spans="1:4" s="300" customFormat="1" ht="6.75" customHeight="1" x14ac:dyDescent="0.35">
      <c r="A210" s="301"/>
      <c r="B210" s="301"/>
      <c r="C210" s="301"/>
      <c r="D210" s="316"/>
    </row>
    <row r="211" spans="1:4" s="300" customFormat="1" ht="15" customHeight="1" x14ac:dyDescent="0.35">
      <c r="A211" s="385" t="s">
        <v>151</v>
      </c>
      <c r="B211" s="395"/>
      <c r="C211" s="395"/>
      <c r="D211" s="395"/>
    </row>
    <row r="212" spans="1:4" s="300" customFormat="1" ht="6.75" customHeight="1" x14ac:dyDescent="0.35">
      <c r="A212" s="304"/>
      <c r="B212" s="305"/>
      <c r="C212" s="305"/>
      <c r="D212" s="305"/>
    </row>
    <row r="213" spans="1:4" s="300" customFormat="1" ht="11.25" customHeight="1" x14ac:dyDescent="0.35">
      <c r="A213" s="370" t="s">
        <v>180</v>
      </c>
      <c r="B213" s="370"/>
      <c r="C213" s="306" t="s">
        <v>153</v>
      </c>
      <c r="D213" s="355">
        <f>'Proposed Rates'!H13</f>
        <v>6.01</v>
      </c>
    </row>
    <row r="214" spans="1:4" s="300" customFormat="1" ht="11.25" customHeight="1" x14ac:dyDescent="0.35">
      <c r="A214" s="370" t="s">
        <v>19</v>
      </c>
      <c r="B214" s="370"/>
      <c r="C214" s="306" t="s">
        <v>92</v>
      </c>
      <c r="D214" s="353">
        <f>'Proposed Rates'!H26</f>
        <v>28.218299999999999</v>
      </c>
    </row>
    <row r="215" spans="1:4" s="300" customFormat="1" ht="11.25" customHeight="1" x14ac:dyDescent="0.35">
      <c r="A215" s="370" t="s">
        <v>156</v>
      </c>
      <c r="B215" s="370"/>
      <c r="C215" s="306" t="s">
        <v>92</v>
      </c>
      <c r="D215" s="307">
        <f>'Proposed Rates'!H239</f>
        <v>1.8710000000000001E-2</v>
      </c>
    </row>
    <row r="216" spans="1:4" s="300" customFormat="1" ht="15.75" customHeight="1" x14ac:dyDescent="0.35">
      <c r="A216" s="370" t="s">
        <v>157</v>
      </c>
      <c r="B216" s="370"/>
      <c r="C216" s="306" t="s">
        <v>92</v>
      </c>
      <c r="D216" s="307">
        <f>'Proposed Rates'!H159</f>
        <v>2.1419999999999999</v>
      </c>
    </row>
    <row r="217" spans="1:4" s="300" customFormat="1" ht="13.5" customHeight="1" x14ac:dyDescent="0.35">
      <c r="A217" s="370" t="s">
        <v>158</v>
      </c>
      <c r="B217" s="370"/>
      <c r="C217" s="306" t="s">
        <v>92</v>
      </c>
      <c r="D217" s="319">
        <f>'Proposed Rates'!H173</f>
        <v>1.5209999999999999</v>
      </c>
    </row>
    <row r="218" spans="1:4" s="300" customFormat="1" ht="6.75" customHeight="1" x14ac:dyDescent="0.35">
      <c r="A218" s="308"/>
      <c r="B218" s="308"/>
      <c r="C218" s="306"/>
      <c r="D218" s="307"/>
    </row>
    <row r="219" spans="1:4" s="300" customFormat="1" ht="15" customHeight="1" x14ac:dyDescent="0.35">
      <c r="A219" s="387" t="s">
        <v>159</v>
      </c>
      <c r="B219" s="375"/>
      <c r="C219" s="306"/>
      <c r="D219" s="310"/>
    </row>
    <row r="220" spans="1:4" s="300" customFormat="1" ht="6.75" customHeight="1" x14ac:dyDescent="0.35">
      <c r="A220" s="311"/>
      <c r="B220" s="309"/>
      <c r="C220" s="306"/>
      <c r="D220" s="310"/>
    </row>
    <row r="221" spans="1:4" s="300" customFormat="1" ht="11.25" customHeight="1" x14ac:dyDescent="0.35">
      <c r="A221" s="370" t="s">
        <v>160</v>
      </c>
      <c r="B221" s="370"/>
      <c r="C221" s="312" t="s">
        <v>91</v>
      </c>
      <c r="D221" s="313">
        <v>3.0000000000000001E-3</v>
      </c>
    </row>
    <row r="222" spans="1:4" s="300" customFormat="1" ht="11.25" customHeight="1" x14ac:dyDescent="0.35">
      <c r="A222" s="375" t="s">
        <v>161</v>
      </c>
      <c r="B222" s="375"/>
      <c r="C222" s="312" t="s">
        <v>91</v>
      </c>
      <c r="D222" s="314">
        <v>4.0000000000000002E-4</v>
      </c>
    </row>
    <row r="223" spans="1:4" s="300" customFormat="1" ht="11.25" customHeight="1" x14ac:dyDescent="0.35">
      <c r="A223" s="370" t="s">
        <v>162</v>
      </c>
      <c r="B223" s="370"/>
      <c r="C223" s="312" t="s">
        <v>91</v>
      </c>
      <c r="D223" s="314">
        <v>5.0000000000000001E-4</v>
      </c>
    </row>
    <row r="224" spans="1:4" s="300" customFormat="1" ht="11.25" customHeight="1" x14ac:dyDescent="0.35">
      <c r="A224" s="370" t="s">
        <v>163</v>
      </c>
      <c r="B224" s="370"/>
      <c r="C224" s="306" t="s">
        <v>153</v>
      </c>
      <c r="D224" s="350">
        <f>'Proposed Rates'!H215</f>
        <v>0.68</v>
      </c>
    </row>
    <row r="225" spans="1:4" s="315" customFormat="1" ht="18.75" customHeight="1" x14ac:dyDescent="0.45">
      <c r="A225" s="376" t="s">
        <v>191</v>
      </c>
      <c r="B225" s="376"/>
      <c r="C225" s="376"/>
      <c r="D225" s="399"/>
    </row>
    <row r="226" spans="1:4" s="300" customFormat="1" ht="60" customHeight="1" x14ac:dyDescent="0.35">
      <c r="A226" s="373" t="s">
        <v>192</v>
      </c>
      <c r="B226" s="373"/>
      <c r="C226" s="373"/>
      <c r="D226" s="386"/>
    </row>
    <row r="227" spans="1:4" s="300" customFormat="1" ht="6.75" customHeight="1" x14ac:dyDescent="0.35">
      <c r="A227" s="301"/>
      <c r="B227" s="301"/>
      <c r="C227" s="301"/>
      <c r="D227" s="316"/>
    </row>
    <row r="228" spans="1:4" s="300" customFormat="1" ht="11.25" customHeight="1" x14ac:dyDescent="0.35">
      <c r="A228" s="377" t="s">
        <v>146</v>
      </c>
      <c r="B228" s="397"/>
      <c r="C228" s="397"/>
      <c r="D228" s="397"/>
    </row>
    <row r="229" spans="1:4" s="300" customFormat="1" ht="6.75" customHeight="1" x14ac:dyDescent="0.35">
      <c r="A229" s="302"/>
      <c r="B229" s="303"/>
      <c r="C229" s="303"/>
      <c r="D229" s="303"/>
    </row>
    <row r="230" spans="1:4" s="300" customFormat="1" ht="36" customHeight="1" x14ac:dyDescent="0.35">
      <c r="A230" s="373" t="s">
        <v>147</v>
      </c>
      <c r="B230" s="373"/>
      <c r="C230" s="373"/>
      <c r="D230" s="386"/>
    </row>
    <row r="231" spans="1:4" s="300" customFormat="1" ht="6.75" customHeight="1" x14ac:dyDescent="0.35">
      <c r="A231" s="301"/>
      <c r="B231" s="301"/>
      <c r="C231" s="301"/>
      <c r="D231" s="316"/>
    </row>
    <row r="232" spans="1:4" s="300" customFormat="1" ht="48" customHeight="1" x14ac:dyDescent="0.35">
      <c r="A232" s="373" t="s">
        <v>148</v>
      </c>
      <c r="B232" s="373"/>
      <c r="C232" s="373"/>
      <c r="D232" s="386"/>
    </row>
    <row r="233" spans="1:4" s="300" customFormat="1" ht="6.75" customHeight="1" x14ac:dyDescent="0.35">
      <c r="A233" s="301"/>
      <c r="B233" s="301"/>
      <c r="C233" s="301"/>
      <c r="D233" s="316"/>
    </row>
    <row r="234" spans="1:4" s="300" customFormat="1" ht="48" customHeight="1" x14ac:dyDescent="0.35">
      <c r="A234" s="373" t="s">
        <v>149</v>
      </c>
      <c r="B234" s="373"/>
      <c r="C234" s="373"/>
      <c r="D234" s="386"/>
    </row>
    <row r="235" spans="1:4" s="300" customFormat="1" ht="6.75" customHeight="1" x14ac:dyDescent="0.35">
      <c r="A235" s="301"/>
      <c r="B235" s="301"/>
      <c r="C235" s="301"/>
      <c r="D235" s="316"/>
    </row>
    <row r="236" spans="1:4" s="300" customFormat="1" ht="36" customHeight="1" x14ac:dyDescent="0.35">
      <c r="A236" s="373" t="s">
        <v>193</v>
      </c>
      <c r="B236" s="373"/>
      <c r="C236" s="373"/>
      <c r="D236" s="386"/>
    </row>
    <row r="237" spans="1:4" s="300" customFormat="1" ht="6.75" customHeight="1" x14ac:dyDescent="0.35">
      <c r="A237" s="301"/>
      <c r="B237" s="301"/>
      <c r="C237" s="301"/>
      <c r="D237" s="316"/>
    </row>
    <row r="238" spans="1:4" s="300" customFormat="1" ht="15" customHeight="1" x14ac:dyDescent="0.35">
      <c r="A238" s="385" t="s">
        <v>151</v>
      </c>
      <c r="B238" s="395"/>
      <c r="C238" s="395"/>
      <c r="D238" s="395"/>
    </row>
    <row r="239" spans="1:4" s="300" customFormat="1" ht="6.75" customHeight="1" x14ac:dyDescent="0.35">
      <c r="A239" s="304"/>
      <c r="B239" s="305"/>
      <c r="C239" s="305"/>
      <c r="D239" s="305"/>
    </row>
    <row r="240" spans="1:4" s="300" customFormat="1" ht="11.25" customHeight="1" x14ac:dyDescent="0.35">
      <c r="A240" s="370" t="s">
        <v>180</v>
      </c>
      <c r="B240" s="370"/>
      <c r="C240" s="306" t="s">
        <v>153</v>
      </c>
      <c r="D240" s="352">
        <f>'Proposed Rates'!H12</f>
        <v>1.1299999999999999</v>
      </c>
    </row>
    <row r="241" spans="1:4" s="300" customFormat="1" ht="11.25" customHeight="1" x14ac:dyDescent="0.35">
      <c r="A241" s="370" t="s">
        <v>19</v>
      </c>
      <c r="B241" s="370"/>
      <c r="C241" s="306" t="s">
        <v>92</v>
      </c>
      <c r="D241" s="352">
        <f>'Proposed Rates'!H25</f>
        <v>7.9805999999999999</v>
      </c>
    </row>
    <row r="242" spans="1:4" s="300" customFormat="1" ht="11.25" customHeight="1" x14ac:dyDescent="0.35">
      <c r="A242" s="370" t="s">
        <v>156</v>
      </c>
      <c r="B242" s="370"/>
      <c r="C242" s="306" t="s">
        <v>92</v>
      </c>
      <c r="D242" s="322">
        <f>'Proposed Rates'!H238</f>
        <v>1.9099999999999999E-2</v>
      </c>
    </row>
    <row r="243" spans="1:4" s="300" customFormat="1" ht="15.75" customHeight="1" x14ac:dyDescent="0.35">
      <c r="A243" s="370" t="s">
        <v>157</v>
      </c>
      <c r="B243" s="370"/>
      <c r="C243" s="306" t="s">
        <v>92</v>
      </c>
      <c r="D243" s="307">
        <f>'Proposed Rates'!H158</f>
        <v>2.1528999999999998</v>
      </c>
    </row>
    <row r="244" spans="1:4" s="300" customFormat="1" ht="15" customHeight="1" x14ac:dyDescent="0.35">
      <c r="A244" s="370" t="s">
        <v>158</v>
      </c>
      <c r="B244" s="370"/>
      <c r="C244" s="306" t="s">
        <v>92</v>
      </c>
      <c r="D244" s="307">
        <f>'Proposed Rates'!H172</f>
        <v>1.5528</v>
      </c>
    </row>
    <row r="245" spans="1:4" s="300" customFormat="1" ht="6.75" customHeight="1" x14ac:dyDescent="0.35">
      <c r="A245" s="308"/>
      <c r="B245" s="308"/>
      <c r="C245" s="306"/>
      <c r="D245" s="307"/>
    </row>
    <row r="246" spans="1:4" s="300" customFormat="1" ht="15" customHeight="1" x14ac:dyDescent="0.35">
      <c r="A246" s="387" t="s">
        <v>159</v>
      </c>
      <c r="B246" s="375"/>
      <c r="C246" s="306"/>
      <c r="D246" s="310"/>
    </row>
    <row r="247" spans="1:4" s="300" customFormat="1" ht="6.75" customHeight="1" x14ac:dyDescent="0.35">
      <c r="A247" s="311"/>
      <c r="B247" s="309"/>
      <c r="C247" s="306"/>
      <c r="D247" s="310"/>
    </row>
    <row r="248" spans="1:4" s="300" customFormat="1" ht="11.25" customHeight="1" x14ac:dyDescent="0.35">
      <c r="A248" s="370" t="s">
        <v>160</v>
      </c>
      <c r="B248" s="370"/>
      <c r="C248" s="312" t="s">
        <v>91</v>
      </c>
      <c r="D248" s="313">
        <v>3.0000000000000001E-3</v>
      </c>
    </row>
    <row r="249" spans="1:4" s="300" customFormat="1" ht="11.25" customHeight="1" x14ac:dyDescent="0.35">
      <c r="A249" s="375" t="s">
        <v>161</v>
      </c>
      <c r="B249" s="375"/>
      <c r="C249" s="312" t="s">
        <v>91</v>
      </c>
      <c r="D249" s="314">
        <v>4.0000000000000002E-4</v>
      </c>
    </row>
    <row r="250" spans="1:4" s="300" customFormat="1" ht="11.25" customHeight="1" x14ac:dyDescent="0.35">
      <c r="A250" s="370" t="s">
        <v>162</v>
      </c>
      <c r="B250" s="370"/>
      <c r="C250" s="312" t="s">
        <v>91</v>
      </c>
      <c r="D250" s="314">
        <v>5.0000000000000001E-4</v>
      </c>
    </row>
    <row r="251" spans="1:4" s="300" customFormat="1" ht="11.25" customHeight="1" x14ac:dyDescent="0.35">
      <c r="A251" s="370" t="s">
        <v>163</v>
      </c>
      <c r="B251" s="370"/>
      <c r="C251" s="306" t="s">
        <v>153</v>
      </c>
      <c r="D251" s="350">
        <f>'Proposed Rates'!H215</f>
        <v>0.68</v>
      </c>
    </row>
    <row r="252" spans="1:4" s="315" customFormat="1" ht="18.75" customHeight="1" x14ac:dyDescent="0.45">
      <c r="A252" s="376" t="s">
        <v>194</v>
      </c>
      <c r="B252" s="376"/>
      <c r="C252" s="376"/>
      <c r="D252" s="399"/>
    </row>
    <row r="253" spans="1:4" s="300" customFormat="1" ht="36" customHeight="1" x14ac:dyDescent="0.35">
      <c r="A253" s="373" t="s">
        <v>195</v>
      </c>
      <c r="B253" s="373"/>
      <c r="C253" s="373"/>
      <c r="D253" s="386"/>
    </row>
    <row r="254" spans="1:4" s="300" customFormat="1" ht="6.75" customHeight="1" x14ac:dyDescent="0.35">
      <c r="A254" s="301"/>
      <c r="B254" s="301"/>
      <c r="C254" s="301"/>
      <c r="D254" s="316"/>
    </row>
    <row r="255" spans="1:4" s="300" customFormat="1" ht="11.25" customHeight="1" x14ac:dyDescent="0.35">
      <c r="A255" s="377" t="s">
        <v>146</v>
      </c>
      <c r="B255" s="397"/>
      <c r="C255" s="397"/>
      <c r="D255" s="397"/>
    </row>
    <row r="256" spans="1:4" s="300" customFormat="1" ht="6.75" customHeight="1" x14ac:dyDescent="0.35">
      <c r="A256" s="302"/>
      <c r="B256" s="303"/>
      <c r="C256" s="303"/>
      <c r="D256" s="303"/>
    </row>
    <row r="257" spans="1:4" s="300" customFormat="1" ht="36" customHeight="1" x14ac:dyDescent="0.35">
      <c r="A257" s="373" t="s">
        <v>147</v>
      </c>
      <c r="B257" s="373"/>
      <c r="C257" s="373"/>
      <c r="D257" s="386"/>
    </row>
    <row r="258" spans="1:4" s="300" customFormat="1" ht="6.75" customHeight="1" x14ac:dyDescent="0.35">
      <c r="A258" s="301"/>
      <c r="B258" s="301"/>
      <c r="C258" s="301"/>
      <c r="D258" s="316"/>
    </row>
    <row r="259" spans="1:4" s="300" customFormat="1" ht="48" customHeight="1" x14ac:dyDescent="0.35">
      <c r="A259" s="373" t="s">
        <v>148</v>
      </c>
      <c r="B259" s="373"/>
      <c r="C259" s="373"/>
      <c r="D259" s="386"/>
    </row>
    <row r="260" spans="1:4" s="300" customFormat="1" ht="6.75" customHeight="1" x14ac:dyDescent="0.35">
      <c r="A260" s="301"/>
      <c r="B260" s="301"/>
      <c r="C260" s="301"/>
      <c r="D260" s="316"/>
    </row>
    <row r="261" spans="1:4" s="300" customFormat="1" ht="24" customHeight="1" x14ac:dyDescent="0.35">
      <c r="A261" s="373" t="s">
        <v>196</v>
      </c>
      <c r="B261" s="373"/>
      <c r="C261" s="373"/>
      <c r="D261" s="386"/>
    </row>
    <row r="262" spans="1:4" s="300" customFormat="1" ht="6.75" customHeight="1" x14ac:dyDescent="0.35">
      <c r="A262" s="301"/>
      <c r="B262" s="301"/>
      <c r="C262" s="301"/>
      <c r="D262" s="316"/>
    </row>
    <row r="263" spans="1:4" s="300" customFormat="1" ht="36" customHeight="1" x14ac:dyDescent="0.35">
      <c r="A263" s="373" t="s">
        <v>193</v>
      </c>
      <c r="B263" s="373"/>
      <c r="C263" s="373"/>
      <c r="D263" s="386"/>
    </row>
    <row r="264" spans="1:4" s="300" customFormat="1" ht="6.75" customHeight="1" x14ac:dyDescent="0.35">
      <c r="A264" s="301"/>
      <c r="B264" s="301"/>
      <c r="C264" s="301"/>
      <c r="D264" s="316"/>
    </row>
    <row r="265" spans="1:4" s="300" customFormat="1" ht="15" customHeight="1" x14ac:dyDescent="0.35">
      <c r="A265" s="385" t="s">
        <v>151</v>
      </c>
      <c r="B265" s="395"/>
      <c r="C265" s="395"/>
      <c r="D265" s="395"/>
    </row>
    <row r="266" spans="1:4" s="300" customFormat="1" ht="6.75" customHeight="1" x14ac:dyDescent="0.35">
      <c r="A266" s="304"/>
      <c r="B266" s="305"/>
      <c r="C266" s="305"/>
      <c r="D266" s="305"/>
    </row>
    <row r="267" spans="1:4" s="300" customFormat="1" ht="11.25" customHeight="1" x14ac:dyDescent="0.35">
      <c r="A267" s="370" t="s">
        <v>152</v>
      </c>
      <c r="B267" s="370"/>
      <c r="C267" s="306" t="s">
        <v>153</v>
      </c>
      <c r="D267" s="323">
        <f>'Proposed Rates'!H352</f>
        <v>15</v>
      </c>
    </row>
    <row r="268" spans="1:4" s="315" customFormat="1" ht="18.75" customHeight="1" x14ac:dyDescent="0.45">
      <c r="A268" s="376" t="s">
        <v>197</v>
      </c>
      <c r="B268" s="376"/>
      <c r="C268" s="376"/>
      <c r="D268" s="399"/>
    </row>
    <row r="269" spans="1:4" s="300" customFormat="1" ht="36" customHeight="1" x14ac:dyDescent="0.35">
      <c r="A269" s="373" t="s">
        <v>198</v>
      </c>
      <c r="B269" s="373"/>
      <c r="C269" s="373"/>
      <c r="D269" s="386"/>
    </row>
    <row r="270" spans="1:4" s="300" customFormat="1" ht="6.75" customHeight="1" x14ac:dyDescent="0.35">
      <c r="A270" s="301"/>
      <c r="B270" s="301"/>
      <c r="C270" s="301"/>
      <c r="D270" s="316"/>
    </row>
    <row r="271" spans="1:4" s="300" customFormat="1" ht="11.25" customHeight="1" x14ac:dyDescent="0.35">
      <c r="A271" s="377" t="s">
        <v>146</v>
      </c>
      <c r="B271" s="397"/>
      <c r="C271" s="397"/>
      <c r="D271" s="397"/>
    </row>
    <row r="272" spans="1:4" s="300" customFormat="1" ht="6.75" customHeight="1" x14ac:dyDescent="0.35">
      <c r="A272" s="302"/>
      <c r="B272" s="303"/>
      <c r="C272" s="303"/>
      <c r="D272" s="303"/>
    </row>
    <row r="273" spans="1:4" s="300" customFormat="1" ht="36" customHeight="1" x14ac:dyDescent="0.35">
      <c r="A273" s="373" t="s">
        <v>147</v>
      </c>
      <c r="B273" s="373"/>
      <c r="C273" s="373"/>
      <c r="D273" s="386"/>
    </row>
    <row r="274" spans="1:4" s="300" customFormat="1" ht="6.75" customHeight="1" x14ac:dyDescent="0.35">
      <c r="A274" s="301"/>
      <c r="B274" s="301"/>
      <c r="C274" s="301"/>
      <c r="D274" s="316"/>
    </row>
    <row r="275" spans="1:4" s="300" customFormat="1" ht="48" customHeight="1" x14ac:dyDescent="0.35">
      <c r="A275" s="373" t="s">
        <v>148</v>
      </c>
      <c r="B275" s="373"/>
      <c r="C275" s="373"/>
      <c r="D275" s="386"/>
    </row>
    <row r="276" spans="1:4" s="300" customFormat="1" ht="6.75" customHeight="1" x14ac:dyDescent="0.35">
      <c r="A276" s="301"/>
      <c r="B276" s="301"/>
      <c r="C276" s="301"/>
      <c r="D276" s="316"/>
    </row>
    <row r="277" spans="1:4" s="300" customFormat="1" ht="24" customHeight="1" x14ac:dyDescent="0.35">
      <c r="A277" s="373" t="s">
        <v>196</v>
      </c>
      <c r="B277" s="373"/>
      <c r="C277" s="373"/>
      <c r="D277" s="386"/>
    </row>
    <row r="278" spans="1:4" s="300" customFormat="1" ht="6.75" customHeight="1" x14ac:dyDescent="0.35">
      <c r="A278" s="301"/>
      <c r="B278" s="301"/>
      <c r="C278" s="301"/>
      <c r="D278" s="316"/>
    </row>
    <row r="279" spans="1:4" s="300" customFormat="1" ht="36" customHeight="1" x14ac:dyDescent="0.35">
      <c r="A279" s="373" t="s">
        <v>193</v>
      </c>
      <c r="B279" s="373"/>
      <c r="C279" s="373"/>
      <c r="D279" s="386"/>
    </row>
    <row r="280" spans="1:4" s="300" customFormat="1" ht="6.75" customHeight="1" x14ac:dyDescent="0.35">
      <c r="A280" s="301"/>
      <c r="B280" s="301"/>
      <c r="C280" s="301"/>
      <c r="D280" s="316"/>
    </row>
    <row r="281" spans="1:4" s="300" customFormat="1" ht="15" customHeight="1" x14ac:dyDescent="0.35">
      <c r="A281" s="385" t="s">
        <v>151</v>
      </c>
      <c r="B281" s="395"/>
      <c r="C281" s="395"/>
      <c r="D281" s="395"/>
    </row>
    <row r="282" spans="1:4" s="300" customFormat="1" ht="6.75" customHeight="1" x14ac:dyDescent="0.35">
      <c r="A282" s="304"/>
      <c r="B282" s="305"/>
      <c r="C282" s="305"/>
      <c r="D282" s="305"/>
    </row>
    <row r="283" spans="1:4" s="300" customFormat="1" ht="11.25" customHeight="1" x14ac:dyDescent="0.35">
      <c r="A283" s="370" t="s">
        <v>152</v>
      </c>
      <c r="B283" s="370"/>
      <c r="C283" s="306" t="s">
        <v>153</v>
      </c>
      <c r="D283" s="323">
        <f>'Proposed Rates'!H353</f>
        <v>15</v>
      </c>
    </row>
    <row r="284" spans="1:4" s="315" customFormat="1" ht="18.75" customHeight="1" x14ac:dyDescent="0.45">
      <c r="A284" s="376" t="s">
        <v>199</v>
      </c>
      <c r="B284" s="376"/>
      <c r="C284" s="376"/>
      <c r="D284" s="399"/>
    </row>
    <row r="285" spans="1:4" s="300" customFormat="1" ht="36" customHeight="1" x14ac:dyDescent="0.35">
      <c r="A285" s="373" t="s">
        <v>200</v>
      </c>
      <c r="B285" s="373"/>
      <c r="C285" s="373"/>
      <c r="D285" s="386"/>
    </row>
    <row r="286" spans="1:4" s="300" customFormat="1" ht="6.75" customHeight="1" x14ac:dyDescent="0.35">
      <c r="A286" s="301"/>
      <c r="B286" s="301"/>
      <c r="C286" s="301"/>
      <c r="D286" s="316"/>
    </row>
    <row r="287" spans="1:4" s="300" customFormat="1" ht="11.25" customHeight="1" x14ac:dyDescent="0.35">
      <c r="A287" s="377" t="s">
        <v>146</v>
      </c>
      <c r="B287" s="397"/>
      <c r="C287" s="397"/>
      <c r="D287" s="397"/>
    </row>
    <row r="288" spans="1:4" s="300" customFormat="1" ht="6.75" customHeight="1" x14ac:dyDescent="0.35">
      <c r="A288" s="302"/>
      <c r="B288" s="303"/>
      <c r="C288" s="303"/>
      <c r="D288" s="303"/>
    </row>
    <row r="289" spans="1:4" s="300" customFormat="1" ht="36" customHeight="1" x14ac:dyDescent="0.35">
      <c r="A289" s="373" t="s">
        <v>147</v>
      </c>
      <c r="B289" s="373"/>
      <c r="C289" s="373"/>
      <c r="D289" s="386"/>
    </row>
    <row r="290" spans="1:4" s="300" customFormat="1" ht="6.75" customHeight="1" x14ac:dyDescent="0.35">
      <c r="A290" s="301"/>
      <c r="B290" s="301"/>
      <c r="C290" s="301"/>
      <c r="D290" s="316"/>
    </row>
    <row r="291" spans="1:4" s="300" customFormat="1" ht="48" customHeight="1" x14ac:dyDescent="0.35">
      <c r="A291" s="373" t="s">
        <v>148</v>
      </c>
      <c r="B291" s="373"/>
      <c r="C291" s="373"/>
      <c r="D291" s="386"/>
    </row>
    <row r="292" spans="1:4" s="300" customFormat="1" ht="6.75" customHeight="1" x14ac:dyDescent="0.35">
      <c r="A292" s="301"/>
      <c r="B292" s="301"/>
      <c r="C292" s="301"/>
      <c r="D292" s="316"/>
    </row>
    <row r="293" spans="1:4" s="300" customFormat="1" ht="24" customHeight="1" x14ac:dyDescent="0.35">
      <c r="A293" s="373" t="s">
        <v>196</v>
      </c>
      <c r="B293" s="373"/>
      <c r="C293" s="373"/>
      <c r="D293" s="386"/>
    </row>
    <row r="294" spans="1:4" s="300" customFormat="1" ht="6.75" customHeight="1" x14ac:dyDescent="0.35">
      <c r="A294" s="301"/>
      <c r="B294" s="301"/>
      <c r="C294" s="301"/>
      <c r="D294" s="316"/>
    </row>
    <row r="295" spans="1:4" s="300" customFormat="1" ht="36" customHeight="1" x14ac:dyDescent="0.35">
      <c r="A295" s="373" t="s">
        <v>193</v>
      </c>
      <c r="B295" s="373"/>
      <c r="C295" s="373"/>
      <c r="D295" s="386"/>
    </row>
    <row r="296" spans="1:4" s="300" customFormat="1" ht="6.75" customHeight="1" x14ac:dyDescent="0.35">
      <c r="A296" s="301"/>
      <c r="B296" s="301"/>
      <c r="C296" s="301"/>
      <c r="D296" s="316"/>
    </row>
    <row r="297" spans="1:4" s="300" customFormat="1" ht="15" customHeight="1" x14ac:dyDescent="0.35">
      <c r="A297" s="385" t="s">
        <v>151</v>
      </c>
      <c r="B297" s="395"/>
      <c r="C297" s="395"/>
      <c r="D297" s="395"/>
    </row>
    <row r="298" spans="1:4" s="300" customFormat="1" ht="6.75" customHeight="1" x14ac:dyDescent="0.35">
      <c r="A298" s="304"/>
      <c r="B298" s="305"/>
      <c r="C298" s="305"/>
      <c r="D298" s="305"/>
    </row>
    <row r="299" spans="1:4" s="300" customFormat="1" ht="11.25" customHeight="1" x14ac:dyDescent="0.35">
      <c r="A299" s="370" t="s">
        <v>152</v>
      </c>
      <c r="B299" s="370"/>
      <c r="C299" s="306" t="s">
        <v>153</v>
      </c>
      <c r="D299" s="323">
        <f>'Proposed Rates'!H354</f>
        <v>82</v>
      </c>
    </row>
    <row r="300" spans="1:4" s="315" customFormat="1" ht="18.75" customHeight="1" x14ac:dyDescent="0.45">
      <c r="A300" s="376" t="s">
        <v>201</v>
      </c>
      <c r="B300" s="376"/>
      <c r="C300" s="376"/>
      <c r="D300" s="399"/>
    </row>
    <row r="301" spans="1:4" s="300" customFormat="1" ht="36" customHeight="1" x14ac:dyDescent="0.35">
      <c r="A301" s="373" t="s">
        <v>202</v>
      </c>
      <c r="B301" s="373"/>
      <c r="C301" s="373"/>
      <c r="D301" s="386"/>
    </row>
    <row r="302" spans="1:4" s="300" customFormat="1" ht="6.75" customHeight="1" x14ac:dyDescent="0.35">
      <c r="A302" s="301"/>
      <c r="B302" s="301"/>
      <c r="C302" s="301"/>
      <c r="D302" s="316"/>
    </row>
    <row r="303" spans="1:4" s="300" customFormat="1" ht="11.25" customHeight="1" x14ac:dyDescent="0.35">
      <c r="A303" s="377" t="s">
        <v>146</v>
      </c>
      <c r="B303" s="397"/>
      <c r="C303" s="397"/>
      <c r="D303" s="397"/>
    </row>
    <row r="304" spans="1:4" s="300" customFormat="1" ht="6.75" customHeight="1" x14ac:dyDescent="0.35">
      <c r="A304" s="302"/>
      <c r="B304" s="303"/>
      <c r="C304" s="303"/>
      <c r="D304" s="303"/>
    </row>
    <row r="305" spans="1:4" s="300" customFormat="1" ht="36" customHeight="1" x14ac:dyDescent="0.35">
      <c r="A305" s="373" t="s">
        <v>147</v>
      </c>
      <c r="B305" s="373"/>
      <c r="C305" s="373"/>
      <c r="D305" s="386"/>
    </row>
    <row r="306" spans="1:4" s="300" customFormat="1" ht="6.75" customHeight="1" x14ac:dyDescent="0.35">
      <c r="A306" s="301"/>
      <c r="B306" s="301"/>
      <c r="C306" s="301"/>
      <c r="D306" s="316"/>
    </row>
    <row r="307" spans="1:4" s="300" customFormat="1" ht="48" customHeight="1" x14ac:dyDescent="0.35">
      <c r="A307" s="373" t="s">
        <v>148</v>
      </c>
      <c r="B307" s="373"/>
      <c r="C307" s="373"/>
      <c r="D307" s="386"/>
    </row>
    <row r="308" spans="1:4" s="300" customFormat="1" ht="6.75" customHeight="1" x14ac:dyDescent="0.35">
      <c r="A308" s="301"/>
      <c r="B308" s="301"/>
      <c r="C308" s="301"/>
      <c r="D308" s="316"/>
    </row>
    <row r="309" spans="1:4" s="300" customFormat="1" ht="24" customHeight="1" x14ac:dyDescent="0.35">
      <c r="A309" s="373" t="s">
        <v>196</v>
      </c>
      <c r="B309" s="373"/>
      <c r="C309" s="373"/>
      <c r="D309" s="386"/>
    </row>
    <row r="310" spans="1:4" s="300" customFormat="1" ht="6.75" customHeight="1" x14ac:dyDescent="0.35">
      <c r="A310" s="301"/>
      <c r="B310" s="301"/>
      <c r="C310" s="301"/>
      <c r="D310" s="316"/>
    </row>
    <row r="311" spans="1:4" s="300" customFormat="1" ht="36" customHeight="1" x14ac:dyDescent="0.35">
      <c r="A311" s="373" t="s">
        <v>193</v>
      </c>
      <c r="B311" s="373"/>
      <c r="C311" s="373"/>
      <c r="D311" s="386"/>
    </row>
    <row r="312" spans="1:4" s="300" customFormat="1" ht="6.75" customHeight="1" x14ac:dyDescent="0.35">
      <c r="A312" s="301"/>
      <c r="B312" s="301"/>
      <c r="C312" s="301"/>
      <c r="D312" s="316"/>
    </row>
    <row r="313" spans="1:4" s="300" customFormat="1" ht="15" customHeight="1" x14ac:dyDescent="0.35">
      <c r="A313" s="385" t="s">
        <v>151</v>
      </c>
      <c r="B313" s="395"/>
      <c r="C313" s="395"/>
      <c r="D313" s="395"/>
    </row>
    <row r="314" spans="1:4" s="300" customFormat="1" ht="6.75" customHeight="1" x14ac:dyDescent="0.35">
      <c r="A314" s="304"/>
      <c r="B314" s="305"/>
      <c r="C314" s="305"/>
      <c r="D314" s="305"/>
    </row>
    <row r="315" spans="1:4" s="300" customFormat="1" ht="11.25" customHeight="1" x14ac:dyDescent="0.35">
      <c r="A315" s="370" t="s">
        <v>152</v>
      </c>
      <c r="B315" s="370"/>
      <c r="C315" s="306" t="s">
        <v>153</v>
      </c>
      <c r="D315" s="323">
        <f>'Proposed Rates'!H355</f>
        <v>338</v>
      </c>
    </row>
    <row r="316" spans="1:4" s="300" customFormat="1" ht="6.75" customHeight="1" x14ac:dyDescent="0.35">
      <c r="A316" s="324"/>
      <c r="B316" s="308"/>
      <c r="C316" s="306"/>
      <c r="D316" s="323"/>
    </row>
    <row r="317" spans="1:4" s="300" customFormat="1" ht="18" customHeight="1" x14ac:dyDescent="0.4">
      <c r="A317" s="325" t="s">
        <v>203</v>
      </c>
      <c r="B317" s="326"/>
      <c r="C317" s="326"/>
      <c r="D317" s="327"/>
    </row>
    <row r="318" spans="1:4" s="300" customFormat="1" ht="11.25" customHeight="1" x14ac:dyDescent="0.35">
      <c r="A318" s="375" t="s">
        <v>204</v>
      </c>
      <c r="B318" s="375"/>
      <c r="C318" s="328" t="s">
        <v>92</v>
      </c>
      <c r="D318" s="329">
        <f>'Proposed Rates'!H356</f>
        <v>-0.45</v>
      </c>
    </row>
    <row r="319" spans="1:4" s="300" customFormat="1" ht="11.25" customHeight="1" x14ac:dyDescent="0.35">
      <c r="A319" s="370" t="s">
        <v>205</v>
      </c>
      <c r="B319" s="370"/>
      <c r="C319" s="328" t="s">
        <v>206</v>
      </c>
      <c r="D319" s="329">
        <f>'Proposed Rates'!H357</f>
        <v>-1</v>
      </c>
    </row>
    <row r="320" spans="1:4" s="300" customFormat="1" ht="18" customHeight="1" x14ac:dyDescent="0.4">
      <c r="A320" s="325" t="s">
        <v>207</v>
      </c>
      <c r="B320" s="326"/>
      <c r="C320" s="326"/>
      <c r="D320" s="330"/>
    </row>
    <row r="321" spans="1:4" s="300" customFormat="1" ht="6.75" customHeight="1" x14ac:dyDescent="0.4">
      <c r="A321" s="325"/>
      <c r="B321" s="326"/>
      <c r="C321" s="326"/>
      <c r="D321" s="330"/>
    </row>
    <row r="322" spans="1:4" s="300" customFormat="1" ht="11.25" customHeight="1" x14ac:dyDescent="0.35">
      <c r="A322" s="384" t="s">
        <v>146</v>
      </c>
      <c r="B322" s="374"/>
      <c r="C322" s="374"/>
      <c r="D322" s="374"/>
    </row>
    <row r="323" spans="1:4" s="300" customFormat="1" ht="6.75" customHeight="1" x14ac:dyDescent="0.35">
      <c r="A323" s="331"/>
      <c r="B323" s="332"/>
      <c r="C323" s="332"/>
      <c r="D323" s="332"/>
    </row>
    <row r="324" spans="1:4" s="300" customFormat="1" ht="36" customHeight="1" x14ac:dyDescent="0.35">
      <c r="A324" s="382" t="s">
        <v>147</v>
      </c>
      <c r="B324" s="382"/>
      <c r="C324" s="382"/>
      <c r="D324" s="398"/>
    </row>
    <row r="325" spans="1:4" s="300" customFormat="1" ht="6.75" customHeight="1" x14ac:dyDescent="0.35">
      <c r="A325" s="333"/>
      <c r="B325" s="333"/>
      <c r="C325" s="333"/>
      <c r="D325" s="334"/>
    </row>
    <row r="326" spans="1:4" s="300" customFormat="1" ht="48" customHeight="1" x14ac:dyDescent="0.35">
      <c r="A326" s="382" t="s">
        <v>208</v>
      </c>
      <c r="B326" s="382"/>
      <c r="C326" s="382"/>
      <c r="D326" s="398"/>
    </row>
    <row r="327" spans="1:4" s="300" customFormat="1" ht="6.75" customHeight="1" x14ac:dyDescent="0.35">
      <c r="A327" s="333"/>
      <c r="B327" s="333"/>
      <c r="C327" s="333"/>
      <c r="D327" s="334"/>
    </row>
    <row r="328" spans="1:4" s="300" customFormat="1" ht="36" customHeight="1" x14ac:dyDescent="0.35">
      <c r="A328" s="382" t="s">
        <v>150</v>
      </c>
      <c r="B328" s="382"/>
      <c r="C328" s="382"/>
      <c r="D328" s="398"/>
    </row>
    <row r="329" spans="1:4" s="300" customFormat="1" ht="6.75" customHeight="1" x14ac:dyDescent="0.35">
      <c r="A329" s="333"/>
      <c r="B329" s="333"/>
      <c r="C329" s="333"/>
      <c r="D329" s="334"/>
    </row>
    <row r="330" spans="1:4" s="300" customFormat="1" ht="15" customHeight="1" x14ac:dyDescent="0.35">
      <c r="A330" s="335" t="s">
        <v>209</v>
      </c>
      <c r="B330" s="326"/>
      <c r="C330" s="326"/>
      <c r="D330" s="330"/>
    </row>
    <row r="331" spans="1:4" s="300" customFormat="1" ht="11.25" customHeight="1" x14ac:dyDescent="0.35">
      <c r="A331" s="383" t="s">
        <v>210</v>
      </c>
      <c r="B331" s="383"/>
      <c r="C331" s="306" t="s">
        <v>153</v>
      </c>
      <c r="D331" s="323">
        <f>'Proposed Rates'!H296</f>
        <v>17</v>
      </c>
    </row>
    <row r="332" spans="1:4" s="300" customFormat="1" ht="11.25" customHeight="1" x14ac:dyDescent="0.35">
      <c r="A332" s="336" t="s">
        <v>211</v>
      </c>
      <c r="B332" s="336"/>
      <c r="C332" s="306" t="s">
        <v>153</v>
      </c>
      <c r="D332" s="323">
        <f>'Proposed Rates'!H297</f>
        <v>27</v>
      </c>
    </row>
    <row r="333" spans="1:4" s="300" customFormat="1" ht="11.25" customHeight="1" x14ac:dyDescent="0.35">
      <c r="A333" s="383" t="s">
        <v>212</v>
      </c>
      <c r="B333" s="383"/>
      <c r="C333" s="306" t="s">
        <v>153</v>
      </c>
      <c r="D333" s="323">
        <f>'Proposed Rates'!H298</f>
        <v>6</v>
      </c>
    </row>
    <row r="334" spans="1:4" s="300" customFormat="1" ht="11.25" customHeight="1" x14ac:dyDescent="0.35">
      <c r="A334" s="383" t="s">
        <v>213</v>
      </c>
      <c r="B334" s="383"/>
      <c r="C334" s="306" t="s">
        <v>153</v>
      </c>
      <c r="D334" s="323">
        <f>'Proposed Rates'!H299</f>
        <v>132</v>
      </c>
    </row>
    <row r="335" spans="1:4" s="300" customFormat="1" ht="11.25" customHeight="1" x14ac:dyDescent="0.35">
      <c r="A335" s="383" t="s">
        <v>214</v>
      </c>
      <c r="B335" s="383"/>
      <c r="C335" s="306" t="s">
        <v>153</v>
      </c>
      <c r="D335" s="323">
        <f>'Proposed Rates'!H300</f>
        <v>17</v>
      </c>
    </row>
    <row r="336" spans="1:4" s="300" customFormat="1" ht="11.25" customHeight="1" x14ac:dyDescent="0.35">
      <c r="A336" s="383" t="s">
        <v>215</v>
      </c>
      <c r="B336" s="383"/>
      <c r="C336" s="306" t="s">
        <v>153</v>
      </c>
      <c r="D336" s="323">
        <f>'Proposed Rates'!H301</f>
        <v>27</v>
      </c>
    </row>
    <row r="337" spans="1:4" s="300" customFormat="1" ht="11.25" customHeight="1" x14ac:dyDescent="0.35">
      <c r="A337" s="383" t="s">
        <v>216</v>
      </c>
      <c r="B337" s="383"/>
      <c r="C337" s="306" t="s">
        <v>153</v>
      </c>
      <c r="D337" s="323">
        <f>'Proposed Rates'!H302</f>
        <v>27</v>
      </c>
    </row>
    <row r="338" spans="1:4" s="300" customFormat="1" ht="11.25" customHeight="1" x14ac:dyDescent="0.35">
      <c r="A338" s="383" t="s">
        <v>217</v>
      </c>
      <c r="B338" s="383"/>
      <c r="C338" s="306" t="s">
        <v>153</v>
      </c>
      <c r="D338" s="323">
        <f>'Proposed Rates'!H303</f>
        <v>72</v>
      </c>
    </row>
    <row r="339" spans="1:4" s="300" customFormat="1" ht="14.25" customHeight="1" x14ac:dyDescent="0.35">
      <c r="A339" s="383" t="s">
        <v>218</v>
      </c>
      <c r="B339" s="383"/>
      <c r="C339" s="306" t="s">
        <v>153</v>
      </c>
      <c r="D339" s="323">
        <f>'Proposed Rates'!H304</f>
        <v>108</v>
      </c>
    </row>
    <row r="340" spans="1:4" s="300" customFormat="1" ht="11.25" customHeight="1" x14ac:dyDescent="0.35">
      <c r="A340" s="383" t="s">
        <v>219</v>
      </c>
      <c r="B340" s="383"/>
      <c r="C340" s="306" t="s">
        <v>153</v>
      </c>
      <c r="D340" s="323">
        <f>'Proposed Rates'!H305</f>
        <v>339</v>
      </c>
    </row>
    <row r="341" spans="1:4" s="300" customFormat="1" ht="11.25" customHeight="1" x14ac:dyDescent="0.35">
      <c r="A341" s="383" t="s">
        <v>220</v>
      </c>
      <c r="B341" s="383"/>
      <c r="C341" s="306" t="s">
        <v>153</v>
      </c>
      <c r="D341" s="323">
        <f>'Proposed Rates'!H306</f>
        <v>257</v>
      </c>
    </row>
    <row r="342" spans="1:4" s="300" customFormat="1" ht="6.75" customHeight="1" x14ac:dyDescent="0.35">
      <c r="A342" s="336"/>
      <c r="B342" s="336"/>
      <c r="C342" s="306"/>
      <c r="D342" s="323"/>
    </row>
    <row r="343" spans="1:4" s="300" customFormat="1" ht="15" customHeight="1" x14ac:dyDescent="0.35">
      <c r="A343" s="335" t="s">
        <v>221</v>
      </c>
      <c r="B343" s="326"/>
      <c r="C343" s="337"/>
      <c r="D343" s="338"/>
    </row>
    <row r="344" spans="1:4" s="300" customFormat="1" ht="22.5" customHeight="1" x14ac:dyDescent="0.35">
      <c r="A344" s="383" t="s">
        <v>222</v>
      </c>
      <c r="B344" s="383"/>
      <c r="C344" s="306" t="s">
        <v>206</v>
      </c>
      <c r="D344" s="323">
        <f>'Proposed Rates'!H310</f>
        <v>1.5</v>
      </c>
    </row>
    <row r="345" spans="1:4" s="300" customFormat="1" ht="11.25" customHeight="1" x14ac:dyDescent="0.35">
      <c r="A345" s="383" t="s">
        <v>223</v>
      </c>
      <c r="B345" s="383"/>
      <c r="C345" s="306" t="s">
        <v>153</v>
      </c>
      <c r="D345" s="323">
        <f>'Proposed Rates'!H311</f>
        <v>72</v>
      </c>
    </row>
    <row r="346" spans="1:4" s="300" customFormat="1" ht="11.25" customHeight="1" x14ac:dyDescent="0.35">
      <c r="A346" s="383" t="s">
        <v>224</v>
      </c>
      <c r="B346" s="383"/>
      <c r="C346" s="306" t="s">
        <v>153</v>
      </c>
      <c r="D346" s="323">
        <f>'Proposed Rates'!H312</f>
        <v>108</v>
      </c>
    </row>
    <row r="347" spans="1:4" s="300" customFormat="1" ht="11.25" customHeight="1" x14ac:dyDescent="0.35">
      <c r="A347" s="383" t="s">
        <v>225</v>
      </c>
      <c r="B347" s="383"/>
      <c r="C347" s="306" t="s">
        <v>153</v>
      </c>
      <c r="D347" s="323">
        <f>'Proposed Rates'!H313</f>
        <v>270</v>
      </c>
    </row>
    <row r="348" spans="1:4" s="300" customFormat="1" ht="11.25" customHeight="1" x14ac:dyDescent="0.35">
      <c r="A348" s="383" t="s">
        <v>226</v>
      </c>
      <c r="B348" s="383"/>
      <c r="C348" s="306" t="s">
        <v>153</v>
      </c>
      <c r="D348" s="323">
        <f>'Proposed Rates'!H314</f>
        <v>459</v>
      </c>
    </row>
    <row r="349" spans="1:4" s="300" customFormat="1" ht="6.75" customHeight="1" x14ac:dyDescent="0.35">
      <c r="A349" s="336"/>
      <c r="B349" s="336"/>
      <c r="C349" s="306"/>
      <c r="D349" s="323">
        <f>'Proposed Rates'!H315</f>
        <v>0</v>
      </c>
    </row>
    <row r="350" spans="1:4" s="300" customFormat="1" ht="15" customHeight="1" x14ac:dyDescent="0.35">
      <c r="A350" s="339" t="s">
        <v>227</v>
      </c>
      <c r="B350" s="326"/>
      <c r="C350" s="337"/>
      <c r="D350" s="323">
        <f>'Proposed Rates'!H316</f>
        <v>0</v>
      </c>
    </row>
    <row r="351" spans="1:4" s="300" customFormat="1" ht="11.25" customHeight="1" x14ac:dyDescent="0.35">
      <c r="A351" s="383" t="s">
        <v>228</v>
      </c>
      <c r="B351" s="383"/>
      <c r="C351" s="306" t="s">
        <v>153</v>
      </c>
      <c r="D351" s="323">
        <f>'Proposed Rates'!H317</f>
        <v>956</v>
      </c>
    </row>
    <row r="352" spans="1:4" s="300" customFormat="1" ht="11.25" customHeight="1" x14ac:dyDescent="0.35">
      <c r="A352" s="383" t="s">
        <v>229</v>
      </c>
      <c r="B352" s="383"/>
      <c r="C352" s="306" t="s">
        <v>153</v>
      </c>
      <c r="D352" s="323">
        <f>'Proposed Rates'!H318</f>
        <v>1387</v>
      </c>
    </row>
    <row r="353" spans="1:4" s="300" customFormat="1" ht="11.25" customHeight="1" x14ac:dyDescent="0.35">
      <c r="A353" s="383" t="s">
        <v>230</v>
      </c>
      <c r="B353" s="383"/>
      <c r="C353" s="306" t="s">
        <v>153</v>
      </c>
      <c r="D353" s="323">
        <f>'Proposed Rates'!H319</f>
        <v>3407</v>
      </c>
    </row>
    <row r="354" spans="1:4" s="300" customFormat="1" ht="22.5" customHeight="1" x14ac:dyDescent="0.35">
      <c r="A354" s="383" t="s">
        <v>231</v>
      </c>
      <c r="B354" s="383"/>
      <c r="C354" s="306" t="s">
        <v>153</v>
      </c>
      <c r="D354" s="323">
        <f>'Proposed Rates'!H320</f>
        <v>48.9</v>
      </c>
    </row>
    <row r="355" spans="1:4" s="300" customFormat="1" ht="11.25" customHeight="1" x14ac:dyDescent="0.35">
      <c r="A355" s="383" t="s">
        <v>232</v>
      </c>
      <c r="B355" s="383"/>
      <c r="C355" s="306"/>
      <c r="D355" s="323" t="str">
        <f>'Proposed Rates'!H321</f>
        <v>Per Attached Table</v>
      </c>
    </row>
    <row r="356" spans="1:4" s="300" customFormat="1" ht="11.25" customHeight="1" x14ac:dyDescent="0.35">
      <c r="A356" s="383" t="s">
        <v>234</v>
      </c>
      <c r="B356" s="383"/>
      <c r="C356" s="306" t="s">
        <v>153</v>
      </c>
      <c r="D356" s="323">
        <f>'Proposed Rates'!H322</f>
        <v>153</v>
      </c>
    </row>
    <row r="357" spans="1:4" s="300" customFormat="1" ht="11.25" customHeight="1" x14ac:dyDescent="0.35">
      <c r="A357" s="383"/>
      <c r="B357" s="383"/>
      <c r="C357" s="306"/>
      <c r="D357" s="323"/>
    </row>
    <row r="358" spans="1:4" s="300" customFormat="1" ht="18" customHeight="1" x14ac:dyDescent="0.4">
      <c r="A358" s="325" t="s">
        <v>235</v>
      </c>
      <c r="B358" s="326"/>
      <c r="C358" s="326"/>
      <c r="D358" s="330"/>
    </row>
    <row r="359" spans="1:4" s="300" customFormat="1" ht="6.75" customHeight="1" x14ac:dyDescent="0.4">
      <c r="A359" s="325"/>
      <c r="B359" s="326"/>
      <c r="C359" s="326"/>
      <c r="D359" s="330"/>
    </row>
    <row r="360" spans="1:4" s="300" customFormat="1" ht="36" customHeight="1" x14ac:dyDescent="0.35">
      <c r="A360" s="382" t="s">
        <v>236</v>
      </c>
      <c r="B360" s="382"/>
      <c r="C360" s="382"/>
      <c r="D360" s="398"/>
    </row>
    <row r="361" spans="1:4" s="300" customFormat="1" ht="6.75" customHeight="1" x14ac:dyDescent="0.35">
      <c r="A361" s="333"/>
      <c r="B361" s="333"/>
      <c r="C361" s="333"/>
      <c r="D361" s="334"/>
    </row>
    <row r="362" spans="1:4" s="300" customFormat="1" ht="48" customHeight="1" x14ac:dyDescent="0.35">
      <c r="A362" s="382" t="s">
        <v>148</v>
      </c>
      <c r="B362" s="382"/>
      <c r="C362" s="382"/>
      <c r="D362" s="398"/>
    </row>
    <row r="363" spans="1:4" s="300" customFormat="1" ht="6.75" customHeight="1" x14ac:dyDescent="0.35">
      <c r="A363" s="333"/>
      <c r="B363" s="333"/>
      <c r="C363" s="333"/>
      <c r="D363" s="334"/>
    </row>
    <row r="364" spans="1:4" s="300" customFormat="1" ht="24" customHeight="1" x14ac:dyDescent="0.35">
      <c r="A364" s="382" t="s">
        <v>183</v>
      </c>
      <c r="B364" s="382"/>
      <c r="C364" s="382"/>
      <c r="D364" s="398"/>
    </row>
    <row r="365" spans="1:4" s="300" customFormat="1" ht="6.75" customHeight="1" x14ac:dyDescent="0.35">
      <c r="A365" s="333"/>
      <c r="B365" s="333"/>
      <c r="C365" s="333"/>
      <c r="D365" s="334"/>
    </row>
    <row r="366" spans="1:4" s="300" customFormat="1" ht="36" customHeight="1" x14ac:dyDescent="0.35">
      <c r="A366" s="382" t="s">
        <v>150</v>
      </c>
      <c r="B366" s="382"/>
      <c r="C366" s="382"/>
      <c r="D366" s="398"/>
    </row>
    <row r="367" spans="1:4" s="300" customFormat="1" ht="6.75" customHeight="1" x14ac:dyDescent="0.35">
      <c r="A367" s="333"/>
      <c r="B367" s="333"/>
      <c r="C367" s="333"/>
      <c r="D367" s="334"/>
    </row>
    <row r="368" spans="1:4" s="300" customFormat="1" ht="24" customHeight="1" x14ac:dyDescent="0.35">
      <c r="A368" s="382" t="s">
        <v>237</v>
      </c>
      <c r="B368" s="382"/>
      <c r="C368" s="382"/>
      <c r="D368" s="398"/>
    </row>
    <row r="369" spans="1:4" s="300" customFormat="1" ht="22.5" customHeight="1" x14ac:dyDescent="0.35">
      <c r="A369" s="370" t="s">
        <v>238</v>
      </c>
      <c r="B369" s="370"/>
      <c r="C369" s="340" t="s">
        <v>153</v>
      </c>
      <c r="D369" s="341">
        <f>'Proposed Rates'!H326</f>
        <v>112.07</v>
      </c>
    </row>
    <row r="370" spans="1:4" s="300" customFormat="1" ht="11.25" customHeight="1" x14ac:dyDescent="0.35">
      <c r="A370" s="370" t="s">
        <v>239</v>
      </c>
      <c r="B370" s="370"/>
      <c r="C370" s="340" t="s">
        <v>153</v>
      </c>
      <c r="D370" s="341">
        <f>'Proposed Rates'!H327</f>
        <v>44.83</v>
      </c>
    </row>
    <row r="371" spans="1:4" s="300" customFormat="1" ht="11.25" customHeight="1" x14ac:dyDescent="0.35">
      <c r="A371" s="370" t="s">
        <v>240</v>
      </c>
      <c r="B371" s="370"/>
      <c r="C371" s="340" t="s">
        <v>241</v>
      </c>
      <c r="D371" s="341">
        <f>'Proposed Rates'!H328</f>
        <v>1.1299999999999999</v>
      </c>
    </row>
    <row r="372" spans="1:4" s="300" customFormat="1" ht="11.25" customHeight="1" x14ac:dyDescent="0.35">
      <c r="A372" s="370" t="s">
        <v>242</v>
      </c>
      <c r="B372" s="370"/>
      <c r="C372" s="340" t="s">
        <v>241</v>
      </c>
      <c r="D372" s="341">
        <f>'Proposed Rates'!H329</f>
        <v>0.68</v>
      </c>
    </row>
    <row r="373" spans="1:4" s="300" customFormat="1" ht="11.25" customHeight="1" x14ac:dyDescent="0.35">
      <c r="A373" s="370" t="s">
        <v>243</v>
      </c>
      <c r="B373" s="370"/>
      <c r="C373" s="340" t="s">
        <v>241</v>
      </c>
      <c r="D373" s="341">
        <f>'Proposed Rates'!H330</f>
        <v>-0.68</v>
      </c>
    </row>
    <row r="374" spans="1:4" s="300" customFormat="1" ht="11.25" customHeight="1" x14ac:dyDescent="0.35">
      <c r="A374" s="370" t="s">
        <v>244</v>
      </c>
      <c r="B374" s="370"/>
      <c r="C374" s="342"/>
      <c r="D374" s="341"/>
    </row>
    <row r="375" spans="1:4" s="300" customFormat="1" ht="11.25" customHeight="1" x14ac:dyDescent="0.35">
      <c r="A375" s="380" t="s">
        <v>245</v>
      </c>
      <c r="B375" s="380"/>
      <c r="C375" s="340" t="s">
        <v>153</v>
      </c>
      <c r="D375" s="341">
        <f>'Proposed Rates'!H332</f>
        <v>0.55000000000000004</v>
      </c>
    </row>
    <row r="376" spans="1:4" s="300" customFormat="1" ht="11.25" customHeight="1" x14ac:dyDescent="0.35">
      <c r="A376" s="380" t="s">
        <v>246</v>
      </c>
      <c r="B376" s="380"/>
      <c r="C376" s="340" t="s">
        <v>153</v>
      </c>
      <c r="D376" s="341">
        <f>'Proposed Rates'!H333</f>
        <v>1.1299999999999999</v>
      </c>
    </row>
    <row r="377" spans="1:4" s="300" customFormat="1" ht="11.25" customHeight="1" x14ac:dyDescent="0.35">
      <c r="A377" s="370" t="s">
        <v>247</v>
      </c>
      <c r="B377" s="370"/>
      <c r="C377" s="343"/>
      <c r="D377" s="341"/>
    </row>
    <row r="378" spans="1:4" s="300" customFormat="1" ht="11.25" customHeight="1" x14ac:dyDescent="0.35">
      <c r="A378" s="370" t="s">
        <v>248</v>
      </c>
      <c r="B378" s="370"/>
      <c r="C378" s="343"/>
      <c r="D378" s="341"/>
    </row>
    <row r="379" spans="1:4" s="300" customFormat="1" ht="11.25" customHeight="1" x14ac:dyDescent="0.35">
      <c r="A379" s="370" t="s">
        <v>249</v>
      </c>
      <c r="B379" s="370"/>
      <c r="C379" s="343"/>
      <c r="D379" s="341"/>
    </row>
    <row r="380" spans="1:4" s="300" customFormat="1" ht="11.25" customHeight="1" x14ac:dyDescent="0.35">
      <c r="A380" s="380" t="s">
        <v>250</v>
      </c>
      <c r="B380" s="380"/>
      <c r="C380" s="340" t="s">
        <v>153</v>
      </c>
      <c r="D380" s="341" t="str">
        <f>'Proposed Rates'!H337</f>
        <v>no charge</v>
      </c>
    </row>
    <row r="381" spans="1:4" s="300" customFormat="1" ht="11.25" customHeight="1" x14ac:dyDescent="0.35">
      <c r="A381" s="380" t="s">
        <v>252</v>
      </c>
      <c r="B381" s="380"/>
      <c r="C381" s="340" t="s">
        <v>153</v>
      </c>
      <c r="D381" s="341">
        <f>'Proposed Rates'!H338</f>
        <v>4.4800000000000004</v>
      </c>
    </row>
    <row r="382" spans="1:4" s="300" customFormat="1" ht="22.5" customHeight="1" x14ac:dyDescent="0.35">
      <c r="A382" s="370" t="s">
        <v>253</v>
      </c>
      <c r="B382" s="370"/>
      <c r="C382" s="343"/>
      <c r="D382" s="341"/>
    </row>
    <row r="383" spans="1:4" s="300" customFormat="1" ht="11.25" customHeight="1" x14ac:dyDescent="0.35">
      <c r="A383" s="381" t="s">
        <v>254</v>
      </c>
      <c r="B383" s="381"/>
      <c r="C383" s="340" t="s">
        <v>153</v>
      </c>
      <c r="D383" s="341">
        <f>'Proposed Rates'!H340</f>
        <v>2.04</v>
      </c>
    </row>
    <row r="384" spans="1:4" s="300" customFormat="1" ht="6.75" customHeight="1" x14ac:dyDescent="0.35">
      <c r="A384" s="345"/>
      <c r="B384" s="345"/>
      <c r="C384" s="340"/>
      <c r="D384" s="344"/>
    </row>
    <row r="385" spans="1:4" s="300" customFormat="1" ht="15" customHeight="1" x14ac:dyDescent="0.45">
      <c r="A385" s="346" t="s">
        <v>255</v>
      </c>
      <c r="B385" s="346"/>
      <c r="C385" s="347"/>
      <c r="D385" s="348"/>
    </row>
    <row r="386" spans="1:4" s="300" customFormat="1" ht="6.75" customHeight="1" x14ac:dyDescent="0.45">
      <c r="A386" s="346"/>
      <c r="B386" s="346"/>
      <c r="C386" s="347"/>
      <c r="D386" s="348"/>
    </row>
    <row r="387" spans="1:4" s="300" customFormat="1" ht="22.5" customHeight="1" x14ac:dyDescent="0.35">
      <c r="A387" s="378" t="s">
        <v>256</v>
      </c>
      <c r="B387" s="378"/>
      <c r="C387" s="378"/>
      <c r="D387" s="378"/>
    </row>
    <row r="388" spans="1:4" s="300" customFormat="1" ht="11.25" customHeight="1" x14ac:dyDescent="0.35">
      <c r="A388" s="379" t="s">
        <v>257</v>
      </c>
      <c r="B388" s="379"/>
      <c r="C388" s="379"/>
      <c r="D388" s="352">
        <f>'Proposed Rates'!H288</f>
        <v>1.0338000000000001</v>
      </c>
    </row>
    <row r="389" spans="1:4" s="300" customFormat="1" ht="11.25" customHeight="1" x14ac:dyDescent="0.35">
      <c r="A389" s="379" t="s">
        <v>258</v>
      </c>
      <c r="B389" s="379"/>
      <c r="C389" s="379"/>
      <c r="D389" s="352">
        <f>'Proposed Rates'!H289</f>
        <v>1.0152000000000001</v>
      </c>
    </row>
    <row r="390" spans="1:4" s="300" customFormat="1" ht="11.25" customHeight="1" x14ac:dyDescent="0.35">
      <c r="A390" s="379" t="s">
        <v>259</v>
      </c>
      <c r="B390" s="379"/>
      <c r="C390" s="379"/>
      <c r="D390" s="352">
        <f>'Proposed Rates'!H290</f>
        <v>1.0234000000000001</v>
      </c>
    </row>
    <row r="391" spans="1:4" s="300" customFormat="1" ht="11.25" customHeight="1" x14ac:dyDescent="0.35">
      <c r="A391" s="379" t="s">
        <v>260</v>
      </c>
      <c r="B391" s="379"/>
      <c r="C391" s="379"/>
      <c r="D391" s="352">
        <f>'Proposed Rates'!H291</f>
        <v>1.0051000000000001</v>
      </c>
    </row>
    <row r="392" spans="1:4" ht="127.5" customHeight="1" x14ac:dyDescent="0.35"/>
    <row r="393" spans="1:4" ht="127.5" customHeight="1" x14ac:dyDescent="0.35"/>
    <row r="394" spans="1:4" ht="127.5" customHeight="1" x14ac:dyDescent="0.35"/>
    <row r="395" spans="1:4" ht="127.5" customHeight="1" x14ac:dyDescent="0.35"/>
    <row r="396" spans="1:4" ht="127.5" customHeight="1" x14ac:dyDescent="0.35"/>
    <row r="397" spans="1:4" ht="127.5" customHeight="1" x14ac:dyDescent="0.35"/>
    <row r="398" spans="1:4" ht="127.5" customHeight="1" x14ac:dyDescent="0.35"/>
    <row r="399" spans="1:4" ht="127.5" customHeight="1" x14ac:dyDescent="0.35"/>
    <row r="400" spans="1:4"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sheetData>
  <mergeCells count="261">
    <mergeCell ref="A7:D7"/>
    <mergeCell ref="A8:D8"/>
    <mergeCell ref="A10:D10"/>
    <mergeCell ref="A12:D12"/>
    <mergeCell ref="A14:D14"/>
    <mergeCell ref="A16:D16"/>
    <mergeCell ref="A1:D1"/>
    <mergeCell ref="A2:D2"/>
    <mergeCell ref="A3:D3"/>
    <mergeCell ref="A4:D4"/>
    <mergeCell ref="A5:D5"/>
    <mergeCell ref="A6:D6"/>
    <mergeCell ref="A26:B26"/>
    <mergeCell ref="A28:B28"/>
    <mergeCell ref="A30:B30"/>
    <mergeCell ref="A31:B31"/>
    <mergeCell ref="A32:B32"/>
    <mergeCell ref="A33:B33"/>
    <mergeCell ref="A18:D18"/>
    <mergeCell ref="A20:D20"/>
    <mergeCell ref="A22:B22"/>
    <mergeCell ref="A23:B23"/>
    <mergeCell ref="A24:B24"/>
    <mergeCell ref="A25:B25"/>
    <mergeCell ref="A45:D45"/>
    <mergeCell ref="A47:D47"/>
    <mergeCell ref="A49:B49"/>
    <mergeCell ref="A50:B50"/>
    <mergeCell ref="A51:B51"/>
    <mergeCell ref="A52:B52"/>
    <mergeCell ref="A34:D34"/>
    <mergeCell ref="A35:D35"/>
    <mergeCell ref="A37:D37"/>
    <mergeCell ref="A39:D39"/>
    <mergeCell ref="A41:D41"/>
    <mergeCell ref="A43:D43"/>
    <mergeCell ref="A61:B61"/>
    <mergeCell ref="A62:D62"/>
    <mergeCell ref="A63:D63"/>
    <mergeCell ref="A65:D65"/>
    <mergeCell ref="A67:D67"/>
    <mergeCell ref="A69:D69"/>
    <mergeCell ref="A53:B53"/>
    <mergeCell ref="A54:B54"/>
    <mergeCell ref="A56:B56"/>
    <mergeCell ref="A58:B58"/>
    <mergeCell ref="A59:B59"/>
    <mergeCell ref="A60:B60"/>
    <mergeCell ref="A80:B80"/>
    <mergeCell ref="A81:B81"/>
    <mergeCell ref="A82:B82"/>
    <mergeCell ref="A83:B83"/>
    <mergeCell ref="A84:B84"/>
    <mergeCell ref="A86:B86"/>
    <mergeCell ref="A71:D71"/>
    <mergeCell ref="A73:D73"/>
    <mergeCell ref="A74:D74"/>
    <mergeCell ref="A75:D75"/>
    <mergeCell ref="A76:D76"/>
    <mergeCell ref="A78:D78"/>
    <mergeCell ref="A95:D95"/>
    <mergeCell ref="A97:D97"/>
    <mergeCell ref="A99:D99"/>
    <mergeCell ref="A101:D101"/>
    <mergeCell ref="A103:D103"/>
    <mergeCell ref="A104:D104"/>
    <mergeCell ref="A88:B88"/>
    <mergeCell ref="A89:B89"/>
    <mergeCell ref="A90:B90"/>
    <mergeCell ref="A91:B91"/>
    <mergeCell ref="A92:D92"/>
    <mergeCell ref="A93:D93"/>
    <mergeCell ref="A113:B113"/>
    <mergeCell ref="A114:B114"/>
    <mergeCell ref="A116:B116"/>
    <mergeCell ref="A118:B118"/>
    <mergeCell ref="A119:B119"/>
    <mergeCell ref="A120:B120"/>
    <mergeCell ref="A105:D105"/>
    <mergeCell ref="A106:D106"/>
    <mergeCell ref="A108:D108"/>
    <mergeCell ref="A110:B110"/>
    <mergeCell ref="A111:B111"/>
    <mergeCell ref="A112:B112"/>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82:D182"/>
    <mergeCell ref="A184:D184"/>
    <mergeCell ref="A186:D186"/>
    <mergeCell ref="A188:D188"/>
    <mergeCell ref="A190:D190"/>
    <mergeCell ref="A192:D192"/>
    <mergeCell ref="A175:B175"/>
    <mergeCell ref="A176:B176"/>
    <mergeCell ref="A177:B177"/>
    <mergeCell ref="A178:B178"/>
    <mergeCell ref="A179:D179"/>
    <mergeCell ref="A180:D180"/>
    <mergeCell ref="A201:D201"/>
    <mergeCell ref="A203:D203"/>
    <mergeCell ref="A205:D205"/>
    <mergeCell ref="A207:D207"/>
    <mergeCell ref="A209:D209"/>
    <mergeCell ref="A211:D211"/>
    <mergeCell ref="A194:B194"/>
    <mergeCell ref="A195:B195"/>
    <mergeCell ref="A196:B196"/>
    <mergeCell ref="A197:B197"/>
    <mergeCell ref="A198:D198"/>
    <mergeCell ref="A199:D199"/>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99:B299"/>
    <mergeCell ref="A300:D300"/>
    <mergeCell ref="A301:D301"/>
    <mergeCell ref="A303:D303"/>
    <mergeCell ref="A305:D305"/>
    <mergeCell ref="A307:D307"/>
    <mergeCell ref="A287:D287"/>
    <mergeCell ref="A289:D289"/>
    <mergeCell ref="A291:D291"/>
    <mergeCell ref="A293:D293"/>
    <mergeCell ref="A295:D295"/>
    <mergeCell ref="A297:D29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340:B340"/>
    <mergeCell ref="A341:B341"/>
    <mergeCell ref="A344:B344"/>
    <mergeCell ref="A345:B345"/>
    <mergeCell ref="A346:B346"/>
    <mergeCell ref="A347:B347"/>
    <mergeCell ref="A334:B334"/>
    <mergeCell ref="A335:B335"/>
    <mergeCell ref="A336:B336"/>
    <mergeCell ref="A337:B337"/>
    <mergeCell ref="A338:B338"/>
    <mergeCell ref="A339:B339"/>
    <mergeCell ref="A356:B356"/>
    <mergeCell ref="A357:B357"/>
    <mergeCell ref="A360:D360"/>
    <mergeCell ref="A362:D362"/>
    <mergeCell ref="A364:D364"/>
    <mergeCell ref="A366:D366"/>
    <mergeCell ref="A348:B348"/>
    <mergeCell ref="A351:B351"/>
    <mergeCell ref="A352:B352"/>
    <mergeCell ref="A353:B353"/>
    <mergeCell ref="A354:B354"/>
    <mergeCell ref="A355:B355"/>
    <mergeCell ref="A374:B374"/>
    <mergeCell ref="A375:B375"/>
    <mergeCell ref="A376:B376"/>
    <mergeCell ref="A377:B377"/>
    <mergeCell ref="A378:B378"/>
    <mergeCell ref="A379:B379"/>
    <mergeCell ref="A368:D368"/>
    <mergeCell ref="A369:B369"/>
    <mergeCell ref="A370:B370"/>
    <mergeCell ref="A371:B371"/>
    <mergeCell ref="A372:B372"/>
    <mergeCell ref="A373:B373"/>
    <mergeCell ref="A389:C389"/>
    <mergeCell ref="A390:C390"/>
    <mergeCell ref="A391:C391"/>
    <mergeCell ref="A380:B380"/>
    <mergeCell ref="A381:B381"/>
    <mergeCell ref="A382:B382"/>
    <mergeCell ref="A383:B383"/>
    <mergeCell ref="A387:D387"/>
    <mergeCell ref="A388:C388"/>
  </mergeCells>
  <pageMargins left="0.7" right="0.7" top="0.75" bottom="0.75" header="0.3" footer="0.3"/>
  <pageSetup orientation="portrait" r:id="rId1"/>
  <rowBreaks count="16" manualBreakCount="16">
    <brk id="33" max="16383" man="1"/>
    <brk id="61" max="16383" man="1"/>
    <brk id="85" max="3" man="1"/>
    <brk id="91" max="16383" man="1"/>
    <brk id="115" max="3" man="1"/>
    <brk id="121" max="16383" man="1"/>
    <brk id="145" max="3" man="1"/>
    <brk id="151" max="16383" man="1"/>
    <brk id="178" max="16383" man="1"/>
    <brk id="197" max="16383" man="1"/>
    <brk id="224" max="16383" man="1"/>
    <brk id="251" max="16383" man="1"/>
    <brk id="283" max="16383" man="1"/>
    <brk id="299" max="16383" man="1"/>
    <brk id="319" max="3" man="1"/>
    <brk id="35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7"/>
  <sheetViews>
    <sheetView tabSelected="1" view="pageBreakPreview" topLeftCell="A205" zoomScaleNormal="100" zoomScaleSheetLayoutView="100" workbookViewId="0">
      <selection activeCell="I215" sqref="I215"/>
    </sheetView>
  </sheetViews>
  <sheetFormatPr defaultColWidth="9.1796875" defaultRowHeight="14.5" x14ac:dyDescent="0.35"/>
  <cols>
    <col min="1" max="1" width="54" style="349" customWidth="1"/>
    <col min="2" max="2" width="16.453125" style="349" customWidth="1"/>
    <col min="3" max="3" width="10.26953125" style="349" customWidth="1"/>
    <col min="4" max="4" width="9.26953125" style="349" customWidth="1"/>
    <col min="5" max="5" width="9.1796875" style="349" customWidth="1"/>
    <col min="6" max="459" width="9.1796875" style="349"/>
    <col min="460" max="460" width="74" style="349" customWidth="1"/>
    <col min="461" max="16384" width="9.1796875" style="349"/>
  </cols>
  <sheetData>
    <row r="1" spans="1:4" s="300" customFormat="1" ht="23.25" customHeight="1" x14ac:dyDescent="0.35">
      <c r="A1" s="390" t="s">
        <v>138</v>
      </c>
      <c r="B1" s="390"/>
      <c r="C1" s="390"/>
      <c r="D1" s="390"/>
    </row>
    <row r="2" spans="1:4" s="300" customFormat="1" ht="18" customHeight="1" x14ac:dyDescent="0.35">
      <c r="A2" s="391" t="s">
        <v>139</v>
      </c>
      <c r="B2" s="391"/>
      <c r="C2" s="391"/>
      <c r="D2" s="391"/>
    </row>
    <row r="3" spans="1:4" s="300" customFormat="1" ht="15.75" customHeight="1" x14ac:dyDescent="0.35">
      <c r="A3" s="392" t="s">
        <v>264</v>
      </c>
      <c r="B3" s="392"/>
      <c r="C3" s="392"/>
      <c r="D3" s="392"/>
    </row>
    <row r="4" spans="1:4" s="300" customFormat="1" ht="11.25" customHeight="1" x14ac:dyDescent="0.35">
      <c r="A4" s="393" t="s">
        <v>141</v>
      </c>
      <c r="B4" s="393"/>
      <c r="C4" s="393"/>
      <c r="D4" s="393"/>
    </row>
    <row r="5" spans="1:4" s="300" customFormat="1" ht="11.25" customHeight="1" x14ac:dyDescent="0.35">
      <c r="A5" s="393" t="s">
        <v>142</v>
      </c>
      <c r="B5" s="393"/>
      <c r="C5" s="393"/>
      <c r="D5" s="393"/>
    </row>
    <row r="6" spans="1:4" s="300" customFormat="1" ht="11.25" customHeight="1" x14ac:dyDescent="0.35">
      <c r="A6" s="394" t="s">
        <v>143</v>
      </c>
      <c r="B6" s="394"/>
      <c r="C6" s="394"/>
      <c r="D6" s="394"/>
    </row>
    <row r="7" spans="1:4" s="300" customFormat="1" ht="18.75" customHeight="1" x14ac:dyDescent="0.35">
      <c r="A7" s="396" t="s">
        <v>144</v>
      </c>
      <c r="B7" s="374"/>
      <c r="C7" s="374"/>
      <c r="D7" s="374"/>
    </row>
    <row r="8" spans="1:4" s="300" customFormat="1" ht="72" customHeight="1" x14ac:dyDescent="0.35">
      <c r="A8" s="373" t="s">
        <v>145</v>
      </c>
      <c r="B8" s="373"/>
      <c r="C8" s="373"/>
      <c r="D8" s="373"/>
    </row>
    <row r="9" spans="1:4" s="300" customFormat="1" ht="6.75" customHeight="1" x14ac:dyDescent="0.35">
      <c r="A9" s="301"/>
      <c r="B9" s="301"/>
      <c r="C9" s="301"/>
      <c r="D9" s="301"/>
    </row>
    <row r="10" spans="1:4" s="300" customFormat="1" ht="11.25" customHeight="1" x14ac:dyDescent="0.35">
      <c r="A10" s="377" t="s">
        <v>146</v>
      </c>
      <c r="B10" s="397"/>
      <c r="C10" s="397"/>
      <c r="D10" s="397"/>
    </row>
    <row r="11" spans="1:4" s="300" customFormat="1" ht="6.75" customHeight="1" x14ac:dyDescent="0.35">
      <c r="A11" s="302"/>
      <c r="B11" s="303"/>
      <c r="C11" s="303"/>
      <c r="D11" s="303"/>
    </row>
    <row r="12" spans="1:4" s="300" customFormat="1" ht="36" customHeight="1" x14ac:dyDescent="0.35">
      <c r="A12" s="373" t="s">
        <v>147</v>
      </c>
      <c r="B12" s="373"/>
      <c r="C12" s="373"/>
      <c r="D12" s="373"/>
    </row>
    <row r="13" spans="1:4" s="300" customFormat="1" ht="6.75" customHeight="1" x14ac:dyDescent="0.35">
      <c r="A13" s="301"/>
      <c r="B13" s="301"/>
      <c r="C13" s="301"/>
      <c r="D13" s="301"/>
    </row>
    <row r="14" spans="1:4" s="300" customFormat="1" ht="48" customHeight="1" x14ac:dyDescent="0.35">
      <c r="A14" s="373" t="s">
        <v>148</v>
      </c>
      <c r="B14" s="373"/>
      <c r="C14" s="373"/>
      <c r="D14" s="373"/>
    </row>
    <row r="15" spans="1:4" s="300" customFormat="1" ht="6.75" customHeight="1" x14ac:dyDescent="0.35">
      <c r="A15" s="301"/>
      <c r="B15" s="301"/>
      <c r="C15" s="301"/>
      <c r="D15" s="301"/>
    </row>
    <row r="16" spans="1:4" s="300" customFormat="1" ht="48" customHeight="1" x14ac:dyDescent="0.35">
      <c r="A16" s="373" t="s">
        <v>149</v>
      </c>
      <c r="B16" s="373"/>
      <c r="C16" s="373"/>
      <c r="D16" s="373"/>
    </row>
    <row r="17" spans="1:4" s="300" customFormat="1" ht="6.75" customHeight="1" x14ac:dyDescent="0.35">
      <c r="A17" s="301"/>
      <c r="B17" s="301"/>
      <c r="C17" s="301"/>
      <c r="D17" s="301"/>
    </row>
    <row r="18" spans="1:4" s="300" customFormat="1" ht="36" customHeight="1" x14ac:dyDescent="0.35">
      <c r="A18" s="373" t="s">
        <v>150</v>
      </c>
      <c r="B18" s="373"/>
      <c r="C18" s="373"/>
      <c r="D18" s="373"/>
    </row>
    <row r="19" spans="1:4" s="300" customFormat="1" ht="6.75" customHeight="1" x14ac:dyDescent="0.35">
      <c r="A19" s="301"/>
      <c r="B19" s="301"/>
      <c r="C19" s="301"/>
      <c r="D19" s="301"/>
    </row>
    <row r="20" spans="1:4" s="300" customFormat="1" ht="15" customHeight="1" x14ac:dyDescent="0.35">
      <c r="A20" s="385" t="s">
        <v>151</v>
      </c>
      <c r="B20" s="395"/>
      <c r="C20" s="395"/>
      <c r="D20" s="395"/>
    </row>
    <row r="21" spans="1:4" s="300" customFormat="1" ht="6.75" customHeight="1" x14ac:dyDescent="0.35">
      <c r="A21" s="304"/>
      <c r="B21" s="305"/>
      <c r="C21" s="305"/>
      <c r="D21" s="305"/>
    </row>
    <row r="22" spans="1:4" s="300" customFormat="1" ht="11.25" customHeight="1" x14ac:dyDescent="0.35">
      <c r="A22" s="370" t="s">
        <v>152</v>
      </c>
      <c r="B22" s="375"/>
      <c r="C22" s="306" t="s">
        <v>153</v>
      </c>
      <c r="D22" s="352">
        <f>'Proposed Rates'!I7</f>
        <v>35.65</v>
      </c>
    </row>
    <row r="23" spans="1:4" s="300" customFormat="1" ht="11.25" customHeight="1" x14ac:dyDescent="0.35">
      <c r="A23" s="370" t="s">
        <v>262</v>
      </c>
      <c r="B23" s="375"/>
      <c r="C23" s="306" t="s">
        <v>153</v>
      </c>
      <c r="D23" s="307">
        <f>'Proposed Rates'!I247</f>
        <v>0.56999999999999995</v>
      </c>
    </row>
    <row r="24" spans="1:4" s="300" customFormat="1" ht="11.25" customHeight="1" x14ac:dyDescent="0.35">
      <c r="A24" s="370" t="s">
        <v>156</v>
      </c>
      <c r="B24" s="375"/>
      <c r="C24" s="306" t="s">
        <v>91</v>
      </c>
      <c r="D24" s="307">
        <f>'Proposed Rates'!I233</f>
        <v>6.0000000000000002E-5</v>
      </c>
    </row>
    <row r="25" spans="1:4" s="300" customFormat="1" ht="11.25" customHeight="1" x14ac:dyDescent="0.35">
      <c r="A25" s="370" t="s">
        <v>157</v>
      </c>
      <c r="B25" s="375"/>
      <c r="C25" s="306" t="s">
        <v>91</v>
      </c>
      <c r="D25" s="307">
        <f>'Proposed Rates'!I153</f>
        <v>7.6E-3</v>
      </c>
    </row>
    <row r="26" spans="1:4" s="300" customFormat="1" ht="22.5" customHeight="1" x14ac:dyDescent="0.35">
      <c r="A26" s="370" t="s">
        <v>158</v>
      </c>
      <c r="B26" s="375"/>
      <c r="C26" s="306" t="s">
        <v>91</v>
      </c>
      <c r="D26" s="307">
        <f>'Proposed Rates'!I167</f>
        <v>5.1999999999999998E-3</v>
      </c>
    </row>
    <row r="27" spans="1:4" s="300" customFormat="1" ht="6.75" customHeight="1" x14ac:dyDescent="0.35">
      <c r="A27" s="308"/>
      <c r="B27" s="309"/>
      <c r="C27" s="306"/>
      <c r="D27" s="307"/>
    </row>
    <row r="28" spans="1:4" s="300" customFormat="1" ht="15" customHeight="1" x14ac:dyDescent="0.35">
      <c r="A28" s="387" t="s">
        <v>159</v>
      </c>
      <c r="B28" s="375"/>
      <c r="C28" s="306"/>
      <c r="D28" s="310"/>
    </row>
    <row r="29" spans="1:4" s="300" customFormat="1" ht="6.75" customHeight="1" x14ac:dyDescent="0.35">
      <c r="A29" s="311"/>
      <c r="B29" s="309"/>
      <c r="C29" s="306"/>
      <c r="D29" s="310"/>
    </row>
    <row r="30" spans="1:4" s="300" customFormat="1" ht="11.25" customHeight="1" x14ac:dyDescent="0.35">
      <c r="A30" s="370" t="s">
        <v>160</v>
      </c>
      <c r="B30" s="370"/>
      <c r="C30" s="312" t="s">
        <v>91</v>
      </c>
      <c r="D30" s="313">
        <v>3.0000000000000001E-3</v>
      </c>
    </row>
    <row r="31" spans="1:4" s="300" customFormat="1" ht="11.25" customHeight="1" x14ac:dyDescent="0.35">
      <c r="A31" s="375" t="s">
        <v>161</v>
      </c>
      <c r="B31" s="375"/>
      <c r="C31" s="312" t="s">
        <v>91</v>
      </c>
      <c r="D31" s="314">
        <v>4.0000000000000002E-4</v>
      </c>
    </row>
    <row r="32" spans="1:4" s="300" customFormat="1" ht="11.25" customHeight="1" x14ac:dyDescent="0.35">
      <c r="A32" s="370" t="s">
        <v>162</v>
      </c>
      <c r="B32" s="370"/>
      <c r="C32" s="312" t="s">
        <v>91</v>
      </c>
      <c r="D32" s="314">
        <v>5.0000000000000001E-4</v>
      </c>
    </row>
    <row r="33" spans="1:4" s="300" customFormat="1" ht="11.25" customHeight="1" x14ac:dyDescent="0.35">
      <c r="A33" s="370" t="s">
        <v>163</v>
      </c>
      <c r="B33" s="370"/>
      <c r="C33" s="306" t="s">
        <v>153</v>
      </c>
      <c r="D33" s="350">
        <f>'Proposed Rates'!I209</f>
        <v>0.7</v>
      </c>
    </row>
    <row r="34" spans="1:4" s="315" customFormat="1" ht="18.75" customHeight="1" x14ac:dyDescent="0.45">
      <c r="A34" s="376" t="s">
        <v>164</v>
      </c>
      <c r="B34" s="376"/>
      <c r="C34" s="376"/>
      <c r="D34" s="399"/>
    </row>
    <row r="35" spans="1:4" s="300" customFormat="1" ht="48" customHeight="1" x14ac:dyDescent="0.35">
      <c r="A35" s="373" t="s">
        <v>165</v>
      </c>
      <c r="B35" s="373"/>
      <c r="C35" s="373"/>
      <c r="D35" s="386"/>
    </row>
    <row r="36" spans="1:4" s="300" customFormat="1" ht="6.75" customHeight="1" x14ac:dyDescent="0.35">
      <c r="A36" s="301"/>
      <c r="B36" s="301"/>
      <c r="C36" s="301"/>
      <c r="D36" s="316"/>
    </row>
    <row r="37" spans="1:4" s="300" customFormat="1" ht="11.25" customHeight="1" x14ac:dyDescent="0.35">
      <c r="A37" s="377" t="s">
        <v>146</v>
      </c>
      <c r="B37" s="397"/>
      <c r="C37" s="397"/>
      <c r="D37" s="397"/>
    </row>
    <row r="38" spans="1:4" s="300" customFormat="1" ht="6.75" customHeight="1" x14ac:dyDescent="0.35">
      <c r="A38" s="302"/>
      <c r="B38" s="303"/>
      <c r="C38" s="303"/>
      <c r="D38" s="303"/>
    </row>
    <row r="39" spans="1:4" s="300" customFormat="1" ht="36" customHeight="1" x14ac:dyDescent="0.35">
      <c r="A39" s="373" t="s">
        <v>147</v>
      </c>
      <c r="B39" s="373"/>
      <c r="C39" s="373"/>
      <c r="D39" s="386"/>
    </row>
    <row r="40" spans="1:4" s="300" customFormat="1" ht="6.75" customHeight="1" x14ac:dyDescent="0.35">
      <c r="A40" s="301"/>
      <c r="B40" s="301"/>
      <c r="C40" s="301"/>
      <c r="D40" s="316"/>
    </row>
    <row r="41" spans="1:4" s="300" customFormat="1" ht="48" customHeight="1" x14ac:dyDescent="0.35">
      <c r="A41" s="373" t="s">
        <v>148</v>
      </c>
      <c r="B41" s="373"/>
      <c r="C41" s="373"/>
      <c r="D41" s="386"/>
    </row>
    <row r="42" spans="1:4" s="300" customFormat="1" ht="6.75" customHeight="1" x14ac:dyDescent="0.35">
      <c r="A42" s="301"/>
      <c r="B42" s="301"/>
      <c r="C42" s="301"/>
      <c r="D42" s="316"/>
    </row>
    <row r="43" spans="1:4" s="300" customFormat="1" ht="48" customHeight="1" x14ac:dyDescent="0.35">
      <c r="A43" s="373" t="s">
        <v>149</v>
      </c>
      <c r="B43" s="373"/>
      <c r="C43" s="373"/>
      <c r="D43" s="386"/>
    </row>
    <row r="44" spans="1:4" s="300" customFormat="1" ht="6.75" customHeight="1" x14ac:dyDescent="0.35">
      <c r="A44" s="301"/>
      <c r="B44" s="301"/>
      <c r="C44" s="301"/>
      <c r="D44" s="316"/>
    </row>
    <row r="45" spans="1:4" s="300" customFormat="1" ht="36" customHeight="1" x14ac:dyDescent="0.35">
      <c r="A45" s="373" t="s">
        <v>166</v>
      </c>
      <c r="B45" s="373"/>
      <c r="C45" s="373"/>
      <c r="D45" s="386"/>
    </row>
    <row r="46" spans="1:4" s="300" customFormat="1" ht="6.75" customHeight="1" x14ac:dyDescent="0.35">
      <c r="A46" s="301"/>
      <c r="B46" s="301"/>
      <c r="C46" s="301"/>
      <c r="D46" s="316"/>
    </row>
    <row r="47" spans="1:4" s="300" customFormat="1" ht="15" customHeight="1" x14ac:dyDescent="0.35">
      <c r="A47" s="385" t="s">
        <v>151</v>
      </c>
      <c r="B47" s="395"/>
      <c r="C47" s="395"/>
      <c r="D47" s="395"/>
    </row>
    <row r="48" spans="1:4" s="300" customFormat="1" ht="6.75" customHeight="1" x14ac:dyDescent="0.35">
      <c r="A48" s="304"/>
      <c r="B48" s="305"/>
      <c r="C48" s="305"/>
      <c r="D48" s="305"/>
    </row>
    <row r="49" spans="1:4" s="300" customFormat="1" ht="11.25" customHeight="1" x14ac:dyDescent="0.35">
      <c r="A49" s="370" t="s">
        <v>152</v>
      </c>
      <c r="B49" s="370"/>
      <c r="C49" s="306" t="s">
        <v>153</v>
      </c>
      <c r="D49" s="352">
        <f>'Proposed Rates'!I8</f>
        <v>24.82</v>
      </c>
    </row>
    <row r="50" spans="1:4" s="300" customFormat="1" ht="11.25" customHeight="1" x14ac:dyDescent="0.35">
      <c r="A50" s="370" t="s">
        <v>262</v>
      </c>
      <c r="B50" s="375"/>
      <c r="C50" s="306" t="s">
        <v>153</v>
      </c>
      <c r="D50" s="307">
        <f>'Proposed Rates'!I248</f>
        <v>0.56999999999999995</v>
      </c>
    </row>
    <row r="51" spans="1:4" s="300" customFormat="1" ht="11.25" customHeight="1" x14ac:dyDescent="0.35">
      <c r="A51" s="370" t="s">
        <v>19</v>
      </c>
      <c r="B51" s="370"/>
      <c r="C51" s="306" t="s">
        <v>91</v>
      </c>
      <c r="D51" s="353">
        <f>'Proposed Rates'!I21</f>
        <v>3.2099999999999997E-2</v>
      </c>
    </row>
    <row r="52" spans="1:4" s="300" customFormat="1" ht="11.25" customHeight="1" x14ac:dyDescent="0.35">
      <c r="A52" s="370" t="s">
        <v>156</v>
      </c>
      <c r="B52" s="370"/>
      <c r="C52" s="306" t="s">
        <v>91</v>
      </c>
      <c r="D52" s="307">
        <f>'Proposed Rates'!I234</f>
        <v>6.0000000000000002E-5</v>
      </c>
    </row>
    <row r="53" spans="1:4" s="300" customFormat="1" ht="22.5" customHeight="1" x14ac:dyDescent="0.35">
      <c r="A53" s="370" t="s">
        <v>157</v>
      </c>
      <c r="B53" s="370"/>
      <c r="C53" s="306" t="s">
        <v>91</v>
      </c>
      <c r="D53" s="307">
        <f>'Proposed Rates'!I154</f>
        <v>7.1000000000000004E-3</v>
      </c>
    </row>
    <row r="54" spans="1:4" s="300" customFormat="1" ht="22.5" customHeight="1" x14ac:dyDescent="0.35">
      <c r="A54" s="370" t="s">
        <v>158</v>
      </c>
      <c r="B54" s="370"/>
      <c r="C54" s="306" t="s">
        <v>91</v>
      </c>
      <c r="D54" s="319">
        <f>'Proposed Rates'!I168</f>
        <v>5.0000000000000001E-3</v>
      </c>
    </row>
    <row r="55" spans="1:4" s="300" customFormat="1" ht="6.75" customHeight="1" x14ac:dyDescent="0.35">
      <c r="A55" s="308"/>
      <c r="B55" s="308"/>
      <c r="C55" s="306"/>
      <c r="D55" s="307"/>
    </row>
    <row r="56" spans="1:4" s="300" customFormat="1" ht="15" customHeight="1" x14ac:dyDescent="0.35">
      <c r="A56" s="387" t="s">
        <v>159</v>
      </c>
      <c r="B56" s="375"/>
      <c r="C56" s="306"/>
      <c r="D56" s="310"/>
    </row>
    <row r="57" spans="1:4" s="300" customFormat="1" ht="6.75" customHeight="1" x14ac:dyDescent="0.35">
      <c r="A57" s="311"/>
      <c r="B57" s="309"/>
      <c r="C57" s="306"/>
      <c r="D57" s="310"/>
    </row>
    <row r="58" spans="1:4" s="300" customFormat="1" ht="11.25" customHeight="1" x14ac:dyDescent="0.35">
      <c r="A58" s="370" t="s">
        <v>160</v>
      </c>
      <c r="B58" s="370"/>
      <c r="C58" s="312" t="s">
        <v>91</v>
      </c>
      <c r="D58" s="313">
        <v>3.0000000000000001E-3</v>
      </c>
    </row>
    <row r="59" spans="1:4" s="300" customFormat="1" ht="11.25" customHeight="1" x14ac:dyDescent="0.35">
      <c r="A59" s="375" t="s">
        <v>161</v>
      </c>
      <c r="B59" s="375"/>
      <c r="C59" s="312" t="s">
        <v>91</v>
      </c>
      <c r="D59" s="314">
        <v>4.0000000000000002E-4</v>
      </c>
    </row>
    <row r="60" spans="1:4" s="300" customFormat="1" ht="11.25" customHeight="1" x14ac:dyDescent="0.35">
      <c r="A60" s="370" t="s">
        <v>162</v>
      </c>
      <c r="B60" s="370"/>
      <c r="C60" s="312" t="s">
        <v>91</v>
      </c>
      <c r="D60" s="314">
        <v>5.0000000000000001E-4</v>
      </c>
    </row>
    <row r="61" spans="1:4" s="300" customFormat="1" ht="11.25" customHeight="1" x14ac:dyDescent="0.35">
      <c r="A61" s="370" t="s">
        <v>163</v>
      </c>
      <c r="B61" s="370"/>
      <c r="C61" s="306" t="s">
        <v>153</v>
      </c>
      <c r="D61" s="350">
        <f>'Proposed Rates'!I210</f>
        <v>0.7</v>
      </c>
    </row>
    <row r="62" spans="1:4" s="315" customFormat="1" ht="18.75" customHeight="1" x14ac:dyDescent="0.45">
      <c r="A62" s="376" t="s">
        <v>167</v>
      </c>
      <c r="B62" s="376"/>
      <c r="C62" s="376"/>
      <c r="D62" s="399"/>
    </row>
    <row r="63" spans="1:4" s="300" customFormat="1" ht="48" customHeight="1" x14ac:dyDescent="0.35">
      <c r="A63" s="373" t="s">
        <v>168</v>
      </c>
      <c r="B63" s="373"/>
      <c r="C63" s="373"/>
      <c r="D63" s="386"/>
    </row>
    <row r="64" spans="1:4" s="300" customFormat="1" ht="6.75" customHeight="1" x14ac:dyDescent="0.35">
      <c r="A64" s="301"/>
      <c r="B64" s="301"/>
      <c r="C64" s="301"/>
      <c r="D64" s="316"/>
    </row>
    <row r="65" spans="1:4" s="300" customFormat="1" ht="11.25" customHeight="1" x14ac:dyDescent="0.35">
      <c r="A65" s="377" t="s">
        <v>146</v>
      </c>
      <c r="B65" s="397"/>
      <c r="C65" s="397"/>
      <c r="D65" s="397"/>
    </row>
    <row r="66" spans="1:4" s="300" customFormat="1" ht="6.75" customHeight="1" x14ac:dyDescent="0.35">
      <c r="A66" s="302"/>
      <c r="B66" s="303"/>
      <c r="C66" s="303"/>
      <c r="D66" s="303"/>
    </row>
    <row r="67" spans="1:4" s="300" customFormat="1" ht="36" customHeight="1" x14ac:dyDescent="0.35">
      <c r="A67" s="373" t="s">
        <v>147</v>
      </c>
      <c r="B67" s="373"/>
      <c r="C67" s="373"/>
      <c r="D67" s="386"/>
    </row>
    <row r="68" spans="1:4" s="300" customFormat="1" ht="6.75" customHeight="1" x14ac:dyDescent="0.35">
      <c r="A68" s="301"/>
      <c r="B68" s="301"/>
      <c r="C68" s="301"/>
      <c r="D68" s="316"/>
    </row>
    <row r="69" spans="1:4" s="300" customFormat="1" ht="48" customHeight="1" x14ac:dyDescent="0.35">
      <c r="A69" s="373" t="s">
        <v>148</v>
      </c>
      <c r="B69" s="373"/>
      <c r="C69" s="373"/>
      <c r="D69" s="386"/>
    </row>
    <row r="70" spans="1:4" s="300" customFormat="1" ht="6.75" customHeight="1" x14ac:dyDescent="0.35">
      <c r="A70" s="301"/>
      <c r="B70" s="301"/>
      <c r="C70" s="301"/>
      <c r="D70" s="316"/>
    </row>
    <row r="71" spans="1:4" s="300" customFormat="1" ht="48" customHeight="1" x14ac:dyDescent="0.35">
      <c r="A71" s="373" t="s">
        <v>149</v>
      </c>
      <c r="B71" s="373"/>
      <c r="C71" s="373"/>
      <c r="D71" s="386"/>
    </row>
    <row r="72" spans="1:4" s="300" customFormat="1" ht="6.75" customHeight="1" x14ac:dyDescent="0.35">
      <c r="A72" s="301"/>
      <c r="B72" s="301"/>
      <c r="C72" s="301"/>
      <c r="D72" s="316"/>
    </row>
    <row r="73" spans="1:4" s="300" customFormat="1" ht="96" customHeight="1" x14ac:dyDescent="0.35">
      <c r="A73" s="374" t="s">
        <v>169</v>
      </c>
      <c r="B73" s="374"/>
      <c r="C73" s="374"/>
      <c r="D73" s="374"/>
    </row>
    <row r="74" spans="1:4" s="300" customFormat="1" ht="96" customHeight="1" x14ac:dyDescent="0.35">
      <c r="A74" s="374" t="s">
        <v>170</v>
      </c>
      <c r="B74" s="374"/>
      <c r="C74" s="374"/>
      <c r="D74" s="374"/>
    </row>
    <row r="75" spans="1:4" s="300" customFormat="1" ht="36" customHeight="1" x14ac:dyDescent="0.35">
      <c r="A75" s="373" t="s">
        <v>150</v>
      </c>
      <c r="B75" s="373"/>
      <c r="C75" s="373"/>
      <c r="D75" s="373"/>
    </row>
    <row r="76" spans="1:4" s="300" customFormat="1" ht="24" customHeight="1" x14ac:dyDescent="0.35">
      <c r="A76" s="389" t="s">
        <v>171</v>
      </c>
      <c r="B76" s="389"/>
      <c r="C76" s="389"/>
      <c r="D76" s="389"/>
    </row>
    <row r="77" spans="1:4" s="300" customFormat="1" ht="6.75" customHeight="1" x14ac:dyDescent="0.35">
      <c r="A77" s="317"/>
      <c r="B77" s="317"/>
      <c r="C77" s="317"/>
      <c r="D77" s="317"/>
    </row>
    <row r="78" spans="1:4" s="300" customFormat="1" ht="15" customHeight="1" x14ac:dyDescent="0.35">
      <c r="A78" s="385" t="s">
        <v>151</v>
      </c>
      <c r="B78" s="395"/>
      <c r="C78" s="395"/>
      <c r="D78" s="395"/>
    </row>
    <row r="79" spans="1:4" s="300" customFormat="1" ht="6.75" customHeight="1" x14ac:dyDescent="0.35">
      <c r="A79" s="304"/>
      <c r="B79" s="305"/>
      <c r="C79" s="305"/>
      <c r="D79" s="305"/>
    </row>
    <row r="80" spans="1:4" s="300" customFormat="1" ht="11.25" customHeight="1" x14ac:dyDescent="0.35">
      <c r="A80" s="370" t="s">
        <v>152</v>
      </c>
      <c r="B80" s="370"/>
      <c r="C80" s="306" t="s">
        <v>153</v>
      </c>
      <c r="D80" s="352">
        <f>'Proposed Rates'!I9</f>
        <v>235.78</v>
      </c>
    </row>
    <row r="81" spans="1:4" s="300" customFormat="1" ht="11.25" customHeight="1" x14ac:dyDescent="0.35">
      <c r="A81" s="370" t="s">
        <v>19</v>
      </c>
      <c r="B81" s="370"/>
      <c r="C81" s="306" t="s">
        <v>92</v>
      </c>
      <c r="D81" s="352">
        <f>'Proposed Rates'!I22</f>
        <v>6.6955</v>
      </c>
    </row>
    <row r="82" spans="1:4" s="300" customFormat="1" ht="11.25" customHeight="1" x14ac:dyDescent="0.35">
      <c r="A82" s="370" t="s">
        <v>156</v>
      </c>
      <c r="B82" s="370"/>
      <c r="C82" s="306" t="s">
        <v>92</v>
      </c>
      <c r="D82" s="307">
        <f>'Proposed Rates'!I235</f>
        <v>2.5520000000000001E-2</v>
      </c>
    </row>
    <row r="83" spans="1:4" s="300" customFormat="1" ht="22.5" customHeight="1" x14ac:dyDescent="0.35">
      <c r="A83" s="370" t="s">
        <v>157</v>
      </c>
      <c r="B83" s="370"/>
      <c r="C83" s="306" t="s">
        <v>92</v>
      </c>
      <c r="D83" s="307">
        <f>'Proposed Rates'!I155</f>
        <v>2.9016999999999999</v>
      </c>
    </row>
    <row r="84" spans="1:4" s="300" customFormat="1" ht="22.5" customHeight="1" x14ac:dyDescent="0.35">
      <c r="A84" s="370" t="s">
        <v>158</v>
      </c>
      <c r="B84" s="370"/>
      <c r="C84" s="306" t="s">
        <v>92</v>
      </c>
      <c r="D84" s="307">
        <f>'Proposed Rates'!I169</f>
        <v>2.0474000000000001</v>
      </c>
    </row>
    <row r="85" spans="1:4" s="300" customFormat="1" ht="6.75" customHeight="1" x14ac:dyDescent="0.35">
      <c r="A85" s="308"/>
      <c r="B85" s="308"/>
      <c r="C85" s="306"/>
      <c r="D85" s="307"/>
    </row>
    <row r="86" spans="1:4" s="300" customFormat="1" ht="15" customHeight="1" x14ac:dyDescent="0.35">
      <c r="A86" s="387" t="s">
        <v>159</v>
      </c>
      <c r="B86" s="375"/>
      <c r="C86" s="306"/>
      <c r="D86" s="310"/>
    </row>
    <row r="87" spans="1:4" s="300" customFormat="1" ht="6.75" customHeight="1" x14ac:dyDescent="0.35">
      <c r="A87" s="311"/>
      <c r="B87" s="309"/>
      <c r="C87" s="306"/>
      <c r="D87" s="310"/>
    </row>
    <row r="88" spans="1:4" s="300" customFormat="1" ht="11.25" customHeight="1" x14ac:dyDescent="0.35">
      <c r="A88" s="370" t="s">
        <v>160</v>
      </c>
      <c r="B88" s="370"/>
      <c r="C88" s="312" t="s">
        <v>91</v>
      </c>
      <c r="D88" s="313">
        <v>3.0000000000000001E-3</v>
      </c>
    </row>
    <row r="89" spans="1:4" s="300" customFormat="1" ht="11.25" customHeight="1" x14ac:dyDescent="0.35">
      <c r="A89" s="375" t="s">
        <v>161</v>
      </c>
      <c r="B89" s="375"/>
      <c r="C89" s="312" t="s">
        <v>91</v>
      </c>
      <c r="D89" s="314">
        <v>4.0000000000000002E-4</v>
      </c>
    </row>
    <row r="90" spans="1:4" s="300" customFormat="1" ht="11.25" customHeight="1" x14ac:dyDescent="0.35">
      <c r="A90" s="370" t="s">
        <v>162</v>
      </c>
      <c r="B90" s="370"/>
      <c r="C90" s="312" t="s">
        <v>91</v>
      </c>
      <c r="D90" s="314">
        <v>5.0000000000000001E-4</v>
      </c>
    </row>
    <row r="91" spans="1:4" s="300" customFormat="1" ht="11.25" customHeight="1" x14ac:dyDescent="0.35">
      <c r="A91" s="370" t="s">
        <v>163</v>
      </c>
      <c r="B91" s="370"/>
      <c r="C91" s="306" t="s">
        <v>153</v>
      </c>
      <c r="D91" s="350">
        <f>'Proposed Rates'!I211</f>
        <v>0.7</v>
      </c>
    </row>
    <row r="92" spans="1:4" s="315" customFormat="1" ht="18.75" customHeight="1" x14ac:dyDescent="0.45">
      <c r="A92" s="376" t="s">
        <v>172</v>
      </c>
      <c r="B92" s="376"/>
      <c r="C92" s="376"/>
      <c r="D92" s="399"/>
    </row>
    <row r="93" spans="1:4" s="300" customFormat="1" ht="48" customHeight="1" x14ac:dyDescent="0.35">
      <c r="A93" s="373" t="s">
        <v>173</v>
      </c>
      <c r="B93" s="373"/>
      <c r="C93" s="373"/>
      <c r="D93" s="386"/>
    </row>
    <row r="94" spans="1:4" s="300" customFormat="1" ht="6.75" customHeight="1" x14ac:dyDescent="0.35">
      <c r="A94" s="301"/>
      <c r="B94" s="301"/>
      <c r="C94" s="301"/>
      <c r="D94" s="316"/>
    </row>
    <row r="95" spans="1:4" s="300" customFormat="1" ht="11.25" customHeight="1" x14ac:dyDescent="0.35">
      <c r="A95" s="377" t="s">
        <v>146</v>
      </c>
      <c r="B95" s="397"/>
      <c r="C95" s="397"/>
      <c r="D95" s="397"/>
    </row>
    <row r="96" spans="1:4" s="300" customFormat="1" ht="6.75" customHeight="1" x14ac:dyDescent="0.35">
      <c r="A96" s="302"/>
      <c r="B96" s="303"/>
      <c r="C96" s="303"/>
      <c r="D96" s="303"/>
    </row>
    <row r="97" spans="1:4" s="300" customFormat="1" ht="36" customHeight="1" x14ac:dyDescent="0.35">
      <c r="A97" s="373" t="s">
        <v>147</v>
      </c>
      <c r="B97" s="373"/>
      <c r="C97" s="373"/>
      <c r="D97" s="386"/>
    </row>
    <row r="98" spans="1:4" s="300" customFormat="1" ht="6.75" customHeight="1" x14ac:dyDescent="0.35">
      <c r="A98" s="301"/>
      <c r="B98" s="301"/>
      <c r="C98" s="301"/>
      <c r="D98" s="316"/>
    </row>
    <row r="99" spans="1:4" s="300" customFormat="1" ht="48" customHeight="1" x14ac:dyDescent="0.35">
      <c r="A99" s="373" t="s">
        <v>174</v>
      </c>
      <c r="B99" s="373"/>
      <c r="C99" s="373"/>
      <c r="D99" s="386"/>
    </row>
    <row r="100" spans="1:4" s="300" customFormat="1" ht="6.75" customHeight="1" x14ac:dyDescent="0.35">
      <c r="A100" s="301"/>
      <c r="B100" s="301"/>
      <c r="C100" s="301"/>
      <c r="D100" s="316"/>
    </row>
    <row r="101" spans="1:4" s="300" customFormat="1" ht="48" customHeight="1" x14ac:dyDescent="0.35">
      <c r="A101" s="373" t="s">
        <v>149</v>
      </c>
      <c r="B101" s="373"/>
      <c r="C101" s="373"/>
      <c r="D101" s="386"/>
    </row>
    <row r="102" spans="1:4" s="300" customFormat="1" ht="6.75" customHeight="1" x14ac:dyDescent="0.35">
      <c r="A102" s="301"/>
      <c r="B102" s="301"/>
      <c r="C102" s="301"/>
      <c r="D102" s="316"/>
    </row>
    <row r="103" spans="1:4" s="300" customFormat="1" ht="96" customHeight="1" x14ac:dyDescent="0.35">
      <c r="A103" s="374" t="s">
        <v>169</v>
      </c>
      <c r="B103" s="374"/>
      <c r="C103" s="374"/>
      <c r="D103" s="374"/>
    </row>
    <row r="104" spans="1:4" s="300" customFormat="1" ht="96" customHeight="1" x14ac:dyDescent="0.35">
      <c r="A104" s="374" t="s">
        <v>170</v>
      </c>
      <c r="B104" s="374"/>
      <c r="C104" s="374"/>
      <c r="D104" s="374"/>
    </row>
    <row r="105" spans="1:4" s="300" customFormat="1" ht="36" customHeight="1" x14ac:dyDescent="0.35">
      <c r="A105" s="373" t="s">
        <v>150</v>
      </c>
      <c r="B105" s="373"/>
      <c r="C105" s="373"/>
      <c r="D105" s="386"/>
    </row>
    <row r="106" spans="1:4" s="300" customFormat="1" ht="24" customHeight="1" x14ac:dyDescent="0.35">
      <c r="A106" s="389" t="s">
        <v>171</v>
      </c>
      <c r="B106" s="389"/>
      <c r="C106" s="389"/>
      <c r="D106" s="389"/>
    </row>
    <row r="107" spans="1:4" s="300" customFormat="1" ht="6.75" customHeight="1" x14ac:dyDescent="0.35">
      <c r="A107" s="317"/>
      <c r="B107" s="317"/>
      <c r="C107" s="317"/>
      <c r="D107" s="317"/>
    </row>
    <row r="108" spans="1:4" s="300" customFormat="1" ht="15" customHeight="1" x14ac:dyDescent="0.35">
      <c r="A108" s="385" t="s">
        <v>151</v>
      </c>
      <c r="B108" s="395"/>
      <c r="C108" s="395"/>
      <c r="D108" s="395"/>
    </row>
    <row r="109" spans="1:4" s="300" customFormat="1" ht="6.75" customHeight="1" x14ac:dyDescent="0.35">
      <c r="A109" s="304"/>
      <c r="B109" s="305"/>
      <c r="C109" s="305"/>
      <c r="D109" s="305"/>
    </row>
    <row r="110" spans="1:4" s="300" customFormat="1" ht="11.25" customHeight="1" x14ac:dyDescent="0.35">
      <c r="A110" s="370" t="s">
        <v>152</v>
      </c>
      <c r="B110" s="370"/>
      <c r="C110" s="306" t="s">
        <v>153</v>
      </c>
      <c r="D110" s="357">
        <f>'Proposed Rates'!I10</f>
        <v>4442.54</v>
      </c>
    </row>
    <row r="111" spans="1:4" s="300" customFormat="1" ht="11.25" customHeight="1" x14ac:dyDescent="0.35">
      <c r="A111" s="370" t="s">
        <v>19</v>
      </c>
      <c r="B111" s="370"/>
      <c r="C111" s="306" t="s">
        <v>92</v>
      </c>
      <c r="D111" s="353">
        <f>'Proposed Rates'!I23</f>
        <v>6.4280999999999997</v>
      </c>
    </row>
    <row r="112" spans="1:4" s="300" customFormat="1" ht="11.25" customHeight="1" x14ac:dyDescent="0.35">
      <c r="A112" s="370" t="s">
        <v>156</v>
      </c>
      <c r="B112" s="370"/>
      <c r="C112" s="306" t="s">
        <v>92</v>
      </c>
      <c r="D112" s="307">
        <f>'Proposed Rates'!I236</f>
        <v>2.7279999999999999E-2</v>
      </c>
    </row>
    <row r="113" spans="1:4" s="300" customFormat="1" ht="22.5" customHeight="1" x14ac:dyDescent="0.35">
      <c r="A113" s="370" t="s">
        <v>157</v>
      </c>
      <c r="B113" s="370"/>
      <c r="C113" s="306" t="s">
        <v>92</v>
      </c>
      <c r="D113" s="307">
        <f>'Proposed Rates'!I156</f>
        <v>3.0127999999999999</v>
      </c>
    </row>
    <row r="114" spans="1:4" s="300" customFormat="1" ht="22.5" customHeight="1" x14ac:dyDescent="0.35">
      <c r="A114" s="370" t="s">
        <v>158</v>
      </c>
      <c r="B114" s="370"/>
      <c r="C114" s="306" t="s">
        <v>92</v>
      </c>
      <c r="D114" s="307">
        <f>'Proposed Rates'!I170</f>
        <v>2.1882000000000001</v>
      </c>
    </row>
    <row r="115" spans="1:4" s="300" customFormat="1" ht="6.75" customHeight="1" x14ac:dyDescent="0.35">
      <c r="A115" s="308"/>
      <c r="B115" s="308"/>
      <c r="C115" s="306"/>
      <c r="D115" s="307"/>
    </row>
    <row r="116" spans="1:4" s="300" customFormat="1" ht="15" customHeight="1" x14ac:dyDescent="0.35">
      <c r="A116" s="387" t="s">
        <v>159</v>
      </c>
      <c r="B116" s="375"/>
      <c r="C116" s="306"/>
      <c r="D116" s="310"/>
    </row>
    <row r="117" spans="1:4" s="300" customFormat="1" ht="6.75" customHeight="1" x14ac:dyDescent="0.35">
      <c r="A117" s="311"/>
      <c r="B117" s="309"/>
      <c r="C117" s="306"/>
      <c r="D117" s="310"/>
    </row>
    <row r="118" spans="1:4" s="300" customFormat="1" ht="11.25" customHeight="1" x14ac:dyDescent="0.35">
      <c r="A118" s="370" t="s">
        <v>160</v>
      </c>
      <c r="B118" s="370"/>
      <c r="C118" s="312" t="s">
        <v>91</v>
      </c>
      <c r="D118" s="313">
        <v>3.0000000000000001E-3</v>
      </c>
    </row>
    <row r="119" spans="1:4" s="300" customFormat="1" ht="11.25" customHeight="1" x14ac:dyDescent="0.35">
      <c r="A119" s="375" t="s">
        <v>161</v>
      </c>
      <c r="B119" s="375"/>
      <c r="C119" s="312" t="s">
        <v>91</v>
      </c>
      <c r="D119" s="314">
        <v>4.0000000000000002E-4</v>
      </c>
    </row>
    <row r="120" spans="1:4" s="300" customFormat="1" ht="11.25" customHeight="1" x14ac:dyDescent="0.35">
      <c r="A120" s="370" t="s">
        <v>162</v>
      </c>
      <c r="B120" s="370"/>
      <c r="C120" s="312" t="s">
        <v>91</v>
      </c>
      <c r="D120" s="314">
        <v>5.0000000000000001E-4</v>
      </c>
    </row>
    <row r="121" spans="1:4" s="300" customFormat="1" ht="11.25" customHeight="1" x14ac:dyDescent="0.35">
      <c r="A121" s="370" t="s">
        <v>163</v>
      </c>
      <c r="B121" s="370"/>
      <c r="C121" s="306" t="s">
        <v>153</v>
      </c>
      <c r="D121" s="350">
        <f>'Proposed Rates'!I212</f>
        <v>0.7</v>
      </c>
    </row>
    <row r="122" spans="1:4" s="315" customFormat="1" ht="18.75" customHeight="1" x14ac:dyDescent="0.45">
      <c r="A122" s="376" t="s">
        <v>175</v>
      </c>
      <c r="B122" s="376"/>
      <c r="C122" s="376"/>
      <c r="D122" s="399"/>
    </row>
    <row r="123" spans="1:4" s="300" customFormat="1" ht="48" customHeight="1" x14ac:dyDescent="0.35">
      <c r="A123" s="373" t="s">
        <v>176</v>
      </c>
      <c r="B123" s="373"/>
      <c r="C123" s="373"/>
      <c r="D123" s="386"/>
    </row>
    <row r="124" spans="1:4" s="300" customFormat="1" ht="6.75" customHeight="1" x14ac:dyDescent="0.35">
      <c r="A124" s="301"/>
      <c r="B124" s="301"/>
      <c r="C124" s="301"/>
      <c r="D124" s="316"/>
    </row>
    <row r="125" spans="1:4" s="300" customFormat="1" ht="11.25" customHeight="1" x14ac:dyDescent="0.35">
      <c r="A125" s="377" t="s">
        <v>146</v>
      </c>
      <c r="B125" s="397"/>
      <c r="C125" s="397"/>
      <c r="D125" s="397"/>
    </row>
    <row r="126" spans="1:4" s="300" customFormat="1" ht="6.75" customHeight="1" x14ac:dyDescent="0.35">
      <c r="A126" s="302"/>
      <c r="B126" s="303"/>
      <c r="C126" s="303"/>
      <c r="D126" s="303"/>
    </row>
    <row r="127" spans="1:4" s="300" customFormat="1" ht="36" customHeight="1" x14ac:dyDescent="0.35">
      <c r="A127" s="373" t="s">
        <v>147</v>
      </c>
      <c r="B127" s="373"/>
      <c r="C127" s="373"/>
      <c r="D127" s="386"/>
    </row>
    <row r="128" spans="1:4" s="300" customFormat="1" ht="6.75" customHeight="1" x14ac:dyDescent="0.35">
      <c r="A128" s="301"/>
      <c r="B128" s="301"/>
      <c r="C128" s="301"/>
      <c r="D128" s="316"/>
    </row>
    <row r="129" spans="1:4" s="300" customFormat="1" ht="48" customHeight="1" x14ac:dyDescent="0.35">
      <c r="A129" s="373" t="s">
        <v>177</v>
      </c>
      <c r="B129" s="373"/>
      <c r="C129" s="373"/>
      <c r="D129" s="386"/>
    </row>
    <row r="130" spans="1:4" s="300" customFormat="1" ht="6.75" customHeight="1" x14ac:dyDescent="0.35">
      <c r="A130" s="301"/>
      <c r="B130" s="301"/>
      <c r="C130" s="301"/>
      <c r="D130" s="316"/>
    </row>
    <row r="131" spans="1:4" s="300" customFormat="1" ht="48" customHeight="1" x14ac:dyDescent="0.35">
      <c r="A131" s="373" t="s">
        <v>149</v>
      </c>
      <c r="B131" s="373"/>
      <c r="C131" s="373"/>
      <c r="D131" s="386"/>
    </row>
    <row r="132" spans="1:4" s="300" customFormat="1" ht="6.75" customHeight="1" x14ac:dyDescent="0.35">
      <c r="A132" s="301"/>
      <c r="B132" s="301"/>
      <c r="C132" s="301"/>
      <c r="D132" s="316"/>
    </row>
    <row r="133" spans="1:4" s="300" customFormat="1" ht="96" customHeight="1" x14ac:dyDescent="0.35">
      <c r="A133" s="374" t="s">
        <v>169</v>
      </c>
      <c r="B133" s="374"/>
      <c r="C133" s="374"/>
      <c r="D133" s="374"/>
    </row>
    <row r="134" spans="1:4" s="300" customFormat="1" ht="96" customHeight="1" x14ac:dyDescent="0.35">
      <c r="A134" s="374" t="s">
        <v>170</v>
      </c>
      <c r="B134" s="374"/>
      <c r="C134" s="374"/>
      <c r="D134" s="374"/>
    </row>
    <row r="135" spans="1:4" s="300" customFormat="1" ht="36" customHeight="1" x14ac:dyDescent="0.35">
      <c r="A135" s="373" t="s">
        <v>150</v>
      </c>
      <c r="B135" s="373"/>
      <c r="C135" s="373"/>
      <c r="D135" s="386"/>
    </row>
    <row r="136" spans="1:4" s="300" customFormat="1" ht="24" customHeight="1" x14ac:dyDescent="0.35">
      <c r="A136" s="389" t="s">
        <v>171</v>
      </c>
      <c r="B136" s="389"/>
      <c r="C136" s="389"/>
      <c r="D136" s="389"/>
    </row>
    <row r="137" spans="1:4" s="300" customFormat="1" ht="6.75" customHeight="1" x14ac:dyDescent="0.35">
      <c r="A137" s="317"/>
      <c r="B137" s="317"/>
      <c r="C137" s="317"/>
      <c r="D137" s="317"/>
    </row>
    <row r="138" spans="1:4" s="300" customFormat="1" ht="15" customHeight="1" x14ac:dyDescent="0.35">
      <c r="A138" s="385" t="s">
        <v>151</v>
      </c>
      <c r="B138" s="395"/>
      <c r="C138" s="395"/>
      <c r="D138" s="395"/>
    </row>
    <row r="139" spans="1:4" s="300" customFormat="1" ht="6.75" customHeight="1" x14ac:dyDescent="0.35">
      <c r="A139" s="304"/>
      <c r="B139" s="305"/>
      <c r="C139" s="305"/>
      <c r="D139" s="305"/>
    </row>
    <row r="140" spans="1:4" s="300" customFormat="1" ht="11.25" customHeight="1" x14ac:dyDescent="0.35">
      <c r="A140" s="370" t="s">
        <v>152</v>
      </c>
      <c r="B140" s="370"/>
      <c r="C140" s="306" t="s">
        <v>153</v>
      </c>
      <c r="D140" s="358">
        <f>'Proposed Rates'!I11</f>
        <v>15905.06</v>
      </c>
    </row>
    <row r="141" spans="1:4" s="300" customFormat="1" ht="11.25" customHeight="1" x14ac:dyDescent="0.35">
      <c r="A141" s="370" t="s">
        <v>19</v>
      </c>
      <c r="B141" s="370"/>
      <c r="C141" s="306" t="s">
        <v>92</v>
      </c>
      <c r="D141" s="352">
        <f>'Proposed Rates'!I24</f>
        <v>6.6395999999999997</v>
      </c>
    </row>
    <row r="142" spans="1:4" s="300" customFormat="1" ht="11.25" customHeight="1" x14ac:dyDescent="0.35">
      <c r="A142" s="370" t="s">
        <v>156</v>
      </c>
      <c r="B142" s="370"/>
      <c r="C142" s="306" t="s">
        <v>92</v>
      </c>
      <c r="D142" s="307">
        <f>'Proposed Rates'!I237</f>
        <v>3.0720000000000001E-2</v>
      </c>
    </row>
    <row r="143" spans="1:4" s="300" customFormat="1" ht="11.25" customHeight="1" x14ac:dyDescent="0.35">
      <c r="A143" s="370" t="s">
        <v>157</v>
      </c>
      <c r="B143" s="370"/>
      <c r="C143" s="306" t="s">
        <v>92</v>
      </c>
      <c r="D143" s="307">
        <f>'Proposed Rates'!I157</f>
        <v>3.3399000000000001</v>
      </c>
    </row>
    <row r="144" spans="1:4" s="300" customFormat="1" ht="22.5" customHeight="1" x14ac:dyDescent="0.35">
      <c r="A144" s="370" t="s">
        <v>158</v>
      </c>
      <c r="B144" s="370"/>
      <c r="C144" s="306" t="s">
        <v>92</v>
      </c>
      <c r="D144" s="307">
        <f>'Proposed Rates'!I171</f>
        <v>2.4641999999999999</v>
      </c>
    </row>
    <row r="145" spans="1:4" s="300" customFormat="1" ht="6.75" customHeight="1" x14ac:dyDescent="0.35">
      <c r="A145" s="308"/>
      <c r="B145" s="308"/>
      <c r="C145" s="306"/>
      <c r="D145" s="307"/>
    </row>
    <row r="146" spans="1:4" s="300" customFormat="1" ht="15" customHeight="1" x14ac:dyDescent="0.35">
      <c r="A146" s="387" t="s">
        <v>159</v>
      </c>
      <c r="B146" s="375"/>
      <c r="C146" s="306"/>
      <c r="D146" s="310"/>
    </row>
    <row r="147" spans="1:4" s="300" customFormat="1" ht="6.75" customHeight="1" x14ac:dyDescent="0.35">
      <c r="A147" s="311"/>
      <c r="B147" s="309"/>
      <c r="C147" s="306"/>
      <c r="D147" s="310"/>
    </row>
    <row r="148" spans="1:4" s="300" customFormat="1" ht="11.25" customHeight="1" x14ac:dyDescent="0.35">
      <c r="A148" s="370" t="s">
        <v>160</v>
      </c>
      <c r="B148" s="370"/>
      <c r="C148" s="312" t="s">
        <v>91</v>
      </c>
      <c r="D148" s="313">
        <v>3.0000000000000001E-3</v>
      </c>
    </row>
    <row r="149" spans="1:4" s="300" customFormat="1" ht="11.25" customHeight="1" x14ac:dyDescent="0.35">
      <c r="A149" s="375" t="s">
        <v>161</v>
      </c>
      <c r="B149" s="375"/>
      <c r="C149" s="312" t="s">
        <v>91</v>
      </c>
      <c r="D149" s="314">
        <v>4.0000000000000002E-4</v>
      </c>
    </row>
    <row r="150" spans="1:4" s="300" customFormat="1" ht="11.25" customHeight="1" x14ac:dyDescent="0.35">
      <c r="A150" s="370" t="s">
        <v>162</v>
      </c>
      <c r="B150" s="370"/>
      <c r="C150" s="312" t="s">
        <v>91</v>
      </c>
      <c r="D150" s="314">
        <v>5.0000000000000001E-4</v>
      </c>
    </row>
    <row r="151" spans="1:4" s="300" customFormat="1" ht="11.25" customHeight="1" x14ac:dyDescent="0.35">
      <c r="A151" s="370" t="s">
        <v>163</v>
      </c>
      <c r="B151" s="370"/>
      <c r="C151" s="306" t="s">
        <v>153</v>
      </c>
      <c r="D151" s="350">
        <f>'Proposed Rates'!I214</f>
        <v>0.7</v>
      </c>
    </row>
    <row r="152" spans="1:4" s="315" customFormat="1" ht="18.75" customHeight="1" x14ac:dyDescent="0.45">
      <c r="A152" s="376" t="s">
        <v>178</v>
      </c>
      <c r="B152" s="376"/>
      <c r="C152" s="376"/>
      <c r="D152" s="399"/>
    </row>
    <row r="153" spans="1:4" s="300" customFormat="1" ht="84" customHeight="1" x14ac:dyDescent="0.35">
      <c r="A153" s="373" t="s">
        <v>179</v>
      </c>
      <c r="B153" s="373"/>
      <c r="C153" s="373"/>
      <c r="D153" s="386"/>
    </row>
    <row r="154" spans="1:4" s="300" customFormat="1" ht="6.75" customHeight="1" x14ac:dyDescent="0.35">
      <c r="A154" s="301"/>
      <c r="B154" s="301"/>
      <c r="C154" s="301"/>
      <c r="D154" s="316"/>
    </row>
    <row r="155" spans="1:4" s="300" customFormat="1" ht="11.25" customHeight="1" x14ac:dyDescent="0.35">
      <c r="A155" s="377" t="s">
        <v>146</v>
      </c>
      <c r="B155" s="397"/>
      <c r="C155" s="397"/>
      <c r="D155" s="397"/>
    </row>
    <row r="156" spans="1:4" s="300" customFormat="1" ht="6.75" customHeight="1" x14ac:dyDescent="0.35">
      <c r="A156" s="302"/>
      <c r="B156" s="303"/>
      <c r="C156" s="303"/>
      <c r="D156" s="303"/>
    </row>
    <row r="157" spans="1:4" s="300" customFormat="1" ht="36" customHeight="1" x14ac:dyDescent="0.35">
      <c r="A157" s="373" t="s">
        <v>147</v>
      </c>
      <c r="B157" s="373"/>
      <c r="C157" s="373"/>
      <c r="D157" s="386"/>
    </row>
    <row r="158" spans="1:4" s="300" customFormat="1" ht="6.75" customHeight="1" x14ac:dyDescent="0.35">
      <c r="A158" s="301"/>
      <c r="B158" s="301"/>
      <c r="C158" s="301"/>
      <c r="D158" s="316"/>
    </row>
    <row r="159" spans="1:4" s="300" customFormat="1" ht="48" customHeight="1" x14ac:dyDescent="0.35">
      <c r="A159" s="373" t="s">
        <v>148</v>
      </c>
      <c r="B159" s="373"/>
      <c r="C159" s="373"/>
      <c r="D159" s="386"/>
    </row>
    <row r="160" spans="1:4" s="300" customFormat="1" ht="6.75" customHeight="1" x14ac:dyDescent="0.35">
      <c r="A160" s="301"/>
      <c r="B160" s="301"/>
      <c r="C160" s="301"/>
      <c r="D160" s="316"/>
    </row>
    <row r="161" spans="1:4" s="300" customFormat="1" ht="48" customHeight="1" x14ac:dyDescent="0.35">
      <c r="A161" s="373" t="s">
        <v>149</v>
      </c>
      <c r="B161" s="373"/>
      <c r="C161" s="373"/>
      <c r="D161" s="386"/>
    </row>
    <row r="162" spans="1:4" s="300" customFormat="1" ht="6.75" customHeight="1" x14ac:dyDescent="0.35">
      <c r="A162" s="301"/>
      <c r="B162" s="301"/>
      <c r="C162" s="301"/>
      <c r="D162" s="316"/>
    </row>
    <row r="163" spans="1:4" s="300" customFormat="1" ht="36" customHeight="1" x14ac:dyDescent="0.35">
      <c r="A163" s="373" t="s">
        <v>150</v>
      </c>
      <c r="B163" s="373"/>
      <c r="C163" s="373"/>
      <c r="D163" s="386"/>
    </row>
    <row r="164" spans="1:4" s="300" customFormat="1" ht="6.75" customHeight="1" x14ac:dyDescent="0.35">
      <c r="A164" s="301"/>
      <c r="B164" s="301"/>
      <c r="C164" s="301"/>
      <c r="D164" s="316"/>
    </row>
    <row r="165" spans="1:4" s="300" customFormat="1" ht="15" customHeight="1" x14ac:dyDescent="0.35">
      <c r="A165" s="385" t="s">
        <v>151</v>
      </c>
      <c r="B165" s="395"/>
      <c r="C165" s="395"/>
      <c r="D165" s="395"/>
    </row>
    <row r="166" spans="1:4" s="300" customFormat="1" ht="6.75" customHeight="1" x14ac:dyDescent="0.35">
      <c r="A166" s="304"/>
      <c r="B166" s="305"/>
      <c r="C166" s="305"/>
      <c r="D166" s="305"/>
    </row>
    <row r="167" spans="1:4" s="300" customFormat="1" ht="11.25" customHeight="1" x14ac:dyDescent="0.35">
      <c r="A167" s="370" t="s">
        <v>180</v>
      </c>
      <c r="B167" s="370"/>
      <c r="C167" s="306" t="s">
        <v>153</v>
      </c>
      <c r="D167" s="352">
        <f>'Proposed Rates'!I14</f>
        <v>7.39</v>
      </c>
    </row>
    <row r="168" spans="1:4" s="300" customFormat="1" ht="11.25" customHeight="1" x14ac:dyDescent="0.35">
      <c r="A168" s="370" t="s">
        <v>19</v>
      </c>
      <c r="B168" s="370"/>
      <c r="C168" s="306" t="s">
        <v>91</v>
      </c>
      <c r="D168" s="353">
        <f>'Proposed Rates'!I27</f>
        <v>3.4700000000000002E-2</v>
      </c>
    </row>
    <row r="169" spans="1:4" s="300" customFormat="1" ht="11.25" customHeight="1" x14ac:dyDescent="0.35">
      <c r="A169" s="370" t="s">
        <v>156</v>
      </c>
      <c r="B169" s="370"/>
      <c r="C169" s="306" t="s">
        <v>91</v>
      </c>
      <c r="D169" s="307">
        <f>'Proposed Rates'!I240</f>
        <v>6.0000000000000002E-5</v>
      </c>
    </row>
    <row r="170" spans="1:4" s="300" customFormat="1" ht="22.5" customHeight="1" x14ac:dyDescent="0.35">
      <c r="A170" s="370" t="s">
        <v>157</v>
      </c>
      <c r="B170" s="370"/>
      <c r="C170" s="306" t="s">
        <v>91</v>
      </c>
      <c r="D170" s="307">
        <f>'Proposed Rates'!I160</f>
        <v>7.1000000000000004E-3</v>
      </c>
    </row>
    <row r="171" spans="1:4" s="300" customFormat="1" ht="22.5" customHeight="1" x14ac:dyDescent="0.35">
      <c r="A171" s="370" t="s">
        <v>158</v>
      </c>
      <c r="B171" s="370"/>
      <c r="C171" s="306" t="s">
        <v>91</v>
      </c>
      <c r="D171" s="319">
        <f>'Proposed Rates'!I174</f>
        <v>5.0000000000000001E-3</v>
      </c>
    </row>
    <row r="172" spans="1:4" s="300" customFormat="1" ht="6.75" customHeight="1" x14ac:dyDescent="0.35">
      <c r="A172" s="308"/>
      <c r="B172" s="308"/>
      <c r="C172" s="306"/>
      <c r="D172" s="307"/>
    </row>
    <row r="173" spans="1:4" s="300" customFormat="1" ht="15" customHeight="1" x14ac:dyDescent="0.35">
      <c r="A173" s="387" t="s">
        <v>159</v>
      </c>
      <c r="B173" s="375"/>
      <c r="C173" s="306"/>
      <c r="D173" s="310"/>
    </row>
    <row r="174" spans="1:4" s="300" customFormat="1" ht="6.75" customHeight="1" x14ac:dyDescent="0.35">
      <c r="A174" s="311"/>
      <c r="B174" s="309"/>
      <c r="C174" s="306"/>
      <c r="D174" s="310"/>
    </row>
    <row r="175" spans="1:4" s="300" customFormat="1" ht="11.25" customHeight="1" x14ac:dyDescent="0.35">
      <c r="A175" s="370" t="s">
        <v>160</v>
      </c>
      <c r="B175" s="370"/>
      <c r="C175" s="312" t="s">
        <v>91</v>
      </c>
      <c r="D175" s="313">
        <v>3.0000000000000001E-3</v>
      </c>
    </row>
    <row r="176" spans="1:4" s="300" customFormat="1" ht="11.25" customHeight="1" x14ac:dyDescent="0.35">
      <c r="A176" s="375" t="s">
        <v>161</v>
      </c>
      <c r="B176" s="375"/>
      <c r="C176" s="312" t="s">
        <v>91</v>
      </c>
      <c r="D176" s="314">
        <v>4.0000000000000002E-4</v>
      </c>
    </row>
    <row r="177" spans="1:4" s="300" customFormat="1" ht="11.25" customHeight="1" x14ac:dyDescent="0.35">
      <c r="A177" s="370" t="s">
        <v>162</v>
      </c>
      <c r="B177" s="370"/>
      <c r="C177" s="312" t="s">
        <v>91</v>
      </c>
      <c r="D177" s="314">
        <v>5.0000000000000001E-4</v>
      </c>
    </row>
    <row r="178" spans="1:4" s="300" customFormat="1" ht="11.25" customHeight="1" x14ac:dyDescent="0.35">
      <c r="A178" s="370" t="s">
        <v>163</v>
      </c>
      <c r="B178" s="370"/>
      <c r="C178" s="306" t="s">
        <v>153</v>
      </c>
      <c r="D178" s="350">
        <f>'Proposed Rates'!I216</f>
        <v>0.7</v>
      </c>
    </row>
    <row r="179" spans="1:4" s="315" customFormat="1" ht="18.75" customHeight="1" x14ac:dyDescent="0.45">
      <c r="A179" s="376" t="s">
        <v>181</v>
      </c>
      <c r="B179" s="376"/>
      <c r="C179" s="376"/>
      <c r="D179" s="399"/>
    </row>
    <row r="180" spans="1:4" s="300" customFormat="1" ht="36" customHeight="1" x14ac:dyDescent="0.35">
      <c r="A180" s="373" t="s">
        <v>182</v>
      </c>
      <c r="B180" s="373"/>
      <c r="C180" s="373"/>
      <c r="D180" s="386"/>
    </row>
    <row r="181" spans="1:4" s="300" customFormat="1" ht="6.75" customHeight="1" x14ac:dyDescent="0.35">
      <c r="A181" s="301"/>
      <c r="B181" s="301"/>
      <c r="C181" s="301"/>
      <c r="D181" s="316"/>
    </row>
    <row r="182" spans="1:4" s="300" customFormat="1" ht="11.25" customHeight="1" x14ac:dyDescent="0.35">
      <c r="A182" s="377" t="s">
        <v>146</v>
      </c>
      <c r="B182" s="397"/>
      <c r="C182" s="397"/>
      <c r="D182" s="397"/>
    </row>
    <row r="183" spans="1:4" s="300" customFormat="1" ht="6.75" customHeight="1" x14ac:dyDescent="0.35">
      <c r="A183" s="302"/>
      <c r="B183" s="303"/>
      <c r="C183" s="303"/>
      <c r="D183" s="303"/>
    </row>
    <row r="184" spans="1:4" s="300" customFormat="1" ht="36" customHeight="1" x14ac:dyDescent="0.35">
      <c r="A184" s="373" t="s">
        <v>147</v>
      </c>
      <c r="B184" s="373"/>
      <c r="C184" s="373"/>
      <c r="D184" s="386"/>
    </row>
    <row r="185" spans="1:4" s="300" customFormat="1" ht="6.75" customHeight="1" x14ac:dyDescent="0.35">
      <c r="A185" s="301"/>
      <c r="B185" s="301"/>
      <c r="C185" s="301"/>
      <c r="D185" s="316"/>
    </row>
    <row r="186" spans="1:4" s="300" customFormat="1" ht="48" customHeight="1" x14ac:dyDescent="0.35">
      <c r="A186" s="373" t="s">
        <v>148</v>
      </c>
      <c r="B186" s="373"/>
      <c r="C186" s="373"/>
      <c r="D186" s="386"/>
    </row>
    <row r="187" spans="1:4" s="300" customFormat="1" ht="6.75" customHeight="1" x14ac:dyDescent="0.35">
      <c r="A187" s="301"/>
      <c r="B187" s="301"/>
      <c r="C187" s="301"/>
      <c r="D187" s="316"/>
    </row>
    <row r="188" spans="1:4" s="300" customFormat="1" ht="24" customHeight="1" x14ac:dyDescent="0.35">
      <c r="A188" s="373" t="s">
        <v>183</v>
      </c>
      <c r="B188" s="373"/>
      <c r="C188" s="373"/>
      <c r="D188" s="386"/>
    </row>
    <row r="189" spans="1:4" s="300" customFormat="1" ht="6.75" customHeight="1" x14ac:dyDescent="0.35">
      <c r="A189" s="301"/>
      <c r="B189" s="301"/>
      <c r="C189" s="301"/>
      <c r="D189" s="316"/>
    </row>
    <row r="190" spans="1:4" s="300" customFormat="1" ht="36" customHeight="1" x14ac:dyDescent="0.35">
      <c r="A190" s="373" t="s">
        <v>184</v>
      </c>
      <c r="B190" s="373"/>
      <c r="C190" s="373"/>
      <c r="D190" s="386"/>
    </row>
    <row r="191" spans="1:4" s="300" customFormat="1" ht="6.75" customHeight="1" x14ac:dyDescent="0.35">
      <c r="A191" s="301"/>
      <c r="B191" s="301"/>
      <c r="C191" s="301"/>
      <c r="D191" s="316"/>
    </row>
    <row r="192" spans="1:4" s="300" customFormat="1" ht="15" customHeight="1" x14ac:dyDescent="0.35">
      <c r="A192" s="388" t="s">
        <v>185</v>
      </c>
      <c r="B192" s="395"/>
      <c r="C192" s="395"/>
      <c r="D192" s="395"/>
    </row>
    <row r="193" spans="1:4" s="300" customFormat="1" ht="6.75" customHeight="1" x14ac:dyDescent="0.35">
      <c r="A193" s="321"/>
      <c r="B193" s="305"/>
      <c r="C193" s="305"/>
      <c r="D193" s="305"/>
    </row>
    <row r="194" spans="1:4" s="300" customFormat="1" ht="11.25" customHeight="1" x14ac:dyDescent="0.35">
      <c r="A194" s="370" t="s">
        <v>152</v>
      </c>
      <c r="B194" s="370"/>
      <c r="C194" s="306" t="s">
        <v>153</v>
      </c>
      <c r="D194" s="352">
        <f>'Proposed Rates'!I15</f>
        <v>192.45</v>
      </c>
    </row>
    <row r="195" spans="1:4" s="300" customFormat="1" ht="11.25" customHeight="1" x14ac:dyDescent="0.35">
      <c r="A195" s="370" t="s">
        <v>186</v>
      </c>
      <c r="B195" s="370"/>
      <c r="C195" s="306" t="s">
        <v>92</v>
      </c>
      <c r="D195" s="354">
        <f>'Proposed Rates'!I28</f>
        <v>2.5688</v>
      </c>
    </row>
    <row r="196" spans="1:4" s="300" customFormat="1" ht="11.25" customHeight="1" x14ac:dyDescent="0.35">
      <c r="A196" s="370" t="s">
        <v>187</v>
      </c>
      <c r="B196" s="370"/>
      <c r="C196" s="306" t="s">
        <v>92</v>
      </c>
      <c r="D196" s="352">
        <f>'Proposed Rates'!I29</f>
        <v>2.3561000000000001</v>
      </c>
    </row>
    <row r="197" spans="1:4" s="300" customFormat="1" ht="11.25" customHeight="1" x14ac:dyDescent="0.35">
      <c r="A197" s="370" t="s">
        <v>188</v>
      </c>
      <c r="B197" s="370"/>
      <c r="C197" s="306" t="s">
        <v>92</v>
      </c>
      <c r="D197" s="353">
        <f>'Proposed Rates'!I30</f>
        <v>2.6145999999999998</v>
      </c>
    </row>
    <row r="198" spans="1:4" s="315" customFormat="1" ht="18.75" customHeight="1" x14ac:dyDescent="0.45">
      <c r="A198" s="376" t="s">
        <v>189</v>
      </c>
      <c r="B198" s="376"/>
      <c r="C198" s="376"/>
      <c r="D198" s="399"/>
    </row>
    <row r="199" spans="1:4" s="300" customFormat="1" ht="36" customHeight="1" x14ac:dyDescent="0.35">
      <c r="A199" s="373" t="s">
        <v>190</v>
      </c>
      <c r="B199" s="373"/>
      <c r="C199" s="373"/>
      <c r="D199" s="386"/>
    </row>
    <row r="200" spans="1:4" s="300" customFormat="1" ht="6.75" customHeight="1" x14ac:dyDescent="0.35">
      <c r="A200" s="301"/>
      <c r="B200" s="301"/>
      <c r="C200" s="301"/>
      <c r="D200" s="316"/>
    </row>
    <row r="201" spans="1:4" s="300" customFormat="1" ht="11.25" customHeight="1" x14ac:dyDescent="0.35">
      <c r="A201" s="377" t="s">
        <v>146</v>
      </c>
      <c r="B201" s="397"/>
      <c r="C201" s="397"/>
      <c r="D201" s="397"/>
    </row>
    <row r="202" spans="1:4" s="300" customFormat="1" ht="6.75" customHeight="1" x14ac:dyDescent="0.35">
      <c r="A202" s="302"/>
      <c r="B202" s="303"/>
      <c r="C202" s="303"/>
      <c r="D202" s="303"/>
    </row>
    <row r="203" spans="1:4" s="300" customFormat="1" ht="36" customHeight="1" x14ac:dyDescent="0.35">
      <c r="A203" s="373" t="s">
        <v>147</v>
      </c>
      <c r="B203" s="373"/>
      <c r="C203" s="373"/>
      <c r="D203" s="386"/>
    </row>
    <row r="204" spans="1:4" s="300" customFormat="1" ht="6.75" customHeight="1" x14ac:dyDescent="0.35">
      <c r="A204" s="301"/>
      <c r="B204" s="301"/>
      <c r="C204" s="301"/>
      <c r="D204" s="316"/>
    </row>
    <row r="205" spans="1:4" s="300" customFormat="1" ht="48" customHeight="1" x14ac:dyDescent="0.35">
      <c r="A205" s="373" t="s">
        <v>148</v>
      </c>
      <c r="B205" s="373"/>
      <c r="C205" s="373"/>
      <c r="D205" s="386"/>
    </row>
    <row r="206" spans="1:4" s="300" customFormat="1" ht="6.75" customHeight="1" x14ac:dyDescent="0.35">
      <c r="A206" s="301"/>
      <c r="B206" s="301"/>
      <c r="C206" s="301"/>
      <c r="D206" s="316"/>
    </row>
    <row r="207" spans="1:4" s="300" customFormat="1" ht="48" customHeight="1" x14ac:dyDescent="0.35">
      <c r="A207" s="373" t="s">
        <v>149</v>
      </c>
      <c r="B207" s="373"/>
      <c r="C207" s="373"/>
      <c r="D207" s="386"/>
    </row>
    <row r="208" spans="1:4" s="300" customFormat="1" ht="6.75" customHeight="1" x14ac:dyDescent="0.35">
      <c r="A208" s="301"/>
      <c r="B208" s="301"/>
      <c r="C208" s="301"/>
      <c r="D208" s="316"/>
    </row>
    <row r="209" spans="1:4" s="300" customFormat="1" ht="36" customHeight="1" x14ac:dyDescent="0.35">
      <c r="A209" s="373" t="s">
        <v>150</v>
      </c>
      <c r="B209" s="373"/>
      <c r="C209" s="373"/>
      <c r="D209" s="386"/>
    </row>
    <row r="210" spans="1:4" s="300" customFormat="1" ht="6.75" customHeight="1" x14ac:dyDescent="0.35">
      <c r="A210" s="301"/>
      <c r="B210" s="301"/>
      <c r="C210" s="301"/>
      <c r="D210" s="316"/>
    </row>
    <row r="211" spans="1:4" s="300" customFormat="1" ht="15" customHeight="1" x14ac:dyDescent="0.35">
      <c r="A211" s="385" t="s">
        <v>151</v>
      </c>
      <c r="B211" s="395"/>
      <c r="C211" s="395"/>
      <c r="D211" s="395"/>
    </row>
    <row r="212" spans="1:4" s="300" customFormat="1" ht="6.75" customHeight="1" x14ac:dyDescent="0.35">
      <c r="A212" s="304"/>
      <c r="B212" s="305"/>
      <c r="C212" s="305"/>
      <c r="D212" s="305"/>
    </row>
    <row r="213" spans="1:4" s="300" customFormat="1" ht="11.25" customHeight="1" x14ac:dyDescent="0.35">
      <c r="A213" s="370" t="s">
        <v>180</v>
      </c>
      <c r="B213" s="370"/>
      <c r="C213" s="306" t="s">
        <v>153</v>
      </c>
      <c r="D213" s="355">
        <f>'Proposed Rates'!I13</f>
        <v>6.64</v>
      </c>
    </row>
    <row r="214" spans="1:4" s="300" customFormat="1" ht="11.25" customHeight="1" x14ac:dyDescent="0.35">
      <c r="A214" s="370" t="s">
        <v>19</v>
      </c>
      <c r="B214" s="370"/>
      <c r="C214" s="306" t="s">
        <v>92</v>
      </c>
      <c r="D214" s="353">
        <f>'Proposed Rates'!I26</f>
        <v>31.196400000000001</v>
      </c>
    </row>
    <row r="215" spans="1:4" s="300" customFormat="1" ht="11.25" customHeight="1" x14ac:dyDescent="0.35">
      <c r="A215" s="370" t="s">
        <v>156</v>
      </c>
      <c r="B215" s="370"/>
      <c r="C215" s="306" t="s">
        <v>92</v>
      </c>
      <c r="D215" s="307">
        <f>'Proposed Rates'!I239</f>
        <v>1.8960000000000001E-2</v>
      </c>
    </row>
    <row r="216" spans="1:4" s="300" customFormat="1" ht="22.5" customHeight="1" x14ac:dyDescent="0.35">
      <c r="A216" s="370" t="s">
        <v>157</v>
      </c>
      <c r="B216" s="370"/>
      <c r="C216" s="306" t="s">
        <v>92</v>
      </c>
      <c r="D216" s="319">
        <f>'Proposed Rates'!I159</f>
        <v>2.1419999999999999</v>
      </c>
    </row>
    <row r="217" spans="1:4" s="300" customFormat="1" ht="22.5" customHeight="1" x14ac:dyDescent="0.35">
      <c r="A217" s="370" t="s">
        <v>158</v>
      </c>
      <c r="B217" s="370"/>
      <c r="C217" s="306" t="s">
        <v>92</v>
      </c>
      <c r="D217" s="319">
        <f>'Proposed Rates'!I173</f>
        <v>1.5209999999999999</v>
      </c>
    </row>
    <row r="218" spans="1:4" s="300" customFormat="1" ht="6.75" customHeight="1" x14ac:dyDescent="0.35">
      <c r="A218" s="308"/>
      <c r="B218" s="308"/>
      <c r="C218" s="306"/>
      <c r="D218" s="307"/>
    </row>
    <row r="219" spans="1:4" s="300" customFormat="1" ht="15" customHeight="1" x14ac:dyDescent="0.35">
      <c r="A219" s="387" t="s">
        <v>159</v>
      </c>
      <c r="B219" s="375"/>
      <c r="C219" s="306"/>
      <c r="D219" s="310"/>
    </row>
    <row r="220" spans="1:4" s="300" customFormat="1" ht="6.75" customHeight="1" x14ac:dyDescent="0.35">
      <c r="A220" s="311"/>
      <c r="B220" s="309"/>
      <c r="C220" s="306"/>
      <c r="D220" s="310"/>
    </row>
    <row r="221" spans="1:4" s="300" customFormat="1" ht="11.25" customHeight="1" x14ac:dyDescent="0.35">
      <c r="A221" s="370" t="s">
        <v>160</v>
      </c>
      <c r="B221" s="370"/>
      <c r="C221" s="312" t="s">
        <v>91</v>
      </c>
      <c r="D221" s="313">
        <v>3.0000000000000001E-3</v>
      </c>
    </row>
    <row r="222" spans="1:4" s="300" customFormat="1" ht="11.25" customHeight="1" x14ac:dyDescent="0.35">
      <c r="A222" s="375" t="s">
        <v>161</v>
      </c>
      <c r="B222" s="375"/>
      <c r="C222" s="312" t="s">
        <v>91</v>
      </c>
      <c r="D222" s="314">
        <v>4.0000000000000002E-4</v>
      </c>
    </row>
    <row r="223" spans="1:4" s="300" customFormat="1" ht="11.25" customHeight="1" x14ac:dyDescent="0.35">
      <c r="A223" s="370" t="s">
        <v>162</v>
      </c>
      <c r="B223" s="370"/>
      <c r="C223" s="312" t="s">
        <v>91</v>
      </c>
      <c r="D223" s="314">
        <v>5.0000000000000001E-4</v>
      </c>
    </row>
    <row r="224" spans="1:4" s="300" customFormat="1" ht="11.25" customHeight="1" x14ac:dyDescent="0.35">
      <c r="A224" s="370" t="s">
        <v>163</v>
      </c>
      <c r="B224" s="370"/>
      <c r="C224" s="306" t="s">
        <v>153</v>
      </c>
      <c r="D224" s="350">
        <f>'Proposed Rates'!I215</f>
        <v>0.7</v>
      </c>
    </row>
    <row r="225" spans="1:4" s="315" customFormat="1" ht="18.75" customHeight="1" x14ac:dyDescent="0.45">
      <c r="A225" s="376" t="s">
        <v>191</v>
      </c>
      <c r="B225" s="376"/>
      <c r="C225" s="376"/>
      <c r="D225" s="399"/>
    </row>
    <row r="226" spans="1:4" s="300" customFormat="1" ht="60" customHeight="1" x14ac:dyDescent="0.35">
      <c r="A226" s="373" t="s">
        <v>192</v>
      </c>
      <c r="B226" s="373"/>
      <c r="C226" s="373"/>
      <c r="D226" s="386"/>
    </row>
    <row r="227" spans="1:4" s="300" customFormat="1" ht="6.75" customHeight="1" x14ac:dyDescent="0.35">
      <c r="A227" s="301"/>
      <c r="B227" s="301"/>
      <c r="C227" s="301"/>
      <c r="D227" s="316"/>
    </row>
    <row r="228" spans="1:4" s="300" customFormat="1" ht="11.25" customHeight="1" x14ac:dyDescent="0.35">
      <c r="A228" s="377" t="s">
        <v>146</v>
      </c>
      <c r="B228" s="397"/>
      <c r="C228" s="397"/>
      <c r="D228" s="397"/>
    </row>
    <row r="229" spans="1:4" s="300" customFormat="1" ht="6.75" customHeight="1" x14ac:dyDescent="0.35">
      <c r="A229" s="302"/>
      <c r="B229" s="303"/>
      <c r="C229" s="303"/>
      <c r="D229" s="303"/>
    </row>
    <row r="230" spans="1:4" s="300" customFormat="1" ht="36" customHeight="1" x14ac:dyDescent="0.35">
      <c r="A230" s="373" t="s">
        <v>147</v>
      </c>
      <c r="B230" s="373"/>
      <c r="C230" s="373"/>
      <c r="D230" s="386"/>
    </row>
    <row r="231" spans="1:4" s="300" customFormat="1" ht="6.75" customHeight="1" x14ac:dyDescent="0.35">
      <c r="A231" s="301"/>
      <c r="B231" s="301"/>
      <c r="C231" s="301"/>
      <c r="D231" s="316"/>
    </row>
    <row r="232" spans="1:4" s="300" customFormat="1" ht="48" customHeight="1" x14ac:dyDescent="0.35">
      <c r="A232" s="373" t="s">
        <v>148</v>
      </c>
      <c r="B232" s="373"/>
      <c r="C232" s="373"/>
      <c r="D232" s="386"/>
    </row>
    <row r="233" spans="1:4" s="300" customFormat="1" ht="6.75" customHeight="1" x14ac:dyDescent="0.35">
      <c r="A233" s="301"/>
      <c r="B233" s="301"/>
      <c r="C233" s="301"/>
      <c r="D233" s="316"/>
    </row>
    <row r="234" spans="1:4" s="300" customFormat="1" ht="48" customHeight="1" x14ac:dyDescent="0.35">
      <c r="A234" s="373" t="s">
        <v>149</v>
      </c>
      <c r="B234" s="373"/>
      <c r="C234" s="373"/>
      <c r="D234" s="386"/>
    </row>
    <row r="235" spans="1:4" s="300" customFormat="1" ht="6.75" customHeight="1" x14ac:dyDescent="0.35">
      <c r="A235" s="301"/>
      <c r="B235" s="301"/>
      <c r="C235" s="301"/>
      <c r="D235" s="316"/>
    </row>
    <row r="236" spans="1:4" s="300" customFormat="1" ht="36" customHeight="1" x14ac:dyDescent="0.35">
      <c r="A236" s="373" t="s">
        <v>193</v>
      </c>
      <c r="B236" s="373"/>
      <c r="C236" s="373"/>
      <c r="D236" s="386"/>
    </row>
    <row r="237" spans="1:4" s="300" customFormat="1" ht="6.75" customHeight="1" x14ac:dyDescent="0.35">
      <c r="A237" s="301"/>
      <c r="B237" s="301"/>
      <c r="C237" s="301"/>
      <c r="D237" s="316"/>
    </row>
    <row r="238" spans="1:4" s="300" customFormat="1" ht="15" customHeight="1" x14ac:dyDescent="0.35">
      <c r="A238" s="385" t="s">
        <v>151</v>
      </c>
      <c r="B238" s="395"/>
      <c r="C238" s="395"/>
      <c r="D238" s="395"/>
    </row>
    <row r="239" spans="1:4" s="300" customFormat="1" ht="6.75" customHeight="1" x14ac:dyDescent="0.35">
      <c r="A239" s="304"/>
      <c r="B239" s="305"/>
      <c r="C239" s="305"/>
      <c r="D239" s="305"/>
    </row>
    <row r="240" spans="1:4" s="300" customFormat="1" ht="11.25" customHeight="1" x14ac:dyDescent="0.35">
      <c r="A240" s="370" t="s">
        <v>180</v>
      </c>
      <c r="B240" s="370"/>
      <c r="C240" s="306" t="s">
        <v>153</v>
      </c>
      <c r="D240" s="352">
        <f>'Proposed Rates'!I12</f>
        <v>1.1599999999999999</v>
      </c>
    </row>
    <row r="241" spans="1:4" s="300" customFormat="1" ht="11.25" customHeight="1" x14ac:dyDescent="0.35">
      <c r="A241" s="370" t="s">
        <v>19</v>
      </c>
      <c r="B241" s="370"/>
      <c r="C241" s="306" t="s">
        <v>92</v>
      </c>
      <c r="D241" s="352">
        <f>'Proposed Rates'!I25</f>
        <v>8.2235999999999994</v>
      </c>
    </row>
    <row r="242" spans="1:4" s="300" customFormat="1" ht="11.25" customHeight="1" x14ac:dyDescent="0.35">
      <c r="A242" s="370" t="s">
        <v>156</v>
      </c>
      <c r="B242" s="370"/>
      <c r="C242" s="306" t="s">
        <v>92</v>
      </c>
      <c r="D242" s="322">
        <f>'Proposed Rates'!I238</f>
        <v>1.9359999999999999E-2</v>
      </c>
    </row>
    <row r="243" spans="1:4" s="300" customFormat="1" ht="22.5" customHeight="1" x14ac:dyDescent="0.35">
      <c r="A243" s="370" t="s">
        <v>157</v>
      </c>
      <c r="B243" s="370"/>
      <c r="C243" s="306" t="s">
        <v>92</v>
      </c>
      <c r="D243" s="307">
        <f>'Proposed Rates'!I158</f>
        <v>2.1528999999999998</v>
      </c>
    </row>
    <row r="244" spans="1:4" s="300" customFormat="1" ht="22.5" customHeight="1" x14ac:dyDescent="0.35">
      <c r="A244" s="370" t="s">
        <v>158</v>
      </c>
      <c r="B244" s="370"/>
      <c r="C244" s="306" t="s">
        <v>92</v>
      </c>
      <c r="D244" s="307">
        <f>'Proposed Rates'!I172</f>
        <v>1.5528</v>
      </c>
    </row>
    <row r="245" spans="1:4" s="300" customFormat="1" ht="6.75" customHeight="1" x14ac:dyDescent="0.35">
      <c r="A245" s="308"/>
      <c r="B245" s="308"/>
      <c r="C245" s="306"/>
      <c r="D245" s="307"/>
    </row>
    <row r="246" spans="1:4" s="300" customFormat="1" ht="15" customHeight="1" x14ac:dyDescent="0.35">
      <c r="A246" s="387" t="s">
        <v>159</v>
      </c>
      <c r="B246" s="375"/>
      <c r="C246" s="306"/>
      <c r="D246" s="310"/>
    </row>
    <row r="247" spans="1:4" s="300" customFormat="1" ht="6.75" customHeight="1" x14ac:dyDescent="0.35">
      <c r="A247" s="311"/>
      <c r="B247" s="309"/>
      <c r="C247" s="306"/>
      <c r="D247" s="310"/>
    </row>
    <row r="248" spans="1:4" s="300" customFormat="1" ht="11.25" customHeight="1" x14ac:dyDescent="0.35">
      <c r="A248" s="370" t="s">
        <v>160</v>
      </c>
      <c r="B248" s="370"/>
      <c r="C248" s="312" t="s">
        <v>91</v>
      </c>
      <c r="D248" s="313">
        <v>3.0000000000000001E-3</v>
      </c>
    </row>
    <row r="249" spans="1:4" s="300" customFormat="1" ht="11.25" customHeight="1" x14ac:dyDescent="0.35">
      <c r="A249" s="375" t="s">
        <v>161</v>
      </c>
      <c r="B249" s="375"/>
      <c r="C249" s="312" t="s">
        <v>91</v>
      </c>
      <c r="D249" s="314">
        <v>4.0000000000000002E-4</v>
      </c>
    </row>
    <row r="250" spans="1:4" s="300" customFormat="1" ht="11.25" customHeight="1" x14ac:dyDescent="0.35">
      <c r="A250" s="370" t="s">
        <v>162</v>
      </c>
      <c r="B250" s="370"/>
      <c r="C250" s="312" t="s">
        <v>91</v>
      </c>
      <c r="D250" s="314">
        <v>5.0000000000000001E-4</v>
      </c>
    </row>
    <row r="251" spans="1:4" s="300" customFormat="1" ht="11.25" customHeight="1" x14ac:dyDescent="0.35">
      <c r="A251" s="370" t="s">
        <v>163</v>
      </c>
      <c r="B251" s="370"/>
      <c r="C251" s="306" t="s">
        <v>153</v>
      </c>
      <c r="D251" s="350">
        <f>'Proposed Rates'!I214</f>
        <v>0.7</v>
      </c>
    </row>
    <row r="252" spans="1:4" s="315" customFormat="1" ht="18.75" customHeight="1" x14ac:dyDescent="0.45">
      <c r="A252" s="376" t="s">
        <v>194</v>
      </c>
      <c r="B252" s="376"/>
      <c r="C252" s="376"/>
      <c r="D252" s="399"/>
    </row>
    <row r="253" spans="1:4" s="300" customFormat="1" ht="36" customHeight="1" x14ac:dyDescent="0.35">
      <c r="A253" s="373" t="s">
        <v>195</v>
      </c>
      <c r="B253" s="373"/>
      <c r="C253" s="373"/>
      <c r="D253" s="386"/>
    </row>
    <row r="254" spans="1:4" s="300" customFormat="1" ht="6.75" customHeight="1" x14ac:dyDescent="0.35">
      <c r="A254" s="301"/>
      <c r="B254" s="301"/>
      <c r="C254" s="301"/>
      <c r="D254" s="316"/>
    </row>
    <row r="255" spans="1:4" s="300" customFormat="1" ht="11.25" customHeight="1" x14ac:dyDescent="0.35">
      <c r="A255" s="377" t="s">
        <v>146</v>
      </c>
      <c r="B255" s="397"/>
      <c r="C255" s="397"/>
      <c r="D255" s="397"/>
    </row>
    <row r="256" spans="1:4" s="300" customFormat="1" ht="6.75" customHeight="1" x14ac:dyDescent="0.35">
      <c r="A256" s="302"/>
      <c r="B256" s="303"/>
      <c r="C256" s="303"/>
      <c r="D256" s="303"/>
    </row>
    <row r="257" spans="1:4" s="300" customFormat="1" ht="36" customHeight="1" x14ac:dyDescent="0.35">
      <c r="A257" s="373" t="s">
        <v>147</v>
      </c>
      <c r="B257" s="373"/>
      <c r="C257" s="373"/>
      <c r="D257" s="386"/>
    </row>
    <row r="258" spans="1:4" s="300" customFormat="1" ht="6.75" customHeight="1" x14ac:dyDescent="0.35">
      <c r="A258" s="301"/>
      <c r="B258" s="301"/>
      <c r="C258" s="301"/>
      <c r="D258" s="316"/>
    </row>
    <row r="259" spans="1:4" s="300" customFormat="1" ht="48" customHeight="1" x14ac:dyDescent="0.35">
      <c r="A259" s="373" t="s">
        <v>148</v>
      </c>
      <c r="B259" s="373"/>
      <c r="C259" s="373"/>
      <c r="D259" s="386"/>
    </row>
    <row r="260" spans="1:4" s="300" customFormat="1" ht="6.75" customHeight="1" x14ac:dyDescent="0.35">
      <c r="A260" s="301"/>
      <c r="B260" s="301"/>
      <c r="C260" s="301"/>
      <c r="D260" s="316"/>
    </row>
    <row r="261" spans="1:4" s="300" customFormat="1" ht="24" customHeight="1" x14ac:dyDescent="0.35">
      <c r="A261" s="373" t="s">
        <v>196</v>
      </c>
      <c r="B261" s="373"/>
      <c r="C261" s="373"/>
      <c r="D261" s="386"/>
    </row>
    <row r="262" spans="1:4" s="300" customFormat="1" ht="6.75" customHeight="1" x14ac:dyDescent="0.35">
      <c r="A262" s="301"/>
      <c r="B262" s="301"/>
      <c r="C262" s="301"/>
      <c r="D262" s="316"/>
    </row>
    <row r="263" spans="1:4" s="300" customFormat="1" ht="36" customHeight="1" x14ac:dyDescent="0.35">
      <c r="A263" s="373" t="s">
        <v>193</v>
      </c>
      <c r="B263" s="373"/>
      <c r="C263" s="373"/>
      <c r="D263" s="386"/>
    </row>
    <row r="264" spans="1:4" s="300" customFormat="1" ht="6.75" customHeight="1" x14ac:dyDescent="0.35">
      <c r="A264" s="301"/>
      <c r="B264" s="301"/>
      <c r="C264" s="301"/>
      <c r="D264" s="316"/>
    </row>
    <row r="265" spans="1:4" s="300" customFormat="1" ht="15" customHeight="1" x14ac:dyDescent="0.35">
      <c r="A265" s="385" t="s">
        <v>151</v>
      </c>
      <c r="B265" s="395"/>
      <c r="C265" s="395"/>
      <c r="D265" s="395"/>
    </row>
    <row r="266" spans="1:4" s="300" customFormat="1" ht="6.75" customHeight="1" x14ac:dyDescent="0.35">
      <c r="A266" s="304"/>
      <c r="B266" s="305"/>
      <c r="C266" s="305"/>
      <c r="D266" s="305"/>
    </row>
    <row r="267" spans="1:4" s="300" customFormat="1" ht="11.25" customHeight="1" x14ac:dyDescent="0.35">
      <c r="A267" s="370" t="s">
        <v>152</v>
      </c>
      <c r="B267" s="370"/>
      <c r="C267" s="306" t="s">
        <v>153</v>
      </c>
      <c r="D267" s="323">
        <f>'Proposed Rates'!I352</f>
        <v>16</v>
      </c>
    </row>
    <row r="268" spans="1:4" s="315" customFormat="1" ht="18.75" customHeight="1" x14ac:dyDescent="0.45">
      <c r="A268" s="376" t="s">
        <v>265</v>
      </c>
      <c r="B268" s="376"/>
      <c r="C268" s="376"/>
      <c r="D268" s="399"/>
    </row>
    <row r="269" spans="1:4" s="300" customFormat="1" ht="36" customHeight="1" x14ac:dyDescent="0.35">
      <c r="A269" s="373" t="s">
        <v>198</v>
      </c>
      <c r="B269" s="373"/>
      <c r="C269" s="373"/>
      <c r="D269" s="386"/>
    </row>
    <row r="270" spans="1:4" s="300" customFormat="1" ht="6.75" customHeight="1" x14ac:dyDescent="0.35">
      <c r="A270" s="301"/>
      <c r="B270" s="301"/>
      <c r="C270" s="301"/>
      <c r="D270" s="316"/>
    </row>
    <row r="271" spans="1:4" s="300" customFormat="1" ht="11.25" customHeight="1" x14ac:dyDescent="0.35">
      <c r="A271" s="377" t="s">
        <v>146</v>
      </c>
      <c r="B271" s="397"/>
      <c r="C271" s="397"/>
      <c r="D271" s="397"/>
    </row>
    <row r="272" spans="1:4" s="300" customFormat="1" ht="6.75" customHeight="1" x14ac:dyDescent="0.35">
      <c r="A272" s="302"/>
      <c r="B272" s="303"/>
      <c r="C272" s="303"/>
      <c r="D272" s="303"/>
    </row>
    <row r="273" spans="1:4" s="300" customFormat="1" ht="36" customHeight="1" x14ac:dyDescent="0.35">
      <c r="A273" s="373" t="s">
        <v>147</v>
      </c>
      <c r="B273" s="373"/>
      <c r="C273" s="373"/>
      <c r="D273" s="386"/>
    </row>
    <row r="274" spans="1:4" s="300" customFormat="1" ht="6.75" customHeight="1" x14ac:dyDescent="0.35">
      <c r="A274" s="301"/>
      <c r="B274" s="301"/>
      <c r="C274" s="301"/>
      <c r="D274" s="316"/>
    </row>
    <row r="275" spans="1:4" s="300" customFormat="1" ht="48" customHeight="1" x14ac:dyDescent="0.35">
      <c r="A275" s="373" t="s">
        <v>148</v>
      </c>
      <c r="B275" s="373"/>
      <c r="C275" s="373"/>
      <c r="D275" s="386"/>
    </row>
    <row r="276" spans="1:4" s="300" customFormat="1" ht="6.75" customHeight="1" x14ac:dyDescent="0.35">
      <c r="A276" s="301"/>
      <c r="B276" s="301"/>
      <c r="C276" s="301"/>
      <c r="D276" s="316"/>
    </row>
    <row r="277" spans="1:4" s="300" customFormat="1" ht="24" customHeight="1" x14ac:dyDescent="0.35">
      <c r="A277" s="373" t="s">
        <v>196</v>
      </c>
      <c r="B277" s="373"/>
      <c r="C277" s="373"/>
      <c r="D277" s="386"/>
    </row>
    <row r="278" spans="1:4" s="300" customFormat="1" ht="6.75" customHeight="1" x14ac:dyDescent="0.35">
      <c r="A278" s="301"/>
      <c r="B278" s="301"/>
      <c r="C278" s="301"/>
      <c r="D278" s="316"/>
    </row>
    <row r="279" spans="1:4" s="300" customFormat="1" ht="36" customHeight="1" x14ac:dyDescent="0.35">
      <c r="A279" s="373" t="s">
        <v>193</v>
      </c>
      <c r="B279" s="373"/>
      <c r="C279" s="373"/>
      <c r="D279" s="386"/>
    </row>
    <row r="280" spans="1:4" s="300" customFormat="1" ht="6.75" customHeight="1" x14ac:dyDescent="0.35">
      <c r="A280" s="301"/>
      <c r="B280" s="301"/>
      <c r="C280" s="301"/>
      <c r="D280" s="316"/>
    </row>
    <row r="281" spans="1:4" s="300" customFormat="1" ht="15" customHeight="1" x14ac:dyDescent="0.35">
      <c r="A281" s="385" t="s">
        <v>151</v>
      </c>
      <c r="B281" s="395"/>
      <c r="C281" s="395"/>
      <c r="D281" s="395"/>
    </row>
    <row r="282" spans="1:4" s="300" customFormat="1" ht="6.75" customHeight="1" x14ac:dyDescent="0.35">
      <c r="A282" s="304"/>
      <c r="B282" s="305"/>
      <c r="C282" s="305"/>
      <c r="D282" s="305"/>
    </row>
    <row r="283" spans="1:4" s="300" customFormat="1" ht="11.25" customHeight="1" x14ac:dyDescent="0.35">
      <c r="A283" s="370" t="s">
        <v>152</v>
      </c>
      <c r="B283" s="370"/>
      <c r="C283" s="306" t="s">
        <v>153</v>
      </c>
      <c r="D283" s="323">
        <f>'Proposed Rates'!I353</f>
        <v>16</v>
      </c>
    </row>
    <row r="284" spans="1:4" s="315" customFormat="1" ht="18.75" customHeight="1" x14ac:dyDescent="0.45">
      <c r="A284" s="376" t="s">
        <v>199</v>
      </c>
      <c r="B284" s="376"/>
      <c r="C284" s="376"/>
      <c r="D284" s="399"/>
    </row>
    <row r="285" spans="1:4" s="300" customFormat="1" ht="36" customHeight="1" x14ac:dyDescent="0.35">
      <c r="A285" s="373" t="s">
        <v>200</v>
      </c>
      <c r="B285" s="373"/>
      <c r="C285" s="373"/>
      <c r="D285" s="386"/>
    </row>
    <row r="286" spans="1:4" s="300" customFormat="1" ht="6.75" customHeight="1" x14ac:dyDescent="0.35">
      <c r="A286" s="301"/>
      <c r="B286" s="301"/>
      <c r="C286" s="301"/>
      <c r="D286" s="316"/>
    </row>
    <row r="287" spans="1:4" s="300" customFormat="1" ht="11.25" customHeight="1" x14ac:dyDescent="0.35">
      <c r="A287" s="377" t="s">
        <v>146</v>
      </c>
      <c r="B287" s="397"/>
      <c r="C287" s="397"/>
      <c r="D287" s="397"/>
    </row>
    <row r="288" spans="1:4" s="300" customFormat="1" ht="6.75" customHeight="1" x14ac:dyDescent="0.35">
      <c r="A288" s="302"/>
      <c r="B288" s="303"/>
      <c r="C288" s="303"/>
      <c r="D288" s="303"/>
    </row>
    <row r="289" spans="1:4" s="300" customFormat="1" ht="36" customHeight="1" x14ac:dyDescent="0.35">
      <c r="A289" s="373" t="s">
        <v>147</v>
      </c>
      <c r="B289" s="373"/>
      <c r="C289" s="373"/>
      <c r="D289" s="386"/>
    </row>
    <row r="290" spans="1:4" s="300" customFormat="1" ht="6.75" customHeight="1" x14ac:dyDescent="0.35">
      <c r="A290" s="301"/>
      <c r="B290" s="301"/>
      <c r="C290" s="301"/>
      <c r="D290" s="316"/>
    </row>
    <row r="291" spans="1:4" s="300" customFormat="1" ht="48" customHeight="1" x14ac:dyDescent="0.35">
      <c r="A291" s="373" t="s">
        <v>148</v>
      </c>
      <c r="B291" s="373"/>
      <c r="C291" s="373"/>
      <c r="D291" s="386"/>
    </row>
    <row r="292" spans="1:4" s="300" customFormat="1" ht="6.75" customHeight="1" x14ac:dyDescent="0.35">
      <c r="A292" s="301"/>
      <c r="B292" s="301"/>
      <c r="C292" s="301"/>
      <c r="D292" s="316"/>
    </row>
    <row r="293" spans="1:4" s="300" customFormat="1" ht="24" customHeight="1" x14ac:dyDescent="0.35">
      <c r="A293" s="373" t="s">
        <v>196</v>
      </c>
      <c r="B293" s="373"/>
      <c r="C293" s="373"/>
      <c r="D293" s="386"/>
    </row>
    <row r="294" spans="1:4" s="300" customFormat="1" ht="6.75" customHeight="1" x14ac:dyDescent="0.35">
      <c r="A294" s="301"/>
      <c r="B294" s="301"/>
      <c r="C294" s="301"/>
      <c r="D294" s="316"/>
    </row>
    <row r="295" spans="1:4" s="300" customFormat="1" ht="36" customHeight="1" x14ac:dyDescent="0.35">
      <c r="A295" s="373" t="s">
        <v>193</v>
      </c>
      <c r="B295" s="373"/>
      <c r="C295" s="373"/>
      <c r="D295" s="386"/>
    </row>
    <row r="296" spans="1:4" s="300" customFormat="1" ht="6.75" customHeight="1" x14ac:dyDescent="0.35">
      <c r="A296" s="301"/>
      <c r="B296" s="301"/>
      <c r="C296" s="301"/>
      <c r="D296" s="316"/>
    </row>
    <row r="297" spans="1:4" s="300" customFormat="1" ht="15" customHeight="1" x14ac:dyDescent="0.35">
      <c r="A297" s="385" t="s">
        <v>151</v>
      </c>
      <c r="B297" s="395"/>
      <c r="C297" s="395"/>
      <c r="D297" s="395"/>
    </row>
    <row r="298" spans="1:4" s="300" customFormat="1" ht="6.75" customHeight="1" x14ac:dyDescent="0.35">
      <c r="A298" s="304"/>
      <c r="B298" s="305"/>
      <c r="C298" s="305"/>
      <c r="D298" s="305"/>
    </row>
    <row r="299" spans="1:4" s="300" customFormat="1" ht="11.25" customHeight="1" x14ac:dyDescent="0.35">
      <c r="A299" s="370" t="s">
        <v>152</v>
      </c>
      <c r="B299" s="370"/>
      <c r="C299" s="306" t="s">
        <v>153</v>
      </c>
      <c r="D299" s="323">
        <f>'Proposed Rates'!I354</f>
        <v>84</v>
      </c>
    </row>
    <row r="300" spans="1:4" s="315" customFormat="1" ht="18.75" customHeight="1" x14ac:dyDescent="0.45">
      <c r="A300" s="376" t="s">
        <v>201</v>
      </c>
      <c r="B300" s="376"/>
      <c r="C300" s="376"/>
      <c r="D300" s="399"/>
    </row>
    <row r="301" spans="1:4" s="300" customFormat="1" ht="36" customHeight="1" x14ac:dyDescent="0.35">
      <c r="A301" s="373" t="s">
        <v>202</v>
      </c>
      <c r="B301" s="373"/>
      <c r="C301" s="373"/>
      <c r="D301" s="386"/>
    </row>
    <row r="302" spans="1:4" s="300" customFormat="1" ht="6.75" customHeight="1" x14ac:dyDescent="0.35">
      <c r="A302" s="301"/>
      <c r="B302" s="301"/>
      <c r="C302" s="301"/>
      <c r="D302" s="316"/>
    </row>
    <row r="303" spans="1:4" s="300" customFormat="1" ht="11.25" customHeight="1" x14ac:dyDescent="0.35">
      <c r="A303" s="377" t="s">
        <v>146</v>
      </c>
      <c r="B303" s="397"/>
      <c r="C303" s="397"/>
      <c r="D303" s="397"/>
    </row>
    <row r="304" spans="1:4" s="300" customFormat="1" ht="6.75" customHeight="1" x14ac:dyDescent="0.35">
      <c r="A304" s="302"/>
      <c r="B304" s="303"/>
      <c r="C304" s="303"/>
      <c r="D304" s="303"/>
    </row>
    <row r="305" spans="1:4" s="300" customFormat="1" ht="36" customHeight="1" x14ac:dyDescent="0.35">
      <c r="A305" s="373" t="s">
        <v>147</v>
      </c>
      <c r="B305" s="373"/>
      <c r="C305" s="373"/>
      <c r="D305" s="386"/>
    </row>
    <row r="306" spans="1:4" s="300" customFormat="1" ht="6.75" customHeight="1" x14ac:dyDescent="0.35">
      <c r="A306" s="301"/>
      <c r="B306" s="301"/>
      <c r="C306" s="301"/>
      <c r="D306" s="316"/>
    </row>
    <row r="307" spans="1:4" s="300" customFormat="1" ht="48" customHeight="1" x14ac:dyDescent="0.35">
      <c r="A307" s="373" t="s">
        <v>148</v>
      </c>
      <c r="B307" s="373"/>
      <c r="C307" s="373"/>
      <c r="D307" s="386"/>
    </row>
    <row r="308" spans="1:4" s="300" customFormat="1" ht="6.75" customHeight="1" x14ac:dyDescent="0.35">
      <c r="A308" s="301"/>
      <c r="B308" s="301"/>
      <c r="C308" s="301"/>
      <c r="D308" s="316"/>
    </row>
    <row r="309" spans="1:4" s="300" customFormat="1" ht="24" customHeight="1" x14ac:dyDescent="0.35">
      <c r="A309" s="373" t="s">
        <v>196</v>
      </c>
      <c r="B309" s="373"/>
      <c r="C309" s="373"/>
      <c r="D309" s="386"/>
    </row>
    <row r="310" spans="1:4" s="300" customFormat="1" ht="6.75" customHeight="1" x14ac:dyDescent="0.35">
      <c r="A310" s="301"/>
      <c r="B310" s="301"/>
      <c r="C310" s="301"/>
      <c r="D310" s="316"/>
    </row>
    <row r="311" spans="1:4" s="300" customFormat="1" ht="36" customHeight="1" x14ac:dyDescent="0.35">
      <c r="A311" s="373" t="s">
        <v>193</v>
      </c>
      <c r="B311" s="373"/>
      <c r="C311" s="373"/>
      <c r="D311" s="386"/>
    </row>
    <row r="312" spans="1:4" s="300" customFormat="1" ht="6.75" customHeight="1" x14ac:dyDescent="0.35">
      <c r="A312" s="301"/>
      <c r="B312" s="301"/>
      <c r="C312" s="301"/>
      <c r="D312" s="316"/>
    </row>
    <row r="313" spans="1:4" s="300" customFormat="1" ht="15" customHeight="1" x14ac:dyDescent="0.35">
      <c r="A313" s="385" t="s">
        <v>151</v>
      </c>
      <c r="B313" s="395"/>
      <c r="C313" s="395"/>
      <c r="D313" s="395"/>
    </row>
    <row r="314" spans="1:4" s="300" customFormat="1" ht="6.75" customHeight="1" x14ac:dyDescent="0.35">
      <c r="A314" s="304"/>
      <c r="B314" s="305"/>
      <c r="C314" s="305"/>
      <c r="D314" s="305"/>
    </row>
    <row r="315" spans="1:4" s="300" customFormat="1" ht="11.25" customHeight="1" x14ac:dyDescent="0.35">
      <c r="A315" s="370" t="s">
        <v>152</v>
      </c>
      <c r="B315" s="370"/>
      <c r="C315" s="306" t="s">
        <v>153</v>
      </c>
      <c r="D315" s="323">
        <f>'Proposed Rates'!I355</f>
        <v>347</v>
      </c>
    </row>
    <row r="316" spans="1:4" s="300" customFormat="1" ht="6.75" customHeight="1" x14ac:dyDescent="0.35">
      <c r="A316" s="324"/>
      <c r="B316" s="308"/>
      <c r="C316" s="306"/>
      <c r="D316" s="323"/>
    </row>
    <row r="317" spans="1:4" s="300" customFormat="1" ht="18" customHeight="1" x14ac:dyDescent="0.4">
      <c r="A317" s="325" t="s">
        <v>203</v>
      </c>
      <c r="B317" s="326"/>
      <c r="C317" s="326"/>
      <c r="D317" s="327"/>
    </row>
    <row r="318" spans="1:4" s="300" customFormat="1" ht="11.25" customHeight="1" x14ac:dyDescent="0.35">
      <c r="A318" s="375" t="s">
        <v>204</v>
      </c>
      <c r="B318" s="375"/>
      <c r="C318" s="328" t="s">
        <v>92</v>
      </c>
      <c r="D318" s="329">
        <f>'Proposed Rates'!I356</f>
        <v>-0.45</v>
      </c>
    </row>
    <row r="319" spans="1:4" s="300" customFormat="1" ht="11.25" customHeight="1" x14ac:dyDescent="0.35">
      <c r="A319" s="370" t="s">
        <v>205</v>
      </c>
      <c r="B319" s="370"/>
      <c r="C319" s="328" t="s">
        <v>206</v>
      </c>
      <c r="D319" s="329">
        <f>'Proposed Rates'!I357</f>
        <v>-1</v>
      </c>
    </row>
    <row r="320" spans="1:4" s="300" customFormat="1" ht="18" customHeight="1" x14ac:dyDescent="0.4">
      <c r="A320" s="325" t="s">
        <v>207</v>
      </c>
      <c r="B320" s="326"/>
      <c r="C320" s="326"/>
      <c r="D320" s="330"/>
    </row>
    <row r="321" spans="1:4" s="300" customFormat="1" ht="6.75" customHeight="1" x14ac:dyDescent="0.4">
      <c r="A321" s="325"/>
      <c r="B321" s="326"/>
      <c r="C321" s="326"/>
      <c r="D321" s="330"/>
    </row>
    <row r="322" spans="1:4" s="300" customFormat="1" ht="11.25" customHeight="1" x14ac:dyDescent="0.35">
      <c r="A322" s="384" t="s">
        <v>146</v>
      </c>
      <c r="B322" s="374"/>
      <c r="C322" s="374"/>
      <c r="D322" s="374"/>
    </row>
    <row r="323" spans="1:4" s="300" customFormat="1" ht="6.75" customHeight="1" x14ac:dyDescent="0.35">
      <c r="A323" s="331"/>
      <c r="B323" s="332"/>
      <c r="C323" s="332"/>
      <c r="D323" s="332"/>
    </row>
    <row r="324" spans="1:4" s="300" customFormat="1" ht="36" customHeight="1" x14ac:dyDescent="0.35">
      <c r="A324" s="382" t="s">
        <v>147</v>
      </c>
      <c r="B324" s="382"/>
      <c r="C324" s="382"/>
      <c r="D324" s="398"/>
    </row>
    <row r="325" spans="1:4" s="300" customFormat="1" ht="6.75" customHeight="1" x14ac:dyDescent="0.35">
      <c r="A325" s="333"/>
      <c r="B325" s="333"/>
      <c r="C325" s="333"/>
      <c r="D325" s="334"/>
    </row>
    <row r="326" spans="1:4" s="300" customFormat="1" ht="48" customHeight="1" x14ac:dyDescent="0.35">
      <c r="A326" s="382" t="s">
        <v>208</v>
      </c>
      <c r="B326" s="382"/>
      <c r="C326" s="382"/>
      <c r="D326" s="398"/>
    </row>
    <row r="327" spans="1:4" s="300" customFormat="1" ht="6.75" customHeight="1" x14ac:dyDescent="0.35">
      <c r="A327" s="333"/>
      <c r="B327" s="333"/>
      <c r="C327" s="333"/>
      <c r="D327" s="334"/>
    </row>
    <row r="328" spans="1:4" s="300" customFormat="1" ht="36" customHeight="1" x14ac:dyDescent="0.35">
      <c r="A328" s="382" t="s">
        <v>150</v>
      </c>
      <c r="B328" s="382"/>
      <c r="C328" s="382"/>
      <c r="D328" s="398"/>
    </row>
    <row r="329" spans="1:4" s="300" customFormat="1" ht="6.75" customHeight="1" x14ac:dyDescent="0.35">
      <c r="A329" s="333"/>
      <c r="B329" s="333"/>
      <c r="C329" s="333"/>
      <c r="D329" s="334"/>
    </row>
    <row r="330" spans="1:4" s="300" customFormat="1" ht="15" customHeight="1" x14ac:dyDescent="0.35">
      <c r="A330" s="335" t="s">
        <v>209</v>
      </c>
      <c r="B330" s="326"/>
      <c r="C330" s="326"/>
      <c r="D330" s="330"/>
    </row>
    <row r="331" spans="1:4" s="300" customFormat="1" ht="11.25" customHeight="1" x14ac:dyDescent="0.35">
      <c r="A331" s="383" t="s">
        <v>210</v>
      </c>
      <c r="B331" s="383"/>
      <c r="C331" s="306" t="s">
        <v>153</v>
      </c>
      <c r="D331" s="323">
        <f>'Proposed Rates'!I296</f>
        <v>17</v>
      </c>
    </row>
    <row r="332" spans="1:4" s="300" customFormat="1" ht="11.25" customHeight="1" x14ac:dyDescent="0.35">
      <c r="A332" s="336" t="s">
        <v>211</v>
      </c>
      <c r="B332" s="336"/>
      <c r="C332" s="306" t="s">
        <v>153</v>
      </c>
      <c r="D332" s="323">
        <f>'Proposed Rates'!I297</f>
        <v>28</v>
      </c>
    </row>
    <row r="333" spans="1:4" s="300" customFormat="1" ht="11.25" customHeight="1" x14ac:dyDescent="0.35">
      <c r="A333" s="383" t="s">
        <v>212</v>
      </c>
      <c r="B333" s="383"/>
      <c r="C333" s="306" t="s">
        <v>153</v>
      </c>
      <c r="D333" s="323">
        <f>'Proposed Rates'!I298</f>
        <v>6</v>
      </c>
    </row>
    <row r="334" spans="1:4" s="300" customFormat="1" ht="11.25" customHeight="1" x14ac:dyDescent="0.35">
      <c r="A334" s="383" t="s">
        <v>213</v>
      </c>
      <c r="B334" s="383"/>
      <c r="C334" s="306" t="s">
        <v>153</v>
      </c>
      <c r="D334" s="323">
        <f>'Proposed Rates'!I299</f>
        <v>135</v>
      </c>
    </row>
    <row r="335" spans="1:4" s="300" customFormat="1" ht="11.25" customHeight="1" x14ac:dyDescent="0.35">
      <c r="A335" s="383" t="s">
        <v>214</v>
      </c>
      <c r="B335" s="383"/>
      <c r="C335" s="306" t="s">
        <v>153</v>
      </c>
      <c r="D335" s="323">
        <f>'Proposed Rates'!I300</f>
        <v>17</v>
      </c>
    </row>
    <row r="336" spans="1:4" s="300" customFormat="1" ht="11.25" customHeight="1" x14ac:dyDescent="0.35">
      <c r="A336" s="383" t="s">
        <v>215</v>
      </c>
      <c r="B336" s="383"/>
      <c r="C336" s="306" t="s">
        <v>153</v>
      </c>
      <c r="D336" s="323">
        <f>'Proposed Rates'!I301</f>
        <v>28</v>
      </c>
    </row>
    <row r="337" spans="1:4" s="300" customFormat="1" ht="11.25" customHeight="1" x14ac:dyDescent="0.35">
      <c r="A337" s="383" t="s">
        <v>216</v>
      </c>
      <c r="B337" s="383"/>
      <c r="C337" s="306" t="s">
        <v>153</v>
      </c>
      <c r="D337" s="323">
        <f>'Proposed Rates'!I302</f>
        <v>28</v>
      </c>
    </row>
    <row r="338" spans="1:4" s="300" customFormat="1" ht="11.25" customHeight="1" x14ac:dyDescent="0.35">
      <c r="A338" s="383" t="s">
        <v>217</v>
      </c>
      <c r="B338" s="383"/>
      <c r="C338" s="306" t="s">
        <v>153</v>
      </c>
      <c r="D338" s="323">
        <f>'Proposed Rates'!I303</f>
        <v>74</v>
      </c>
    </row>
    <row r="339" spans="1:4" s="300" customFormat="1" ht="14.25" customHeight="1" x14ac:dyDescent="0.35">
      <c r="A339" s="383" t="s">
        <v>218</v>
      </c>
      <c r="B339" s="383"/>
      <c r="C339" s="306" t="s">
        <v>153</v>
      </c>
      <c r="D339" s="323">
        <f>'Proposed Rates'!I304</f>
        <v>111</v>
      </c>
    </row>
    <row r="340" spans="1:4" s="300" customFormat="1" ht="11.25" customHeight="1" x14ac:dyDescent="0.35">
      <c r="A340" s="383" t="s">
        <v>219</v>
      </c>
      <c r="B340" s="383"/>
      <c r="C340" s="306" t="s">
        <v>153</v>
      </c>
      <c r="D340" s="323">
        <f>'Proposed Rates'!I305</f>
        <v>347</v>
      </c>
    </row>
    <row r="341" spans="1:4" s="300" customFormat="1" ht="11.25" customHeight="1" x14ac:dyDescent="0.35">
      <c r="A341" s="383" t="s">
        <v>220</v>
      </c>
      <c r="B341" s="383"/>
      <c r="C341" s="306" t="s">
        <v>153</v>
      </c>
      <c r="D341" s="323">
        <f>'Proposed Rates'!I306</f>
        <v>263</v>
      </c>
    </row>
    <row r="342" spans="1:4" s="300" customFormat="1" ht="6.75" customHeight="1" x14ac:dyDescent="0.35">
      <c r="A342" s="336"/>
      <c r="B342" s="336"/>
      <c r="C342" s="306"/>
      <c r="D342" s="323"/>
    </row>
    <row r="343" spans="1:4" s="300" customFormat="1" ht="15" customHeight="1" x14ac:dyDescent="0.35">
      <c r="A343" s="335" t="s">
        <v>221</v>
      </c>
      <c r="B343" s="326"/>
      <c r="C343" s="337"/>
      <c r="D343" s="338"/>
    </row>
    <row r="344" spans="1:4" s="300" customFormat="1" ht="22.5" customHeight="1" x14ac:dyDescent="0.35">
      <c r="A344" s="383" t="s">
        <v>222</v>
      </c>
      <c r="B344" s="383"/>
      <c r="C344" s="306" t="s">
        <v>206</v>
      </c>
      <c r="D344" s="323">
        <f>'Proposed Rates'!I310</f>
        <v>1.5</v>
      </c>
    </row>
    <row r="345" spans="1:4" s="300" customFormat="1" ht="11.25" customHeight="1" x14ac:dyDescent="0.35">
      <c r="A345" s="383" t="s">
        <v>223</v>
      </c>
      <c r="B345" s="383"/>
      <c r="C345" s="306" t="s">
        <v>153</v>
      </c>
      <c r="D345" s="323">
        <f>'Proposed Rates'!I311</f>
        <v>74</v>
      </c>
    </row>
    <row r="346" spans="1:4" s="300" customFormat="1" ht="11.25" customHeight="1" x14ac:dyDescent="0.35">
      <c r="A346" s="383" t="s">
        <v>224</v>
      </c>
      <c r="B346" s="383"/>
      <c r="C346" s="306" t="s">
        <v>153</v>
      </c>
      <c r="D346" s="323">
        <f>'Proposed Rates'!I312</f>
        <v>111</v>
      </c>
    </row>
    <row r="347" spans="1:4" s="300" customFormat="1" ht="11.25" customHeight="1" x14ac:dyDescent="0.35">
      <c r="A347" s="383" t="s">
        <v>225</v>
      </c>
      <c r="B347" s="383"/>
      <c r="C347" s="306" t="s">
        <v>153</v>
      </c>
      <c r="D347" s="323">
        <f>'Proposed Rates'!I313</f>
        <v>277</v>
      </c>
    </row>
    <row r="348" spans="1:4" s="300" customFormat="1" ht="11.25" customHeight="1" x14ac:dyDescent="0.35">
      <c r="A348" s="383" t="s">
        <v>226</v>
      </c>
      <c r="B348" s="383"/>
      <c r="C348" s="306" t="s">
        <v>153</v>
      </c>
      <c r="D348" s="323">
        <f>'Proposed Rates'!I314</f>
        <v>470</v>
      </c>
    </row>
    <row r="349" spans="1:4" s="300" customFormat="1" ht="6.75" customHeight="1" x14ac:dyDescent="0.35">
      <c r="A349" s="336"/>
      <c r="B349" s="336"/>
      <c r="C349" s="306"/>
      <c r="D349" s="323">
        <f>'Proposed Rates'!I315</f>
        <v>0</v>
      </c>
    </row>
    <row r="350" spans="1:4" s="300" customFormat="1" ht="15" customHeight="1" x14ac:dyDescent="0.35">
      <c r="A350" s="339" t="s">
        <v>227</v>
      </c>
      <c r="B350" s="326"/>
      <c r="C350" s="337"/>
      <c r="D350" s="323">
        <f>'Proposed Rates'!I316</f>
        <v>0</v>
      </c>
    </row>
    <row r="351" spans="1:4" s="300" customFormat="1" ht="11.25" customHeight="1" x14ac:dyDescent="0.35">
      <c r="A351" s="383" t="s">
        <v>228</v>
      </c>
      <c r="B351" s="383"/>
      <c r="C351" s="306" t="s">
        <v>153</v>
      </c>
      <c r="D351" s="323">
        <f>'Proposed Rates'!I317</f>
        <v>980</v>
      </c>
    </row>
    <row r="352" spans="1:4" s="300" customFormat="1" ht="11.25" customHeight="1" x14ac:dyDescent="0.35">
      <c r="A352" s="383" t="s">
        <v>229</v>
      </c>
      <c r="B352" s="383"/>
      <c r="C352" s="306" t="s">
        <v>153</v>
      </c>
      <c r="D352" s="323">
        <f>'Proposed Rates'!I318</f>
        <v>1422</v>
      </c>
    </row>
    <row r="353" spans="1:4" s="300" customFormat="1" ht="11.25" customHeight="1" x14ac:dyDescent="0.35">
      <c r="A353" s="383" t="s">
        <v>230</v>
      </c>
      <c r="B353" s="383"/>
      <c r="C353" s="306" t="s">
        <v>153</v>
      </c>
      <c r="D353" s="323">
        <f>'Proposed Rates'!I319</f>
        <v>3493</v>
      </c>
    </row>
    <row r="354" spans="1:4" s="300" customFormat="1" ht="22.5" customHeight="1" x14ac:dyDescent="0.35">
      <c r="A354" s="383" t="s">
        <v>231</v>
      </c>
      <c r="B354" s="383"/>
      <c r="C354" s="306" t="s">
        <v>153</v>
      </c>
      <c r="D354" s="323">
        <f>'Proposed Rates'!I320</f>
        <v>50.12</v>
      </c>
    </row>
    <row r="355" spans="1:4" s="300" customFormat="1" ht="11.25" customHeight="1" x14ac:dyDescent="0.35">
      <c r="A355" s="383" t="s">
        <v>232</v>
      </c>
      <c r="B355" s="383"/>
      <c r="C355" s="306"/>
      <c r="D355" s="323" t="str">
        <f>'Proposed Rates'!I321</f>
        <v>Per Attached Table</v>
      </c>
    </row>
    <row r="356" spans="1:4" s="300" customFormat="1" ht="11.25" customHeight="1" x14ac:dyDescent="0.35">
      <c r="A356" s="383" t="s">
        <v>234</v>
      </c>
      <c r="B356" s="383"/>
      <c r="C356" s="306" t="s">
        <v>153</v>
      </c>
      <c r="D356" s="323">
        <f>'Proposed Rates'!I322</f>
        <v>157</v>
      </c>
    </row>
    <row r="357" spans="1:4" s="300" customFormat="1" ht="11.25" customHeight="1" x14ac:dyDescent="0.35">
      <c r="A357" s="383"/>
      <c r="B357" s="383"/>
      <c r="C357" s="306"/>
      <c r="D357" s="323"/>
    </row>
    <row r="358" spans="1:4" s="300" customFormat="1" ht="18" customHeight="1" x14ac:dyDescent="0.4">
      <c r="A358" s="325" t="s">
        <v>235</v>
      </c>
      <c r="B358" s="326"/>
      <c r="C358" s="326"/>
      <c r="D358" s="330"/>
    </row>
    <row r="359" spans="1:4" s="300" customFormat="1" ht="6.75" customHeight="1" x14ac:dyDescent="0.4">
      <c r="A359" s="325"/>
      <c r="B359" s="326"/>
      <c r="C359" s="326"/>
      <c r="D359" s="330"/>
    </row>
    <row r="360" spans="1:4" s="300" customFormat="1" ht="36" customHeight="1" x14ac:dyDescent="0.35">
      <c r="A360" s="382" t="s">
        <v>236</v>
      </c>
      <c r="B360" s="382"/>
      <c r="C360" s="382"/>
      <c r="D360" s="398"/>
    </row>
    <row r="361" spans="1:4" s="300" customFormat="1" ht="6.75" customHeight="1" x14ac:dyDescent="0.35">
      <c r="A361" s="333"/>
      <c r="B361" s="333"/>
      <c r="C361" s="333"/>
      <c r="D361" s="334"/>
    </row>
    <row r="362" spans="1:4" s="300" customFormat="1" ht="48" customHeight="1" x14ac:dyDescent="0.35">
      <c r="A362" s="382" t="s">
        <v>148</v>
      </c>
      <c r="B362" s="382"/>
      <c r="C362" s="382"/>
      <c r="D362" s="398"/>
    </row>
    <row r="363" spans="1:4" s="300" customFormat="1" ht="6.75" customHeight="1" x14ac:dyDescent="0.35">
      <c r="A363" s="333"/>
      <c r="B363" s="333"/>
      <c r="C363" s="333"/>
      <c r="D363" s="334"/>
    </row>
    <row r="364" spans="1:4" s="300" customFormat="1" ht="24" customHeight="1" x14ac:dyDescent="0.35">
      <c r="A364" s="382" t="s">
        <v>183</v>
      </c>
      <c r="B364" s="382"/>
      <c r="C364" s="382"/>
      <c r="D364" s="398"/>
    </row>
    <row r="365" spans="1:4" s="300" customFormat="1" ht="6.75" customHeight="1" x14ac:dyDescent="0.35">
      <c r="A365" s="333"/>
      <c r="B365" s="333"/>
      <c r="C365" s="333"/>
      <c r="D365" s="334"/>
    </row>
    <row r="366" spans="1:4" s="300" customFormat="1" ht="36" customHeight="1" x14ac:dyDescent="0.35">
      <c r="A366" s="382" t="s">
        <v>150</v>
      </c>
      <c r="B366" s="382"/>
      <c r="C366" s="382"/>
      <c r="D366" s="398"/>
    </row>
    <row r="367" spans="1:4" s="300" customFormat="1" ht="6.75" customHeight="1" x14ac:dyDescent="0.35">
      <c r="A367" s="333"/>
      <c r="B367" s="333"/>
      <c r="C367" s="333"/>
      <c r="D367" s="334"/>
    </row>
    <row r="368" spans="1:4" s="300" customFormat="1" ht="24" customHeight="1" x14ac:dyDescent="0.35">
      <c r="A368" s="382" t="s">
        <v>237</v>
      </c>
      <c r="B368" s="382"/>
      <c r="C368" s="382"/>
      <c r="D368" s="398"/>
    </row>
    <row r="369" spans="1:4" s="300" customFormat="1" ht="22.5" customHeight="1" x14ac:dyDescent="0.35">
      <c r="A369" s="370" t="s">
        <v>238</v>
      </c>
      <c r="B369" s="370"/>
      <c r="C369" s="340" t="s">
        <v>153</v>
      </c>
      <c r="D369" s="341">
        <f>'Proposed Rates'!I326</f>
        <v>114.88</v>
      </c>
    </row>
    <row r="370" spans="1:4" s="300" customFormat="1" ht="11.25" customHeight="1" x14ac:dyDescent="0.35">
      <c r="A370" s="370" t="s">
        <v>239</v>
      </c>
      <c r="B370" s="370"/>
      <c r="C370" s="340" t="s">
        <v>153</v>
      </c>
      <c r="D370" s="341">
        <f>'Proposed Rates'!I327</f>
        <v>45.96</v>
      </c>
    </row>
    <row r="371" spans="1:4" s="300" customFormat="1" ht="11.25" customHeight="1" x14ac:dyDescent="0.35">
      <c r="A371" s="370" t="s">
        <v>240</v>
      </c>
      <c r="B371" s="370"/>
      <c r="C371" s="340" t="s">
        <v>241</v>
      </c>
      <c r="D371" s="341">
        <f>'Proposed Rates'!I328</f>
        <v>1.1599999999999999</v>
      </c>
    </row>
    <row r="372" spans="1:4" s="300" customFormat="1" ht="11.25" customHeight="1" x14ac:dyDescent="0.35">
      <c r="A372" s="370" t="s">
        <v>242</v>
      </c>
      <c r="B372" s="370"/>
      <c r="C372" s="340" t="s">
        <v>241</v>
      </c>
      <c r="D372" s="341">
        <f>'Proposed Rates'!I329</f>
        <v>0.7</v>
      </c>
    </row>
    <row r="373" spans="1:4" s="300" customFormat="1" ht="11.25" customHeight="1" x14ac:dyDescent="0.35">
      <c r="A373" s="370" t="s">
        <v>243</v>
      </c>
      <c r="B373" s="370"/>
      <c r="C373" s="340" t="s">
        <v>241</v>
      </c>
      <c r="D373" s="341">
        <f>'Proposed Rates'!I330</f>
        <v>-0.7</v>
      </c>
    </row>
    <row r="374" spans="1:4" s="300" customFormat="1" ht="11.25" customHeight="1" x14ac:dyDescent="0.35">
      <c r="A374" s="370" t="s">
        <v>244</v>
      </c>
      <c r="B374" s="370"/>
      <c r="C374" s="342"/>
      <c r="D374" s="341"/>
    </row>
    <row r="375" spans="1:4" s="300" customFormat="1" ht="11.25" customHeight="1" x14ac:dyDescent="0.35">
      <c r="A375" s="380" t="s">
        <v>245</v>
      </c>
      <c r="B375" s="380"/>
      <c r="C375" s="340" t="s">
        <v>153</v>
      </c>
      <c r="D375" s="341">
        <f>'Proposed Rates'!I332</f>
        <v>0.56000000000000005</v>
      </c>
    </row>
    <row r="376" spans="1:4" s="300" customFormat="1" ht="11.25" customHeight="1" x14ac:dyDescent="0.35">
      <c r="A376" s="380" t="s">
        <v>246</v>
      </c>
      <c r="B376" s="380"/>
      <c r="C376" s="340" t="s">
        <v>153</v>
      </c>
      <c r="D376" s="341">
        <f>'Proposed Rates'!I333</f>
        <v>1.1599999999999999</v>
      </c>
    </row>
    <row r="377" spans="1:4" s="300" customFormat="1" ht="11.25" customHeight="1" x14ac:dyDescent="0.35">
      <c r="A377" s="370" t="s">
        <v>247</v>
      </c>
      <c r="B377" s="370"/>
      <c r="C377" s="343"/>
      <c r="D377" s="341"/>
    </row>
    <row r="378" spans="1:4" s="300" customFormat="1" ht="11.25" customHeight="1" x14ac:dyDescent="0.35">
      <c r="A378" s="370" t="s">
        <v>248</v>
      </c>
      <c r="B378" s="370"/>
      <c r="C378" s="343"/>
      <c r="D378" s="341"/>
    </row>
    <row r="379" spans="1:4" s="300" customFormat="1" ht="11.25" customHeight="1" x14ac:dyDescent="0.35">
      <c r="A379" s="370" t="s">
        <v>249</v>
      </c>
      <c r="B379" s="370"/>
      <c r="C379" s="343"/>
      <c r="D379" s="341"/>
    </row>
    <row r="380" spans="1:4" s="300" customFormat="1" ht="11.25" customHeight="1" x14ac:dyDescent="0.35">
      <c r="A380" s="380" t="s">
        <v>250</v>
      </c>
      <c r="B380" s="380"/>
      <c r="C380" s="340" t="s">
        <v>153</v>
      </c>
      <c r="D380" s="341" t="str">
        <f>'Proposed Rates'!I337</f>
        <v>no charge</v>
      </c>
    </row>
    <row r="381" spans="1:4" s="300" customFormat="1" ht="11.25" customHeight="1" x14ac:dyDescent="0.35">
      <c r="A381" s="380" t="s">
        <v>252</v>
      </c>
      <c r="B381" s="380"/>
      <c r="C381" s="340" t="s">
        <v>153</v>
      </c>
      <c r="D381" s="341">
        <f>'Proposed Rates'!I338</f>
        <v>4.59</v>
      </c>
    </row>
    <row r="382" spans="1:4" s="300" customFormat="1" ht="22.5" customHeight="1" x14ac:dyDescent="0.35">
      <c r="A382" s="370" t="s">
        <v>253</v>
      </c>
      <c r="B382" s="370"/>
      <c r="C382" s="343"/>
      <c r="D382" s="341"/>
    </row>
    <row r="383" spans="1:4" s="300" customFormat="1" ht="11.25" customHeight="1" x14ac:dyDescent="0.35">
      <c r="A383" s="381" t="s">
        <v>254</v>
      </c>
      <c r="B383" s="381"/>
      <c r="C383" s="340" t="s">
        <v>153</v>
      </c>
      <c r="D383" s="341">
        <f>'Proposed Rates'!I340</f>
        <v>2.04</v>
      </c>
    </row>
    <row r="384" spans="1:4" s="300" customFormat="1" ht="6.75" customHeight="1" x14ac:dyDescent="0.35">
      <c r="A384" s="345"/>
      <c r="B384" s="345"/>
      <c r="C384" s="340"/>
      <c r="D384" s="344"/>
    </row>
    <row r="385" spans="1:4" s="300" customFormat="1" ht="15" customHeight="1" x14ac:dyDescent="0.45">
      <c r="A385" s="346" t="s">
        <v>255</v>
      </c>
      <c r="B385" s="346"/>
      <c r="C385" s="347"/>
      <c r="D385" s="348"/>
    </row>
    <row r="386" spans="1:4" s="300" customFormat="1" ht="6.75" customHeight="1" x14ac:dyDescent="0.45">
      <c r="A386" s="346"/>
      <c r="B386" s="346"/>
      <c r="C386" s="347"/>
      <c r="D386" s="348"/>
    </row>
    <row r="387" spans="1:4" s="300" customFormat="1" ht="22.5" customHeight="1" x14ac:dyDescent="0.35">
      <c r="A387" s="378" t="s">
        <v>256</v>
      </c>
      <c r="B387" s="378"/>
      <c r="C387" s="378"/>
      <c r="D387" s="378"/>
    </row>
    <row r="388" spans="1:4" s="300" customFormat="1" ht="11.25" customHeight="1" x14ac:dyDescent="0.35">
      <c r="A388" s="379" t="s">
        <v>257</v>
      </c>
      <c r="B388" s="379"/>
      <c r="C388" s="379"/>
      <c r="D388" s="352">
        <f>'Proposed Rates'!I288</f>
        <v>1.0338000000000001</v>
      </c>
    </row>
    <row r="389" spans="1:4" s="300" customFormat="1" ht="11.25" customHeight="1" x14ac:dyDescent="0.35">
      <c r="A389" s="379" t="s">
        <v>258</v>
      </c>
      <c r="B389" s="379"/>
      <c r="C389" s="379"/>
      <c r="D389" s="352">
        <f>'Proposed Rates'!I289</f>
        <v>1.0152000000000001</v>
      </c>
    </row>
    <row r="390" spans="1:4" s="300" customFormat="1" ht="11.25" customHeight="1" x14ac:dyDescent="0.35">
      <c r="A390" s="379" t="s">
        <v>259</v>
      </c>
      <c r="B390" s="379"/>
      <c r="C390" s="379"/>
      <c r="D390" s="352">
        <f>'Proposed Rates'!I290</f>
        <v>1.0234000000000001</v>
      </c>
    </row>
    <row r="391" spans="1:4" s="300" customFormat="1" ht="11.25" customHeight="1" x14ac:dyDescent="0.35">
      <c r="A391" s="379" t="s">
        <v>260</v>
      </c>
      <c r="B391" s="379"/>
      <c r="C391" s="379"/>
      <c r="D391" s="352">
        <f>'Proposed Rates'!I291</f>
        <v>1.0051000000000001</v>
      </c>
    </row>
    <row r="392" spans="1:4" ht="127.5" customHeight="1" x14ac:dyDescent="0.35"/>
    <row r="393" spans="1:4" ht="127.5" customHeight="1" x14ac:dyDescent="0.35"/>
    <row r="394" spans="1:4" ht="127.5" customHeight="1" x14ac:dyDescent="0.35"/>
    <row r="395" spans="1:4" ht="127.5" customHeight="1" x14ac:dyDescent="0.35"/>
    <row r="396" spans="1:4" ht="127.5" customHeight="1" x14ac:dyDescent="0.35"/>
    <row r="397" spans="1:4" ht="127.5" customHeight="1" x14ac:dyDescent="0.35"/>
    <row r="398" spans="1:4" ht="127.5" customHeight="1" x14ac:dyDescent="0.35"/>
    <row r="399" spans="1:4" ht="127.5" customHeight="1" x14ac:dyDescent="0.35"/>
    <row r="400" spans="1:4"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sheetData>
  <mergeCells count="261">
    <mergeCell ref="A7:D7"/>
    <mergeCell ref="A8:D8"/>
    <mergeCell ref="A10:D10"/>
    <mergeCell ref="A12:D12"/>
    <mergeCell ref="A14:D14"/>
    <mergeCell ref="A16:D16"/>
    <mergeCell ref="A1:D1"/>
    <mergeCell ref="A2:D2"/>
    <mergeCell ref="A3:D3"/>
    <mergeCell ref="A4:D4"/>
    <mergeCell ref="A5:D5"/>
    <mergeCell ref="A6:D6"/>
    <mergeCell ref="A26:B26"/>
    <mergeCell ref="A28:B28"/>
    <mergeCell ref="A30:B30"/>
    <mergeCell ref="A31:B31"/>
    <mergeCell ref="A32:B32"/>
    <mergeCell ref="A33:B33"/>
    <mergeCell ref="A18:D18"/>
    <mergeCell ref="A20:D20"/>
    <mergeCell ref="A22:B22"/>
    <mergeCell ref="A23:B23"/>
    <mergeCell ref="A24:B24"/>
    <mergeCell ref="A25:B25"/>
    <mergeCell ref="A45:D45"/>
    <mergeCell ref="A47:D47"/>
    <mergeCell ref="A49:B49"/>
    <mergeCell ref="A50:B50"/>
    <mergeCell ref="A51:B51"/>
    <mergeCell ref="A52:B52"/>
    <mergeCell ref="A34:D34"/>
    <mergeCell ref="A35:D35"/>
    <mergeCell ref="A37:D37"/>
    <mergeCell ref="A39:D39"/>
    <mergeCell ref="A41:D41"/>
    <mergeCell ref="A43:D43"/>
    <mergeCell ref="A61:B61"/>
    <mergeCell ref="A62:D62"/>
    <mergeCell ref="A63:D63"/>
    <mergeCell ref="A65:D65"/>
    <mergeCell ref="A67:D67"/>
    <mergeCell ref="A69:D69"/>
    <mergeCell ref="A53:B53"/>
    <mergeCell ref="A54:B54"/>
    <mergeCell ref="A56:B56"/>
    <mergeCell ref="A58:B58"/>
    <mergeCell ref="A59:B59"/>
    <mergeCell ref="A60:B60"/>
    <mergeCell ref="A80:B80"/>
    <mergeCell ref="A81:B81"/>
    <mergeCell ref="A82:B82"/>
    <mergeCell ref="A83:B83"/>
    <mergeCell ref="A84:B84"/>
    <mergeCell ref="A86:B86"/>
    <mergeCell ref="A71:D71"/>
    <mergeCell ref="A73:D73"/>
    <mergeCell ref="A74:D74"/>
    <mergeCell ref="A75:D75"/>
    <mergeCell ref="A76:D76"/>
    <mergeCell ref="A78:D78"/>
    <mergeCell ref="A95:D95"/>
    <mergeCell ref="A97:D97"/>
    <mergeCell ref="A99:D99"/>
    <mergeCell ref="A101:D101"/>
    <mergeCell ref="A103:D103"/>
    <mergeCell ref="A104:D104"/>
    <mergeCell ref="A88:B88"/>
    <mergeCell ref="A89:B89"/>
    <mergeCell ref="A90:B90"/>
    <mergeCell ref="A91:B91"/>
    <mergeCell ref="A92:D92"/>
    <mergeCell ref="A93:D93"/>
    <mergeCell ref="A113:B113"/>
    <mergeCell ref="A114:B114"/>
    <mergeCell ref="A116:B116"/>
    <mergeCell ref="A118:B118"/>
    <mergeCell ref="A119:B119"/>
    <mergeCell ref="A120:B120"/>
    <mergeCell ref="A105:D105"/>
    <mergeCell ref="A106:D106"/>
    <mergeCell ref="A108:D108"/>
    <mergeCell ref="A110:B110"/>
    <mergeCell ref="A111:B111"/>
    <mergeCell ref="A112:B112"/>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82:D182"/>
    <mergeCell ref="A184:D184"/>
    <mergeCell ref="A186:D186"/>
    <mergeCell ref="A188:D188"/>
    <mergeCell ref="A190:D190"/>
    <mergeCell ref="A192:D192"/>
    <mergeCell ref="A175:B175"/>
    <mergeCell ref="A176:B176"/>
    <mergeCell ref="A177:B177"/>
    <mergeCell ref="A178:B178"/>
    <mergeCell ref="A179:D179"/>
    <mergeCell ref="A180:D180"/>
    <mergeCell ref="A201:D201"/>
    <mergeCell ref="A203:D203"/>
    <mergeCell ref="A205:D205"/>
    <mergeCell ref="A207:D207"/>
    <mergeCell ref="A209:D209"/>
    <mergeCell ref="A211:D211"/>
    <mergeCell ref="A194:B194"/>
    <mergeCell ref="A195:B195"/>
    <mergeCell ref="A196:B196"/>
    <mergeCell ref="A197:B197"/>
    <mergeCell ref="A198:D198"/>
    <mergeCell ref="A199:D199"/>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99:B299"/>
    <mergeCell ref="A300:D300"/>
    <mergeCell ref="A301:D301"/>
    <mergeCell ref="A303:D303"/>
    <mergeCell ref="A305:D305"/>
    <mergeCell ref="A307:D307"/>
    <mergeCell ref="A287:D287"/>
    <mergeCell ref="A289:D289"/>
    <mergeCell ref="A291:D291"/>
    <mergeCell ref="A293:D293"/>
    <mergeCell ref="A295:D295"/>
    <mergeCell ref="A297:D29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340:B340"/>
    <mergeCell ref="A341:B341"/>
    <mergeCell ref="A344:B344"/>
    <mergeCell ref="A345:B345"/>
    <mergeCell ref="A346:B346"/>
    <mergeCell ref="A347:B347"/>
    <mergeCell ref="A334:B334"/>
    <mergeCell ref="A335:B335"/>
    <mergeCell ref="A336:B336"/>
    <mergeCell ref="A337:B337"/>
    <mergeCell ref="A338:B338"/>
    <mergeCell ref="A339:B339"/>
    <mergeCell ref="A356:B356"/>
    <mergeCell ref="A357:B357"/>
    <mergeCell ref="A360:D360"/>
    <mergeCell ref="A362:D362"/>
    <mergeCell ref="A364:D364"/>
    <mergeCell ref="A366:D366"/>
    <mergeCell ref="A348:B348"/>
    <mergeCell ref="A351:B351"/>
    <mergeCell ref="A352:B352"/>
    <mergeCell ref="A353:B353"/>
    <mergeCell ref="A354:B354"/>
    <mergeCell ref="A355:B355"/>
    <mergeCell ref="A374:B374"/>
    <mergeCell ref="A375:B375"/>
    <mergeCell ref="A376:B376"/>
    <mergeCell ref="A377:B377"/>
    <mergeCell ref="A378:B378"/>
    <mergeCell ref="A379:B379"/>
    <mergeCell ref="A368:D368"/>
    <mergeCell ref="A369:B369"/>
    <mergeCell ref="A370:B370"/>
    <mergeCell ref="A371:B371"/>
    <mergeCell ref="A372:B372"/>
    <mergeCell ref="A373:B373"/>
    <mergeCell ref="A389:C389"/>
    <mergeCell ref="A390:C390"/>
    <mergeCell ref="A391:C391"/>
    <mergeCell ref="A380:B380"/>
    <mergeCell ref="A381:B381"/>
    <mergeCell ref="A382:B382"/>
    <mergeCell ref="A383:B383"/>
    <mergeCell ref="A387:D387"/>
    <mergeCell ref="A388:C388"/>
  </mergeCells>
  <pageMargins left="0.7" right="0.7" top="0.75" bottom="0.75" header="0.3" footer="0.3"/>
  <pageSetup orientation="portrait" r:id="rId1"/>
  <rowBreaks count="14" manualBreakCount="14">
    <brk id="33" max="16383" man="1"/>
    <brk id="67" max="3" man="1"/>
    <brk id="91" max="16383" man="1"/>
    <brk id="121" max="16383" man="1"/>
    <brk id="145" max="3" man="1"/>
    <brk id="151" max="16383" man="1"/>
    <brk id="178" max="16383" man="1"/>
    <brk id="197" max="16383" man="1"/>
    <brk id="224" max="16383" man="1"/>
    <brk id="251" max="16383" man="1"/>
    <brk id="283" max="16383" man="1"/>
    <brk id="299" max="16383" man="1"/>
    <brk id="319" max="3" man="1"/>
    <brk id="357"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85"/>
  <sheetViews>
    <sheetView view="pageBreakPreview" topLeftCell="A145" zoomScale="85" zoomScaleNormal="100" zoomScaleSheetLayoutView="85" workbookViewId="0">
      <selection activeCell="F172" sqref="F172"/>
    </sheetView>
  </sheetViews>
  <sheetFormatPr defaultRowHeight="12.5" x14ac:dyDescent="0.25"/>
  <cols>
    <col min="1" max="1" width="7.1796875" style="188" customWidth="1"/>
    <col min="3" max="3" width="54.54296875" customWidth="1"/>
    <col min="4" max="4" width="13.7265625" bestFit="1" customWidth="1"/>
    <col min="5" max="5" width="14.54296875" customWidth="1"/>
    <col min="6" max="6" width="12.54296875" bestFit="1" customWidth="1"/>
    <col min="7" max="8" width="10.54296875" bestFit="1" customWidth="1"/>
    <col min="9" max="9" width="12.26953125" bestFit="1" customWidth="1"/>
    <col min="10" max="10" width="22.26953125" bestFit="1" customWidth="1"/>
    <col min="11" max="15" width="10.54296875" bestFit="1" customWidth="1"/>
    <col min="16" max="16" width="12.81640625" bestFit="1" customWidth="1"/>
    <col min="17" max="17" width="11.26953125" bestFit="1" customWidth="1"/>
  </cols>
  <sheetData>
    <row r="2" spans="1:9" ht="13" x14ac:dyDescent="0.3">
      <c r="A2" s="184" t="s">
        <v>103</v>
      </c>
    </row>
    <row r="4" spans="1:9" ht="13" x14ac:dyDescent="0.3">
      <c r="A4" s="184" t="s">
        <v>88</v>
      </c>
    </row>
    <row r="5" spans="1:9" ht="14.5" x14ac:dyDescent="0.35">
      <c r="E5" s="230"/>
      <c r="F5" s="230"/>
      <c r="G5" s="211"/>
      <c r="H5" s="211"/>
      <c r="I5" s="211"/>
    </row>
    <row r="6" spans="1:9" ht="14.5" x14ac:dyDescent="0.35">
      <c r="B6" s="212" t="s">
        <v>87</v>
      </c>
      <c r="C6" s="211"/>
      <c r="D6" s="212" t="s">
        <v>125</v>
      </c>
      <c r="E6" s="212">
        <v>2021</v>
      </c>
      <c r="F6" s="212">
        <v>2022</v>
      </c>
      <c r="G6" s="212">
        <v>2023</v>
      </c>
      <c r="H6" s="212">
        <v>2024</v>
      </c>
      <c r="I6" s="212">
        <v>2025</v>
      </c>
    </row>
    <row r="7" spans="1:9" ht="14.5" x14ac:dyDescent="0.35">
      <c r="C7" s="212" t="s">
        <v>3</v>
      </c>
      <c r="D7" s="228">
        <v>27.79</v>
      </c>
      <c r="E7" s="228">
        <v>30.59</v>
      </c>
      <c r="F7" s="228">
        <v>32.47</v>
      </c>
      <c r="G7" s="228">
        <v>34.04</v>
      </c>
      <c r="H7" s="228">
        <v>35.03</v>
      </c>
      <c r="I7" s="228">
        <v>35.65</v>
      </c>
    </row>
    <row r="8" spans="1:9" ht="14.5" x14ac:dyDescent="0.35">
      <c r="C8" s="212" t="s">
        <v>79</v>
      </c>
      <c r="D8" s="228">
        <v>19.32</v>
      </c>
      <c r="E8" s="228">
        <v>20.61</v>
      </c>
      <c r="F8" s="228">
        <v>22.03</v>
      </c>
      <c r="G8" s="228">
        <v>23.31</v>
      </c>
      <c r="H8" s="228">
        <v>24.16</v>
      </c>
      <c r="I8" s="228">
        <v>24.82</v>
      </c>
    </row>
    <row r="9" spans="1:9" ht="14.5" x14ac:dyDescent="0.35">
      <c r="C9" s="212" t="s">
        <v>80</v>
      </c>
      <c r="D9" s="228">
        <v>200</v>
      </c>
      <c r="E9" s="228">
        <v>200</v>
      </c>
      <c r="F9" s="228">
        <v>212.51</v>
      </c>
      <c r="G9" s="228">
        <v>223.6</v>
      </c>
      <c r="H9" s="228">
        <v>230.55</v>
      </c>
      <c r="I9" s="228">
        <v>235.78</v>
      </c>
    </row>
    <row r="10" spans="1:9" ht="14.5" x14ac:dyDescent="0.35">
      <c r="C10" s="212" t="s">
        <v>81</v>
      </c>
      <c r="D10" s="228">
        <v>4193.93</v>
      </c>
      <c r="E10" s="228">
        <v>4193.93</v>
      </c>
      <c r="F10" s="228">
        <v>4325.38</v>
      </c>
      <c r="G10" s="228">
        <v>4424.57</v>
      </c>
      <c r="H10" s="228">
        <v>4442.54</v>
      </c>
      <c r="I10" s="228">
        <v>4442.54</v>
      </c>
    </row>
    <row r="11" spans="1:9" ht="14.5" x14ac:dyDescent="0.35">
      <c r="C11" s="212" t="s">
        <v>82</v>
      </c>
      <c r="D11" s="228">
        <v>15231.32</v>
      </c>
      <c r="E11" s="228">
        <v>15231.32</v>
      </c>
      <c r="F11" s="228">
        <v>15624.95</v>
      </c>
      <c r="G11" s="228">
        <v>15905.06</v>
      </c>
      <c r="H11" s="228">
        <v>15905.06</v>
      </c>
      <c r="I11" s="228">
        <v>15905.06</v>
      </c>
    </row>
    <row r="12" spans="1:9" ht="14.5" x14ac:dyDescent="0.35">
      <c r="C12" s="212" t="s">
        <v>65</v>
      </c>
      <c r="D12" s="228">
        <v>0.91</v>
      </c>
      <c r="E12" s="228">
        <v>0.95</v>
      </c>
      <c r="F12" s="228">
        <v>1.02</v>
      </c>
      <c r="G12" s="228">
        <v>1.08</v>
      </c>
      <c r="H12" s="228">
        <v>1.1299999999999999</v>
      </c>
      <c r="I12" s="228">
        <v>1.1599999999999999</v>
      </c>
    </row>
    <row r="13" spans="1:9" ht="14.5" x14ac:dyDescent="0.35">
      <c r="C13" s="212" t="s">
        <v>83</v>
      </c>
      <c r="D13" s="228">
        <v>3.17</v>
      </c>
      <c r="E13" s="228">
        <v>3.91</v>
      </c>
      <c r="F13" s="228">
        <v>4.6399999999999997</v>
      </c>
      <c r="G13" s="228">
        <v>5.35</v>
      </c>
      <c r="H13" s="228">
        <v>6.01</v>
      </c>
      <c r="I13" s="228">
        <v>6.64</v>
      </c>
    </row>
    <row r="14" spans="1:9" ht="14.5" x14ac:dyDescent="0.35">
      <c r="C14" s="212" t="s">
        <v>63</v>
      </c>
      <c r="D14" s="228">
        <v>5.09</v>
      </c>
      <c r="E14" s="228">
        <v>5.6</v>
      </c>
      <c r="F14" s="228">
        <v>6.13</v>
      </c>
      <c r="G14" s="228">
        <v>6.63</v>
      </c>
      <c r="H14" s="228">
        <v>7.04</v>
      </c>
      <c r="I14" s="228">
        <v>7.39</v>
      </c>
    </row>
    <row r="15" spans="1:9" ht="14.5" x14ac:dyDescent="0.35">
      <c r="C15" s="212" t="s">
        <v>84</v>
      </c>
      <c r="D15" s="228">
        <v>145.13</v>
      </c>
      <c r="E15" s="228">
        <v>159.72999999999999</v>
      </c>
      <c r="F15" s="228">
        <v>170.64</v>
      </c>
      <c r="G15" s="228">
        <v>180.57</v>
      </c>
      <c r="H15" s="228">
        <v>187.49</v>
      </c>
      <c r="I15" s="228">
        <v>192.45</v>
      </c>
    </row>
    <row r="16" spans="1:9" ht="14.5" x14ac:dyDescent="0.35">
      <c r="C16" s="212" t="s">
        <v>85</v>
      </c>
      <c r="D16" s="228">
        <v>145.13</v>
      </c>
      <c r="E16" s="228">
        <v>159.72999999999999</v>
      </c>
      <c r="F16" s="228">
        <v>170.64</v>
      </c>
      <c r="G16" s="228">
        <v>180.57</v>
      </c>
      <c r="H16" s="228">
        <v>187.49</v>
      </c>
      <c r="I16" s="228">
        <v>192.45</v>
      </c>
    </row>
    <row r="17" spans="2:10" ht="14.5" x14ac:dyDescent="0.35">
      <c r="C17" s="212" t="s">
        <v>86</v>
      </c>
      <c r="D17" s="228">
        <v>145.13</v>
      </c>
      <c r="E17" s="228">
        <v>159.72999999999999</v>
      </c>
      <c r="F17" s="228">
        <v>170.64</v>
      </c>
      <c r="G17" s="228">
        <v>180.57</v>
      </c>
      <c r="H17" s="228">
        <v>187.49</v>
      </c>
      <c r="I17" s="228">
        <v>192.45</v>
      </c>
    </row>
    <row r="18" spans="2:10" ht="13.5" customHeight="1" x14ac:dyDescent="0.25"/>
    <row r="19" spans="2:10" ht="14.5" x14ac:dyDescent="0.35">
      <c r="B19" s="210" t="s">
        <v>78</v>
      </c>
      <c r="C19" s="209"/>
      <c r="D19" s="212" t="s">
        <v>125</v>
      </c>
      <c r="E19" s="212">
        <v>2021</v>
      </c>
      <c r="F19" s="212">
        <v>2022</v>
      </c>
      <c r="G19" s="212">
        <v>2023</v>
      </c>
      <c r="H19" s="212">
        <v>2024</v>
      </c>
      <c r="I19" s="212">
        <v>2025</v>
      </c>
    </row>
    <row r="20" spans="2:10" ht="14.5" x14ac:dyDescent="0.35">
      <c r="C20" s="210" t="s">
        <v>3</v>
      </c>
      <c r="D20" s="233">
        <v>0</v>
      </c>
      <c r="E20" s="233">
        <v>0</v>
      </c>
      <c r="F20" s="233">
        <v>0</v>
      </c>
      <c r="G20" s="233">
        <v>0</v>
      </c>
      <c r="H20" s="233">
        <v>0</v>
      </c>
      <c r="I20" s="233">
        <v>0</v>
      </c>
      <c r="J20" t="s">
        <v>91</v>
      </c>
    </row>
    <row r="21" spans="2:10" ht="14.5" x14ac:dyDescent="0.35">
      <c r="C21" s="210" t="s">
        <v>79</v>
      </c>
      <c r="D21" s="261">
        <v>2.5000000000000001E-2</v>
      </c>
      <c r="E21" s="261">
        <v>2.6700000000000002E-2</v>
      </c>
      <c r="F21" s="261">
        <v>2.8500000000000001E-2</v>
      </c>
      <c r="G21" s="261">
        <v>3.0200000000000001E-2</v>
      </c>
      <c r="H21" s="261">
        <v>3.1300000000000001E-2</v>
      </c>
      <c r="I21" s="261">
        <v>3.2099999999999997E-2</v>
      </c>
      <c r="J21" t="s">
        <v>91</v>
      </c>
    </row>
    <row r="22" spans="2:10" ht="14.5" x14ac:dyDescent="0.35">
      <c r="C22" s="210" t="s">
        <v>80</v>
      </c>
      <c r="D22" s="261">
        <v>4.8760000000000003</v>
      </c>
      <c r="E22" s="261">
        <v>5.5079000000000002</v>
      </c>
      <c r="F22" s="261">
        <v>5.9028</v>
      </c>
      <c r="G22" s="261">
        <v>6.2610000000000001</v>
      </c>
      <c r="H22" s="261">
        <v>6.5057999999999998</v>
      </c>
      <c r="I22" s="261">
        <v>6.6955</v>
      </c>
      <c r="J22" t="s">
        <v>92</v>
      </c>
    </row>
    <row r="23" spans="2:10" ht="14.5" x14ac:dyDescent="0.35">
      <c r="C23" s="210" t="s">
        <v>81</v>
      </c>
      <c r="D23" s="261">
        <v>4.4561999999999999</v>
      </c>
      <c r="E23" s="261">
        <v>5.1437999999999997</v>
      </c>
      <c r="F23" s="261">
        <v>5.5669000000000004</v>
      </c>
      <c r="G23" s="261">
        <v>5.9564000000000004</v>
      </c>
      <c r="H23" s="261">
        <v>6.2423999999999999</v>
      </c>
      <c r="I23" s="261">
        <v>6.4280999999999997</v>
      </c>
      <c r="J23" t="s">
        <v>92</v>
      </c>
    </row>
    <row r="24" spans="2:10" ht="14.5" x14ac:dyDescent="0.35">
      <c r="C24" s="210" t="s">
        <v>82</v>
      </c>
      <c r="D24" s="261">
        <v>4.2422000000000004</v>
      </c>
      <c r="E24" s="261">
        <v>5.3135000000000003</v>
      </c>
      <c r="F24" s="261">
        <v>5.7511999999999999</v>
      </c>
      <c r="G24" s="261">
        <v>6.1551999999999998</v>
      </c>
      <c r="H24" s="261">
        <v>6.4493999999999998</v>
      </c>
      <c r="I24" s="261">
        <v>6.6395999999999997</v>
      </c>
      <c r="J24" t="s">
        <v>92</v>
      </c>
    </row>
    <row r="25" spans="2:10" ht="14.5" x14ac:dyDescent="0.35">
      <c r="C25" s="210" t="s">
        <v>65</v>
      </c>
      <c r="D25" s="261">
        <v>6.3414000000000001</v>
      </c>
      <c r="E25" s="261">
        <v>6.6718999999999999</v>
      </c>
      <c r="F25" s="261">
        <v>7.2256999999999998</v>
      </c>
      <c r="G25" s="261">
        <v>7.7183000000000002</v>
      </c>
      <c r="H25" s="261">
        <v>7.9805999999999999</v>
      </c>
      <c r="I25" s="261">
        <v>8.2235999999999994</v>
      </c>
      <c r="J25" t="s">
        <v>92</v>
      </c>
    </row>
    <row r="26" spans="2:10" ht="14.5" x14ac:dyDescent="0.35">
      <c r="C26" s="210" t="s">
        <v>83</v>
      </c>
      <c r="D26" s="261">
        <v>14.850199999999999</v>
      </c>
      <c r="E26" s="261">
        <v>18.340499999999999</v>
      </c>
      <c r="F26" s="261">
        <v>21.754899999999999</v>
      </c>
      <c r="G26" s="261">
        <v>25.087299999999999</v>
      </c>
      <c r="H26" s="261">
        <v>28.218299999999999</v>
      </c>
      <c r="I26" s="261">
        <v>31.196400000000001</v>
      </c>
      <c r="J26" t="s">
        <v>92</v>
      </c>
    </row>
    <row r="27" spans="2:10" ht="14.5" x14ac:dyDescent="0.35">
      <c r="C27" s="210" t="s">
        <v>63</v>
      </c>
      <c r="D27" s="261">
        <v>2.4199999999999999E-2</v>
      </c>
      <c r="E27" s="261">
        <v>2.63E-2</v>
      </c>
      <c r="F27" s="261">
        <v>2.8799999999999999E-2</v>
      </c>
      <c r="G27" s="261">
        <v>3.1099999999999999E-2</v>
      </c>
      <c r="H27" s="261">
        <v>3.3000000000000002E-2</v>
      </c>
      <c r="I27" s="261">
        <v>3.4700000000000002E-2</v>
      </c>
      <c r="J27" t="s">
        <v>91</v>
      </c>
    </row>
    <row r="28" spans="2:10" ht="14.5" x14ac:dyDescent="0.35">
      <c r="C28" s="210" t="s">
        <v>84</v>
      </c>
      <c r="D28" s="261">
        <v>1.9370000000000001</v>
      </c>
      <c r="E28" s="261">
        <v>2.1316999999999999</v>
      </c>
      <c r="F28" s="261">
        <v>2.2774000000000001</v>
      </c>
      <c r="G28" s="261">
        <v>2.41</v>
      </c>
      <c r="H28" s="261">
        <v>2.5024999999999999</v>
      </c>
      <c r="I28" s="261">
        <v>2.5688</v>
      </c>
      <c r="J28" t="s">
        <v>92</v>
      </c>
    </row>
    <row r="29" spans="2:10" ht="14.5" x14ac:dyDescent="0.35">
      <c r="C29" s="210" t="s">
        <v>85</v>
      </c>
      <c r="D29" s="261">
        <v>1.7766</v>
      </c>
      <c r="E29" s="261">
        <v>1.9553</v>
      </c>
      <c r="F29" s="261">
        <v>2.0889000000000002</v>
      </c>
      <c r="G29" s="261">
        <v>2.2105000000000001</v>
      </c>
      <c r="H29" s="261">
        <v>2.2953000000000001</v>
      </c>
      <c r="I29" s="261">
        <v>2.3561000000000001</v>
      </c>
      <c r="J29" t="s">
        <v>92</v>
      </c>
    </row>
    <row r="30" spans="2:10" ht="14.5" x14ac:dyDescent="0.35">
      <c r="C30" s="210" t="s">
        <v>86</v>
      </c>
      <c r="D30" s="261">
        <v>1.9716</v>
      </c>
      <c r="E30" s="261">
        <v>2.1698</v>
      </c>
      <c r="F30" s="261">
        <v>2.3180999999999998</v>
      </c>
      <c r="G30" s="261">
        <v>2.4529999999999998</v>
      </c>
      <c r="H30" s="261">
        <v>2.5470999999999999</v>
      </c>
      <c r="I30" s="261">
        <v>2.6145999999999998</v>
      </c>
      <c r="J30" t="s">
        <v>92</v>
      </c>
    </row>
    <row r="33" spans="1:16" ht="13" x14ac:dyDescent="0.3">
      <c r="A33" s="184" t="s">
        <v>23</v>
      </c>
    </row>
    <row r="34" spans="1:16" ht="13" x14ac:dyDescent="0.3">
      <c r="A34" s="184"/>
    </row>
    <row r="35" spans="1:16" ht="13" x14ac:dyDescent="0.3">
      <c r="B35" s="213" t="s">
        <v>89</v>
      </c>
    </row>
    <row r="36" spans="1:16" ht="13" x14ac:dyDescent="0.3">
      <c r="B36" s="213" t="s">
        <v>90</v>
      </c>
    </row>
    <row r="37" spans="1:16" ht="14.5" x14ac:dyDescent="0.35">
      <c r="D37" s="212" t="s">
        <v>125</v>
      </c>
      <c r="E37" s="212">
        <v>2021</v>
      </c>
      <c r="F37" s="212">
        <v>2022</v>
      </c>
      <c r="G37" s="212">
        <v>2023</v>
      </c>
      <c r="H37" s="212">
        <v>2024</v>
      </c>
      <c r="I37" s="212">
        <v>2025</v>
      </c>
    </row>
    <row r="38" spans="1:16" ht="14.5" x14ac:dyDescent="0.35">
      <c r="C38" s="210" t="s">
        <v>3</v>
      </c>
      <c r="D38" s="233">
        <v>-2.9999999999999997E-4</v>
      </c>
      <c r="E38" s="261">
        <v>-5.9999999999999995E-4</v>
      </c>
      <c r="F38" s="261">
        <v>-5.9999999999999995E-4</v>
      </c>
      <c r="G38" s="261"/>
      <c r="H38" s="233"/>
      <c r="I38" s="233"/>
      <c r="J38" t="s">
        <v>91</v>
      </c>
      <c r="K38" s="227"/>
      <c r="P38" s="215"/>
    </row>
    <row r="39" spans="1:16" ht="14.5" x14ac:dyDescent="0.35">
      <c r="C39" s="210" t="s">
        <v>79</v>
      </c>
      <c r="D39" s="233">
        <v>-2.0000000000000001E-4</v>
      </c>
      <c r="E39" s="261">
        <v>-5.9999999999999995E-4</v>
      </c>
      <c r="F39" s="261">
        <v>-5.9999999999999995E-4</v>
      </c>
      <c r="G39" s="261"/>
      <c r="H39" s="233"/>
      <c r="I39" s="233"/>
      <c r="J39" t="s">
        <v>91</v>
      </c>
      <c r="K39" s="227"/>
      <c r="P39" s="215"/>
    </row>
    <row r="40" spans="1:16" ht="14.5" x14ac:dyDescent="0.35">
      <c r="C40" s="210" t="s">
        <v>80</v>
      </c>
      <c r="D40" s="233">
        <v>-4.0300000000000002E-2</v>
      </c>
      <c r="E40" s="261">
        <v>-0.18210000000000001</v>
      </c>
      <c r="F40" s="261">
        <v>-0.182</v>
      </c>
      <c r="G40" s="261"/>
      <c r="H40" s="233"/>
      <c r="I40" s="233"/>
      <c r="J40" t="s">
        <v>92</v>
      </c>
      <c r="K40" s="227"/>
      <c r="P40" s="215"/>
    </row>
    <row r="41" spans="1:16" ht="14.5" x14ac:dyDescent="0.35">
      <c r="C41" s="210" t="s">
        <v>81</v>
      </c>
      <c r="D41" s="233">
        <v>-7.1900000000000006E-2</v>
      </c>
      <c r="E41" s="261">
        <v>-0.1983</v>
      </c>
      <c r="F41" s="261">
        <v>-0.19839999999999999</v>
      </c>
      <c r="G41" s="261"/>
      <c r="H41" s="233"/>
      <c r="I41" s="233"/>
      <c r="J41" t="s">
        <v>92</v>
      </c>
      <c r="K41" s="227"/>
      <c r="P41" s="215"/>
    </row>
    <row r="42" spans="1:16" ht="14.5" x14ac:dyDescent="0.35">
      <c r="C42" s="210" t="s">
        <v>82</v>
      </c>
      <c r="D42" s="233">
        <v>-8.6300000000000002E-2</v>
      </c>
      <c r="E42" s="261">
        <v>-0.30990000000000001</v>
      </c>
      <c r="F42" s="261">
        <v>-0.3105</v>
      </c>
      <c r="G42" s="261"/>
      <c r="H42" s="233"/>
      <c r="I42" s="233"/>
      <c r="J42" t="s">
        <v>92</v>
      </c>
      <c r="K42" s="227"/>
      <c r="P42" s="215"/>
    </row>
    <row r="43" spans="1:16" ht="14.5" x14ac:dyDescent="0.35">
      <c r="C43" s="210" t="s">
        <v>65</v>
      </c>
      <c r="D43" s="233">
        <v>-6.0900000000000003E-2</v>
      </c>
      <c r="E43" s="261">
        <v>-0.2039</v>
      </c>
      <c r="F43" s="261">
        <v>-0.21340000000000001</v>
      </c>
      <c r="G43" s="261"/>
      <c r="H43" s="233"/>
      <c r="I43" s="233"/>
      <c r="J43" t="s">
        <v>92</v>
      </c>
      <c r="K43" s="227"/>
    </row>
    <row r="44" spans="1:16" ht="14.5" x14ac:dyDescent="0.35">
      <c r="C44" s="210" t="s">
        <v>83</v>
      </c>
      <c r="D44" s="233">
        <v>-5.6300000000000003E-2</v>
      </c>
      <c r="E44" s="261">
        <v>-0.20230000000000001</v>
      </c>
      <c r="F44" s="261">
        <v>-0.20230000000000001</v>
      </c>
      <c r="G44" s="261"/>
      <c r="H44" s="233"/>
      <c r="I44" s="233"/>
      <c r="J44" t="s">
        <v>92</v>
      </c>
      <c r="K44" s="227"/>
    </row>
    <row r="45" spans="1:16" ht="14.5" x14ac:dyDescent="0.35">
      <c r="C45" s="210" t="s">
        <v>63</v>
      </c>
      <c r="D45" s="233">
        <v>-2.0000000000000001E-4</v>
      </c>
      <c r="E45" s="261">
        <v>-5.9999999999999995E-4</v>
      </c>
      <c r="F45" s="261">
        <v>-5.9999999999999995E-4</v>
      </c>
      <c r="G45" s="261"/>
      <c r="H45" s="233"/>
      <c r="I45" s="233"/>
      <c r="J45" t="s">
        <v>91</v>
      </c>
      <c r="K45" s="227"/>
    </row>
    <row r="46" spans="1:16" ht="14.5" x14ac:dyDescent="0.35">
      <c r="C46" s="210" t="s">
        <v>84</v>
      </c>
      <c r="D46" s="210"/>
      <c r="E46" s="225"/>
      <c r="J46" t="s">
        <v>92</v>
      </c>
      <c r="K46" s="227"/>
    </row>
    <row r="47" spans="1:16" ht="14.5" x14ac:dyDescent="0.35">
      <c r="C47" s="210" t="s">
        <v>85</v>
      </c>
      <c r="D47" s="210"/>
      <c r="E47" s="225"/>
      <c r="J47" t="s">
        <v>92</v>
      </c>
      <c r="K47" s="227"/>
    </row>
    <row r="48" spans="1:16" ht="14.5" x14ac:dyDescent="0.35">
      <c r="C48" s="210" t="s">
        <v>86</v>
      </c>
      <c r="D48" s="210"/>
      <c r="E48" s="225"/>
      <c r="J48" t="s">
        <v>92</v>
      </c>
      <c r="K48" s="227"/>
    </row>
    <row r="49" spans="2:17" ht="14.5" x14ac:dyDescent="0.35">
      <c r="C49" s="210"/>
      <c r="D49" s="210"/>
      <c r="H49" t="s">
        <v>93</v>
      </c>
    </row>
    <row r="50" spans="2:17" ht="13" x14ac:dyDescent="0.3">
      <c r="B50" s="257" t="s">
        <v>95</v>
      </c>
      <c r="C50" s="258"/>
    </row>
    <row r="51" spans="2:17" ht="14.5" x14ac:dyDescent="0.35">
      <c r="D51" s="212" t="s">
        <v>125</v>
      </c>
      <c r="E51" s="212">
        <v>2021</v>
      </c>
      <c r="F51" s="212">
        <v>2022</v>
      </c>
      <c r="G51" s="212">
        <v>2023</v>
      </c>
      <c r="H51" s="212">
        <v>2024</v>
      </c>
      <c r="I51" s="212">
        <v>2025</v>
      </c>
    </row>
    <row r="52" spans="2:17" ht="14.5" x14ac:dyDescent="0.35">
      <c r="C52" s="210" t="s">
        <v>3</v>
      </c>
      <c r="D52">
        <v>0.85</v>
      </c>
      <c r="E52" s="356">
        <v>-0.22149784834748451</v>
      </c>
      <c r="F52" s="356">
        <v>-0.21938957353588864</v>
      </c>
      <c r="G52" s="356"/>
      <c r="H52" s="356"/>
      <c r="I52" s="233"/>
      <c r="J52" t="s">
        <v>96</v>
      </c>
      <c r="Q52" s="215"/>
    </row>
    <row r="53" spans="2:17" ht="14.5" x14ac:dyDescent="0.35">
      <c r="C53" s="210" t="s">
        <v>79</v>
      </c>
      <c r="D53" s="294">
        <v>1E-3</v>
      </c>
      <c r="E53" s="261">
        <v>-5.0000000000000001E-4</v>
      </c>
      <c r="F53" s="261">
        <v>-5.0000000000000001E-4</v>
      </c>
      <c r="G53" s="261"/>
      <c r="H53" s="261"/>
      <c r="I53" s="261"/>
      <c r="J53" t="s">
        <v>91</v>
      </c>
      <c r="Q53" s="215"/>
    </row>
    <row r="54" spans="2:17" ht="14.5" x14ac:dyDescent="0.35">
      <c r="C54" s="210" t="s">
        <v>80</v>
      </c>
      <c r="D54" s="294">
        <v>0.17169999999999999</v>
      </c>
      <c r="E54" s="261">
        <v>-0.25490000000000002</v>
      </c>
      <c r="F54" s="261">
        <v>-0.25480000000000003</v>
      </c>
      <c r="G54" s="261"/>
      <c r="H54" s="261"/>
      <c r="I54" s="261"/>
      <c r="J54" t="s">
        <v>92</v>
      </c>
      <c r="Q54" s="215"/>
    </row>
    <row r="55" spans="2:17" ht="14.5" x14ac:dyDescent="0.35">
      <c r="C55" s="210" t="s">
        <v>81</v>
      </c>
      <c r="D55" s="294">
        <v>0.2427</v>
      </c>
      <c r="E55" s="261">
        <v>-0.27610000000000001</v>
      </c>
      <c r="F55" s="261">
        <v>-0.27629999999999999</v>
      </c>
      <c r="G55" s="261"/>
      <c r="H55" s="261"/>
      <c r="I55" s="261"/>
      <c r="J55" t="s">
        <v>92</v>
      </c>
      <c r="Q55" s="215"/>
    </row>
    <row r="56" spans="2:17" ht="14.5" x14ac:dyDescent="0.35">
      <c r="C56" s="210" t="s">
        <v>82</v>
      </c>
      <c r="D56" s="294">
        <v>0.183</v>
      </c>
      <c r="E56" s="261">
        <v>-0.3463</v>
      </c>
      <c r="F56" s="261">
        <v>-0.34699999999999998</v>
      </c>
      <c r="G56" s="261"/>
      <c r="H56" s="261"/>
      <c r="I56" s="261"/>
      <c r="J56" t="s">
        <v>92</v>
      </c>
      <c r="Q56" s="215"/>
    </row>
    <row r="57" spans="2:17" ht="14.5" x14ac:dyDescent="0.35">
      <c r="C57" s="210" t="s">
        <v>65</v>
      </c>
      <c r="D57" s="294">
        <v>0.51070000000000004</v>
      </c>
      <c r="E57" s="261">
        <v>-0.13619999999999999</v>
      </c>
      <c r="F57" s="261">
        <v>-0.1426</v>
      </c>
      <c r="G57" s="261"/>
      <c r="H57" s="261"/>
      <c r="I57" s="261"/>
      <c r="J57" t="s">
        <v>92</v>
      </c>
      <c r="Q57" s="215"/>
    </row>
    <row r="58" spans="2:17" ht="14.5" x14ac:dyDescent="0.35">
      <c r="C58" s="210" t="s">
        <v>83</v>
      </c>
      <c r="D58" s="294">
        <v>1.0461</v>
      </c>
      <c r="E58" s="261">
        <v>-1.6000000000000001E-3</v>
      </c>
      <c r="F58" s="261">
        <v>-1.6000000000000001E-3</v>
      </c>
      <c r="G58" s="261"/>
      <c r="H58" s="261"/>
      <c r="I58" s="261"/>
      <c r="J58" t="s">
        <v>92</v>
      </c>
      <c r="Q58" s="215"/>
    </row>
    <row r="59" spans="2:17" ht="14.5" x14ac:dyDescent="0.35">
      <c r="C59" s="210" t="s">
        <v>63</v>
      </c>
      <c r="D59" s="294">
        <v>1.2999999999999999E-3</v>
      </c>
      <c r="E59" s="261">
        <v>-4.0000000000000002E-4</v>
      </c>
      <c r="F59" s="261">
        <v>-4.0000000000000002E-4</v>
      </c>
      <c r="G59" s="261"/>
      <c r="H59" s="261"/>
      <c r="I59" s="261"/>
      <c r="J59" t="s">
        <v>91</v>
      </c>
      <c r="Q59" s="215"/>
    </row>
    <row r="60" spans="2:17" ht="14.5" x14ac:dyDescent="0.35">
      <c r="C60" s="210" t="s">
        <v>84</v>
      </c>
      <c r="D60" s="210"/>
      <c r="E60" s="214"/>
      <c r="J60" t="s">
        <v>92</v>
      </c>
      <c r="Q60" s="215"/>
    </row>
    <row r="61" spans="2:17" ht="14.5" x14ac:dyDescent="0.35">
      <c r="C61" s="210" t="s">
        <v>85</v>
      </c>
      <c r="D61" s="210"/>
      <c r="E61" s="214"/>
      <c r="J61" t="s">
        <v>92</v>
      </c>
      <c r="Q61" s="215"/>
    </row>
    <row r="62" spans="2:17" ht="14.5" x14ac:dyDescent="0.35">
      <c r="C62" s="210" t="s">
        <v>86</v>
      </c>
      <c r="D62" s="210"/>
      <c r="E62" s="214"/>
      <c r="J62" t="s">
        <v>92</v>
      </c>
      <c r="Q62" s="215"/>
    </row>
    <row r="63" spans="2:17" ht="14.5" x14ac:dyDescent="0.35">
      <c r="C63" s="210"/>
      <c r="D63" s="210"/>
    </row>
    <row r="65" spans="2:17" ht="13" x14ac:dyDescent="0.3">
      <c r="B65" s="257" t="s">
        <v>97</v>
      </c>
      <c r="C65" s="258"/>
    </row>
    <row r="66" spans="2:17" ht="14.5" x14ac:dyDescent="0.35">
      <c r="B66" s="213"/>
      <c r="D66" s="212" t="s">
        <v>125</v>
      </c>
      <c r="E66" s="212">
        <v>2021</v>
      </c>
      <c r="F66" s="212">
        <v>2022</v>
      </c>
      <c r="G66" s="212">
        <v>2023</v>
      </c>
      <c r="H66" s="212">
        <v>2024</v>
      </c>
      <c r="I66" s="212">
        <v>2025</v>
      </c>
    </row>
    <row r="67" spans="2:17" ht="14.5" x14ac:dyDescent="0.35">
      <c r="C67" s="210" t="s">
        <v>3</v>
      </c>
      <c r="D67" s="210"/>
      <c r="E67" s="298">
        <v>0.25</v>
      </c>
      <c r="F67" s="351">
        <v>0.25</v>
      </c>
      <c r="J67" t="s">
        <v>96</v>
      </c>
      <c r="Q67" s="215"/>
    </row>
    <row r="68" spans="2:17" ht="14.5" x14ac:dyDescent="0.35">
      <c r="C68" s="210" t="s">
        <v>79</v>
      </c>
      <c r="D68" s="210"/>
      <c r="E68" s="299">
        <v>5.9999999999999995E-4</v>
      </c>
      <c r="F68" s="294">
        <v>5.9999999999999995E-4</v>
      </c>
      <c r="J68" t="s">
        <v>91</v>
      </c>
      <c r="Q68" s="215"/>
    </row>
    <row r="69" spans="2:17" ht="14.5" x14ac:dyDescent="0.35">
      <c r="C69" s="210" t="s">
        <v>80</v>
      </c>
      <c r="D69" s="210"/>
      <c r="E69" s="299">
        <v>-1.7600000000000001E-2</v>
      </c>
      <c r="F69" s="294">
        <v>-1.7600000000000001E-2</v>
      </c>
      <c r="J69" t="s">
        <v>92</v>
      </c>
      <c r="Q69" s="215"/>
    </row>
    <row r="70" spans="2:17" ht="14.5" x14ac:dyDescent="0.35">
      <c r="C70" s="210" t="s">
        <v>81</v>
      </c>
      <c r="D70" s="210"/>
      <c r="E70" s="299">
        <v>4.8300000000000003E-2</v>
      </c>
      <c r="F70" s="299">
        <v>4.8300000000000003E-2</v>
      </c>
      <c r="J70" t="s">
        <v>92</v>
      </c>
      <c r="Q70" s="215"/>
    </row>
    <row r="71" spans="2:17" ht="14.5" x14ac:dyDescent="0.35">
      <c r="C71" s="210" t="s">
        <v>82</v>
      </c>
      <c r="D71" s="210"/>
      <c r="E71" s="299">
        <v>7.5999999999999998E-2</v>
      </c>
      <c r="F71" s="299">
        <v>7.6200000000000004E-2</v>
      </c>
      <c r="J71" t="s">
        <v>92</v>
      </c>
      <c r="Q71" s="215"/>
    </row>
    <row r="72" spans="2:17" ht="14.5" x14ac:dyDescent="0.35">
      <c r="C72" s="210" t="s">
        <v>65</v>
      </c>
      <c r="D72" s="210"/>
      <c r="E72" s="299">
        <v>-2.5700000000000001E-2</v>
      </c>
      <c r="F72" s="294">
        <v>-2.6800000000000001E-2</v>
      </c>
      <c r="J72" t="s">
        <v>92</v>
      </c>
      <c r="Q72" s="215"/>
    </row>
    <row r="73" spans="2:17" ht="14.5" x14ac:dyDescent="0.35">
      <c r="C73" s="210" t="s">
        <v>83</v>
      </c>
      <c r="D73" s="210"/>
      <c r="E73" s="214"/>
      <c r="J73" t="s">
        <v>92</v>
      </c>
      <c r="Q73" s="215"/>
    </row>
    <row r="74" spans="2:17" ht="14.5" x14ac:dyDescent="0.35">
      <c r="C74" s="210" t="s">
        <v>63</v>
      </c>
      <c r="D74" s="210"/>
      <c r="E74" s="299">
        <v>-2.0000000000000001E-4</v>
      </c>
      <c r="F74" s="294">
        <v>-2.0000000000000001E-4</v>
      </c>
      <c r="J74" t="s">
        <v>91</v>
      </c>
      <c r="Q74" s="215"/>
    </row>
    <row r="75" spans="2:17" ht="14.5" x14ac:dyDescent="0.35">
      <c r="C75" s="210" t="s">
        <v>84</v>
      </c>
      <c r="D75" s="210"/>
      <c r="E75" s="214"/>
      <c r="J75" t="s">
        <v>92</v>
      </c>
      <c r="Q75" s="215"/>
    </row>
    <row r="76" spans="2:17" ht="14.5" x14ac:dyDescent="0.35">
      <c r="C76" s="210" t="s">
        <v>85</v>
      </c>
      <c r="D76" s="210"/>
      <c r="E76" s="214"/>
      <c r="J76" t="s">
        <v>92</v>
      </c>
      <c r="Q76" s="215"/>
    </row>
    <row r="77" spans="2:17" ht="14.5" x14ac:dyDescent="0.35">
      <c r="C77" s="210" t="s">
        <v>86</v>
      </c>
      <c r="D77" s="210"/>
      <c r="E77" s="214"/>
      <c r="J77" t="s">
        <v>92</v>
      </c>
      <c r="Q77" s="215"/>
    </row>
    <row r="78" spans="2:17" x14ac:dyDescent="0.25">
      <c r="Q78" s="215"/>
    </row>
    <row r="79" spans="2:17" ht="13" x14ac:dyDescent="0.3">
      <c r="B79" s="257" t="s">
        <v>131</v>
      </c>
      <c r="C79" s="258"/>
    </row>
    <row r="80" spans="2:17" ht="14.5" x14ac:dyDescent="0.35">
      <c r="B80" s="213"/>
      <c r="D80" s="212" t="s">
        <v>125</v>
      </c>
      <c r="E80" s="212">
        <v>2021</v>
      </c>
      <c r="F80" s="212">
        <v>2022</v>
      </c>
      <c r="G80" s="212">
        <v>2023</v>
      </c>
      <c r="H80" s="212">
        <v>2024</v>
      </c>
      <c r="I80" s="212">
        <v>2025</v>
      </c>
    </row>
    <row r="81" spans="2:10" ht="14.5" x14ac:dyDescent="0.35">
      <c r="C81" s="210" t="s">
        <v>3</v>
      </c>
      <c r="D81" s="210"/>
      <c r="E81" s="214"/>
      <c r="J81" t="s">
        <v>91</v>
      </c>
    </row>
    <row r="82" spans="2:10" ht="14.5" x14ac:dyDescent="0.35">
      <c r="C82" s="210" t="s">
        <v>79</v>
      </c>
      <c r="D82" s="210"/>
      <c r="E82" s="214"/>
      <c r="J82" t="s">
        <v>91</v>
      </c>
    </row>
    <row r="83" spans="2:10" ht="14.5" x14ac:dyDescent="0.35">
      <c r="C83" s="210" t="s">
        <v>80</v>
      </c>
      <c r="D83" s="210"/>
      <c r="E83" s="214"/>
      <c r="J83" t="s">
        <v>92</v>
      </c>
    </row>
    <row r="84" spans="2:10" ht="14.5" x14ac:dyDescent="0.35">
      <c r="C84" s="210" t="s">
        <v>81</v>
      </c>
      <c r="D84" s="210"/>
      <c r="E84" s="214"/>
      <c r="J84" t="s">
        <v>92</v>
      </c>
    </row>
    <row r="85" spans="2:10" ht="14.5" x14ac:dyDescent="0.35">
      <c r="C85" s="210" t="s">
        <v>82</v>
      </c>
      <c r="D85" s="210"/>
      <c r="E85" s="214"/>
      <c r="J85" t="s">
        <v>92</v>
      </c>
    </row>
    <row r="86" spans="2:10" ht="14.5" x14ac:dyDescent="0.35">
      <c r="C86" s="210" t="s">
        <v>65</v>
      </c>
      <c r="D86" s="210"/>
      <c r="E86" s="214"/>
      <c r="J86" t="s">
        <v>92</v>
      </c>
    </row>
    <row r="87" spans="2:10" ht="14.5" x14ac:dyDescent="0.35">
      <c r="C87" s="210" t="s">
        <v>83</v>
      </c>
      <c r="D87" s="210"/>
      <c r="E87" s="214"/>
      <c r="J87" t="s">
        <v>92</v>
      </c>
    </row>
    <row r="88" spans="2:10" ht="14.5" x14ac:dyDescent="0.35">
      <c r="C88" s="210" t="s">
        <v>63</v>
      </c>
      <c r="D88" s="210"/>
      <c r="E88" s="214"/>
      <c r="J88" t="s">
        <v>91</v>
      </c>
    </row>
    <row r="89" spans="2:10" ht="14.5" x14ac:dyDescent="0.35">
      <c r="C89" s="210" t="s">
        <v>84</v>
      </c>
      <c r="D89" s="210"/>
      <c r="E89" s="214"/>
      <c r="I89" s="101"/>
      <c r="J89" s="293" t="s">
        <v>92</v>
      </c>
    </row>
    <row r="90" spans="2:10" ht="14.5" x14ac:dyDescent="0.35">
      <c r="C90" s="210" t="s">
        <v>85</v>
      </c>
      <c r="D90" s="210"/>
      <c r="E90" s="214"/>
      <c r="I90" s="101"/>
      <c r="J90" s="293" t="s">
        <v>92</v>
      </c>
    </row>
    <row r="91" spans="2:10" ht="14.5" x14ac:dyDescent="0.35">
      <c r="C91" s="210" t="s">
        <v>86</v>
      </c>
      <c r="D91" s="210"/>
      <c r="E91" s="214"/>
      <c r="I91" s="101"/>
      <c r="J91" s="293" t="s">
        <v>92</v>
      </c>
    </row>
    <row r="92" spans="2:10" ht="14.5" x14ac:dyDescent="0.35">
      <c r="C92" s="210"/>
      <c r="D92" s="210"/>
      <c r="E92" s="214"/>
    </row>
    <row r="93" spans="2:10" ht="13" x14ac:dyDescent="0.3">
      <c r="B93" s="257" t="s">
        <v>132</v>
      </c>
      <c r="C93" s="258"/>
    </row>
    <row r="94" spans="2:10" ht="14.5" x14ac:dyDescent="0.35">
      <c r="B94" s="213"/>
      <c r="D94" s="212" t="s">
        <v>125</v>
      </c>
      <c r="E94" s="212">
        <v>2021</v>
      </c>
      <c r="F94" s="212">
        <v>2022</v>
      </c>
      <c r="G94" s="212">
        <v>2023</v>
      </c>
      <c r="H94" s="212">
        <v>2024</v>
      </c>
      <c r="I94" s="212">
        <v>2025</v>
      </c>
    </row>
    <row r="95" spans="2:10" ht="14.5" x14ac:dyDescent="0.35">
      <c r="C95" s="210" t="s">
        <v>3</v>
      </c>
      <c r="D95" s="210"/>
      <c r="E95" s="214"/>
      <c r="J95" t="s">
        <v>91</v>
      </c>
    </row>
    <row r="96" spans="2:10" ht="14.5" x14ac:dyDescent="0.35">
      <c r="C96" s="210" t="s">
        <v>79</v>
      </c>
      <c r="D96" s="210"/>
      <c r="E96" s="214"/>
      <c r="J96" t="s">
        <v>91</v>
      </c>
    </row>
    <row r="97" spans="2:10" ht="14.5" x14ac:dyDescent="0.35">
      <c r="C97" s="210" t="s">
        <v>80</v>
      </c>
      <c r="D97" s="210"/>
      <c r="E97" s="214"/>
      <c r="J97" t="s">
        <v>92</v>
      </c>
    </row>
    <row r="98" spans="2:10" ht="14.5" x14ac:dyDescent="0.35">
      <c r="C98" s="210" t="s">
        <v>81</v>
      </c>
      <c r="D98" s="210"/>
      <c r="E98" s="214"/>
      <c r="J98" t="s">
        <v>92</v>
      </c>
    </row>
    <row r="99" spans="2:10" ht="14.5" x14ac:dyDescent="0.35">
      <c r="C99" s="210" t="s">
        <v>82</v>
      </c>
      <c r="D99" s="210"/>
      <c r="E99" s="214"/>
      <c r="J99" t="s">
        <v>92</v>
      </c>
    </row>
    <row r="100" spans="2:10" ht="14.5" x14ac:dyDescent="0.35">
      <c r="C100" s="210" t="s">
        <v>65</v>
      </c>
      <c r="D100" s="210"/>
      <c r="E100" s="214"/>
      <c r="J100" t="s">
        <v>92</v>
      </c>
    </row>
    <row r="101" spans="2:10" ht="14.5" x14ac:dyDescent="0.35">
      <c r="C101" s="210" t="s">
        <v>83</v>
      </c>
      <c r="D101" s="210"/>
      <c r="E101" s="214"/>
      <c r="J101" t="s">
        <v>92</v>
      </c>
    </row>
    <row r="102" spans="2:10" ht="14.5" x14ac:dyDescent="0.35">
      <c r="C102" s="210" t="s">
        <v>63</v>
      </c>
      <c r="D102" s="210"/>
      <c r="E102" s="214"/>
      <c r="J102" t="s">
        <v>91</v>
      </c>
    </row>
    <row r="103" spans="2:10" ht="14.5" x14ac:dyDescent="0.35">
      <c r="C103" s="210" t="s">
        <v>84</v>
      </c>
      <c r="D103" s="210"/>
      <c r="E103" s="214"/>
      <c r="J103" t="s">
        <v>92</v>
      </c>
    </row>
    <row r="104" spans="2:10" ht="14.5" x14ac:dyDescent="0.35">
      <c r="C104" s="210" t="s">
        <v>85</v>
      </c>
      <c r="D104" s="210"/>
      <c r="E104" s="214"/>
      <c r="J104" t="s">
        <v>92</v>
      </c>
    </row>
    <row r="105" spans="2:10" ht="14.5" x14ac:dyDescent="0.35">
      <c r="C105" s="210" t="s">
        <v>86</v>
      </c>
      <c r="D105" s="210"/>
      <c r="E105" s="214"/>
      <c r="J105" t="s">
        <v>92</v>
      </c>
    </row>
    <row r="106" spans="2:10" ht="14.5" x14ac:dyDescent="0.35">
      <c r="C106" s="210"/>
      <c r="D106" s="210"/>
      <c r="E106" s="214"/>
    </row>
    <row r="107" spans="2:10" ht="13" x14ac:dyDescent="0.3">
      <c r="B107" s="257" t="s">
        <v>133</v>
      </c>
      <c r="C107" s="258"/>
    </row>
    <row r="108" spans="2:10" ht="14.5" x14ac:dyDescent="0.35">
      <c r="B108" s="213"/>
      <c r="D108" s="212" t="s">
        <v>125</v>
      </c>
      <c r="E108" s="212">
        <v>2021</v>
      </c>
      <c r="F108" s="212">
        <v>2022</v>
      </c>
      <c r="G108" s="212">
        <v>2023</v>
      </c>
      <c r="H108" s="212">
        <v>2024</v>
      </c>
      <c r="I108" s="212">
        <v>2025</v>
      </c>
    </row>
    <row r="109" spans="2:10" ht="14.5" x14ac:dyDescent="0.35">
      <c r="C109" s="210" t="s">
        <v>3</v>
      </c>
      <c r="D109" s="210"/>
      <c r="E109" s="214"/>
      <c r="J109" t="s">
        <v>91</v>
      </c>
    </row>
    <row r="110" spans="2:10" ht="14.5" x14ac:dyDescent="0.35">
      <c r="C110" s="210" t="s">
        <v>79</v>
      </c>
      <c r="D110" s="210"/>
      <c r="E110" s="214"/>
      <c r="J110" t="s">
        <v>91</v>
      </c>
    </row>
    <row r="111" spans="2:10" ht="14.5" x14ac:dyDescent="0.35">
      <c r="C111" s="210" t="s">
        <v>80</v>
      </c>
      <c r="D111" s="210"/>
      <c r="E111" s="214"/>
      <c r="J111" t="s">
        <v>92</v>
      </c>
    </row>
    <row r="112" spans="2:10" ht="14.5" x14ac:dyDescent="0.35">
      <c r="C112" s="210" t="s">
        <v>81</v>
      </c>
      <c r="D112" s="210"/>
      <c r="E112" s="214"/>
      <c r="J112" t="s">
        <v>92</v>
      </c>
    </row>
    <row r="113" spans="2:10" ht="14.5" x14ac:dyDescent="0.35">
      <c r="C113" s="210" t="s">
        <v>82</v>
      </c>
      <c r="D113" s="210"/>
      <c r="E113" s="214"/>
      <c r="J113" t="s">
        <v>92</v>
      </c>
    </row>
    <row r="114" spans="2:10" ht="14.5" x14ac:dyDescent="0.35">
      <c r="C114" s="210" t="s">
        <v>65</v>
      </c>
      <c r="D114" s="210"/>
      <c r="E114" s="214"/>
      <c r="J114" t="s">
        <v>92</v>
      </c>
    </row>
    <row r="115" spans="2:10" ht="14.5" x14ac:dyDescent="0.35">
      <c r="C115" s="210" t="s">
        <v>83</v>
      </c>
      <c r="D115" s="210"/>
      <c r="E115" s="214"/>
      <c r="J115" t="s">
        <v>92</v>
      </c>
    </row>
    <row r="116" spans="2:10" ht="14.5" x14ac:dyDescent="0.35">
      <c r="C116" s="210" t="s">
        <v>63</v>
      </c>
      <c r="D116" s="210"/>
      <c r="E116" s="214"/>
      <c r="J116" t="s">
        <v>91</v>
      </c>
    </row>
    <row r="117" spans="2:10" ht="14.5" x14ac:dyDescent="0.35">
      <c r="C117" s="210" t="s">
        <v>84</v>
      </c>
      <c r="D117" s="210"/>
      <c r="E117" s="214"/>
      <c r="J117" t="s">
        <v>92</v>
      </c>
    </row>
    <row r="118" spans="2:10" ht="14.5" x14ac:dyDescent="0.35">
      <c r="C118" s="210" t="s">
        <v>85</v>
      </c>
      <c r="D118" s="210"/>
      <c r="E118" s="214"/>
      <c r="J118" t="s">
        <v>92</v>
      </c>
    </row>
    <row r="119" spans="2:10" ht="14.5" x14ac:dyDescent="0.35">
      <c r="C119" s="210" t="s">
        <v>86</v>
      </c>
      <c r="D119" s="210"/>
      <c r="E119" s="214"/>
      <c r="J119" t="s">
        <v>92</v>
      </c>
    </row>
    <row r="120" spans="2:10" ht="14.5" x14ac:dyDescent="0.35">
      <c r="C120" s="210"/>
      <c r="D120" s="210"/>
      <c r="H120" t="s">
        <v>93</v>
      </c>
    </row>
    <row r="121" spans="2:10" ht="13" x14ac:dyDescent="0.3">
      <c r="B121" s="213" t="s">
        <v>94</v>
      </c>
    </row>
    <row r="122" spans="2:10" ht="14.5" x14ac:dyDescent="0.35">
      <c r="D122" s="212" t="s">
        <v>125</v>
      </c>
      <c r="E122" s="212">
        <v>2021</v>
      </c>
      <c r="F122" s="212">
        <v>2022</v>
      </c>
      <c r="G122" s="212">
        <v>2023</v>
      </c>
      <c r="H122" s="212">
        <v>2024</v>
      </c>
      <c r="I122" s="212">
        <v>2025</v>
      </c>
    </row>
    <row r="123" spans="2:10" ht="14.5" x14ac:dyDescent="0.35">
      <c r="C123" s="210" t="s">
        <v>3</v>
      </c>
      <c r="D123" s="233">
        <v>-1.5E-3</v>
      </c>
      <c r="E123" s="261">
        <v>2.5999999999999999E-3</v>
      </c>
      <c r="F123" s="261"/>
      <c r="G123" s="233"/>
      <c r="H123" s="233"/>
      <c r="I123" s="233"/>
      <c r="J123" t="s">
        <v>91</v>
      </c>
    </row>
    <row r="124" spans="2:10" ht="14.5" x14ac:dyDescent="0.35">
      <c r="C124" s="210" t="s">
        <v>79</v>
      </c>
      <c r="D124" s="233">
        <v>-1.5E-3</v>
      </c>
      <c r="E124" s="261">
        <v>2.5999999999999999E-3</v>
      </c>
      <c r="F124" s="261"/>
      <c r="G124" s="233"/>
      <c r="H124" s="233"/>
      <c r="I124" s="233"/>
      <c r="J124" t="s">
        <v>91</v>
      </c>
    </row>
    <row r="125" spans="2:10" ht="14.5" x14ac:dyDescent="0.35">
      <c r="C125" s="210" t="s">
        <v>80</v>
      </c>
      <c r="D125" s="233">
        <v>-1.5E-3</v>
      </c>
      <c r="E125" s="261">
        <v>2.5999999999999999E-3</v>
      </c>
      <c r="F125" s="261"/>
      <c r="G125" s="233"/>
      <c r="H125" s="233"/>
      <c r="I125" s="233"/>
      <c r="J125" t="s">
        <v>91</v>
      </c>
    </row>
    <row r="126" spans="2:10" ht="14.5" x14ac:dyDescent="0.35">
      <c r="C126" s="210" t="s">
        <v>81</v>
      </c>
      <c r="D126" s="233">
        <v>-1.5E-3</v>
      </c>
      <c r="E126" s="261">
        <v>2.5999999999999999E-3</v>
      </c>
      <c r="F126" s="261"/>
      <c r="G126" s="233"/>
      <c r="H126" s="233"/>
      <c r="I126" s="233"/>
      <c r="J126" t="s">
        <v>91</v>
      </c>
    </row>
    <row r="127" spans="2:10" ht="14.5" x14ac:dyDescent="0.35">
      <c r="C127" s="210" t="s">
        <v>82</v>
      </c>
      <c r="D127" s="233">
        <v>-1.5E-3</v>
      </c>
      <c r="E127" s="261">
        <v>2.5999999999999999E-3</v>
      </c>
      <c r="F127" s="261"/>
      <c r="G127" s="233"/>
      <c r="H127" s="233"/>
      <c r="I127" s="233"/>
      <c r="J127" t="s">
        <v>91</v>
      </c>
    </row>
    <row r="128" spans="2:10" ht="14.5" x14ac:dyDescent="0.35">
      <c r="C128" s="210" t="s">
        <v>65</v>
      </c>
      <c r="D128" s="233">
        <v>-1.5E-3</v>
      </c>
      <c r="E128" s="261">
        <v>2.5999999999999999E-3</v>
      </c>
      <c r="F128" s="261"/>
      <c r="G128" s="233"/>
      <c r="H128" s="233"/>
      <c r="I128" s="233"/>
      <c r="J128" t="s">
        <v>91</v>
      </c>
    </row>
    <row r="129" spans="2:10" ht="14.5" x14ac:dyDescent="0.35">
      <c r="C129" s="210" t="s">
        <v>83</v>
      </c>
      <c r="D129" s="210"/>
      <c r="E129" s="214"/>
      <c r="J129" t="s">
        <v>91</v>
      </c>
    </row>
    <row r="130" spans="2:10" ht="14.5" x14ac:dyDescent="0.35">
      <c r="C130" s="210" t="s">
        <v>63</v>
      </c>
      <c r="D130" s="210"/>
      <c r="E130" s="214"/>
      <c r="J130" t="s">
        <v>91</v>
      </c>
    </row>
    <row r="131" spans="2:10" ht="14.5" x14ac:dyDescent="0.35">
      <c r="C131" s="210" t="s">
        <v>84</v>
      </c>
      <c r="D131" s="210"/>
      <c r="E131" s="214"/>
      <c r="J131" t="s">
        <v>91</v>
      </c>
    </row>
    <row r="132" spans="2:10" ht="14.5" x14ac:dyDescent="0.35">
      <c r="C132" s="210" t="s">
        <v>85</v>
      </c>
      <c r="D132" s="210"/>
      <c r="E132" s="214"/>
      <c r="J132" t="s">
        <v>91</v>
      </c>
    </row>
    <row r="133" spans="2:10" ht="14.5" x14ac:dyDescent="0.35">
      <c r="C133" s="210" t="s">
        <v>86</v>
      </c>
      <c r="D133" s="210"/>
      <c r="E133" s="214"/>
      <c r="J133" t="s">
        <v>91</v>
      </c>
    </row>
    <row r="135" spans="2:10" ht="13" x14ac:dyDescent="0.3">
      <c r="B135" s="213" t="s">
        <v>104</v>
      </c>
      <c r="C135" s="213"/>
      <c r="D135" s="213"/>
      <c r="E135" s="213"/>
      <c r="F135" s="213"/>
      <c r="G135" s="213"/>
      <c r="H135" s="213"/>
      <c r="I135" s="213"/>
    </row>
    <row r="136" spans="2:10" ht="13" x14ac:dyDescent="0.3">
      <c r="B136" s="213" t="s">
        <v>105</v>
      </c>
      <c r="C136" s="213"/>
      <c r="D136" s="213"/>
      <c r="E136" s="213"/>
      <c r="F136" s="213"/>
      <c r="G136" s="213"/>
      <c r="H136" s="213"/>
      <c r="I136" s="213"/>
    </row>
    <row r="137" spans="2:10" ht="13" x14ac:dyDescent="0.3">
      <c r="B137" s="213"/>
      <c r="C137" s="213"/>
      <c r="D137" s="213"/>
      <c r="E137" s="213"/>
      <c r="F137" s="213"/>
      <c r="G137" s="213"/>
      <c r="H137" s="213"/>
      <c r="I137" s="213"/>
    </row>
    <row r="138" spans="2:10" ht="14.5" x14ac:dyDescent="0.35">
      <c r="D138" s="212" t="s">
        <v>125</v>
      </c>
      <c r="E138" s="212">
        <v>2021</v>
      </c>
      <c r="F138" s="212">
        <v>2022</v>
      </c>
      <c r="G138" s="212">
        <v>2023</v>
      </c>
      <c r="H138" s="212">
        <v>2024</v>
      </c>
      <c r="I138" s="212">
        <v>2025</v>
      </c>
    </row>
    <row r="139" spans="2:10" ht="14.5" x14ac:dyDescent="0.35">
      <c r="C139" s="210" t="s">
        <v>3</v>
      </c>
      <c r="D139" s="261">
        <v>0</v>
      </c>
      <c r="E139" s="233"/>
      <c r="F139" s="233"/>
      <c r="G139" s="233"/>
      <c r="H139" s="233"/>
      <c r="I139" s="233"/>
      <c r="J139" t="s">
        <v>91</v>
      </c>
    </row>
    <row r="140" spans="2:10" ht="14.5" x14ac:dyDescent="0.35">
      <c r="C140" s="210" t="s">
        <v>79</v>
      </c>
      <c r="D140" s="261">
        <v>0</v>
      </c>
      <c r="E140" s="233"/>
      <c r="F140" s="233"/>
      <c r="G140" s="233"/>
      <c r="H140" s="233"/>
      <c r="I140" s="233"/>
      <c r="J140" t="s">
        <v>91</v>
      </c>
    </row>
    <row r="141" spans="2:10" ht="14.5" x14ac:dyDescent="0.35">
      <c r="C141" s="210" t="s">
        <v>80</v>
      </c>
      <c r="D141" s="261">
        <v>-2.47E-2</v>
      </c>
      <c r="E141" s="261">
        <v>-0.1053</v>
      </c>
      <c r="F141" s="261"/>
      <c r="G141" s="233"/>
      <c r="H141" s="233"/>
      <c r="I141" s="233"/>
      <c r="J141" t="s">
        <v>92</v>
      </c>
    </row>
    <row r="142" spans="2:10" ht="14.5" x14ac:dyDescent="0.35">
      <c r="C142" s="210" t="s">
        <v>81</v>
      </c>
      <c r="D142" s="261">
        <v>0</v>
      </c>
      <c r="E142" s="261">
        <v>-0.1176</v>
      </c>
      <c r="F142" s="261"/>
      <c r="G142" s="233"/>
      <c r="H142" s="233"/>
      <c r="I142" s="233"/>
      <c r="J142" t="s">
        <v>92</v>
      </c>
    </row>
    <row r="143" spans="2:10" ht="14.5" x14ac:dyDescent="0.35">
      <c r="C143" s="210" t="s">
        <v>82</v>
      </c>
      <c r="D143" s="261">
        <v>0</v>
      </c>
      <c r="E143" s="233"/>
      <c r="F143" s="261"/>
      <c r="G143" s="233"/>
      <c r="H143" s="233"/>
      <c r="I143" s="233"/>
      <c r="J143" t="s">
        <v>92</v>
      </c>
    </row>
    <row r="144" spans="2:10" ht="14.5" x14ac:dyDescent="0.35">
      <c r="C144" s="210" t="s">
        <v>65</v>
      </c>
      <c r="D144" s="261">
        <v>0</v>
      </c>
      <c r="E144" s="233"/>
      <c r="F144" s="233"/>
      <c r="G144" s="233"/>
      <c r="H144" s="233"/>
      <c r="I144" s="233"/>
      <c r="J144" t="s">
        <v>92</v>
      </c>
    </row>
    <row r="145" spans="2:10" ht="14.5" x14ac:dyDescent="0.35">
      <c r="C145" s="210" t="s">
        <v>83</v>
      </c>
      <c r="D145" s="261">
        <v>0</v>
      </c>
      <c r="E145" s="233"/>
      <c r="F145" s="233"/>
      <c r="G145" s="233"/>
      <c r="H145" s="233"/>
      <c r="I145" s="233"/>
      <c r="J145" t="s">
        <v>92</v>
      </c>
    </row>
    <row r="146" spans="2:10" ht="14.5" x14ac:dyDescent="0.35">
      <c r="C146" s="210" t="s">
        <v>63</v>
      </c>
      <c r="D146" s="261">
        <v>0</v>
      </c>
      <c r="E146" s="233"/>
      <c r="F146" s="233"/>
      <c r="G146" s="233"/>
      <c r="H146" s="233"/>
      <c r="I146" s="233"/>
      <c r="J146" t="s">
        <v>91</v>
      </c>
    </row>
    <row r="147" spans="2:10" ht="14.5" x14ac:dyDescent="0.35">
      <c r="C147" s="210" t="s">
        <v>84</v>
      </c>
      <c r="D147" s="233">
        <v>0</v>
      </c>
      <c r="E147" s="225"/>
      <c r="F147" s="225"/>
      <c r="G147" s="225"/>
      <c r="H147" s="225"/>
      <c r="I147" s="225"/>
      <c r="J147" t="s">
        <v>92</v>
      </c>
    </row>
    <row r="148" spans="2:10" ht="14.5" x14ac:dyDescent="0.35">
      <c r="C148" s="210" t="s">
        <v>85</v>
      </c>
      <c r="D148" s="233">
        <v>0</v>
      </c>
      <c r="E148" s="225"/>
      <c r="F148" s="225"/>
      <c r="G148" s="225"/>
      <c r="H148" s="225"/>
      <c r="I148" s="225"/>
      <c r="J148" t="s">
        <v>92</v>
      </c>
    </row>
    <row r="149" spans="2:10" ht="14.5" x14ac:dyDescent="0.35">
      <c r="C149" s="210" t="s">
        <v>86</v>
      </c>
      <c r="D149" s="233">
        <v>0</v>
      </c>
      <c r="E149" s="225"/>
      <c r="F149" s="225"/>
      <c r="G149" s="225"/>
      <c r="H149" s="225"/>
      <c r="I149" s="225"/>
      <c r="J149" t="s">
        <v>92</v>
      </c>
    </row>
    <row r="151" spans="2:10" ht="13" x14ac:dyDescent="0.3">
      <c r="B151" s="213" t="s">
        <v>28</v>
      </c>
    </row>
    <row r="152" spans="2:10" ht="14.5" x14ac:dyDescent="0.35">
      <c r="D152" s="212" t="s">
        <v>125</v>
      </c>
      <c r="E152" s="212">
        <v>2021</v>
      </c>
      <c r="F152" s="212">
        <v>2022</v>
      </c>
      <c r="G152" s="212">
        <v>2023</v>
      </c>
      <c r="H152" s="212">
        <v>2024</v>
      </c>
      <c r="I152" s="212">
        <v>2025</v>
      </c>
    </row>
    <row r="153" spans="2:10" ht="14.5" x14ac:dyDescent="0.35">
      <c r="C153" s="210" t="s">
        <v>3</v>
      </c>
      <c r="D153" s="261">
        <v>7.6E-3</v>
      </c>
      <c r="E153" s="261">
        <v>7.6E-3</v>
      </c>
      <c r="F153" s="261">
        <v>7.6E-3</v>
      </c>
      <c r="G153" s="261">
        <v>7.6E-3</v>
      </c>
      <c r="H153" s="261">
        <v>7.6E-3</v>
      </c>
      <c r="I153" s="261">
        <v>7.6E-3</v>
      </c>
      <c r="J153" t="s">
        <v>91</v>
      </c>
    </row>
    <row r="154" spans="2:10" ht="14.5" x14ac:dyDescent="0.35">
      <c r="C154" s="210" t="s">
        <v>79</v>
      </c>
      <c r="D154" s="261">
        <v>7.1000000000000004E-3</v>
      </c>
      <c r="E154" s="261">
        <v>7.1000000000000004E-3</v>
      </c>
      <c r="F154" s="261">
        <v>7.1000000000000004E-3</v>
      </c>
      <c r="G154" s="261">
        <v>7.1000000000000004E-3</v>
      </c>
      <c r="H154" s="261">
        <v>7.1000000000000004E-3</v>
      </c>
      <c r="I154" s="261">
        <v>7.1000000000000004E-3</v>
      </c>
      <c r="J154" t="s">
        <v>91</v>
      </c>
    </row>
    <row r="155" spans="2:10" ht="14.5" x14ac:dyDescent="0.35">
      <c r="C155" s="210" t="s">
        <v>80</v>
      </c>
      <c r="D155" s="261">
        <v>2.9016999999999999</v>
      </c>
      <c r="E155" s="261">
        <v>2.9016999999999999</v>
      </c>
      <c r="F155" s="261">
        <v>2.9016999999999999</v>
      </c>
      <c r="G155" s="261">
        <v>2.9016999999999999</v>
      </c>
      <c r="H155" s="261">
        <v>2.9016999999999999</v>
      </c>
      <c r="I155" s="261">
        <v>2.9016999999999999</v>
      </c>
      <c r="J155" t="s">
        <v>92</v>
      </c>
    </row>
    <row r="156" spans="2:10" ht="14.5" x14ac:dyDescent="0.35">
      <c r="C156" s="210" t="s">
        <v>81</v>
      </c>
      <c r="D156" s="261">
        <v>3.0127999999999999</v>
      </c>
      <c r="E156" s="261">
        <v>3.0127999999999999</v>
      </c>
      <c r="F156" s="261">
        <v>3.0127999999999999</v>
      </c>
      <c r="G156" s="261">
        <v>3.0127999999999999</v>
      </c>
      <c r="H156" s="261">
        <v>3.0127999999999999</v>
      </c>
      <c r="I156" s="261">
        <v>3.0127999999999999</v>
      </c>
      <c r="J156" t="s">
        <v>92</v>
      </c>
    </row>
    <row r="157" spans="2:10" ht="14.5" x14ac:dyDescent="0.35">
      <c r="C157" s="210" t="s">
        <v>82</v>
      </c>
      <c r="D157" s="261">
        <v>3.3399000000000001</v>
      </c>
      <c r="E157" s="261">
        <v>3.3399000000000001</v>
      </c>
      <c r="F157" s="261">
        <v>3.3399000000000001</v>
      </c>
      <c r="G157" s="261">
        <v>3.3399000000000001</v>
      </c>
      <c r="H157" s="261">
        <v>3.3399000000000001</v>
      </c>
      <c r="I157" s="261">
        <v>3.3399000000000001</v>
      </c>
      <c r="J157" t="s">
        <v>92</v>
      </c>
    </row>
    <row r="158" spans="2:10" ht="14.5" x14ac:dyDescent="0.35">
      <c r="C158" s="210" t="s">
        <v>65</v>
      </c>
      <c r="D158" s="261">
        <v>2.1528999999999998</v>
      </c>
      <c r="E158" s="261">
        <v>2.1528999999999998</v>
      </c>
      <c r="F158" s="261">
        <v>2.1528999999999998</v>
      </c>
      <c r="G158" s="261">
        <v>2.1528999999999998</v>
      </c>
      <c r="H158" s="261">
        <v>2.1528999999999998</v>
      </c>
      <c r="I158" s="261">
        <v>2.1528999999999998</v>
      </c>
      <c r="J158" t="s">
        <v>92</v>
      </c>
    </row>
    <row r="159" spans="2:10" ht="14.5" x14ac:dyDescent="0.35">
      <c r="C159" s="210" t="s">
        <v>83</v>
      </c>
      <c r="D159" s="261">
        <v>2.1419999999999999</v>
      </c>
      <c r="E159" s="261">
        <v>2.1419999999999999</v>
      </c>
      <c r="F159" s="261">
        <v>2.1419999999999999</v>
      </c>
      <c r="G159" s="261">
        <v>2.1419999999999999</v>
      </c>
      <c r="H159" s="261">
        <v>2.1419999999999999</v>
      </c>
      <c r="I159" s="261">
        <v>2.1419999999999999</v>
      </c>
      <c r="J159" t="s">
        <v>92</v>
      </c>
    </row>
    <row r="160" spans="2:10" ht="14.5" x14ac:dyDescent="0.35">
      <c r="C160" s="210" t="s">
        <v>63</v>
      </c>
      <c r="D160" s="261">
        <v>7.1000000000000004E-3</v>
      </c>
      <c r="E160" s="261">
        <v>7.1000000000000004E-3</v>
      </c>
      <c r="F160" s="261">
        <v>7.1000000000000004E-3</v>
      </c>
      <c r="G160" s="261">
        <v>7.1000000000000004E-3</v>
      </c>
      <c r="H160" s="261">
        <v>7.1000000000000004E-3</v>
      </c>
      <c r="I160" s="261">
        <v>7.1000000000000004E-3</v>
      </c>
      <c r="J160" t="s">
        <v>92</v>
      </c>
    </row>
    <row r="161" spans="2:10" ht="14.5" x14ac:dyDescent="0.35">
      <c r="C161" s="210" t="s">
        <v>84</v>
      </c>
      <c r="D161" s="210"/>
      <c r="E161" s="225"/>
      <c r="J161" t="s">
        <v>92</v>
      </c>
    </row>
    <row r="162" spans="2:10" ht="14.5" x14ac:dyDescent="0.35">
      <c r="C162" s="210" t="s">
        <v>85</v>
      </c>
      <c r="D162" s="210"/>
      <c r="E162" s="225"/>
      <c r="J162" t="s">
        <v>92</v>
      </c>
    </row>
    <row r="163" spans="2:10" ht="14.5" x14ac:dyDescent="0.35">
      <c r="C163" s="210" t="s">
        <v>86</v>
      </c>
      <c r="D163" s="210"/>
      <c r="E163" s="225"/>
      <c r="J163" t="s">
        <v>92</v>
      </c>
    </row>
    <row r="165" spans="2:10" ht="13" x14ac:dyDescent="0.3">
      <c r="B165" s="213" t="s">
        <v>29</v>
      </c>
    </row>
    <row r="166" spans="2:10" ht="14.5" x14ac:dyDescent="0.35">
      <c r="D166" s="212" t="s">
        <v>125</v>
      </c>
      <c r="E166" s="212">
        <v>2021</v>
      </c>
      <c r="F166" s="212">
        <v>2022</v>
      </c>
      <c r="G166" s="212">
        <v>2023</v>
      </c>
      <c r="H166" s="212">
        <v>2024</v>
      </c>
      <c r="I166" s="212">
        <v>2025</v>
      </c>
    </row>
    <row r="167" spans="2:10" ht="14.5" x14ac:dyDescent="0.35">
      <c r="C167" s="210" t="s">
        <v>3</v>
      </c>
      <c r="D167" s="261">
        <v>5.1999999999999998E-3</v>
      </c>
      <c r="E167" s="261">
        <v>5.1999999999999998E-3</v>
      </c>
      <c r="F167" s="261">
        <v>5.1999999999999998E-3</v>
      </c>
      <c r="G167" s="261">
        <v>5.1999999999999998E-3</v>
      </c>
      <c r="H167" s="261">
        <v>5.1999999999999998E-3</v>
      </c>
      <c r="I167" s="261">
        <v>5.1999999999999998E-3</v>
      </c>
      <c r="J167" t="s">
        <v>91</v>
      </c>
    </row>
    <row r="168" spans="2:10" ht="14.5" x14ac:dyDescent="0.35">
      <c r="C168" s="210" t="s">
        <v>79</v>
      </c>
      <c r="D168" s="261">
        <v>5.0000000000000001E-3</v>
      </c>
      <c r="E168" s="261">
        <v>5.0000000000000001E-3</v>
      </c>
      <c r="F168" s="261">
        <v>5.0000000000000001E-3</v>
      </c>
      <c r="G168" s="261">
        <v>5.0000000000000001E-3</v>
      </c>
      <c r="H168" s="261">
        <v>5.0000000000000001E-3</v>
      </c>
      <c r="I168" s="261">
        <v>5.0000000000000001E-3</v>
      </c>
      <c r="J168" t="s">
        <v>91</v>
      </c>
    </row>
    <row r="169" spans="2:10" ht="14.5" x14ac:dyDescent="0.35">
      <c r="C169" s="210" t="s">
        <v>80</v>
      </c>
      <c r="D169" s="261">
        <v>2.0474000000000001</v>
      </c>
      <c r="E169" s="261">
        <v>2.0474000000000001</v>
      </c>
      <c r="F169" s="261">
        <v>2.0474000000000001</v>
      </c>
      <c r="G169" s="261">
        <v>2.0474000000000001</v>
      </c>
      <c r="H169" s="261">
        <v>2.0474000000000001</v>
      </c>
      <c r="I169" s="261">
        <v>2.0474000000000001</v>
      </c>
      <c r="J169" t="s">
        <v>92</v>
      </c>
    </row>
    <row r="170" spans="2:10" ht="14.5" x14ac:dyDescent="0.35">
      <c r="C170" s="210" t="s">
        <v>81</v>
      </c>
      <c r="D170" s="261">
        <v>2.1882000000000001</v>
      </c>
      <c r="E170" s="261">
        <v>2.1882000000000001</v>
      </c>
      <c r="F170" s="261">
        <v>2.1882000000000001</v>
      </c>
      <c r="G170" s="261">
        <v>2.1882000000000001</v>
      </c>
      <c r="H170" s="261">
        <v>2.1882000000000001</v>
      </c>
      <c r="I170" s="261">
        <v>2.1882000000000001</v>
      </c>
      <c r="J170" t="s">
        <v>92</v>
      </c>
    </row>
    <row r="171" spans="2:10" ht="14.5" x14ac:dyDescent="0.35">
      <c r="C171" s="210" t="s">
        <v>82</v>
      </c>
      <c r="D171" s="261">
        <v>2.4641999999999999</v>
      </c>
      <c r="E171" s="261">
        <v>2.4641999999999999</v>
      </c>
      <c r="F171" s="261">
        <v>2.4641999999999999</v>
      </c>
      <c r="G171" s="261">
        <v>2.4641999999999999</v>
      </c>
      <c r="H171" s="261">
        <v>2.4641999999999999</v>
      </c>
      <c r="I171" s="261">
        <v>2.4641999999999999</v>
      </c>
      <c r="J171" t="s">
        <v>92</v>
      </c>
    </row>
    <row r="172" spans="2:10" ht="14.5" x14ac:dyDescent="0.35">
      <c r="C172" s="210" t="s">
        <v>65</v>
      </c>
      <c r="D172" s="261">
        <v>1.5528</v>
      </c>
      <c r="E172" s="261">
        <v>1.5528</v>
      </c>
      <c r="F172" s="261">
        <v>1.5528</v>
      </c>
      <c r="G172" s="261">
        <v>1.5528</v>
      </c>
      <c r="H172" s="261">
        <v>1.5528</v>
      </c>
      <c r="I172" s="261">
        <v>1.5528</v>
      </c>
      <c r="J172" t="s">
        <v>92</v>
      </c>
    </row>
    <row r="173" spans="2:10" ht="14.5" x14ac:dyDescent="0.35">
      <c r="C173" s="210" t="s">
        <v>83</v>
      </c>
      <c r="D173" s="261">
        <v>1.5210999999999999</v>
      </c>
      <c r="E173" s="261">
        <v>1.5209999999999999</v>
      </c>
      <c r="F173" s="261">
        <v>1.5209999999999999</v>
      </c>
      <c r="G173" s="261">
        <v>1.5209999999999999</v>
      </c>
      <c r="H173" s="261">
        <v>1.5209999999999999</v>
      </c>
      <c r="I173" s="261">
        <v>1.5209999999999999</v>
      </c>
      <c r="J173" t="s">
        <v>92</v>
      </c>
    </row>
    <row r="174" spans="2:10" ht="14.5" x14ac:dyDescent="0.35">
      <c r="C174" s="210" t="s">
        <v>63</v>
      </c>
      <c r="D174" s="261">
        <v>5.0000000000000001E-3</v>
      </c>
      <c r="E174" s="261">
        <v>5.0000000000000001E-3</v>
      </c>
      <c r="F174" s="261">
        <v>5.0000000000000001E-3</v>
      </c>
      <c r="G174" s="261">
        <v>5.0000000000000001E-3</v>
      </c>
      <c r="H174" s="261">
        <v>5.0000000000000001E-3</v>
      </c>
      <c r="I174" s="261">
        <v>5.0000000000000001E-3</v>
      </c>
      <c r="J174" t="s">
        <v>92</v>
      </c>
    </row>
    <row r="175" spans="2:10" ht="14.5" x14ac:dyDescent="0.35">
      <c r="C175" s="210" t="s">
        <v>84</v>
      </c>
      <c r="D175" s="210"/>
      <c r="E175" s="225"/>
      <c r="J175" t="s">
        <v>92</v>
      </c>
    </row>
    <row r="176" spans="2:10" ht="14.5" x14ac:dyDescent="0.35">
      <c r="C176" s="210" t="s">
        <v>85</v>
      </c>
      <c r="D176" s="210"/>
      <c r="E176" s="225"/>
      <c r="J176" t="s">
        <v>92</v>
      </c>
    </row>
    <row r="177" spans="2:10" ht="14.5" x14ac:dyDescent="0.35">
      <c r="C177" s="210" t="s">
        <v>86</v>
      </c>
      <c r="D177" s="210"/>
      <c r="E177" s="225"/>
      <c r="J177" t="s">
        <v>92</v>
      </c>
    </row>
    <row r="179" spans="2:10" ht="13" x14ac:dyDescent="0.3">
      <c r="B179" s="213" t="s">
        <v>31</v>
      </c>
    </row>
    <row r="180" spans="2:10" ht="14.5" x14ac:dyDescent="0.35">
      <c r="D180" s="212" t="s">
        <v>125</v>
      </c>
      <c r="E180" s="212">
        <v>2021</v>
      </c>
      <c r="F180" s="212">
        <v>2022</v>
      </c>
      <c r="G180" s="212">
        <v>2023</v>
      </c>
      <c r="H180" s="212">
        <v>2024</v>
      </c>
      <c r="I180" s="212">
        <v>2025</v>
      </c>
    </row>
    <row r="181" spans="2:10" ht="14.5" x14ac:dyDescent="0.35">
      <c r="C181" s="210" t="s">
        <v>3</v>
      </c>
      <c r="D181" s="233">
        <v>3.3999999999999998E-3</v>
      </c>
      <c r="E181" s="233">
        <v>3.3999999999999998E-3</v>
      </c>
      <c r="F181" s="233">
        <v>3.3999999999999998E-3</v>
      </c>
      <c r="G181" s="233">
        <v>3.3999999999999998E-3</v>
      </c>
      <c r="H181" s="233">
        <v>3.3999999999999998E-3</v>
      </c>
      <c r="I181" s="233">
        <v>3.3999999999999998E-3</v>
      </c>
      <c r="J181" t="s">
        <v>91</v>
      </c>
    </row>
    <row r="182" spans="2:10" ht="14.5" x14ac:dyDescent="0.35">
      <c r="C182" s="210" t="s">
        <v>79</v>
      </c>
      <c r="D182" s="233">
        <v>3.3999999999999998E-3</v>
      </c>
      <c r="E182" s="233">
        <v>3.3999999999999998E-3</v>
      </c>
      <c r="F182" s="233">
        <v>3.3999999999999998E-3</v>
      </c>
      <c r="G182" s="233">
        <v>3.3999999999999998E-3</v>
      </c>
      <c r="H182" s="233">
        <v>3.3999999999999998E-3</v>
      </c>
      <c r="I182" s="233">
        <v>3.3999999999999998E-3</v>
      </c>
      <c r="J182" t="s">
        <v>91</v>
      </c>
    </row>
    <row r="183" spans="2:10" ht="14.5" x14ac:dyDescent="0.35">
      <c r="C183" s="210" t="s">
        <v>80</v>
      </c>
      <c r="D183" s="233">
        <v>3.3999999999999998E-3</v>
      </c>
      <c r="E183" s="233">
        <v>3.3999999999999998E-3</v>
      </c>
      <c r="F183" s="233">
        <v>3.3999999999999998E-3</v>
      </c>
      <c r="G183" s="233">
        <v>3.3999999999999998E-3</v>
      </c>
      <c r="H183" s="233">
        <v>3.3999999999999998E-3</v>
      </c>
      <c r="I183" s="233">
        <v>3.3999999999999998E-3</v>
      </c>
      <c r="J183" t="s">
        <v>91</v>
      </c>
    </row>
    <row r="184" spans="2:10" ht="14.5" x14ac:dyDescent="0.35">
      <c r="C184" s="210" t="s">
        <v>81</v>
      </c>
      <c r="D184" s="233">
        <v>3.3999999999999998E-3</v>
      </c>
      <c r="E184" s="233">
        <v>3.3999999999999998E-3</v>
      </c>
      <c r="F184" s="233">
        <v>3.3999999999999998E-3</v>
      </c>
      <c r="G184" s="233">
        <v>3.3999999999999998E-3</v>
      </c>
      <c r="H184" s="233">
        <v>3.3999999999999998E-3</v>
      </c>
      <c r="I184" s="233">
        <v>3.3999999999999998E-3</v>
      </c>
      <c r="J184" t="s">
        <v>91</v>
      </c>
    </row>
    <row r="185" spans="2:10" ht="14.5" x14ac:dyDescent="0.35">
      <c r="C185" s="210" t="s">
        <v>82</v>
      </c>
      <c r="D185" s="233">
        <v>3.3999999999999998E-3</v>
      </c>
      <c r="E185" s="233">
        <v>3.3999999999999998E-3</v>
      </c>
      <c r="F185" s="233">
        <v>3.3999999999999998E-3</v>
      </c>
      <c r="G185" s="233">
        <v>3.3999999999999998E-3</v>
      </c>
      <c r="H185" s="233">
        <v>3.3999999999999998E-3</v>
      </c>
      <c r="I185" s="233">
        <v>3.3999999999999998E-3</v>
      </c>
      <c r="J185" t="s">
        <v>91</v>
      </c>
    </row>
    <row r="186" spans="2:10" ht="14.5" x14ac:dyDescent="0.35">
      <c r="C186" s="210" t="s">
        <v>65</v>
      </c>
      <c r="D186" s="233">
        <v>3.3999999999999998E-3</v>
      </c>
      <c r="E186" s="233">
        <v>3.3999999999999998E-3</v>
      </c>
      <c r="F186" s="233">
        <v>3.3999999999999998E-3</v>
      </c>
      <c r="G186" s="233">
        <v>3.3999999999999998E-3</v>
      </c>
      <c r="H186" s="233">
        <v>3.3999999999999998E-3</v>
      </c>
      <c r="I186" s="233">
        <v>3.3999999999999998E-3</v>
      </c>
      <c r="J186" t="s">
        <v>91</v>
      </c>
    </row>
    <row r="187" spans="2:10" ht="14.5" x14ac:dyDescent="0.35">
      <c r="C187" s="210" t="s">
        <v>83</v>
      </c>
      <c r="D187" s="233">
        <v>3.3999999999999998E-3</v>
      </c>
      <c r="E187" s="233">
        <v>3.3999999999999998E-3</v>
      </c>
      <c r="F187" s="233">
        <v>3.3999999999999998E-3</v>
      </c>
      <c r="G187" s="233">
        <v>3.3999999999999998E-3</v>
      </c>
      <c r="H187" s="233">
        <v>3.3999999999999998E-3</v>
      </c>
      <c r="I187" s="233">
        <v>3.3999999999999998E-3</v>
      </c>
      <c r="J187" t="s">
        <v>91</v>
      </c>
    </row>
    <row r="188" spans="2:10" ht="14.5" x14ac:dyDescent="0.35">
      <c r="C188" s="210" t="s">
        <v>63</v>
      </c>
      <c r="D188" s="233">
        <v>3.3999999999999998E-3</v>
      </c>
      <c r="E188" s="233">
        <v>3.3999999999999998E-3</v>
      </c>
      <c r="F188" s="233">
        <v>3.3999999999999998E-3</v>
      </c>
      <c r="G188" s="233">
        <v>3.3999999999999998E-3</v>
      </c>
      <c r="H188" s="233">
        <v>3.3999999999999998E-3</v>
      </c>
      <c r="I188" s="233">
        <v>3.3999999999999998E-3</v>
      </c>
      <c r="J188" t="s">
        <v>91</v>
      </c>
    </row>
    <row r="189" spans="2:10" ht="14.5" x14ac:dyDescent="0.35">
      <c r="C189" s="210" t="s">
        <v>84</v>
      </c>
      <c r="D189" s="233">
        <v>3.3999999999999998E-3</v>
      </c>
      <c r="E189" s="233">
        <v>3.3999999999999998E-3</v>
      </c>
      <c r="F189" s="233">
        <v>3.3999999999999998E-3</v>
      </c>
      <c r="G189" s="233">
        <v>3.3999999999999998E-3</v>
      </c>
      <c r="H189" s="233">
        <v>3.3999999999999998E-3</v>
      </c>
      <c r="I189" s="233">
        <v>3.3999999999999998E-3</v>
      </c>
      <c r="J189" t="s">
        <v>91</v>
      </c>
    </row>
    <row r="190" spans="2:10" ht="14.5" x14ac:dyDescent="0.35">
      <c r="C190" s="210" t="s">
        <v>85</v>
      </c>
      <c r="D190" s="233">
        <v>3.3999999999999998E-3</v>
      </c>
      <c r="E190" s="233">
        <v>3.3999999999999998E-3</v>
      </c>
      <c r="F190" s="233">
        <v>3.3999999999999998E-3</v>
      </c>
      <c r="G190" s="233">
        <v>3.3999999999999998E-3</v>
      </c>
      <c r="H190" s="233">
        <v>3.3999999999999998E-3</v>
      </c>
      <c r="I190" s="233">
        <v>3.3999999999999998E-3</v>
      </c>
      <c r="J190" t="s">
        <v>91</v>
      </c>
    </row>
    <row r="191" spans="2:10" ht="14.5" x14ac:dyDescent="0.35">
      <c r="C191" s="210" t="s">
        <v>86</v>
      </c>
      <c r="D191" s="233">
        <v>3.3999999999999998E-3</v>
      </c>
      <c r="E191" s="233">
        <v>3.3999999999999998E-3</v>
      </c>
      <c r="F191" s="233">
        <v>3.3999999999999998E-3</v>
      </c>
      <c r="G191" s="233">
        <v>3.3999999999999998E-3</v>
      </c>
      <c r="H191" s="233">
        <v>3.3999999999999998E-3</v>
      </c>
      <c r="I191" s="233">
        <v>3.3999999999999998E-3</v>
      </c>
      <c r="J191" t="s">
        <v>91</v>
      </c>
    </row>
    <row r="193" spans="2:10" ht="13" x14ac:dyDescent="0.3">
      <c r="B193" s="213" t="s">
        <v>32</v>
      </c>
    </row>
    <row r="194" spans="2:10" ht="14.5" x14ac:dyDescent="0.35">
      <c r="D194" s="212" t="s">
        <v>125</v>
      </c>
      <c r="E194" s="212">
        <v>2021</v>
      </c>
      <c r="F194" s="212">
        <v>2022</v>
      </c>
      <c r="G194" s="212">
        <v>2023</v>
      </c>
      <c r="H194" s="212">
        <v>2024</v>
      </c>
      <c r="I194" s="212">
        <v>2025</v>
      </c>
    </row>
    <row r="195" spans="2:10" ht="14.5" x14ac:dyDescent="0.35">
      <c r="C195" s="210" t="s">
        <v>3</v>
      </c>
      <c r="D195" s="233">
        <v>5.0000000000000001E-4</v>
      </c>
      <c r="E195" s="233">
        <v>5.0000000000000001E-4</v>
      </c>
      <c r="F195" s="233">
        <v>5.0000000000000001E-4</v>
      </c>
      <c r="G195" s="233">
        <v>5.0000000000000001E-4</v>
      </c>
      <c r="H195" s="233">
        <v>5.0000000000000001E-4</v>
      </c>
      <c r="I195">
        <v>5.0000000000000001E-4</v>
      </c>
      <c r="J195" t="s">
        <v>91</v>
      </c>
    </row>
    <row r="196" spans="2:10" ht="14.5" x14ac:dyDescent="0.35">
      <c r="C196" s="210" t="s">
        <v>79</v>
      </c>
      <c r="D196" s="233">
        <v>5.0000000000000001E-4</v>
      </c>
      <c r="E196" s="233">
        <v>5.0000000000000001E-4</v>
      </c>
      <c r="F196" s="233">
        <v>5.0000000000000001E-4</v>
      </c>
      <c r="G196" s="233">
        <v>5.0000000000000001E-4</v>
      </c>
      <c r="H196" s="233">
        <v>5.0000000000000001E-4</v>
      </c>
      <c r="I196">
        <v>5.0000000000000001E-4</v>
      </c>
      <c r="J196" t="s">
        <v>91</v>
      </c>
    </row>
    <row r="197" spans="2:10" ht="14.5" x14ac:dyDescent="0.35">
      <c r="C197" s="210" t="s">
        <v>80</v>
      </c>
      <c r="D197" s="233">
        <v>5.0000000000000001E-4</v>
      </c>
      <c r="E197" s="233">
        <v>5.0000000000000001E-4</v>
      </c>
      <c r="F197" s="233">
        <v>5.0000000000000001E-4</v>
      </c>
      <c r="G197" s="233">
        <v>5.0000000000000001E-4</v>
      </c>
      <c r="H197" s="233">
        <v>5.0000000000000001E-4</v>
      </c>
      <c r="I197">
        <v>5.0000000000000001E-4</v>
      </c>
      <c r="J197" t="s">
        <v>91</v>
      </c>
    </row>
    <row r="198" spans="2:10" ht="14.5" x14ac:dyDescent="0.35">
      <c r="C198" s="210" t="s">
        <v>81</v>
      </c>
      <c r="D198" s="233">
        <v>5.0000000000000001E-4</v>
      </c>
      <c r="E198" s="233">
        <v>5.0000000000000001E-4</v>
      </c>
      <c r="F198" s="233">
        <v>5.0000000000000001E-4</v>
      </c>
      <c r="G198" s="233">
        <v>5.0000000000000001E-4</v>
      </c>
      <c r="H198" s="233">
        <v>5.0000000000000001E-4</v>
      </c>
      <c r="I198">
        <v>5.0000000000000001E-4</v>
      </c>
      <c r="J198" t="s">
        <v>91</v>
      </c>
    </row>
    <row r="199" spans="2:10" ht="14.5" x14ac:dyDescent="0.35">
      <c r="C199" s="210" t="s">
        <v>82</v>
      </c>
      <c r="D199" s="233">
        <v>5.0000000000000001E-4</v>
      </c>
      <c r="E199" s="233">
        <v>5.0000000000000001E-4</v>
      </c>
      <c r="F199" s="233">
        <v>5.0000000000000001E-4</v>
      </c>
      <c r="G199" s="233">
        <v>5.0000000000000001E-4</v>
      </c>
      <c r="H199" s="233">
        <v>5.0000000000000001E-4</v>
      </c>
      <c r="I199">
        <v>5.0000000000000001E-4</v>
      </c>
      <c r="J199" t="s">
        <v>91</v>
      </c>
    </row>
    <row r="200" spans="2:10" ht="14.5" x14ac:dyDescent="0.35">
      <c r="C200" s="210" t="s">
        <v>65</v>
      </c>
      <c r="D200" s="233">
        <v>5.0000000000000001E-4</v>
      </c>
      <c r="E200" s="233">
        <v>5.0000000000000001E-4</v>
      </c>
      <c r="F200" s="233">
        <v>5.0000000000000001E-4</v>
      </c>
      <c r="G200" s="233">
        <v>5.0000000000000001E-4</v>
      </c>
      <c r="H200" s="233">
        <v>5.0000000000000001E-4</v>
      </c>
      <c r="I200">
        <v>5.0000000000000001E-4</v>
      </c>
      <c r="J200" t="s">
        <v>91</v>
      </c>
    </row>
    <row r="201" spans="2:10" ht="14.5" x14ac:dyDescent="0.35">
      <c r="C201" s="210" t="s">
        <v>83</v>
      </c>
      <c r="D201" s="233">
        <v>5.0000000000000001E-4</v>
      </c>
      <c r="E201" s="233">
        <v>5.0000000000000001E-4</v>
      </c>
      <c r="F201" s="233">
        <v>5.0000000000000001E-4</v>
      </c>
      <c r="G201" s="233">
        <v>5.0000000000000001E-4</v>
      </c>
      <c r="H201" s="233">
        <v>5.0000000000000001E-4</v>
      </c>
      <c r="I201">
        <v>5.0000000000000001E-4</v>
      </c>
      <c r="J201" t="s">
        <v>91</v>
      </c>
    </row>
    <row r="202" spans="2:10" ht="14.5" x14ac:dyDescent="0.35">
      <c r="C202" s="210" t="s">
        <v>63</v>
      </c>
      <c r="D202" s="233">
        <v>5.0000000000000001E-4</v>
      </c>
      <c r="E202" s="233">
        <v>5.0000000000000001E-4</v>
      </c>
      <c r="F202" s="233">
        <v>5.0000000000000001E-4</v>
      </c>
      <c r="G202" s="233">
        <v>5.0000000000000001E-4</v>
      </c>
      <c r="H202" s="233">
        <v>5.0000000000000001E-4</v>
      </c>
      <c r="I202">
        <v>5.0000000000000001E-4</v>
      </c>
      <c r="J202" t="s">
        <v>91</v>
      </c>
    </row>
    <row r="203" spans="2:10" ht="14.5" x14ac:dyDescent="0.35">
      <c r="C203" s="210" t="s">
        <v>84</v>
      </c>
      <c r="D203" s="233">
        <v>5.0000000000000001E-4</v>
      </c>
      <c r="E203" s="233">
        <v>5.0000000000000001E-4</v>
      </c>
      <c r="F203" s="233">
        <v>5.0000000000000001E-4</v>
      </c>
      <c r="G203" s="233">
        <v>5.0000000000000001E-4</v>
      </c>
      <c r="H203" s="233">
        <v>5.0000000000000001E-4</v>
      </c>
      <c r="I203">
        <v>5.0000000000000001E-4</v>
      </c>
      <c r="J203" t="s">
        <v>91</v>
      </c>
    </row>
    <row r="204" spans="2:10" ht="14.5" x14ac:dyDescent="0.35">
      <c r="C204" s="210" t="s">
        <v>85</v>
      </c>
      <c r="D204" s="233">
        <v>5.0000000000000001E-4</v>
      </c>
      <c r="E204" s="233">
        <v>5.0000000000000001E-4</v>
      </c>
      <c r="F204" s="233">
        <v>5.0000000000000001E-4</v>
      </c>
      <c r="G204" s="233">
        <v>5.0000000000000001E-4</v>
      </c>
      <c r="H204" s="233">
        <v>5.0000000000000001E-4</v>
      </c>
      <c r="I204">
        <v>5.0000000000000001E-4</v>
      </c>
      <c r="J204" t="s">
        <v>91</v>
      </c>
    </row>
    <row r="205" spans="2:10" ht="14.5" x14ac:dyDescent="0.35">
      <c r="C205" s="210" t="s">
        <v>86</v>
      </c>
      <c r="D205" s="233">
        <v>5.0000000000000001E-4</v>
      </c>
      <c r="E205" s="233">
        <v>5.0000000000000001E-4</v>
      </c>
      <c r="F205" s="233">
        <v>5.0000000000000001E-4</v>
      </c>
      <c r="G205" s="233">
        <v>5.0000000000000001E-4</v>
      </c>
      <c r="H205" s="233">
        <v>5.0000000000000001E-4</v>
      </c>
      <c r="I205">
        <v>5.0000000000000001E-4</v>
      </c>
      <c r="J205" t="s">
        <v>91</v>
      </c>
    </row>
    <row r="207" spans="2:10" ht="13" x14ac:dyDescent="0.3">
      <c r="B207" s="213" t="s">
        <v>33</v>
      </c>
    </row>
    <row r="208" spans="2:10" ht="14.5" x14ac:dyDescent="0.35">
      <c r="D208" s="212" t="s">
        <v>125</v>
      </c>
      <c r="E208" s="212">
        <v>2021</v>
      </c>
      <c r="F208" s="212">
        <v>2022</v>
      </c>
      <c r="G208" s="212">
        <v>2023</v>
      </c>
      <c r="H208" s="212">
        <v>2024</v>
      </c>
      <c r="I208" s="212">
        <v>2025</v>
      </c>
    </row>
    <row r="209" spans="2:10" ht="14.5" x14ac:dyDescent="0.35">
      <c r="C209" s="210" t="s">
        <v>3</v>
      </c>
      <c r="D209" s="298">
        <v>0.25</v>
      </c>
      <c r="E209" s="298">
        <v>0.62</v>
      </c>
      <c r="F209" s="298">
        <v>0.64</v>
      </c>
      <c r="G209" s="298">
        <v>0.66</v>
      </c>
      <c r="H209" s="298">
        <v>0.68</v>
      </c>
      <c r="I209" s="298">
        <v>0.7</v>
      </c>
      <c r="J209" t="s">
        <v>96</v>
      </c>
    </row>
    <row r="210" spans="2:10" ht="14.5" x14ac:dyDescent="0.35">
      <c r="C210" s="210" t="s">
        <v>79</v>
      </c>
      <c r="D210" s="298">
        <v>0.25</v>
      </c>
      <c r="E210" s="298">
        <v>0.62</v>
      </c>
      <c r="F210" s="298">
        <v>0.64</v>
      </c>
      <c r="G210" s="298">
        <v>0.66</v>
      </c>
      <c r="H210" s="298">
        <v>0.68</v>
      </c>
      <c r="I210" s="298">
        <v>0.7</v>
      </c>
      <c r="J210" t="s">
        <v>96</v>
      </c>
    </row>
    <row r="211" spans="2:10" ht="14.5" x14ac:dyDescent="0.35">
      <c r="C211" s="210" t="s">
        <v>80</v>
      </c>
      <c r="D211" s="298">
        <v>0.25</v>
      </c>
      <c r="E211" s="298">
        <v>0.62</v>
      </c>
      <c r="F211" s="298">
        <v>0.64</v>
      </c>
      <c r="G211" s="298">
        <v>0.66</v>
      </c>
      <c r="H211" s="298">
        <v>0.68</v>
      </c>
      <c r="I211" s="298">
        <v>0.7</v>
      </c>
      <c r="J211" t="s">
        <v>96</v>
      </c>
    </row>
    <row r="212" spans="2:10" ht="14.5" x14ac:dyDescent="0.35">
      <c r="C212" s="210" t="s">
        <v>81</v>
      </c>
      <c r="D212" s="298">
        <v>0.25</v>
      </c>
      <c r="E212" s="298">
        <v>0.62</v>
      </c>
      <c r="F212" s="298">
        <v>0.64</v>
      </c>
      <c r="G212" s="298">
        <v>0.66</v>
      </c>
      <c r="H212" s="298">
        <v>0.68</v>
      </c>
      <c r="I212" s="298">
        <v>0.7</v>
      </c>
      <c r="J212" t="s">
        <v>96</v>
      </c>
    </row>
    <row r="213" spans="2:10" ht="14.5" x14ac:dyDescent="0.35">
      <c r="C213" s="210" t="s">
        <v>82</v>
      </c>
      <c r="D213" s="298">
        <v>0.25</v>
      </c>
      <c r="E213" s="298">
        <v>0.62</v>
      </c>
      <c r="F213" s="298">
        <v>0.64</v>
      </c>
      <c r="G213" s="298">
        <v>0.66</v>
      </c>
      <c r="H213" s="298">
        <v>0.68</v>
      </c>
      <c r="I213" s="298">
        <v>0.7</v>
      </c>
      <c r="J213" t="s">
        <v>96</v>
      </c>
    </row>
    <row r="214" spans="2:10" ht="14.5" x14ac:dyDescent="0.35">
      <c r="C214" s="210" t="s">
        <v>65</v>
      </c>
      <c r="D214" s="298">
        <v>0.25</v>
      </c>
      <c r="E214" s="298">
        <v>0.62</v>
      </c>
      <c r="F214" s="298">
        <v>0.64</v>
      </c>
      <c r="G214" s="298">
        <v>0.66</v>
      </c>
      <c r="H214" s="298">
        <v>0.68</v>
      </c>
      <c r="I214" s="298">
        <v>0.7</v>
      </c>
      <c r="J214" t="s">
        <v>96</v>
      </c>
    </row>
    <row r="215" spans="2:10" ht="14.5" x14ac:dyDescent="0.35">
      <c r="C215" s="210" t="s">
        <v>83</v>
      </c>
      <c r="D215" s="298">
        <v>0.25</v>
      </c>
      <c r="E215" s="298">
        <v>0.62</v>
      </c>
      <c r="F215" s="298">
        <v>0.64</v>
      </c>
      <c r="G215" s="298">
        <v>0.66</v>
      </c>
      <c r="H215" s="298">
        <v>0.68</v>
      </c>
      <c r="I215" s="298">
        <v>0.7</v>
      </c>
      <c r="J215" t="s">
        <v>96</v>
      </c>
    </row>
    <row r="216" spans="2:10" ht="14.5" x14ac:dyDescent="0.35">
      <c r="C216" s="210" t="s">
        <v>63</v>
      </c>
      <c r="D216" s="298">
        <v>0.25</v>
      </c>
      <c r="E216" s="298">
        <v>0.62</v>
      </c>
      <c r="F216" s="298">
        <v>0.64</v>
      </c>
      <c r="G216" s="298">
        <v>0.66</v>
      </c>
      <c r="H216" s="298">
        <v>0.68</v>
      </c>
      <c r="I216" s="298">
        <v>0.7</v>
      </c>
      <c r="J216" t="s">
        <v>96</v>
      </c>
    </row>
    <row r="217" spans="2:10" ht="14.5" x14ac:dyDescent="0.35">
      <c r="C217" s="210" t="s">
        <v>84</v>
      </c>
      <c r="D217" s="298">
        <v>0.25</v>
      </c>
      <c r="E217" s="298">
        <v>0.62</v>
      </c>
      <c r="F217" s="298">
        <v>0.64</v>
      </c>
      <c r="G217" s="298">
        <v>0.66</v>
      </c>
      <c r="H217" s="298">
        <v>0.68</v>
      </c>
      <c r="I217" s="298">
        <v>0.7</v>
      </c>
      <c r="J217" t="s">
        <v>96</v>
      </c>
    </row>
    <row r="218" spans="2:10" ht="14.5" x14ac:dyDescent="0.35">
      <c r="C218" s="210" t="s">
        <v>85</v>
      </c>
      <c r="D218" s="298">
        <v>0.25</v>
      </c>
      <c r="E218" s="298">
        <v>0.62</v>
      </c>
      <c r="F218" s="298">
        <v>0.64</v>
      </c>
      <c r="G218" s="298">
        <v>0.66</v>
      </c>
      <c r="H218" s="298">
        <v>0.68</v>
      </c>
      <c r="I218" s="298">
        <v>0.7</v>
      </c>
      <c r="J218" t="s">
        <v>96</v>
      </c>
    </row>
    <row r="219" spans="2:10" ht="14.5" x14ac:dyDescent="0.35">
      <c r="C219" s="210" t="s">
        <v>86</v>
      </c>
      <c r="D219" s="298">
        <v>0.25</v>
      </c>
      <c r="E219" s="298">
        <v>0.62</v>
      </c>
      <c r="F219" s="298">
        <v>0.64</v>
      </c>
      <c r="G219" s="298">
        <v>0.66</v>
      </c>
      <c r="H219" s="298">
        <v>0.68</v>
      </c>
      <c r="I219" s="298">
        <v>0.7</v>
      </c>
      <c r="J219" t="s">
        <v>96</v>
      </c>
    </row>
    <row r="220" spans="2:10" ht="14.5" x14ac:dyDescent="0.35">
      <c r="C220" s="210"/>
      <c r="D220" s="210"/>
      <c r="E220" s="214"/>
      <c r="F220" s="214"/>
      <c r="G220" s="214"/>
      <c r="H220" s="214"/>
      <c r="I220" s="214"/>
    </row>
    <row r="221" spans="2:10" ht="14.5" x14ac:dyDescent="0.35">
      <c r="B221" s="213" t="s">
        <v>130</v>
      </c>
      <c r="D221" s="212" t="s">
        <v>125</v>
      </c>
      <c r="E221" s="212">
        <v>2021</v>
      </c>
      <c r="F221" s="212">
        <v>2022</v>
      </c>
      <c r="G221" s="212">
        <v>2023</v>
      </c>
      <c r="H221" s="212">
        <v>2024</v>
      </c>
      <c r="I221" s="212">
        <v>2025</v>
      </c>
    </row>
    <row r="222" spans="2:10" ht="14.5" x14ac:dyDescent="0.35">
      <c r="C222" s="210" t="s">
        <v>34</v>
      </c>
      <c r="D222" s="295">
        <v>0.10100000000000001</v>
      </c>
      <c r="E222" s="295">
        <v>0.10100000000000001</v>
      </c>
      <c r="F222" s="295">
        <v>0.10100000000000001</v>
      </c>
      <c r="G222" s="295">
        <v>0.10100000000000001</v>
      </c>
      <c r="H222" s="295">
        <v>0.10100000000000001</v>
      </c>
      <c r="I222" s="295">
        <v>0.10100000000000001</v>
      </c>
    </row>
    <row r="223" spans="2:10" ht="14.5" x14ac:dyDescent="0.35">
      <c r="C223" s="210" t="s">
        <v>35</v>
      </c>
      <c r="D223" s="295">
        <v>0.14399999999999999</v>
      </c>
      <c r="E223" s="295">
        <v>0.14399999999999999</v>
      </c>
      <c r="F223" s="295">
        <v>0.14399999999999999</v>
      </c>
      <c r="G223" s="295">
        <v>0.14399999999999999</v>
      </c>
      <c r="H223" s="295">
        <v>0.14399999999999999</v>
      </c>
      <c r="I223" s="295">
        <v>0.14399999999999999</v>
      </c>
    </row>
    <row r="224" spans="2:10" ht="14.5" x14ac:dyDescent="0.35">
      <c r="C224" s="210" t="s">
        <v>36</v>
      </c>
      <c r="D224" s="295">
        <v>0.20799999999999999</v>
      </c>
      <c r="E224" s="295">
        <v>0.20799999999999999</v>
      </c>
      <c r="F224" s="295">
        <v>0.20799999999999999</v>
      </c>
      <c r="G224" s="295">
        <v>0.20799999999999999</v>
      </c>
      <c r="H224" s="295">
        <v>0.20799999999999999</v>
      </c>
      <c r="I224" s="295">
        <v>0.20799999999999999</v>
      </c>
    </row>
    <row r="225" spans="2:10" ht="14.5" x14ac:dyDescent="0.35">
      <c r="C225" s="210"/>
      <c r="D225" s="210"/>
      <c r="E225" s="296"/>
      <c r="F225" s="296"/>
      <c r="G225" s="296"/>
      <c r="H225" s="296"/>
      <c r="I225" s="296"/>
    </row>
    <row r="226" spans="2:10" ht="14.5" x14ac:dyDescent="0.35">
      <c r="C226" s="210" t="s">
        <v>37</v>
      </c>
      <c r="D226" s="297">
        <v>0.11899999999999999</v>
      </c>
      <c r="E226" s="297">
        <v>0.11899999999999999</v>
      </c>
      <c r="F226" s="297">
        <v>0.11899999999999999</v>
      </c>
      <c r="G226" s="297">
        <v>0.11899999999999999</v>
      </c>
      <c r="H226" s="297">
        <v>0.11899999999999999</v>
      </c>
      <c r="I226" s="297">
        <v>0.11899999999999999</v>
      </c>
    </row>
    <row r="227" spans="2:10" ht="14.5" x14ac:dyDescent="0.35">
      <c r="C227" s="210" t="s">
        <v>38</v>
      </c>
      <c r="D227" s="297">
        <v>0.13900000000000001</v>
      </c>
      <c r="E227" s="297">
        <v>0.13900000000000001</v>
      </c>
      <c r="F227" s="297">
        <v>0.13900000000000001</v>
      </c>
      <c r="G227" s="297">
        <v>0.13900000000000001</v>
      </c>
      <c r="H227" s="297">
        <v>0.13900000000000001</v>
      </c>
      <c r="I227" s="297">
        <v>0.13900000000000001</v>
      </c>
    </row>
    <row r="228" spans="2:10" ht="14.5" x14ac:dyDescent="0.35">
      <c r="C228" s="210"/>
      <c r="D228" s="210"/>
      <c r="E228" s="296"/>
      <c r="F228" s="296"/>
      <c r="G228" s="296"/>
      <c r="H228" s="296"/>
      <c r="I228" s="296"/>
    </row>
    <row r="229" spans="2:10" ht="14.5" x14ac:dyDescent="0.35">
      <c r="C229" s="210" t="s">
        <v>124</v>
      </c>
      <c r="D229" s="296">
        <v>0.1101</v>
      </c>
      <c r="E229" s="296">
        <v>0.1101</v>
      </c>
      <c r="F229" s="296">
        <v>0.1101</v>
      </c>
      <c r="G229" s="296">
        <v>0.1101</v>
      </c>
      <c r="H229" s="296">
        <v>0.1101</v>
      </c>
      <c r="I229" s="296">
        <v>0.1101</v>
      </c>
    </row>
    <row r="230" spans="2:10" ht="14.5" x14ac:dyDescent="0.35">
      <c r="C230" s="210"/>
      <c r="D230" s="210"/>
    </row>
    <row r="231" spans="2:10" ht="13" x14ac:dyDescent="0.3">
      <c r="B231" s="213" t="s">
        <v>118</v>
      </c>
    </row>
    <row r="232" spans="2:10" ht="14.5" x14ac:dyDescent="0.35">
      <c r="D232" s="212" t="s">
        <v>125</v>
      </c>
      <c r="E232" s="212">
        <v>2021</v>
      </c>
      <c r="F232" s="212">
        <v>2022</v>
      </c>
      <c r="G232" s="212">
        <v>2023</v>
      </c>
      <c r="H232" s="212">
        <v>2024</v>
      </c>
      <c r="I232" s="212">
        <v>2025</v>
      </c>
    </row>
    <row r="233" spans="2:10" ht="14.5" x14ac:dyDescent="0.35">
      <c r="C233" s="210" t="s">
        <v>3</v>
      </c>
      <c r="D233" s="233">
        <v>6.0000000000000002E-5</v>
      </c>
      <c r="E233" s="233">
        <v>6.0000000000000002E-5</v>
      </c>
      <c r="F233" s="233">
        <v>6.0000000000000002E-5</v>
      </c>
      <c r="G233" s="233">
        <v>6.0000000000000002E-5</v>
      </c>
      <c r="H233" s="233">
        <v>6.0000000000000002E-5</v>
      </c>
      <c r="I233" s="233">
        <v>6.0000000000000002E-5</v>
      </c>
      <c r="J233" t="s">
        <v>91</v>
      </c>
    </row>
    <row r="234" spans="2:10" ht="14.5" x14ac:dyDescent="0.35">
      <c r="C234" s="210" t="s">
        <v>79</v>
      </c>
      <c r="D234" s="233">
        <v>6.0000000000000002E-5</v>
      </c>
      <c r="E234" s="233">
        <v>6.0000000000000002E-5</v>
      </c>
      <c r="F234" s="233">
        <v>6.0000000000000002E-5</v>
      </c>
      <c r="G234" s="233">
        <v>6.0000000000000002E-5</v>
      </c>
      <c r="H234" s="233">
        <v>6.0000000000000002E-5</v>
      </c>
      <c r="I234" s="233">
        <v>6.0000000000000002E-5</v>
      </c>
      <c r="J234" t="s">
        <v>91</v>
      </c>
    </row>
    <row r="235" spans="2:10" ht="14.5" x14ac:dyDescent="0.35">
      <c r="C235" s="210" t="s">
        <v>80</v>
      </c>
      <c r="D235" s="233">
        <v>2.452E-2</v>
      </c>
      <c r="E235" s="233">
        <v>2.4340000000000001E-2</v>
      </c>
      <c r="F235" s="233">
        <v>2.4649999999999998E-2</v>
      </c>
      <c r="G235" s="233">
        <v>2.494E-2</v>
      </c>
      <c r="H235" s="276">
        <v>2.5180000000000001E-2</v>
      </c>
      <c r="I235" s="233">
        <v>2.5520000000000001E-2</v>
      </c>
      <c r="J235" t="s">
        <v>92</v>
      </c>
    </row>
    <row r="236" spans="2:10" ht="14.5" x14ac:dyDescent="0.35">
      <c r="C236" s="210" t="s">
        <v>81</v>
      </c>
      <c r="D236" s="233">
        <v>2.6210000000000001E-2</v>
      </c>
      <c r="E236" s="233">
        <v>2.6009999999999998E-2</v>
      </c>
      <c r="F236" s="233">
        <v>2.6349999999999998E-2</v>
      </c>
      <c r="G236" s="233">
        <v>2.666E-2</v>
      </c>
      <c r="H236" s="233">
        <v>2.691E-2</v>
      </c>
      <c r="I236" s="276">
        <v>2.7279999999999999E-2</v>
      </c>
      <c r="J236" t="s">
        <v>92</v>
      </c>
    </row>
    <row r="237" spans="2:10" ht="14.5" x14ac:dyDescent="0.35">
      <c r="C237" s="210" t="s">
        <v>82</v>
      </c>
      <c r="D237" s="233">
        <v>2.9510000000000002E-2</v>
      </c>
      <c r="E237" s="233">
        <v>2.929E-2</v>
      </c>
      <c r="F237" s="233">
        <v>2.9669999999999998E-2</v>
      </c>
      <c r="G237" s="233">
        <v>3.0020000000000002E-2</v>
      </c>
      <c r="H237" s="276">
        <v>3.0300000000000001E-2</v>
      </c>
      <c r="I237" s="233">
        <v>3.0720000000000001E-2</v>
      </c>
      <c r="J237" t="s">
        <v>92</v>
      </c>
    </row>
    <row r="238" spans="2:10" ht="14.5" x14ac:dyDescent="0.35">
      <c r="C238" s="210" t="s">
        <v>65</v>
      </c>
      <c r="D238" s="276">
        <v>1.8599999999999998E-2</v>
      </c>
      <c r="E238" s="233">
        <v>1.8460000000000001E-2</v>
      </c>
      <c r="F238" s="276">
        <v>1.8700000000000001E-2</v>
      </c>
      <c r="G238" s="276">
        <v>1.8919999999999999E-2</v>
      </c>
      <c r="H238" s="276">
        <v>1.9099999999999999E-2</v>
      </c>
      <c r="I238" s="276">
        <v>1.9359999999999999E-2</v>
      </c>
      <c r="J238" t="s">
        <v>92</v>
      </c>
    </row>
    <row r="239" spans="2:10" ht="14.5" x14ac:dyDescent="0.35">
      <c r="C239" s="210" t="s">
        <v>83</v>
      </c>
      <c r="D239" s="233">
        <v>1.822E-2</v>
      </c>
      <c r="E239" s="233">
        <v>1.8079999999999999E-2</v>
      </c>
      <c r="F239" s="276">
        <v>1.831E-2</v>
      </c>
      <c r="G239" s="233">
        <v>1.8530000000000001E-2</v>
      </c>
      <c r="H239" s="233">
        <v>1.8710000000000001E-2</v>
      </c>
      <c r="I239" s="276">
        <v>1.8960000000000001E-2</v>
      </c>
      <c r="J239" t="s">
        <v>92</v>
      </c>
    </row>
    <row r="240" spans="2:10" ht="14.5" x14ac:dyDescent="0.35">
      <c r="C240" s="210" t="s">
        <v>63</v>
      </c>
      <c r="D240" s="233">
        <v>6.0000000000000002E-5</v>
      </c>
      <c r="E240" s="233">
        <v>6.0000000000000002E-5</v>
      </c>
      <c r="F240" s="233">
        <v>6.0000000000000002E-5</v>
      </c>
      <c r="G240" s="233">
        <v>6.0000000000000002E-5</v>
      </c>
      <c r="H240" s="233">
        <v>6.0000000000000002E-5</v>
      </c>
      <c r="I240" s="233">
        <v>6.0000000000000002E-5</v>
      </c>
      <c r="J240" t="s">
        <v>92</v>
      </c>
    </row>
    <row r="241" spans="2:10" ht="14.5" x14ac:dyDescent="0.35">
      <c r="C241" s="210" t="s">
        <v>84</v>
      </c>
      <c r="D241" s="233"/>
      <c r="E241" s="214"/>
      <c r="J241" t="s">
        <v>92</v>
      </c>
    </row>
    <row r="242" spans="2:10" ht="14.5" x14ac:dyDescent="0.35">
      <c r="C242" s="210" t="s">
        <v>85</v>
      </c>
      <c r="D242" s="233"/>
      <c r="E242" s="214"/>
      <c r="J242" t="s">
        <v>92</v>
      </c>
    </row>
    <row r="243" spans="2:10" ht="14.5" x14ac:dyDescent="0.35">
      <c r="C243" s="210" t="s">
        <v>86</v>
      </c>
      <c r="D243" s="210"/>
      <c r="E243" s="214"/>
      <c r="J243" t="s">
        <v>92</v>
      </c>
    </row>
    <row r="245" spans="2:10" ht="13" x14ac:dyDescent="0.3">
      <c r="B245" s="213" t="s">
        <v>119</v>
      </c>
    </row>
    <row r="246" spans="2:10" ht="14.5" x14ac:dyDescent="0.35">
      <c r="D246" s="212" t="s">
        <v>125</v>
      </c>
      <c r="E246" s="212">
        <v>2021</v>
      </c>
      <c r="F246" s="212">
        <v>2022</v>
      </c>
      <c r="G246" s="212">
        <v>2023</v>
      </c>
      <c r="H246" s="212">
        <v>2024</v>
      </c>
      <c r="I246" s="212">
        <v>2025</v>
      </c>
    </row>
    <row r="247" spans="2:10" ht="14.5" x14ac:dyDescent="0.35">
      <c r="C247" s="210" t="s">
        <v>3</v>
      </c>
      <c r="D247" s="214">
        <v>0.56999999999999995</v>
      </c>
      <c r="E247" s="214">
        <v>0.56999999999999995</v>
      </c>
      <c r="F247" s="214">
        <v>0.56999999999999995</v>
      </c>
      <c r="G247" s="214">
        <v>0.56999999999999995</v>
      </c>
      <c r="H247" s="214">
        <v>0.56999999999999995</v>
      </c>
      <c r="I247" s="214">
        <v>0.56999999999999995</v>
      </c>
      <c r="J247" t="s">
        <v>96</v>
      </c>
    </row>
    <row r="248" spans="2:10" ht="14.5" x14ac:dyDescent="0.35">
      <c r="C248" s="210" t="s">
        <v>79</v>
      </c>
      <c r="D248" s="214">
        <v>0.56999999999999995</v>
      </c>
      <c r="E248" s="214">
        <v>0.56999999999999995</v>
      </c>
      <c r="F248" s="214">
        <v>0.56999999999999995</v>
      </c>
      <c r="G248" s="214">
        <v>0.56999999999999995</v>
      </c>
      <c r="H248" s="214">
        <v>0.56999999999999995</v>
      </c>
      <c r="I248" s="214">
        <v>0.56999999999999995</v>
      </c>
      <c r="J248" t="s">
        <v>96</v>
      </c>
    </row>
    <row r="249" spans="2:10" ht="14.5" x14ac:dyDescent="0.35">
      <c r="C249" s="210" t="s">
        <v>80</v>
      </c>
      <c r="D249" s="210"/>
      <c r="E249" s="214"/>
    </row>
    <row r="250" spans="2:10" ht="14.5" x14ac:dyDescent="0.35">
      <c r="C250" s="210" t="s">
        <v>81</v>
      </c>
      <c r="D250" s="210"/>
      <c r="E250" s="214"/>
    </row>
    <row r="251" spans="2:10" ht="14.5" x14ac:dyDescent="0.35">
      <c r="C251" s="210" t="s">
        <v>82</v>
      </c>
      <c r="D251" s="210"/>
      <c r="E251" s="214"/>
    </row>
    <row r="252" spans="2:10" ht="14.5" x14ac:dyDescent="0.35">
      <c r="C252" s="210" t="s">
        <v>65</v>
      </c>
      <c r="D252" s="210"/>
      <c r="E252" s="214"/>
    </row>
    <row r="253" spans="2:10" ht="14.5" x14ac:dyDescent="0.35">
      <c r="C253" s="210" t="s">
        <v>83</v>
      </c>
      <c r="D253" s="210"/>
      <c r="E253" s="214"/>
    </row>
    <row r="254" spans="2:10" ht="14.5" x14ac:dyDescent="0.35">
      <c r="C254" s="210" t="s">
        <v>63</v>
      </c>
      <c r="D254" s="210"/>
      <c r="E254" s="214"/>
    </row>
    <row r="255" spans="2:10" ht="14.5" x14ac:dyDescent="0.35">
      <c r="C255" s="210" t="s">
        <v>84</v>
      </c>
      <c r="D255" s="210"/>
      <c r="E255" s="214"/>
    </row>
    <row r="256" spans="2:10" ht="14.5" x14ac:dyDescent="0.35">
      <c r="C256" s="210" t="s">
        <v>85</v>
      </c>
      <c r="D256" s="210"/>
      <c r="E256" s="214"/>
    </row>
    <row r="257" spans="2:9" ht="14.5" x14ac:dyDescent="0.35">
      <c r="C257" s="210" t="s">
        <v>86</v>
      </c>
      <c r="D257" s="210"/>
      <c r="E257" s="214"/>
    </row>
    <row r="259" spans="2:9" ht="13" x14ac:dyDescent="0.3">
      <c r="B259" s="213" t="s">
        <v>129</v>
      </c>
    </row>
    <row r="260" spans="2:9" ht="14.5" x14ac:dyDescent="0.35">
      <c r="D260" s="212" t="s">
        <v>125</v>
      </c>
      <c r="E260" s="212">
        <v>2021</v>
      </c>
      <c r="F260" s="212">
        <v>2022</v>
      </c>
      <c r="G260" s="212">
        <v>2023</v>
      </c>
      <c r="H260" s="212">
        <v>2024</v>
      </c>
      <c r="I260" s="212">
        <v>2025</v>
      </c>
    </row>
    <row r="261" spans="2:9" ht="14.5" x14ac:dyDescent="0.35">
      <c r="C261" s="210" t="s">
        <v>3</v>
      </c>
      <c r="D261" s="259">
        <v>0.318</v>
      </c>
      <c r="E261" s="259">
        <v>0.318</v>
      </c>
      <c r="F261" s="259">
        <v>0.318</v>
      </c>
      <c r="G261" s="259">
        <v>0.318</v>
      </c>
      <c r="H261" s="259">
        <v>0.318</v>
      </c>
      <c r="I261" s="259">
        <v>0.318</v>
      </c>
    </row>
    <row r="262" spans="2:9" ht="14.5" x14ac:dyDescent="0.35">
      <c r="C262" s="210" t="s">
        <v>79</v>
      </c>
      <c r="D262" s="259">
        <v>0.318</v>
      </c>
      <c r="E262" s="259">
        <v>0.318</v>
      </c>
      <c r="F262" s="259">
        <v>0.318</v>
      </c>
      <c r="G262" s="259">
        <v>0.318</v>
      </c>
      <c r="H262" s="259">
        <v>0.318</v>
      </c>
      <c r="I262" s="259">
        <v>0.318</v>
      </c>
    </row>
    <row r="263" spans="2:9" ht="14.5" x14ac:dyDescent="0.35">
      <c r="C263" s="210" t="s">
        <v>80</v>
      </c>
      <c r="D263" s="245"/>
      <c r="E263" s="245"/>
      <c r="F263" s="245"/>
      <c r="G263" s="245"/>
      <c r="H263" s="245"/>
      <c r="I263" s="245"/>
    </row>
    <row r="264" spans="2:9" ht="14.5" x14ac:dyDescent="0.35">
      <c r="C264" s="210" t="s">
        <v>81</v>
      </c>
      <c r="D264" s="245"/>
      <c r="E264" s="245"/>
      <c r="F264" s="245"/>
      <c r="G264" s="245"/>
      <c r="H264" s="245"/>
      <c r="I264" s="245"/>
    </row>
    <row r="265" spans="2:9" ht="14.5" x14ac:dyDescent="0.35">
      <c r="C265" s="210" t="s">
        <v>82</v>
      </c>
      <c r="D265" s="245"/>
      <c r="E265" s="245"/>
      <c r="F265" s="245"/>
      <c r="G265" s="245"/>
      <c r="H265" s="245"/>
      <c r="I265" s="245"/>
    </row>
    <row r="266" spans="2:9" ht="14.5" x14ac:dyDescent="0.35">
      <c r="C266" s="210" t="s">
        <v>65</v>
      </c>
      <c r="D266" s="259">
        <v>0.318</v>
      </c>
      <c r="E266" s="259">
        <v>0.318</v>
      </c>
      <c r="F266" s="259">
        <v>0.318</v>
      </c>
      <c r="G266" s="259">
        <v>0.318</v>
      </c>
      <c r="H266" s="259">
        <v>0.318</v>
      </c>
      <c r="I266" s="259">
        <v>0.318</v>
      </c>
    </row>
    <row r="267" spans="2:9" ht="14.5" x14ac:dyDescent="0.35">
      <c r="C267" s="210" t="s">
        <v>83</v>
      </c>
      <c r="D267" s="259">
        <v>0.318</v>
      </c>
      <c r="E267" s="259">
        <v>0.318</v>
      </c>
      <c r="F267" s="259">
        <v>0.318</v>
      </c>
      <c r="G267" s="259">
        <v>0.318</v>
      </c>
      <c r="H267" s="259">
        <v>0.318</v>
      </c>
      <c r="I267" s="259">
        <v>0.318</v>
      </c>
    </row>
    <row r="268" spans="2:9" ht="14.5" x14ac:dyDescent="0.35">
      <c r="C268" s="210" t="s">
        <v>63</v>
      </c>
      <c r="D268" s="259">
        <v>0.318</v>
      </c>
      <c r="E268" s="259">
        <v>0.318</v>
      </c>
      <c r="F268" s="259">
        <v>0.318</v>
      </c>
      <c r="G268" s="259">
        <v>0.318</v>
      </c>
      <c r="H268" s="259">
        <v>0.318</v>
      </c>
      <c r="I268" s="259">
        <v>0.318</v>
      </c>
    </row>
    <row r="269" spans="2:9" ht="14.5" x14ac:dyDescent="0.35">
      <c r="C269" s="210" t="s">
        <v>84</v>
      </c>
      <c r="D269" s="245"/>
      <c r="E269" s="245"/>
      <c r="F269" s="245"/>
      <c r="G269" s="245"/>
      <c r="H269" s="245"/>
      <c r="I269" s="245"/>
    </row>
    <row r="270" spans="2:9" ht="14.5" x14ac:dyDescent="0.35">
      <c r="C270" s="210" t="s">
        <v>85</v>
      </c>
      <c r="D270" s="245"/>
      <c r="E270" s="245"/>
      <c r="F270" s="245"/>
      <c r="G270" s="245"/>
      <c r="H270" s="245"/>
      <c r="I270" s="245"/>
    </row>
    <row r="271" spans="2:9" ht="14.5" x14ac:dyDescent="0.35">
      <c r="C271" s="210" t="s">
        <v>86</v>
      </c>
    </row>
    <row r="273" spans="2:9" ht="13" x14ac:dyDescent="0.3">
      <c r="B273" s="213" t="s">
        <v>267</v>
      </c>
    </row>
    <row r="274" spans="2:9" ht="14.5" x14ac:dyDescent="0.35">
      <c r="D274" s="212" t="s">
        <v>125</v>
      </c>
      <c r="E274" s="212">
        <v>2021</v>
      </c>
      <c r="F274" s="212">
        <v>2022</v>
      </c>
      <c r="G274" s="212">
        <v>2023</v>
      </c>
      <c r="H274" s="212">
        <v>2024</v>
      </c>
      <c r="I274" s="212">
        <v>2025</v>
      </c>
    </row>
    <row r="275" spans="2:9" ht="14.5" x14ac:dyDescent="0.35">
      <c r="C275" s="210" t="s">
        <v>3</v>
      </c>
      <c r="D275" s="256">
        <v>3.3500000000000002E-2</v>
      </c>
      <c r="E275" s="256">
        <v>3.3799999999999997E-2</v>
      </c>
      <c r="F275" s="256">
        <v>3.3799999999999997E-2</v>
      </c>
      <c r="G275" s="256">
        <v>3.3799999999999997E-2</v>
      </c>
      <c r="H275" s="256">
        <v>3.3799999999999997E-2</v>
      </c>
      <c r="I275" s="256">
        <v>3.3799999999999997E-2</v>
      </c>
    </row>
    <row r="276" spans="2:9" ht="14.5" x14ac:dyDescent="0.35">
      <c r="C276" s="210" t="s">
        <v>79</v>
      </c>
      <c r="D276" s="256">
        <v>3.3500000000000002E-2</v>
      </c>
      <c r="E276" s="256">
        <v>3.3799999999999997E-2</v>
      </c>
      <c r="F276" s="256">
        <v>3.3799999999999997E-2</v>
      </c>
      <c r="G276" s="256">
        <v>3.3799999999999997E-2</v>
      </c>
      <c r="H276" s="256">
        <v>3.3799999999999997E-2</v>
      </c>
      <c r="I276" s="256">
        <v>3.3799999999999997E-2</v>
      </c>
    </row>
    <row r="277" spans="2:9" ht="14.5" x14ac:dyDescent="0.35">
      <c r="C277" s="210" t="s">
        <v>80</v>
      </c>
      <c r="D277" s="256">
        <v>3.3500000000000002E-2</v>
      </c>
      <c r="E277" s="256">
        <v>3.3799999999999997E-2</v>
      </c>
      <c r="F277" s="256">
        <v>3.3799999999999997E-2</v>
      </c>
      <c r="G277" s="256">
        <v>3.3799999999999997E-2</v>
      </c>
      <c r="H277" s="256">
        <v>3.3799999999999997E-2</v>
      </c>
      <c r="I277" s="256">
        <v>3.3799999999999997E-2</v>
      </c>
    </row>
    <row r="278" spans="2:9" ht="14.5" x14ac:dyDescent="0.35">
      <c r="C278" s="210" t="s">
        <v>81</v>
      </c>
      <c r="D278" s="256">
        <v>3.3500000000000002E-2</v>
      </c>
      <c r="E278" s="256">
        <v>3.3799999999999997E-2</v>
      </c>
      <c r="F278" s="256">
        <v>3.3799999999999997E-2</v>
      </c>
      <c r="G278" s="256">
        <v>3.3799999999999997E-2</v>
      </c>
      <c r="H278" s="256">
        <v>3.3799999999999997E-2</v>
      </c>
      <c r="I278" s="256">
        <v>3.3799999999999997E-2</v>
      </c>
    </row>
    <row r="279" spans="2:9" ht="14.5" x14ac:dyDescent="0.35">
      <c r="C279" s="210" t="s">
        <v>82</v>
      </c>
      <c r="D279" s="256">
        <v>6.1999999999999998E-3</v>
      </c>
      <c r="E279" s="256">
        <v>5.1000000000000004E-3</v>
      </c>
      <c r="F279" s="256">
        <v>5.1000000000000004E-3</v>
      </c>
      <c r="G279" s="256">
        <v>5.1000000000000004E-3</v>
      </c>
      <c r="H279" s="256">
        <v>5.1000000000000004E-3</v>
      </c>
      <c r="I279" s="256">
        <v>5.1000000000000004E-3</v>
      </c>
    </row>
    <row r="280" spans="2:9" ht="14.5" x14ac:dyDescent="0.35">
      <c r="C280" s="210" t="s">
        <v>65</v>
      </c>
      <c r="D280" s="256">
        <v>3.3500000000000002E-2</v>
      </c>
      <c r="E280" s="256">
        <v>3.3799999999999997E-2</v>
      </c>
      <c r="F280" s="256">
        <v>3.3799999999999997E-2</v>
      </c>
      <c r="G280" s="256">
        <v>3.3799999999999997E-2</v>
      </c>
      <c r="H280" s="256">
        <v>3.3799999999999997E-2</v>
      </c>
      <c r="I280" s="256">
        <v>3.3799999999999997E-2</v>
      </c>
    </row>
    <row r="281" spans="2:9" ht="14.5" x14ac:dyDescent="0.35">
      <c r="C281" s="210" t="s">
        <v>83</v>
      </c>
      <c r="D281" s="256">
        <v>3.3500000000000002E-2</v>
      </c>
      <c r="E281" s="256">
        <v>3.3799999999999997E-2</v>
      </c>
      <c r="F281" s="256">
        <v>3.3799999999999997E-2</v>
      </c>
      <c r="G281" s="256">
        <v>3.3799999999999997E-2</v>
      </c>
      <c r="H281" s="256">
        <v>3.3799999999999997E-2</v>
      </c>
      <c r="I281" s="256">
        <v>3.3799999999999997E-2</v>
      </c>
    </row>
    <row r="282" spans="2:9" ht="14.5" x14ac:dyDescent="0.35">
      <c r="C282" s="210" t="s">
        <v>63</v>
      </c>
      <c r="D282" s="256">
        <v>3.3500000000000002E-2</v>
      </c>
      <c r="E282" s="256">
        <v>3.3799999999999997E-2</v>
      </c>
      <c r="F282" s="256">
        <v>3.3799999999999997E-2</v>
      </c>
      <c r="G282" s="256">
        <v>3.3799999999999997E-2</v>
      </c>
      <c r="H282" s="256">
        <v>3.3799999999999997E-2</v>
      </c>
      <c r="I282" s="256">
        <v>3.3799999999999997E-2</v>
      </c>
    </row>
    <row r="283" spans="2:9" ht="14.5" x14ac:dyDescent="0.35">
      <c r="C283" s="210" t="s">
        <v>84</v>
      </c>
    </row>
    <row r="284" spans="2:9" ht="14.5" x14ac:dyDescent="0.35">
      <c r="C284" s="210" t="s">
        <v>85</v>
      </c>
    </row>
    <row r="285" spans="2:9" ht="14.5" x14ac:dyDescent="0.35">
      <c r="C285" s="210" t="s">
        <v>86</v>
      </c>
    </row>
    <row r="286" spans="2:9" ht="14.5" x14ac:dyDescent="0.35">
      <c r="C286" s="210"/>
    </row>
    <row r="287" spans="2:9" ht="14.5" x14ac:dyDescent="0.35">
      <c r="B287" s="213" t="s">
        <v>268</v>
      </c>
      <c r="C287" s="210"/>
    </row>
    <row r="288" spans="2:9" ht="14.5" x14ac:dyDescent="0.35">
      <c r="C288" s="210" t="s">
        <v>257</v>
      </c>
      <c r="E288">
        <v>1.0338000000000001</v>
      </c>
      <c r="F288">
        <v>1.0338000000000001</v>
      </c>
      <c r="G288">
        <v>1.0338000000000001</v>
      </c>
      <c r="H288">
        <v>1.0338000000000001</v>
      </c>
      <c r="I288">
        <v>1.0338000000000001</v>
      </c>
    </row>
    <row r="289" spans="2:9" ht="14.5" x14ac:dyDescent="0.35">
      <c r="C289" s="210" t="s">
        <v>258</v>
      </c>
      <c r="E289">
        <v>1.0152000000000001</v>
      </c>
      <c r="F289">
        <v>1.0152000000000001</v>
      </c>
      <c r="G289">
        <v>1.0152000000000001</v>
      </c>
      <c r="H289">
        <v>1.0152000000000001</v>
      </c>
      <c r="I289">
        <v>1.0152000000000001</v>
      </c>
    </row>
    <row r="290" spans="2:9" ht="14.5" x14ac:dyDescent="0.35">
      <c r="C290" s="210" t="s">
        <v>259</v>
      </c>
      <c r="E290">
        <v>1.0234000000000001</v>
      </c>
      <c r="F290">
        <v>1.0234000000000001</v>
      </c>
      <c r="G290">
        <v>1.0234000000000001</v>
      </c>
      <c r="H290">
        <v>1.0234000000000001</v>
      </c>
      <c r="I290">
        <v>1.0234000000000001</v>
      </c>
    </row>
    <row r="291" spans="2:9" ht="14.5" x14ac:dyDescent="0.35">
      <c r="C291" s="210" t="s">
        <v>260</v>
      </c>
      <c r="E291">
        <v>1.0051000000000001</v>
      </c>
      <c r="F291">
        <v>1.0051000000000001</v>
      </c>
      <c r="G291">
        <v>1.0051000000000001</v>
      </c>
      <c r="H291">
        <v>1.0051000000000001</v>
      </c>
      <c r="I291">
        <v>1.0051000000000001</v>
      </c>
    </row>
    <row r="292" spans="2:9" ht="14.5" x14ac:dyDescent="0.35">
      <c r="C292" s="210"/>
    </row>
    <row r="293" spans="2:9" ht="14.5" x14ac:dyDescent="0.35">
      <c r="C293" s="210"/>
    </row>
    <row r="294" spans="2:9" ht="14.5" x14ac:dyDescent="0.35">
      <c r="B294" s="213" t="s">
        <v>209</v>
      </c>
      <c r="D294" s="212" t="s">
        <v>125</v>
      </c>
      <c r="E294" s="212">
        <v>2021</v>
      </c>
      <c r="F294" s="212">
        <v>2022</v>
      </c>
      <c r="G294" s="212">
        <v>2023</v>
      </c>
      <c r="H294" s="212">
        <v>2024</v>
      </c>
      <c r="I294" s="212">
        <v>2025</v>
      </c>
    </row>
    <row r="296" spans="2:9" ht="14.5" x14ac:dyDescent="0.35">
      <c r="C296" s="210" t="s">
        <v>210</v>
      </c>
      <c r="E296">
        <v>16</v>
      </c>
      <c r="F296">
        <v>16</v>
      </c>
      <c r="G296">
        <v>17</v>
      </c>
      <c r="H296">
        <v>17</v>
      </c>
      <c r="I296">
        <v>17</v>
      </c>
    </row>
    <row r="297" spans="2:9" ht="14.5" x14ac:dyDescent="0.35">
      <c r="C297" s="210" t="s">
        <v>211</v>
      </c>
      <c r="E297">
        <v>26</v>
      </c>
      <c r="F297">
        <v>26</v>
      </c>
      <c r="G297">
        <v>27</v>
      </c>
      <c r="H297">
        <v>27</v>
      </c>
      <c r="I297">
        <v>28</v>
      </c>
    </row>
    <row r="298" spans="2:9" ht="14.5" x14ac:dyDescent="0.35">
      <c r="C298" s="210" t="s">
        <v>212</v>
      </c>
      <c r="E298">
        <v>6</v>
      </c>
      <c r="F298">
        <v>6</v>
      </c>
      <c r="G298">
        <v>6</v>
      </c>
      <c r="H298">
        <v>6</v>
      </c>
      <c r="I298">
        <v>6</v>
      </c>
    </row>
    <row r="299" spans="2:9" ht="13.15" customHeight="1" x14ac:dyDescent="0.35">
      <c r="C299" s="210" t="s">
        <v>213</v>
      </c>
      <c r="E299">
        <v>126</v>
      </c>
      <c r="F299">
        <v>126</v>
      </c>
      <c r="G299">
        <v>129</v>
      </c>
      <c r="H299">
        <v>132</v>
      </c>
      <c r="I299">
        <v>135</v>
      </c>
    </row>
    <row r="300" spans="2:9" ht="14.5" x14ac:dyDescent="0.35">
      <c r="C300" s="210" t="s">
        <v>214</v>
      </c>
      <c r="E300">
        <v>16</v>
      </c>
      <c r="F300">
        <v>16</v>
      </c>
      <c r="G300">
        <v>17</v>
      </c>
      <c r="H300">
        <v>17</v>
      </c>
      <c r="I300">
        <v>17</v>
      </c>
    </row>
    <row r="301" spans="2:9" ht="14.5" x14ac:dyDescent="0.35">
      <c r="C301" s="210" t="s">
        <v>215</v>
      </c>
      <c r="E301">
        <v>26</v>
      </c>
      <c r="F301">
        <v>26</v>
      </c>
      <c r="G301">
        <v>27</v>
      </c>
      <c r="H301">
        <v>27</v>
      </c>
      <c r="I301">
        <v>28</v>
      </c>
    </row>
    <row r="302" spans="2:9" ht="13.15" customHeight="1" x14ac:dyDescent="0.35">
      <c r="C302" s="210" t="s">
        <v>216</v>
      </c>
      <c r="E302">
        <v>26</v>
      </c>
      <c r="F302">
        <v>26</v>
      </c>
      <c r="G302">
        <v>27</v>
      </c>
      <c r="H302">
        <v>27</v>
      </c>
      <c r="I302">
        <v>28</v>
      </c>
    </row>
    <row r="303" spans="2:9" ht="14.5" x14ac:dyDescent="0.35">
      <c r="C303" s="210" t="s">
        <v>217</v>
      </c>
      <c r="E303">
        <v>69</v>
      </c>
      <c r="F303">
        <v>69</v>
      </c>
      <c r="G303">
        <v>71</v>
      </c>
      <c r="H303">
        <v>72</v>
      </c>
      <c r="I303">
        <v>74</v>
      </c>
    </row>
    <row r="304" spans="2:9" ht="14.5" x14ac:dyDescent="0.35">
      <c r="C304" s="210" t="s">
        <v>218</v>
      </c>
      <c r="E304">
        <v>103</v>
      </c>
      <c r="F304">
        <v>103</v>
      </c>
      <c r="G304">
        <v>106</v>
      </c>
      <c r="H304">
        <v>108</v>
      </c>
      <c r="I304">
        <v>111</v>
      </c>
    </row>
    <row r="305" spans="2:9" ht="14.5" x14ac:dyDescent="0.35">
      <c r="C305" s="210" t="s">
        <v>219</v>
      </c>
      <c r="E305">
        <v>322</v>
      </c>
      <c r="F305">
        <v>322</v>
      </c>
      <c r="G305">
        <v>330</v>
      </c>
      <c r="H305">
        <v>339</v>
      </c>
      <c r="I305">
        <v>347</v>
      </c>
    </row>
    <row r="306" spans="2:9" ht="14.5" x14ac:dyDescent="0.35">
      <c r="C306" s="210" t="s">
        <v>220</v>
      </c>
      <c r="E306">
        <v>244</v>
      </c>
      <c r="F306">
        <v>244</v>
      </c>
      <c r="G306">
        <v>250</v>
      </c>
      <c r="H306">
        <v>257</v>
      </c>
      <c r="I306">
        <v>263</v>
      </c>
    </row>
    <row r="307" spans="2:9" ht="14.5" x14ac:dyDescent="0.35">
      <c r="C307" s="210"/>
    </row>
    <row r="308" spans="2:9" ht="14.5" x14ac:dyDescent="0.35">
      <c r="B308" s="213" t="s">
        <v>221</v>
      </c>
      <c r="D308" s="212" t="s">
        <v>125</v>
      </c>
      <c r="E308" s="212">
        <v>2021</v>
      </c>
      <c r="F308" s="212">
        <v>2022</v>
      </c>
      <c r="G308" s="212">
        <v>2023</v>
      </c>
      <c r="H308" s="212">
        <v>2024</v>
      </c>
      <c r="I308" s="212">
        <v>2025</v>
      </c>
    </row>
    <row r="310" spans="2:9" ht="14.5" x14ac:dyDescent="0.35">
      <c r="C310" s="210" t="s">
        <v>222</v>
      </c>
      <c r="E310">
        <v>1.5</v>
      </c>
      <c r="F310">
        <v>1.5</v>
      </c>
      <c r="G310">
        <v>1.5</v>
      </c>
      <c r="H310">
        <v>1.5</v>
      </c>
      <c r="I310">
        <v>1.5</v>
      </c>
    </row>
    <row r="311" spans="2:9" ht="14.5" x14ac:dyDescent="0.35">
      <c r="C311" s="210" t="s">
        <v>223</v>
      </c>
      <c r="E311">
        <v>69</v>
      </c>
      <c r="F311">
        <v>69</v>
      </c>
      <c r="G311">
        <v>71</v>
      </c>
      <c r="H311">
        <v>72</v>
      </c>
      <c r="I311">
        <v>74</v>
      </c>
    </row>
    <row r="312" spans="2:9" ht="14.5" x14ac:dyDescent="0.35">
      <c r="C312" s="210" t="s">
        <v>224</v>
      </c>
      <c r="E312">
        <v>103</v>
      </c>
      <c r="F312">
        <v>103</v>
      </c>
      <c r="G312">
        <v>106</v>
      </c>
      <c r="H312">
        <v>108</v>
      </c>
      <c r="I312">
        <v>111</v>
      </c>
    </row>
    <row r="313" spans="2:9" ht="14.5" x14ac:dyDescent="0.35">
      <c r="C313" s="210" t="s">
        <v>225</v>
      </c>
      <c r="E313">
        <v>257</v>
      </c>
      <c r="F313">
        <v>257</v>
      </c>
      <c r="G313">
        <v>263</v>
      </c>
      <c r="H313">
        <v>270</v>
      </c>
      <c r="I313">
        <v>277</v>
      </c>
    </row>
    <row r="314" spans="2:9" ht="14.5" x14ac:dyDescent="0.35">
      <c r="C314" s="210" t="s">
        <v>226</v>
      </c>
      <c r="E314">
        <v>437</v>
      </c>
      <c r="F314">
        <v>437</v>
      </c>
      <c r="G314">
        <v>448</v>
      </c>
      <c r="H314">
        <v>459</v>
      </c>
      <c r="I314">
        <v>470</v>
      </c>
    </row>
    <row r="315" spans="2:9" ht="14.5" x14ac:dyDescent="0.35">
      <c r="C315" s="210"/>
    </row>
    <row r="316" spans="2:9" ht="13" x14ac:dyDescent="0.3">
      <c r="B316" s="339" t="s">
        <v>227</v>
      </c>
    </row>
    <row r="317" spans="2:9" ht="14.5" x14ac:dyDescent="0.35">
      <c r="C317" s="210" t="s">
        <v>228</v>
      </c>
      <c r="E317">
        <v>910</v>
      </c>
      <c r="F317">
        <v>910</v>
      </c>
      <c r="G317">
        <v>933</v>
      </c>
      <c r="H317">
        <v>956</v>
      </c>
      <c r="I317">
        <v>980</v>
      </c>
    </row>
    <row r="318" spans="2:9" ht="14.5" x14ac:dyDescent="0.35">
      <c r="C318" s="210" t="s">
        <v>229</v>
      </c>
      <c r="E318">
        <v>1320</v>
      </c>
      <c r="F318">
        <v>1320</v>
      </c>
      <c r="G318">
        <v>1353</v>
      </c>
      <c r="H318">
        <v>1387</v>
      </c>
      <c r="I318">
        <v>1422</v>
      </c>
    </row>
    <row r="319" spans="2:9" ht="14.5" x14ac:dyDescent="0.35">
      <c r="C319" s="210" t="s">
        <v>230</v>
      </c>
      <c r="E319">
        <v>3243</v>
      </c>
      <c r="F319">
        <v>3243</v>
      </c>
      <c r="G319">
        <v>3324</v>
      </c>
      <c r="H319">
        <v>3407</v>
      </c>
      <c r="I319">
        <v>3493</v>
      </c>
    </row>
    <row r="320" spans="2:9" ht="14.5" x14ac:dyDescent="0.35">
      <c r="C320" s="210" t="s">
        <v>231</v>
      </c>
      <c r="E320">
        <v>46.53</v>
      </c>
      <c r="F320">
        <v>46.53</v>
      </c>
      <c r="G320">
        <v>47.7</v>
      </c>
      <c r="H320">
        <v>48.9</v>
      </c>
      <c r="I320">
        <v>50.12</v>
      </c>
    </row>
    <row r="321" spans="2:9" ht="14.5" x14ac:dyDescent="0.35">
      <c r="C321" s="210" t="s">
        <v>232</v>
      </c>
      <c r="E321" t="s">
        <v>233</v>
      </c>
      <c r="F321" t="s">
        <v>233</v>
      </c>
      <c r="G321" t="s">
        <v>233</v>
      </c>
      <c r="H321" t="s">
        <v>233</v>
      </c>
      <c r="I321" t="s">
        <v>233</v>
      </c>
    </row>
    <row r="322" spans="2:9" ht="14.5" x14ac:dyDescent="0.35">
      <c r="C322" s="210" t="s">
        <v>234</v>
      </c>
      <c r="E322">
        <v>146</v>
      </c>
      <c r="F322">
        <v>146</v>
      </c>
      <c r="G322">
        <v>150</v>
      </c>
      <c r="H322">
        <v>153</v>
      </c>
      <c r="I322">
        <v>157</v>
      </c>
    </row>
    <row r="323" spans="2:9" ht="14.5" x14ac:dyDescent="0.35">
      <c r="C323" s="210"/>
    </row>
    <row r="324" spans="2:9" ht="14.5" x14ac:dyDescent="0.35">
      <c r="B324" s="339" t="s">
        <v>235</v>
      </c>
      <c r="D324" s="212" t="s">
        <v>125</v>
      </c>
      <c r="E324" s="212">
        <v>2021</v>
      </c>
      <c r="F324" s="212">
        <v>2022</v>
      </c>
      <c r="G324" s="212">
        <v>2023</v>
      </c>
      <c r="H324" s="212">
        <v>2024</v>
      </c>
      <c r="I324" s="212">
        <v>2025</v>
      </c>
    </row>
    <row r="325" spans="2:9" ht="14.5" x14ac:dyDescent="0.35">
      <c r="C325" s="210"/>
    </row>
    <row r="326" spans="2:9" ht="13.15" customHeight="1" x14ac:dyDescent="0.35">
      <c r="C326" s="210" t="s">
        <v>238</v>
      </c>
      <c r="D326" s="210"/>
      <c r="E326">
        <v>106.65</v>
      </c>
      <c r="F326">
        <v>106.65</v>
      </c>
      <c r="G326">
        <v>109.33</v>
      </c>
      <c r="H326">
        <v>112.07</v>
      </c>
      <c r="I326">
        <v>114.88</v>
      </c>
    </row>
    <row r="327" spans="2:9" ht="14.5" x14ac:dyDescent="0.35">
      <c r="C327" s="210" t="s">
        <v>239</v>
      </c>
      <c r="D327" s="210"/>
      <c r="E327">
        <v>42.66</v>
      </c>
      <c r="F327">
        <v>42.66</v>
      </c>
      <c r="G327">
        <v>43.73</v>
      </c>
      <c r="H327">
        <v>44.83</v>
      </c>
      <c r="I327">
        <v>45.96</v>
      </c>
    </row>
    <row r="328" spans="2:9" ht="14.5" x14ac:dyDescent="0.35">
      <c r="C328" s="210" t="s">
        <v>240</v>
      </c>
      <c r="D328" s="210"/>
      <c r="E328">
        <v>1.07</v>
      </c>
      <c r="F328">
        <v>1.07</v>
      </c>
      <c r="G328">
        <v>1.1000000000000001</v>
      </c>
      <c r="H328">
        <v>1.1299999999999999</v>
      </c>
      <c r="I328">
        <v>1.1599999999999999</v>
      </c>
    </row>
    <row r="329" spans="2:9" ht="14.5" x14ac:dyDescent="0.35">
      <c r="C329" s="210" t="s">
        <v>242</v>
      </c>
      <c r="D329" s="210"/>
      <c r="E329">
        <v>0.64</v>
      </c>
      <c r="F329">
        <v>0.64</v>
      </c>
      <c r="G329">
        <v>0.66</v>
      </c>
      <c r="H329">
        <v>0.68</v>
      </c>
      <c r="I329">
        <v>0.7</v>
      </c>
    </row>
    <row r="330" spans="2:9" ht="14.5" x14ac:dyDescent="0.35">
      <c r="C330" s="210" t="s">
        <v>243</v>
      </c>
      <c r="D330" s="210"/>
      <c r="E330">
        <v>-0.64</v>
      </c>
      <c r="F330">
        <v>-0.64</v>
      </c>
      <c r="G330">
        <v>-0.66</v>
      </c>
      <c r="H330">
        <v>-0.68</v>
      </c>
      <c r="I330">
        <v>-0.7</v>
      </c>
    </row>
    <row r="331" spans="2:9" ht="14.5" x14ac:dyDescent="0.35">
      <c r="C331" s="210" t="s">
        <v>244</v>
      </c>
      <c r="D331" s="210"/>
    </row>
    <row r="332" spans="2:9" ht="14.5" x14ac:dyDescent="0.35">
      <c r="C332" s="210" t="s">
        <v>245</v>
      </c>
      <c r="D332" s="210"/>
      <c r="E332">
        <v>0.53</v>
      </c>
      <c r="F332">
        <v>0.53</v>
      </c>
      <c r="G332">
        <v>0.54</v>
      </c>
      <c r="H332">
        <v>0.55000000000000004</v>
      </c>
      <c r="I332">
        <v>0.56000000000000005</v>
      </c>
    </row>
    <row r="333" spans="2:9" ht="14.5" x14ac:dyDescent="0.35">
      <c r="C333" s="210" t="s">
        <v>246</v>
      </c>
      <c r="D333" s="210"/>
      <c r="E333">
        <v>1.07</v>
      </c>
      <c r="F333">
        <v>1.07</v>
      </c>
      <c r="G333">
        <v>1.1000000000000001</v>
      </c>
      <c r="H333">
        <v>1.1299999999999999</v>
      </c>
      <c r="I333">
        <v>1.1599999999999999</v>
      </c>
    </row>
    <row r="334" spans="2:9" ht="13.15" customHeight="1" x14ac:dyDescent="0.35">
      <c r="C334" s="210" t="s">
        <v>247</v>
      </c>
      <c r="D334" s="210"/>
    </row>
    <row r="335" spans="2:9" ht="13.15" customHeight="1" x14ac:dyDescent="0.35">
      <c r="C335" s="210" t="s">
        <v>248</v>
      </c>
      <c r="D335" s="210"/>
    </row>
    <row r="336" spans="2:9" ht="14.5" x14ac:dyDescent="0.35">
      <c r="C336" s="210" t="s">
        <v>249</v>
      </c>
      <c r="D336" s="210"/>
    </row>
    <row r="337" spans="2:9" ht="14.5" x14ac:dyDescent="0.35">
      <c r="C337" s="210" t="s">
        <v>250</v>
      </c>
      <c r="D337" s="210"/>
      <c r="E337" t="s">
        <v>251</v>
      </c>
      <c r="F337" t="s">
        <v>251</v>
      </c>
      <c r="G337" t="s">
        <v>251</v>
      </c>
      <c r="H337" t="s">
        <v>251</v>
      </c>
      <c r="I337" t="s">
        <v>251</v>
      </c>
    </row>
    <row r="338" spans="2:9" ht="13.15" customHeight="1" x14ac:dyDescent="0.35">
      <c r="C338" s="210" t="s">
        <v>252</v>
      </c>
      <c r="D338" s="210"/>
      <c r="E338">
        <v>4.26</v>
      </c>
      <c r="F338">
        <v>4.26</v>
      </c>
      <c r="G338">
        <v>4.37</v>
      </c>
      <c r="H338">
        <v>4.4800000000000004</v>
      </c>
      <c r="I338">
        <v>4.59</v>
      </c>
    </row>
    <row r="339" spans="2:9" ht="13.15" customHeight="1" x14ac:dyDescent="0.35">
      <c r="C339" s="210" t="s">
        <v>253</v>
      </c>
      <c r="D339" s="210"/>
    </row>
    <row r="340" spans="2:9" ht="13.15" customHeight="1" x14ac:dyDescent="0.35">
      <c r="C340" s="210" t="s">
        <v>254</v>
      </c>
      <c r="D340" s="210"/>
      <c r="E340">
        <v>2.04</v>
      </c>
      <c r="F340">
        <v>2.04</v>
      </c>
      <c r="G340">
        <v>2.04</v>
      </c>
      <c r="H340">
        <v>2.04</v>
      </c>
      <c r="I340">
        <v>2.04</v>
      </c>
    </row>
    <row r="341" spans="2:9" ht="14.5" x14ac:dyDescent="0.35">
      <c r="C341" s="210"/>
    </row>
    <row r="342" spans="2:9" ht="14.5" x14ac:dyDescent="0.35">
      <c r="C342" s="210"/>
    </row>
    <row r="343" spans="2:9" ht="14.5" x14ac:dyDescent="0.35">
      <c r="C343" s="210"/>
    </row>
    <row r="344" spans="2:9" ht="14.5" x14ac:dyDescent="0.35">
      <c r="C344" s="210"/>
    </row>
    <row r="345" spans="2:9" ht="14.5" x14ac:dyDescent="0.35">
      <c r="C345" s="210"/>
    </row>
    <row r="346" spans="2:9" ht="14.5" x14ac:dyDescent="0.35">
      <c r="C346" s="210"/>
    </row>
    <row r="347" spans="2:9" ht="14.5" x14ac:dyDescent="0.35">
      <c r="C347" s="210"/>
    </row>
    <row r="348" spans="2:9" ht="14.5" x14ac:dyDescent="0.35">
      <c r="C348" s="210"/>
    </row>
    <row r="349" spans="2:9" ht="14.5" x14ac:dyDescent="0.35">
      <c r="C349" s="210"/>
    </row>
    <row r="350" spans="2:9" ht="14.5" x14ac:dyDescent="0.35">
      <c r="B350" s="339" t="s">
        <v>269</v>
      </c>
      <c r="D350" s="212" t="s">
        <v>125</v>
      </c>
      <c r="E350" s="212">
        <v>2021</v>
      </c>
      <c r="F350" s="212">
        <v>2022</v>
      </c>
      <c r="G350" s="212">
        <v>2023</v>
      </c>
      <c r="H350" s="212">
        <v>2024</v>
      </c>
      <c r="I350" s="212">
        <v>2025</v>
      </c>
    </row>
    <row r="351" spans="2:9" ht="14.5" x14ac:dyDescent="0.35">
      <c r="C351" s="210"/>
    </row>
    <row r="352" spans="2:9" ht="14.5" x14ac:dyDescent="0.35">
      <c r="C352" s="210" t="s">
        <v>270</v>
      </c>
      <c r="D352" s="210"/>
      <c r="E352" s="351">
        <v>15</v>
      </c>
      <c r="F352" s="351">
        <v>15</v>
      </c>
      <c r="G352" s="351">
        <v>15</v>
      </c>
      <c r="H352" s="351">
        <v>15</v>
      </c>
      <c r="I352" s="351">
        <v>16</v>
      </c>
    </row>
    <row r="353" spans="3:9" ht="14.5" x14ac:dyDescent="0.35">
      <c r="C353" s="210" t="s">
        <v>271</v>
      </c>
      <c r="D353" s="210"/>
      <c r="E353" s="351">
        <v>15</v>
      </c>
      <c r="F353" s="351">
        <v>15</v>
      </c>
      <c r="G353" s="351">
        <v>15</v>
      </c>
      <c r="H353" s="351">
        <v>15</v>
      </c>
      <c r="I353" s="351">
        <v>16</v>
      </c>
    </row>
    <row r="354" spans="3:9" ht="14.5" x14ac:dyDescent="0.35">
      <c r="C354" s="210" t="s">
        <v>272</v>
      </c>
      <c r="D354" s="210"/>
      <c r="E354" s="351">
        <v>78</v>
      </c>
      <c r="F354" s="351">
        <v>78</v>
      </c>
      <c r="G354" s="351">
        <v>80</v>
      </c>
      <c r="H354" s="351">
        <v>82</v>
      </c>
      <c r="I354" s="351">
        <v>84</v>
      </c>
    </row>
    <row r="355" spans="3:9" ht="14.5" x14ac:dyDescent="0.35">
      <c r="C355" s="210" t="s">
        <v>201</v>
      </c>
      <c r="D355" s="210"/>
      <c r="E355" s="351">
        <v>322</v>
      </c>
      <c r="F355" s="351">
        <v>322</v>
      </c>
      <c r="G355" s="351">
        <v>330</v>
      </c>
      <c r="H355" s="351">
        <v>338</v>
      </c>
      <c r="I355" s="351">
        <v>347</v>
      </c>
    </row>
    <row r="356" spans="3:9" ht="14.5" x14ac:dyDescent="0.35">
      <c r="C356" s="210" t="s">
        <v>204</v>
      </c>
      <c r="D356" s="210"/>
      <c r="E356" s="351">
        <v>-0.45</v>
      </c>
      <c r="F356" s="351">
        <v>-0.45</v>
      </c>
      <c r="G356" s="351">
        <v>-0.45</v>
      </c>
      <c r="H356" s="351">
        <v>-0.45</v>
      </c>
      <c r="I356" s="351">
        <v>-0.45</v>
      </c>
    </row>
    <row r="357" spans="3:9" ht="14.5" x14ac:dyDescent="0.35">
      <c r="C357" s="210" t="s">
        <v>205</v>
      </c>
      <c r="E357" s="351">
        <v>-1</v>
      </c>
      <c r="F357" s="351">
        <v>-1</v>
      </c>
      <c r="G357" s="351">
        <v>-1</v>
      </c>
      <c r="H357" s="351">
        <v>-1</v>
      </c>
      <c r="I357" s="351">
        <v>-1</v>
      </c>
    </row>
    <row r="358" spans="3:9" ht="14.5" x14ac:dyDescent="0.35">
      <c r="C358" s="210"/>
    </row>
    <row r="359" spans="3:9" ht="14.5" x14ac:dyDescent="0.35">
      <c r="C359" s="210"/>
    </row>
    <row r="360" spans="3:9" ht="14.5" x14ac:dyDescent="0.35">
      <c r="C360" s="210"/>
    </row>
    <row r="361" spans="3:9" ht="14.5" x14ac:dyDescent="0.35">
      <c r="C361" s="210"/>
    </row>
    <row r="362" spans="3:9" ht="14.5" x14ac:dyDescent="0.35">
      <c r="C362" s="210"/>
    </row>
    <row r="363" spans="3:9" ht="14.5" x14ac:dyDescent="0.35">
      <c r="C363" s="210"/>
    </row>
    <row r="364" spans="3:9" ht="14.5" x14ac:dyDescent="0.35">
      <c r="C364" s="210"/>
    </row>
    <row r="365" spans="3:9" ht="14.5" x14ac:dyDescent="0.35">
      <c r="C365" s="210"/>
    </row>
    <row r="366" spans="3:9" ht="14.5" x14ac:dyDescent="0.35">
      <c r="C366" s="210"/>
    </row>
    <row r="367" spans="3:9" ht="14.5" x14ac:dyDescent="0.35">
      <c r="C367" s="210"/>
    </row>
    <row r="368" spans="3:9" ht="14.5" x14ac:dyDescent="0.35">
      <c r="C368" s="210"/>
    </row>
    <row r="369" spans="3:3" ht="14.5" x14ac:dyDescent="0.35">
      <c r="C369" s="210"/>
    </row>
    <row r="370" spans="3:3" ht="14.5" x14ac:dyDescent="0.35">
      <c r="C370" s="210"/>
    </row>
    <row r="371" spans="3:3" ht="14.5" x14ac:dyDescent="0.35">
      <c r="C371" s="210"/>
    </row>
    <row r="372" spans="3:3" ht="14.5" x14ac:dyDescent="0.35">
      <c r="C372" s="210"/>
    </row>
    <row r="373" spans="3:3" ht="14.5" x14ac:dyDescent="0.35">
      <c r="C373" s="210"/>
    </row>
    <row r="374" spans="3:3" ht="14.5" x14ac:dyDescent="0.35">
      <c r="C374" s="210"/>
    </row>
    <row r="375" spans="3:3" ht="14.5" x14ac:dyDescent="0.35">
      <c r="C375" s="210"/>
    </row>
    <row r="376" spans="3:3" ht="14.5" x14ac:dyDescent="0.35">
      <c r="C376" s="210"/>
    </row>
    <row r="377" spans="3:3" ht="14.5" x14ac:dyDescent="0.35">
      <c r="C377" s="210"/>
    </row>
    <row r="378" spans="3:3" ht="14.5" x14ac:dyDescent="0.35">
      <c r="C378" s="210"/>
    </row>
    <row r="379" spans="3:3" ht="14.5" x14ac:dyDescent="0.35">
      <c r="C379" s="210"/>
    </row>
    <row r="380" spans="3:3" ht="14.5" x14ac:dyDescent="0.35">
      <c r="C380" s="210"/>
    </row>
    <row r="381" spans="3:3" ht="14.5" x14ac:dyDescent="0.35">
      <c r="C381" s="210"/>
    </row>
    <row r="382" spans="3:3" ht="14.5" x14ac:dyDescent="0.35">
      <c r="C382" s="210"/>
    </row>
    <row r="383" spans="3:3" ht="14.5" x14ac:dyDescent="0.35">
      <c r="C383" s="210"/>
    </row>
    <row r="384" spans="3:3" ht="14.5" x14ac:dyDescent="0.35">
      <c r="C384" s="210"/>
    </row>
    <row r="385" spans="3:3" ht="14.5" x14ac:dyDescent="0.35">
      <c r="C385" s="210"/>
    </row>
  </sheetData>
  <pageMargins left="0.70866141732283472" right="0.70866141732283472" top="0.74803149606299213" bottom="0.74803149606299213" header="0.31496062992125984" footer="0.31496062992125984"/>
  <pageSetup scale="63" orientation="landscape" r:id="rId1"/>
  <rowBreaks count="5" manualBreakCount="5">
    <brk id="49" max="16383" man="1"/>
    <brk id="92" max="9" man="1"/>
    <brk id="134" max="9" man="1"/>
    <brk id="178" max="9" man="1"/>
    <brk id="229"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Q92"/>
  <sheetViews>
    <sheetView showGridLines="0" topLeftCell="A7" zoomScale="85" zoomScaleNormal="85" zoomScaleSheetLayoutView="100" workbookViewId="0">
      <selection activeCell="K6" sqref="K6"/>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1.453125" style="6" customWidth="1"/>
    <col min="9" max="9" width="2.81640625" style="6" customWidth="1"/>
    <col min="10" max="10" width="12.1796875" style="6" customWidth="1"/>
    <col min="11" max="11" width="10.453125" style="6" customWidth="1"/>
    <col min="12" max="12" width="10.81640625" style="6" customWidth="1"/>
    <col min="13" max="13" width="2.81640625" style="6" customWidth="1"/>
    <col min="14" max="14" width="12.7265625" style="6" bestFit="1" customWidth="1"/>
    <col min="15" max="15" width="10.81640625" style="6" bestFit="1" customWidth="1"/>
    <col min="16" max="16" width="3.81640625" style="6" customWidth="1"/>
    <col min="17" max="17" width="12.1796875" style="6" customWidth="1"/>
    <col min="18" max="18" width="8.54296875" style="6" customWidth="1"/>
    <col min="19" max="19" width="10.81640625" style="6" customWidth="1"/>
    <col min="20" max="20" width="2.81640625" style="6" customWidth="1"/>
    <col min="21" max="21" width="12.7265625" style="6" bestFit="1" customWidth="1"/>
    <col min="22" max="22" width="10.81640625" style="6" bestFit="1" customWidth="1"/>
    <col min="23" max="23" width="4.54296875" style="6" customWidth="1"/>
    <col min="24" max="24" width="12.1796875" style="6" customWidth="1"/>
    <col min="25" max="25" width="8.54296875" style="6" customWidth="1"/>
    <col min="26" max="26" width="12.1796875" style="6" customWidth="1"/>
    <col min="27" max="27" width="2.81640625" style="6" customWidth="1"/>
    <col min="28" max="28" width="12.7265625" style="6" bestFit="1" customWidth="1"/>
    <col min="29" max="29" width="10.81640625" style="6" bestFit="1" customWidth="1"/>
    <col min="30" max="30" width="4.54296875" style="6" customWidth="1"/>
    <col min="31" max="31" width="12.1796875" style="6" customWidth="1"/>
    <col min="32" max="32" width="8.54296875" style="6" customWidth="1"/>
    <col min="33" max="33" width="10.81640625" style="6" customWidth="1"/>
    <col min="34" max="34" width="2.81640625" style="6" customWidth="1"/>
    <col min="35" max="35" width="12.7265625" style="6" bestFit="1" customWidth="1"/>
    <col min="36" max="36" width="10.81640625" style="6" bestFit="1" customWidth="1"/>
    <col min="37" max="37" width="4.54296875" style="6" customWidth="1"/>
    <col min="38" max="38" width="12.1796875" style="6" customWidth="1"/>
    <col min="39" max="39" width="8.54296875" style="6" customWidth="1"/>
    <col min="40" max="40" width="10.7265625" style="6"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8">
        <f>+'Proposed Rates'!E7</f>
        <v>30.59</v>
      </c>
      <c r="K23" s="29">
        <v>1</v>
      </c>
      <c r="L23" s="26">
        <f>K23*J23</f>
        <v>30.59</v>
      </c>
      <c r="M23" s="27"/>
      <c r="N23" s="30">
        <f>L23-H23</f>
        <v>2.8000000000000007</v>
      </c>
      <c r="O23" s="31">
        <f>IF((H23)=0,"",(N23/H23))</f>
        <v>0.10075566750629726</v>
      </c>
      <c r="Q23" s="28">
        <f>+'Proposed Rates'!F7</f>
        <v>32.47</v>
      </c>
      <c r="R23" s="29">
        <v>1</v>
      </c>
      <c r="S23" s="26">
        <f>R23*Q23</f>
        <v>32.47</v>
      </c>
      <c r="T23" s="27"/>
      <c r="U23" s="30">
        <f>S23-L23</f>
        <v>1.879999999999999</v>
      </c>
      <c r="V23" s="31">
        <f>IF((L23)=0,"",(U23/L23))</f>
        <v>6.1457992808107195E-2</v>
      </c>
      <c r="X23" s="28">
        <f>+'Proposed Rates'!G7</f>
        <v>34.04</v>
      </c>
      <c r="Y23" s="29">
        <v>1</v>
      </c>
      <c r="Z23" s="26">
        <f>Y23*X23</f>
        <v>34.04</v>
      </c>
      <c r="AA23" s="27"/>
      <c r="AB23" s="30">
        <f>Z23-S23</f>
        <v>1.5700000000000003</v>
      </c>
      <c r="AC23" s="31">
        <f>IF((S23)=0,"",(AB23/S23))</f>
        <v>4.8352325223283039E-2</v>
      </c>
      <c r="AE23" s="28">
        <f>+'Proposed Rates'!H7</f>
        <v>35.03</v>
      </c>
      <c r="AF23" s="29">
        <v>1</v>
      </c>
      <c r="AG23" s="26">
        <f>AF23*AE23</f>
        <v>35.03</v>
      </c>
      <c r="AH23" s="27"/>
      <c r="AI23" s="30">
        <f>AG23-Z23</f>
        <v>0.99000000000000199</v>
      </c>
      <c r="AJ23" s="31">
        <f>IF((Z23)=0,"",(AI23/Z23))</f>
        <v>2.9083431257344361E-2</v>
      </c>
      <c r="AL23" s="28">
        <f>+'Proposed Rates'!I7</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ht="25" x14ac:dyDescent="0.25">
      <c r="B25" s="260" t="str">
        <f>'Proposed Rates'!B79</f>
        <v>Rate Rider Calculation for Gain and Loss</v>
      </c>
      <c r="C25" s="21"/>
      <c r="D25" s="22" t="s">
        <v>20</v>
      </c>
      <c r="E25" s="23"/>
      <c r="F25" s="24">
        <f>'Proposed Rates'!D81</f>
        <v>0</v>
      </c>
      <c r="G25" s="25">
        <f>$F$18</f>
        <v>100</v>
      </c>
      <c r="H25" s="26">
        <f t="shared" si="0"/>
        <v>0</v>
      </c>
      <c r="I25" s="27"/>
      <c r="J25" s="28">
        <f>'Proposed Rates'!E81</f>
        <v>0</v>
      </c>
      <c r="K25" s="29">
        <f>$F$18</f>
        <v>100</v>
      </c>
      <c r="L25" s="26">
        <f t="shared" ref="L25:L38" si="9">K25*J25</f>
        <v>0</v>
      </c>
      <c r="M25" s="27"/>
      <c r="N25" s="30">
        <f t="shared" ref="N25:N39" si="10">L25-H25</f>
        <v>0</v>
      </c>
      <c r="O25" s="31" t="str">
        <f t="shared" ref="O25:O39" si="11">IF((H25)=0,"",(N25/H25))</f>
        <v/>
      </c>
      <c r="Q25" s="28">
        <f>'Proposed Rates'!F81</f>
        <v>0</v>
      </c>
      <c r="R25" s="29">
        <f>$F$18</f>
        <v>100</v>
      </c>
      <c r="S25" s="26">
        <f t="shared" ref="S25:S38" si="12">R25*Q25</f>
        <v>0</v>
      </c>
      <c r="T25" s="27"/>
      <c r="U25" s="30">
        <f t="shared" si="1"/>
        <v>0</v>
      </c>
      <c r="V25" s="31" t="str">
        <f t="shared" si="2"/>
        <v/>
      </c>
      <c r="X25" s="28">
        <f>'Proposed Rates'!G81</f>
        <v>0</v>
      </c>
      <c r="Y25" s="29">
        <f>$F$18</f>
        <v>100</v>
      </c>
      <c r="Z25" s="26">
        <f t="shared" ref="Z25:Z38" si="13">Y25*X25</f>
        <v>0</v>
      </c>
      <c r="AA25" s="27"/>
      <c r="AB25" s="30">
        <f t="shared" si="3"/>
        <v>0</v>
      </c>
      <c r="AC25" s="31" t="str">
        <f t="shared" si="4"/>
        <v/>
      </c>
      <c r="AE25" s="28">
        <f>'Proposed Rates'!H81</f>
        <v>0</v>
      </c>
      <c r="AF25" s="29">
        <f>$F$18</f>
        <v>100</v>
      </c>
      <c r="AG25" s="26">
        <f t="shared" ref="AG25:AG38" si="14">AF25*AE25</f>
        <v>0</v>
      </c>
      <c r="AH25" s="27"/>
      <c r="AI25" s="30">
        <f t="shared" si="5"/>
        <v>0</v>
      </c>
      <c r="AJ25" s="31" t="str">
        <f t="shared" si="6"/>
        <v/>
      </c>
      <c r="AL25" s="28">
        <f>'Proposed Rates'!I81</f>
        <v>0</v>
      </c>
      <c r="AM25" s="29">
        <f>$F$18</f>
        <v>100</v>
      </c>
      <c r="AN25" s="26">
        <f>AL25*AM25</f>
        <v>0</v>
      </c>
      <c r="AO25" s="27"/>
      <c r="AP25" s="30">
        <f t="shared" si="7"/>
        <v>0</v>
      </c>
      <c r="AQ25" s="31" t="str">
        <f t="shared" si="8"/>
        <v/>
      </c>
    </row>
    <row r="26" spans="2:43" x14ac:dyDescent="0.25">
      <c r="B26" s="260" t="str">
        <f>'Proposed Rates'!B93</f>
        <v>Rate Rider Calculation for PILs</v>
      </c>
      <c r="C26" s="21"/>
      <c r="D26" s="22" t="s">
        <v>20</v>
      </c>
      <c r="E26" s="23"/>
      <c r="F26" s="24">
        <f>'Proposed Rates'!D95</f>
        <v>0</v>
      </c>
      <c r="G26" s="25">
        <f t="shared" ref="G26:G27" si="15">$F$18</f>
        <v>100</v>
      </c>
      <c r="H26" s="26">
        <f t="shared" si="0"/>
        <v>0</v>
      </c>
      <c r="I26" s="27"/>
      <c r="J26" s="28">
        <f>'Proposed Rates'!E95</f>
        <v>0</v>
      </c>
      <c r="K26" s="29">
        <f t="shared" ref="K26:K27" si="16">$F$18</f>
        <v>100</v>
      </c>
      <c r="L26" s="26">
        <f t="shared" si="9"/>
        <v>0</v>
      </c>
      <c r="M26" s="27"/>
      <c r="N26" s="30">
        <f t="shared" si="10"/>
        <v>0</v>
      </c>
      <c r="O26" s="31" t="str">
        <f t="shared" si="11"/>
        <v/>
      </c>
      <c r="Q26" s="28">
        <f>'Proposed Rates'!F95</f>
        <v>0</v>
      </c>
      <c r="R26" s="29">
        <f t="shared" ref="R26:R27" si="17">$F$18</f>
        <v>100</v>
      </c>
      <c r="S26" s="26">
        <f t="shared" si="12"/>
        <v>0</v>
      </c>
      <c r="T26" s="27"/>
      <c r="U26" s="30">
        <f t="shared" si="1"/>
        <v>0</v>
      </c>
      <c r="V26" s="31" t="str">
        <f t="shared" si="2"/>
        <v/>
      </c>
      <c r="X26" s="28">
        <f>'Proposed Rates'!G95</f>
        <v>0</v>
      </c>
      <c r="Y26" s="29">
        <f t="shared" ref="Y26:Y27" si="18">$F$18</f>
        <v>100</v>
      </c>
      <c r="Z26" s="26">
        <f t="shared" si="13"/>
        <v>0</v>
      </c>
      <c r="AA26" s="27"/>
      <c r="AB26" s="30">
        <f t="shared" si="3"/>
        <v>0</v>
      </c>
      <c r="AC26" s="31" t="str">
        <f t="shared" si="4"/>
        <v/>
      </c>
      <c r="AE26" s="28">
        <f>'Proposed Rates'!H95</f>
        <v>0</v>
      </c>
      <c r="AF26" s="29">
        <f t="shared" ref="AF26:AF27" si="19">$F$18</f>
        <v>100</v>
      </c>
      <c r="AG26" s="26">
        <f t="shared" si="14"/>
        <v>0</v>
      </c>
      <c r="AH26" s="27"/>
      <c r="AI26" s="30">
        <f t="shared" si="5"/>
        <v>0</v>
      </c>
      <c r="AJ26" s="31" t="str">
        <f t="shared" si="6"/>
        <v/>
      </c>
      <c r="AL26" s="28">
        <f>'Proposed Rates'!I95</f>
        <v>0</v>
      </c>
      <c r="AM26" s="29">
        <f t="shared" ref="AM26:AM27" si="20">$F$18</f>
        <v>100</v>
      </c>
      <c r="AN26" s="26">
        <f t="shared" ref="AN26:AN27" si="21">AL26*AM26</f>
        <v>0</v>
      </c>
      <c r="AO26" s="27"/>
      <c r="AP26" s="30">
        <f t="shared" si="7"/>
        <v>0</v>
      </c>
      <c r="AQ26" s="31" t="str">
        <f t="shared" si="8"/>
        <v/>
      </c>
    </row>
    <row r="27" spans="2:43" ht="25" x14ac:dyDescent="0.25">
      <c r="B27" s="260" t="str">
        <f>'Proposed Rates'!B107</f>
        <v>Rate Rider Calculation for Generic</v>
      </c>
      <c r="C27" s="21"/>
      <c r="D27" s="22" t="s">
        <v>20</v>
      </c>
      <c r="E27" s="23"/>
      <c r="F27" s="24">
        <f>'Proposed Rates'!D109</f>
        <v>0</v>
      </c>
      <c r="G27" s="25">
        <f t="shared" si="15"/>
        <v>100</v>
      </c>
      <c r="H27" s="26">
        <f t="shared" si="0"/>
        <v>0</v>
      </c>
      <c r="I27" s="27"/>
      <c r="J27" s="28">
        <f>'Proposed Rates'!E109</f>
        <v>0</v>
      </c>
      <c r="K27" s="29">
        <f t="shared" si="16"/>
        <v>100</v>
      </c>
      <c r="L27" s="26">
        <f t="shared" si="9"/>
        <v>0</v>
      </c>
      <c r="M27" s="27"/>
      <c r="N27" s="30">
        <f t="shared" si="10"/>
        <v>0</v>
      </c>
      <c r="O27" s="31" t="str">
        <f t="shared" si="11"/>
        <v/>
      </c>
      <c r="Q27" s="28">
        <f>'Proposed Rates'!F109</f>
        <v>0</v>
      </c>
      <c r="R27" s="29">
        <f t="shared" si="17"/>
        <v>100</v>
      </c>
      <c r="S27" s="26">
        <f t="shared" si="12"/>
        <v>0</v>
      </c>
      <c r="T27" s="27"/>
      <c r="U27" s="30">
        <f t="shared" si="1"/>
        <v>0</v>
      </c>
      <c r="V27" s="31" t="str">
        <f t="shared" si="2"/>
        <v/>
      </c>
      <c r="X27" s="28">
        <f>'Proposed Rates'!G109</f>
        <v>0</v>
      </c>
      <c r="Y27" s="29">
        <f t="shared" si="18"/>
        <v>100</v>
      </c>
      <c r="Z27" s="26">
        <f t="shared" si="13"/>
        <v>0</v>
      </c>
      <c r="AA27" s="27"/>
      <c r="AB27" s="30">
        <f t="shared" si="3"/>
        <v>0</v>
      </c>
      <c r="AC27" s="31" t="str">
        <f t="shared" si="4"/>
        <v/>
      </c>
      <c r="AE27" s="28">
        <f>'Proposed Rates'!H109</f>
        <v>0</v>
      </c>
      <c r="AF27" s="29">
        <f t="shared" si="19"/>
        <v>100</v>
      </c>
      <c r="AG27" s="26">
        <f t="shared" si="14"/>
        <v>0</v>
      </c>
      <c r="AH27" s="27"/>
      <c r="AI27" s="30">
        <f t="shared" si="5"/>
        <v>0</v>
      </c>
      <c r="AJ27" s="31" t="str">
        <f t="shared" si="6"/>
        <v/>
      </c>
      <c r="AL27" s="28">
        <f>'Proposed Rates'!I109</f>
        <v>0</v>
      </c>
      <c r="AM27" s="29">
        <f t="shared" si="20"/>
        <v>100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ref="AN28:AN38" si="22">AM28*AL28</f>
        <v>0</v>
      </c>
      <c r="AO28" s="27"/>
      <c r="AP28" s="30">
        <f t="shared" si="7"/>
        <v>0</v>
      </c>
      <c r="AQ28" s="31" t="str">
        <f t="shared" si="8"/>
        <v/>
      </c>
    </row>
    <row r="29" spans="2:43" x14ac:dyDescent="0.25">
      <c r="B29" s="21" t="s">
        <v>19</v>
      </c>
      <c r="C29" s="21"/>
      <c r="D29" s="22" t="s">
        <v>20</v>
      </c>
      <c r="E29" s="23"/>
      <c r="F29" s="24">
        <f>+'Proposed Rates'!D20</f>
        <v>0</v>
      </c>
      <c r="G29" s="25">
        <f>$F$18</f>
        <v>100</v>
      </c>
      <c r="H29" s="26">
        <f t="shared" si="0"/>
        <v>0</v>
      </c>
      <c r="I29" s="27"/>
      <c r="J29" s="28">
        <f>+'Proposed Rates'!E20</f>
        <v>0</v>
      </c>
      <c r="K29" s="25">
        <f>$F$18</f>
        <v>100</v>
      </c>
      <c r="L29" s="26">
        <f t="shared" si="9"/>
        <v>0</v>
      </c>
      <c r="M29" s="27"/>
      <c r="N29" s="30">
        <f t="shared" si="10"/>
        <v>0</v>
      </c>
      <c r="O29" s="31" t="str">
        <f t="shared" si="11"/>
        <v/>
      </c>
      <c r="Q29" s="28">
        <f>+'Proposed Rates'!F20</f>
        <v>0</v>
      </c>
      <c r="R29" s="25">
        <f>$F$18</f>
        <v>100</v>
      </c>
      <c r="S29" s="26">
        <f t="shared" si="12"/>
        <v>0</v>
      </c>
      <c r="T29" s="27"/>
      <c r="U29" s="30">
        <f t="shared" si="1"/>
        <v>0</v>
      </c>
      <c r="V29" s="31" t="str">
        <f t="shared" si="2"/>
        <v/>
      </c>
      <c r="X29" s="28">
        <f>+'Proposed Rates'!G20</f>
        <v>0</v>
      </c>
      <c r="Y29" s="25">
        <f>$F$18</f>
        <v>100</v>
      </c>
      <c r="Z29" s="26">
        <f t="shared" si="13"/>
        <v>0</v>
      </c>
      <c r="AA29" s="27"/>
      <c r="AB29" s="30">
        <f t="shared" si="3"/>
        <v>0</v>
      </c>
      <c r="AC29" s="31" t="str">
        <f t="shared" si="4"/>
        <v/>
      </c>
      <c r="AE29" s="28">
        <f>+'Proposed Rates'!H20</f>
        <v>0</v>
      </c>
      <c r="AF29" s="25">
        <f>$F$18</f>
        <v>100</v>
      </c>
      <c r="AG29" s="26">
        <f t="shared" si="14"/>
        <v>0</v>
      </c>
      <c r="AH29" s="27"/>
      <c r="AI29" s="30">
        <f t="shared" si="5"/>
        <v>0</v>
      </c>
      <c r="AJ29" s="31" t="str">
        <f t="shared" si="6"/>
        <v/>
      </c>
      <c r="AL29" s="28">
        <f>+'Proposed Rates'!I20</f>
        <v>0</v>
      </c>
      <c r="AM29" s="25">
        <f>$F$18</f>
        <v>100</v>
      </c>
      <c r="AN29" s="26">
        <f t="shared" si="22"/>
        <v>0</v>
      </c>
      <c r="AO29" s="27"/>
      <c r="AP29" s="30">
        <f t="shared" si="7"/>
        <v>0</v>
      </c>
      <c r="AQ29" s="31" t="str">
        <f t="shared" si="8"/>
        <v/>
      </c>
    </row>
    <row r="30" spans="2:43" x14ac:dyDescent="0.25">
      <c r="B30" s="21" t="s">
        <v>21</v>
      </c>
      <c r="C30" s="21"/>
      <c r="D30" s="22"/>
      <c r="E30" s="23"/>
      <c r="F30" s="24"/>
      <c r="G30" s="25">
        <f t="shared" ref="G30" si="23">$F$18</f>
        <v>100</v>
      </c>
      <c r="H30" s="26">
        <f t="shared" si="0"/>
        <v>0</v>
      </c>
      <c r="I30" s="27"/>
      <c r="J30" s="28"/>
      <c r="K30" s="25">
        <f t="shared" ref="K30:K38" si="24">$F$18</f>
        <v>100</v>
      </c>
      <c r="L30" s="26">
        <f t="shared" si="9"/>
        <v>0</v>
      </c>
      <c r="M30" s="27"/>
      <c r="N30" s="30">
        <f t="shared" si="10"/>
        <v>0</v>
      </c>
      <c r="O30" s="31" t="str">
        <f t="shared" si="11"/>
        <v/>
      </c>
      <c r="Q30" s="28"/>
      <c r="R30" s="25">
        <f t="shared" ref="R30:R38" si="25">$F$18</f>
        <v>100</v>
      </c>
      <c r="S30" s="26">
        <f t="shared" si="12"/>
        <v>0</v>
      </c>
      <c r="T30" s="27"/>
      <c r="U30" s="30">
        <f t="shared" si="1"/>
        <v>0</v>
      </c>
      <c r="V30" s="31" t="str">
        <f t="shared" si="2"/>
        <v/>
      </c>
      <c r="X30" s="28"/>
      <c r="Y30" s="25">
        <f t="shared" ref="Y30:Y38" si="26">$F$18</f>
        <v>100</v>
      </c>
      <c r="Z30" s="26">
        <f t="shared" si="13"/>
        <v>0</v>
      </c>
      <c r="AA30" s="27"/>
      <c r="AB30" s="30">
        <f t="shared" si="3"/>
        <v>0</v>
      </c>
      <c r="AC30" s="31" t="str">
        <f t="shared" si="4"/>
        <v/>
      </c>
      <c r="AE30" s="28"/>
      <c r="AF30" s="25">
        <f t="shared" ref="AF30:AF38" si="27">$F$18</f>
        <v>100</v>
      </c>
      <c r="AG30" s="26">
        <f t="shared" si="14"/>
        <v>0</v>
      </c>
      <c r="AH30" s="27"/>
      <c r="AI30" s="30">
        <f t="shared" si="5"/>
        <v>0</v>
      </c>
      <c r="AJ30" s="31" t="str">
        <f t="shared" si="6"/>
        <v/>
      </c>
      <c r="AL30" s="28"/>
      <c r="AM30" s="25">
        <f t="shared" ref="AM30:AM38" si="28">$F$18</f>
        <v>100</v>
      </c>
      <c r="AN30" s="26">
        <f t="shared" si="22"/>
        <v>0</v>
      </c>
      <c r="AO30" s="27"/>
      <c r="AP30" s="30">
        <f t="shared" si="7"/>
        <v>0</v>
      </c>
      <c r="AQ30" s="31" t="str">
        <f t="shared" si="8"/>
        <v/>
      </c>
    </row>
    <row r="31" spans="2:43" x14ac:dyDescent="0.25">
      <c r="B31" s="21" t="s">
        <v>136</v>
      </c>
      <c r="C31" s="21"/>
      <c r="D31" s="22" t="s">
        <v>17</v>
      </c>
      <c r="E31" s="23"/>
      <c r="F31" s="24">
        <f>+'Proposed Rates'!D67</f>
        <v>0</v>
      </c>
      <c r="G31" s="25">
        <f>$F$18</f>
        <v>100</v>
      </c>
      <c r="H31" s="26">
        <f t="shared" si="0"/>
        <v>0</v>
      </c>
      <c r="I31" s="27"/>
      <c r="J31" s="178">
        <f>+'Proposed Rates'!E67</f>
        <v>0.25</v>
      </c>
      <c r="K31" s="25">
        <v>1</v>
      </c>
      <c r="L31" s="26">
        <f t="shared" si="9"/>
        <v>0.25</v>
      </c>
      <c r="M31" s="27"/>
      <c r="N31" s="30">
        <f t="shared" si="10"/>
        <v>0.25</v>
      </c>
      <c r="O31" s="31" t="str">
        <f t="shared" si="11"/>
        <v/>
      </c>
      <c r="Q31" s="178">
        <f>+'Proposed Rates'!F67</f>
        <v>0.25</v>
      </c>
      <c r="R31" s="25">
        <f>K31</f>
        <v>1</v>
      </c>
      <c r="S31" s="26">
        <f t="shared" si="12"/>
        <v>0.25</v>
      </c>
      <c r="T31" s="27"/>
      <c r="U31" s="30">
        <f t="shared" si="1"/>
        <v>0</v>
      </c>
      <c r="V31" s="31">
        <f t="shared" si="2"/>
        <v>0</v>
      </c>
      <c r="X31" s="28"/>
      <c r="Y31" s="25">
        <f t="shared" si="26"/>
        <v>100</v>
      </c>
      <c r="Z31" s="26">
        <f t="shared" si="13"/>
        <v>0</v>
      </c>
      <c r="AA31" s="27"/>
      <c r="AB31" s="30">
        <f t="shared" si="3"/>
        <v>-0.25</v>
      </c>
      <c r="AC31" s="31">
        <f t="shared" si="4"/>
        <v>-1</v>
      </c>
      <c r="AE31" s="28"/>
      <c r="AF31" s="25">
        <f t="shared" si="27"/>
        <v>100</v>
      </c>
      <c r="AG31" s="26">
        <f t="shared" si="14"/>
        <v>0</v>
      </c>
      <c r="AH31" s="27"/>
      <c r="AI31" s="30">
        <f t="shared" si="5"/>
        <v>0</v>
      </c>
      <c r="AJ31" s="31" t="str">
        <f t="shared" si="6"/>
        <v/>
      </c>
      <c r="AL31" s="28"/>
      <c r="AM31" s="25">
        <f t="shared" si="28"/>
        <v>100</v>
      </c>
      <c r="AN31" s="26">
        <f t="shared" si="22"/>
        <v>0</v>
      </c>
      <c r="AO31" s="27"/>
      <c r="AP31" s="30">
        <f t="shared" si="7"/>
        <v>0</v>
      </c>
      <c r="AQ31" s="31" t="str">
        <f t="shared" si="8"/>
        <v/>
      </c>
    </row>
    <row r="32" spans="2:43" x14ac:dyDescent="0.25">
      <c r="B32" s="33"/>
      <c r="C32" s="21"/>
      <c r="D32" s="22"/>
      <c r="E32" s="23"/>
      <c r="F32" s="24"/>
      <c r="G32" s="25">
        <f t="shared" ref="G32:G38" si="29">$F$18</f>
        <v>100</v>
      </c>
      <c r="H32" s="26">
        <f t="shared" si="0"/>
        <v>0</v>
      </c>
      <c r="I32" s="27"/>
      <c r="J32" s="28"/>
      <c r="K32" s="25">
        <f t="shared" si="24"/>
        <v>100</v>
      </c>
      <c r="L32" s="26">
        <f t="shared" si="9"/>
        <v>0</v>
      </c>
      <c r="M32" s="27"/>
      <c r="N32" s="30">
        <f t="shared" si="10"/>
        <v>0</v>
      </c>
      <c r="O32" s="31" t="str">
        <f t="shared" si="11"/>
        <v/>
      </c>
      <c r="Q32" s="28"/>
      <c r="R32" s="25">
        <f t="shared" si="25"/>
        <v>100</v>
      </c>
      <c r="S32" s="26">
        <f t="shared" si="12"/>
        <v>0</v>
      </c>
      <c r="T32" s="27"/>
      <c r="U32" s="30">
        <f t="shared" si="1"/>
        <v>0</v>
      </c>
      <c r="V32" s="31" t="str">
        <f t="shared" si="2"/>
        <v/>
      </c>
      <c r="X32" s="28"/>
      <c r="Y32" s="25">
        <f t="shared" si="26"/>
        <v>100</v>
      </c>
      <c r="Z32" s="26">
        <f t="shared" si="13"/>
        <v>0</v>
      </c>
      <c r="AA32" s="27"/>
      <c r="AB32" s="30">
        <f t="shared" si="3"/>
        <v>0</v>
      </c>
      <c r="AC32" s="31" t="str">
        <f t="shared" si="4"/>
        <v/>
      </c>
      <c r="AE32" s="28"/>
      <c r="AF32" s="25">
        <f t="shared" si="27"/>
        <v>100</v>
      </c>
      <c r="AG32" s="26">
        <f t="shared" si="14"/>
        <v>0</v>
      </c>
      <c r="AH32" s="27"/>
      <c r="AI32" s="30">
        <f t="shared" si="5"/>
        <v>0</v>
      </c>
      <c r="AJ32" s="31" t="str">
        <f t="shared" si="6"/>
        <v/>
      </c>
      <c r="AL32" s="28"/>
      <c r="AM32" s="25">
        <f t="shared" si="28"/>
        <v>100</v>
      </c>
      <c r="AN32" s="26">
        <f t="shared" si="22"/>
        <v>0</v>
      </c>
      <c r="AO32" s="27"/>
      <c r="AP32" s="30">
        <f t="shared" si="7"/>
        <v>0</v>
      </c>
      <c r="AQ32" s="31" t="str">
        <f t="shared" si="8"/>
        <v/>
      </c>
    </row>
    <row r="33" spans="2:43" x14ac:dyDescent="0.25">
      <c r="B33" s="33"/>
      <c r="C33" s="21"/>
      <c r="D33" s="22"/>
      <c r="E33" s="23"/>
      <c r="F33" s="24"/>
      <c r="G33" s="25">
        <f t="shared" si="29"/>
        <v>100</v>
      </c>
      <c r="H33" s="26">
        <f t="shared" si="0"/>
        <v>0</v>
      </c>
      <c r="I33" s="27"/>
      <c r="J33" s="28"/>
      <c r="K33" s="25">
        <f t="shared" si="24"/>
        <v>100</v>
      </c>
      <c r="L33" s="26">
        <f t="shared" si="9"/>
        <v>0</v>
      </c>
      <c r="M33" s="27"/>
      <c r="N33" s="30">
        <f t="shared" si="10"/>
        <v>0</v>
      </c>
      <c r="O33" s="31" t="str">
        <f t="shared" si="11"/>
        <v/>
      </c>
      <c r="Q33" s="28"/>
      <c r="R33" s="25">
        <f t="shared" si="25"/>
        <v>100</v>
      </c>
      <c r="S33" s="26">
        <f t="shared" si="12"/>
        <v>0</v>
      </c>
      <c r="T33" s="27"/>
      <c r="U33" s="30">
        <f t="shared" si="1"/>
        <v>0</v>
      </c>
      <c r="V33" s="31" t="str">
        <f t="shared" si="2"/>
        <v/>
      </c>
      <c r="X33" s="28"/>
      <c r="Y33" s="25">
        <f t="shared" si="26"/>
        <v>100</v>
      </c>
      <c r="Z33" s="26">
        <f t="shared" si="13"/>
        <v>0</v>
      </c>
      <c r="AA33" s="27"/>
      <c r="AB33" s="30">
        <f t="shared" si="3"/>
        <v>0</v>
      </c>
      <c r="AC33" s="31" t="str">
        <f t="shared" si="4"/>
        <v/>
      </c>
      <c r="AE33" s="28"/>
      <c r="AF33" s="25">
        <f t="shared" si="27"/>
        <v>100</v>
      </c>
      <c r="AG33" s="26">
        <f t="shared" si="14"/>
        <v>0</v>
      </c>
      <c r="AH33" s="27"/>
      <c r="AI33" s="30">
        <f t="shared" si="5"/>
        <v>0</v>
      </c>
      <c r="AJ33" s="31" t="str">
        <f t="shared" si="6"/>
        <v/>
      </c>
      <c r="AL33" s="28"/>
      <c r="AM33" s="25">
        <f t="shared" si="28"/>
        <v>100</v>
      </c>
      <c r="AN33" s="26">
        <f t="shared" si="22"/>
        <v>0</v>
      </c>
      <c r="AO33" s="27"/>
      <c r="AP33" s="30">
        <f t="shared" si="7"/>
        <v>0</v>
      </c>
      <c r="AQ33" s="31" t="str">
        <f t="shared" si="8"/>
        <v/>
      </c>
    </row>
    <row r="34" spans="2:43" x14ac:dyDescent="0.25">
      <c r="B34" s="33"/>
      <c r="C34" s="21"/>
      <c r="D34" s="22"/>
      <c r="E34" s="23"/>
      <c r="F34" s="24"/>
      <c r="G34" s="25">
        <f t="shared" si="29"/>
        <v>100</v>
      </c>
      <c r="H34" s="26">
        <f t="shared" si="0"/>
        <v>0</v>
      </c>
      <c r="I34" s="27"/>
      <c r="J34" s="28"/>
      <c r="K34" s="25">
        <f t="shared" si="24"/>
        <v>100</v>
      </c>
      <c r="L34" s="26">
        <f t="shared" si="9"/>
        <v>0</v>
      </c>
      <c r="M34" s="27"/>
      <c r="N34" s="30">
        <f t="shared" si="10"/>
        <v>0</v>
      </c>
      <c r="O34" s="31" t="str">
        <f t="shared" si="11"/>
        <v/>
      </c>
      <c r="Q34" s="28"/>
      <c r="R34" s="25">
        <f t="shared" si="25"/>
        <v>100</v>
      </c>
      <c r="S34" s="26">
        <f t="shared" si="12"/>
        <v>0</v>
      </c>
      <c r="T34" s="27"/>
      <c r="U34" s="30">
        <f t="shared" si="1"/>
        <v>0</v>
      </c>
      <c r="V34" s="31" t="str">
        <f t="shared" si="2"/>
        <v/>
      </c>
      <c r="X34" s="28"/>
      <c r="Y34" s="25">
        <f t="shared" si="26"/>
        <v>100</v>
      </c>
      <c r="Z34" s="26">
        <f t="shared" si="13"/>
        <v>0</v>
      </c>
      <c r="AA34" s="27"/>
      <c r="AB34" s="30">
        <f t="shared" si="3"/>
        <v>0</v>
      </c>
      <c r="AC34" s="31" t="str">
        <f t="shared" si="4"/>
        <v/>
      </c>
      <c r="AE34" s="28"/>
      <c r="AF34" s="25">
        <f t="shared" si="27"/>
        <v>100</v>
      </c>
      <c r="AG34" s="26">
        <f t="shared" si="14"/>
        <v>0</v>
      </c>
      <c r="AH34" s="27"/>
      <c r="AI34" s="30">
        <f t="shared" si="5"/>
        <v>0</v>
      </c>
      <c r="AJ34" s="31" t="str">
        <f t="shared" si="6"/>
        <v/>
      </c>
      <c r="AL34" s="28"/>
      <c r="AM34" s="25">
        <f t="shared" si="28"/>
        <v>100</v>
      </c>
      <c r="AN34" s="26">
        <f t="shared" si="22"/>
        <v>0</v>
      </c>
      <c r="AO34" s="27"/>
      <c r="AP34" s="30">
        <f t="shared" si="7"/>
        <v>0</v>
      </c>
      <c r="AQ34" s="31" t="str">
        <f t="shared" si="8"/>
        <v/>
      </c>
    </row>
    <row r="35" spans="2:43" x14ac:dyDescent="0.25">
      <c r="B35" s="33"/>
      <c r="C35" s="21"/>
      <c r="D35" s="22"/>
      <c r="E35" s="23"/>
      <c r="F35" s="24"/>
      <c r="G35" s="25">
        <f t="shared" si="29"/>
        <v>100</v>
      </c>
      <c r="H35" s="26">
        <f t="shared" si="0"/>
        <v>0</v>
      </c>
      <c r="I35" s="27"/>
      <c r="J35" s="28"/>
      <c r="K35" s="25">
        <f t="shared" si="24"/>
        <v>100</v>
      </c>
      <c r="L35" s="26">
        <f t="shared" si="9"/>
        <v>0</v>
      </c>
      <c r="M35" s="27"/>
      <c r="N35" s="30">
        <f t="shared" si="10"/>
        <v>0</v>
      </c>
      <c r="O35" s="31" t="str">
        <f t="shared" si="11"/>
        <v/>
      </c>
      <c r="Q35" s="28"/>
      <c r="R35" s="25">
        <f t="shared" si="25"/>
        <v>100</v>
      </c>
      <c r="S35" s="26">
        <f t="shared" si="12"/>
        <v>0</v>
      </c>
      <c r="T35" s="27"/>
      <c r="U35" s="30">
        <f t="shared" si="1"/>
        <v>0</v>
      </c>
      <c r="V35" s="31" t="str">
        <f t="shared" si="2"/>
        <v/>
      </c>
      <c r="X35" s="28"/>
      <c r="Y35" s="25">
        <f t="shared" si="26"/>
        <v>100</v>
      </c>
      <c r="Z35" s="26">
        <f t="shared" si="13"/>
        <v>0</v>
      </c>
      <c r="AA35" s="27"/>
      <c r="AB35" s="30">
        <f t="shared" si="3"/>
        <v>0</v>
      </c>
      <c r="AC35" s="31" t="str">
        <f t="shared" si="4"/>
        <v/>
      </c>
      <c r="AE35" s="28"/>
      <c r="AF35" s="25">
        <f t="shared" si="27"/>
        <v>100</v>
      </c>
      <c r="AG35" s="26">
        <f t="shared" si="14"/>
        <v>0</v>
      </c>
      <c r="AH35" s="27"/>
      <c r="AI35" s="30">
        <f t="shared" si="5"/>
        <v>0</v>
      </c>
      <c r="AJ35" s="31" t="str">
        <f t="shared" si="6"/>
        <v/>
      </c>
      <c r="AL35" s="28"/>
      <c r="AM35" s="25">
        <f t="shared" si="28"/>
        <v>100</v>
      </c>
      <c r="AN35" s="26">
        <f t="shared" si="22"/>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9"/>
        <v>-0.22149784834748451</v>
      </c>
      <c r="M36" s="27"/>
      <c r="N36" s="30">
        <f t="shared" si="10"/>
        <v>-1.0714978483474844</v>
      </c>
      <c r="O36" s="31">
        <f t="shared" si="11"/>
        <v>-1.2605857039382169</v>
      </c>
      <c r="Q36" s="178">
        <f>+'Proposed Rates'!F52</f>
        <v>-0.21938957353588864</v>
      </c>
      <c r="R36" s="25">
        <f>+K36</f>
        <v>1</v>
      </c>
      <c r="S36" s="26">
        <f t="shared" si="12"/>
        <v>-0.21938957353588864</v>
      </c>
      <c r="T36" s="27"/>
      <c r="U36" s="30">
        <f t="shared" si="1"/>
        <v>2.1082748115958672E-3</v>
      </c>
      <c r="V36" s="31">
        <f t="shared" si="2"/>
        <v>-9.5182631674526168E-3</v>
      </c>
      <c r="X36" s="28">
        <f>+'Proposed Rates'!G52</f>
        <v>0</v>
      </c>
      <c r="Y36" s="25">
        <f>+K36</f>
        <v>1</v>
      </c>
      <c r="Z36" s="26">
        <f t="shared" si="13"/>
        <v>0</v>
      </c>
      <c r="AA36" s="27"/>
      <c r="AB36" s="30">
        <f t="shared" si="3"/>
        <v>0.21938957353588864</v>
      </c>
      <c r="AC36" s="31">
        <f t="shared" si="4"/>
        <v>-1</v>
      </c>
      <c r="AE36" s="28">
        <f>+'Proposed Rates'!H52</f>
        <v>0</v>
      </c>
      <c r="AF36" s="25">
        <f>+K36</f>
        <v>1</v>
      </c>
      <c r="AG36" s="26">
        <f t="shared" si="14"/>
        <v>0</v>
      </c>
      <c r="AH36" s="27"/>
      <c r="AI36" s="30">
        <f t="shared" si="5"/>
        <v>0</v>
      </c>
      <c r="AJ36" s="31" t="str">
        <f t="shared" si="6"/>
        <v/>
      </c>
      <c r="AL36" s="28">
        <f>+'Proposed Rates'!I52</f>
        <v>0</v>
      </c>
      <c r="AM36" s="25">
        <f>+K36</f>
        <v>1</v>
      </c>
      <c r="AN36" s="26">
        <f t="shared" si="22"/>
        <v>0</v>
      </c>
      <c r="AO36" s="27"/>
      <c r="AP36" s="30">
        <f t="shared" si="7"/>
        <v>0</v>
      </c>
      <c r="AQ36" s="31" t="str">
        <f t="shared" si="8"/>
        <v/>
      </c>
    </row>
    <row r="37" spans="2:43" x14ac:dyDescent="0.25">
      <c r="B37" s="33"/>
      <c r="C37" s="21"/>
      <c r="D37" s="22"/>
      <c r="E37" s="23"/>
      <c r="F37" s="24"/>
      <c r="G37" s="25">
        <f t="shared" si="29"/>
        <v>100</v>
      </c>
      <c r="H37" s="26">
        <f t="shared" si="0"/>
        <v>0</v>
      </c>
      <c r="I37" s="27"/>
      <c r="J37" s="28"/>
      <c r="K37" s="25">
        <f t="shared" si="24"/>
        <v>100</v>
      </c>
      <c r="L37" s="26">
        <f t="shared" si="9"/>
        <v>0</v>
      </c>
      <c r="M37" s="27"/>
      <c r="N37" s="30">
        <f t="shared" si="10"/>
        <v>0</v>
      </c>
      <c r="O37" s="31" t="str">
        <f t="shared" si="11"/>
        <v/>
      </c>
      <c r="Q37" s="28"/>
      <c r="R37" s="25">
        <f t="shared" si="25"/>
        <v>100</v>
      </c>
      <c r="S37" s="26">
        <f t="shared" si="12"/>
        <v>0</v>
      </c>
      <c r="T37" s="27"/>
      <c r="U37" s="30">
        <f t="shared" si="1"/>
        <v>0</v>
      </c>
      <c r="V37" s="31" t="str">
        <f t="shared" si="2"/>
        <v/>
      </c>
      <c r="X37" s="28"/>
      <c r="Y37" s="25">
        <f t="shared" si="26"/>
        <v>100</v>
      </c>
      <c r="Z37" s="26">
        <f t="shared" si="13"/>
        <v>0</v>
      </c>
      <c r="AA37" s="27"/>
      <c r="AB37" s="30">
        <f t="shared" si="3"/>
        <v>0</v>
      </c>
      <c r="AC37" s="31" t="str">
        <f t="shared" si="4"/>
        <v/>
      </c>
      <c r="AE37" s="28"/>
      <c r="AF37" s="25">
        <f t="shared" si="27"/>
        <v>100</v>
      </c>
      <c r="AG37" s="26">
        <f t="shared" si="14"/>
        <v>0</v>
      </c>
      <c r="AH37" s="27"/>
      <c r="AI37" s="30">
        <f t="shared" si="5"/>
        <v>0</v>
      </c>
      <c r="AJ37" s="31" t="str">
        <f t="shared" si="6"/>
        <v/>
      </c>
      <c r="AL37" s="28"/>
      <c r="AM37" s="25">
        <f t="shared" si="28"/>
        <v>100</v>
      </c>
      <c r="AN37" s="26">
        <f t="shared" si="22"/>
        <v>0</v>
      </c>
      <c r="AO37" s="27"/>
      <c r="AP37" s="30">
        <f t="shared" si="7"/>
        <v>0</v>
      </c>
      <c r="AQ37" s="31" t="str">
        <f t="shared" si="8"/>
        <v/>
      </c>
    </row>
    <row r="38" spans="2:43" x14ac:dyDescent="0.25">
      <c r="B38" s="33"/>
      <c r="C38" s="21"/>
      <c r="D38" s="22"/>
      <c r="E38" s="23"/>
      <c r="F38" s="24"/>
      <c r="G38" s="25">
        <f t="shared" si="29"/>
        <v>100</v>
      </c>
      <c r="H38" s="26">
        <f t="shared" si="0"/>
        <v>0</v>
      </c>
      <c r="I38" s="27"/>
      <c r="J38" s="28"/>
      <c r="K38" s="25">
        <f t="shared" si="24"/>
        <v>100</v>
      </c>
      <c r="L38" s="26">
        <f t="shared" si="9"/>
        <v>0</v>
      </c>
      <c r="M38" s="27"/>
      <c r="N38" s="30">
        <f t="shared" si="10"/>
        <v>0</v>
      </c>
      <c r="O38" s="31" t="str">
        <f t="shared" si="11"/>
        <v/>
      </c>
      <c r="Q38" s="28"/>
      <c r="R38" s="25">
        <f t="shared" si="25"/>
        <v>100</v>
      </c>
      <c r="S38" s="26">
        <f t="shared" si="12"/>
        <v>0</v>
      </c>
      <c r="T38" s="27"/>
      <c r="U38" s="30">
        <f t="shared" si="1"/>
        <v>0</v>
      </c>
      <c r="V38" s="31" t="str">
        <f t="shared" si="2"/>
        <v/>
      </c>
      <c r="X38" s="28"/>
      <c r="Y38" s="25">
        <f t="shared" si="26"/>
        <v>100</v>
      </c>
      <c r="Z38" s="26">
        <f t="shared" si="13"/>
        <v>0</v>
      </c>
      <c r="AA38" s="27"/>
      <c r="AB38" s="30">
        <f t="shared" si="3"/>
        <v>0</v>
      </c>
      <c r="AC38" s="31" t="str">
        <f t="shared" si="4"/>
        <v/>
      </c>
      <c r="AE38" s="28"/>
      <c r="AF38" s="25">
        <f t="shared" si="27"/>
        <v>100</v>
      </c>
      <c r="AG38" s="26">
        <f t="shared" si="14"/>
        <v>0</v>
      </c>
      <c r="AH38" s="27"/>
      <c r="AI38" s="30">
        <f t="shared" si="5"/>
        <v>0</v>
      </c>
      <c r="AJ38" s="31" t="str">
        <f t="shared" si="6"/>
        <v/>
      </c>
      <c r="AL38" s="28"/>
      <c r="AM38" s="25">
        <f t="shared" si="28"/>
        <v>100</v>
      </c>
      <c r="AN38" s="26">
        <f t="shared" si="22"/>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10"/>
        <v>1.9785021516525134</v>
      </c>
      <c r="O39" s="38">
        <f t="shared" si="11"/>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172" t="s">
        <v>99</v>
      </c>
      <c r="C40" s="21"/>
      <c r="D40" s="22" t="s">
        <v>20</v>
      </c>
      <c r="E40" s="23"/>
      <c r="F40" s="24">
        <f>+'Proposed Rates'!D38</f>
        <v>-2.9999999999999997E-4</v>
      </c>
      <c r="G40" s="25">
        <f>$F$18</f>
        <v>100</v>
      </c>
      <c r="H40" s="26">
        <f>G40*F40</f>
        <v>-0.03</v>
      </c>
      <c r="I40" s="27"/>
      <c r="J40" s="28">
        <f>+'Proposed Rates'!E38</f>
        <v>-5.9999999999999995E-4</v>
      </c>
      <c r="K40" s="25">
        <f>$F$18</f>
        <v>100</v>
      </c>
      <c r="L40" s="26">
        <f>K40*J40</f>
        <v>-0.06</v>
      </c>
      <c r="M40" s="27"/>
      <c r="N40" s="30">
        <f>L40-H40</f>
        <v>-0.03</v>
      </c>
      <c r="O40" s="31">
        <f>IF((H40)=0,"",(N40/H40))</f>
        <v>1</v>
      </c>
      <c r="Q40" s="28">
        <f>+'Proposed Rates'!F38</f>
        <v>-5.9999999999999995E-4</v>
      </c>
      <c r="R40" s="25">
        <f>$F$18</f>
        <v>100</v>
      </c>
      <c r="S40" s="26">
        <f>R40*Q40</f>
        <v>-0.06</v>
      </c>
      <c r="T40" s="27"/>
      <c r="U40" s="30">
        <f t="shared" si="1"/>
        <v>0</v>
      </c>
      <c r="V40" s="31">
        <f t="shared" si="2"/>
        <v>0</v>
      </c>
      <c r="X40" s="28">
        <f>+'Proposed Rates'!G38</f>
        <v>0</v>
      </c>
      <c r="Y40" s="25">
        <f>$F$18</f>
        <v>100</v>
      </c>
      <c r="Z40" s="26">
        <f>Y40*X40</f>
        <v>0</v>
      </c>
      <c r="AA40" s="27"/>
      <c r="AB40" s="30">
        <f t="shared" si="3"/>
        <v>0.06</v>
      </c>
      <c r="AC40" s="31">
        <f t="shared" si="4"/>
        <v>-1</v>
      </c>
      <c r="AE40" s="28">
        <f>+'Proposed Rates'!H38</f>
        <v>0</v>
      </c>
      <c r="AF40" s="25">
        <f>$F$18</f>
        <v>100</v>
      </c>
      <c r="AG40" s="26">
        <f>AF40*AE40</f>
        <v>0</v>
      </c>
      <c r="AH40" s="27"/>
      <c r="AI40" s="30">
        <f t="shared" si="5"/>
        <v>0</v>
      </c>
      <c r="AJ40" s="31" t="str">
        <f t="shared" si="6"/>
        <v/>
      </c>
      <c r="AL40" s="28">
        <f>+'Proposed Rates'!I38</f>
        <v>0</v>
      </c>
      <c r="AM40" s="25">
        <f>$F$18</f>
        <v>100</v>
      </c>
      <c r="AN40" s="26">
        <f>AM40*AL40</f>
        <v>0</v>
      </c>
      <c r="AO40" s="27"/>
      <c r="AP40" s="30">
        <f t="shared" si="7"/>
        <v>0</v>
      </c>
      <c r="AQ40" s="31" t="str">
        <f t="shared" si="8"/>
        <v/>
      </c>
    </row>
    <row r="41" spans="2:43" x14ac:dyDescent="0.25">
      <c r="B41" s="172"/>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106</v>
      </c>
      <c r="C42" s="21"/>
      <c r="D42" s="22" t="s">
        <v>20</v>
      </c>
      <c r="E42" s="23"/>
      <c r="F42" s="24">
        <f>+'Proposed Rates'!D139</f>
        <v>0</v>
      </c>
      <c r="G42" s="25">
        <f t="shared" ref="G42:G43" si="30">$F$18</f>
        <v>100</v>
      </c>
      <c r="H42" s="26">
        <f t="shared" ref="H42:H45" si="31">G42*F42</f>
        <v>0</v>
      </c>
      <c r="I42" s="41"/>
      <c r="J42" s="28">
        <f>+'Proposed Rates'!E139</f>
        <v>0</v>
      </c>
      <c r="K42" s="25">
        <f t="shared" ref="K42:K43" si="32">$F$18</f>
        <v>100</v>
      </c>
      <c r="L42" s="26">
        <f t="shared" ref="L42:L45" si="33">K42*J42</f>
        <v>0</v>
      </c>
      <c r="M42" s="42"/>
      <c r="N42" s="30">
        <f t="shared" ref="N42:N45" si="34">L42-H42</f>
        <v>0</v>
      </c>
      <c r="O42" s="31" t="str">
        <f t="shared" ref="O42:O65" si="35">IF((H42)=0,"",(N42/H42))</f>
        <v/>
      </c>
      <c r="Q42" s="28">
        <f>+'Proposed Rates'!F139</f>
        <v>0</v>
      </c>
      <c r="R42" s="25">
        <f t="shared" ref="R42:R43" si="36">$F$18</f>
        <v>100</v>
      </c>
      <c r="S42" s="26">
        <f t="shared" ref="S42:S43" si="37">R42*Q42</f>
        <v>0</v>
      </c>
      <c r="T42" s="42"/>
      <c r="U42" s="30">
        <f t="shared" si="1"/>
        <v>0</v>
      </c>
      <c r="V42" s="31" t="str">
        <f t="shared" si="2"/>
        <v/>
      </c>
      <c r="X42" s="28">
        <f>+'Proposed Rates'!G139</f>
        <v>0</v>
      </c>
      <c r="Y42" s="25">
        <f t="shared" ref="Y42:Y43" si="38">$F$18</f>
        <v>100</v>
      </c>
      <c r="Z42" s="26">
        <f t="shared" ref="Z42:Z43" si="39">Y42*X42</f>
        <v>0</v>
      </c>
      <c r="AA42" s="42"/>
      <c r="AB42" s="30">
        <f t="shared" si="3"/>
        <v>0</v>
      </c>
      <c r="AC42" s="31" t="str">
        <f t="shared" si="4"/>
        <v/>
      </c>
      <c r="AE42" s="28">
        <f>+'Proposed Rates'!H139</f>
        <v>0</v>
      </c>
      <c r="AF42" s="25">
        <f t="shared" ref="AF42:AF43" si="40">$F$18</f>
        <v>100</v>
      </c>
      <c r="AG42" s="26">
        <f t="shared" ref="AG42:AG43" si="41">AF42*AE42</f>
        <v>0</v>
      </c>
      <c r="AH42" s="42"/>
      <c r="AI42" s="30">
        <f t="shared" si="5"/>
        <v>0</v>
      </c>
      <c r="AJ42" s="31" t="str">
        <f t="shared" si="6"/>
        <v/>
      </c>
      <c r="AL42" s="28">
        <f>+'Proposed Rates'!I139</f>
        <v>0</v>
      </c>
      <c r="AM42" s="25">
        <f t="shared" ref="AM42:AM43" si="42">$F$18</f>
        <v>100</v>
      </c>
      <c r="AN42" s="26">
        <f t="shared" ref="AN42:AN43" si="43">AM42*AL42</f>
        <v>0</v>
      </c>
      <c r="AO42" s="42"/>
      <c r="AP42" s="30">
        <f t="shared" si="7"/>
        <v>0</v>
      </c>
      <c r="AQ42" s="31" t="str">
        <f t="shared" si="8"/>
        <v/>
      </c>
    </row>
    <row r="43" spans="2:43" x14ac:dyDescent="0.25">
      <c r="B43" s="40"/>
      <c r="C43" s="21"/>
      <c r="D43" s="22"/>
      <c r="E43" s="23"/>
      <c r="F43" s="24"/>
      <c r="G43" s="25">
        <f t="shared" si="30"/>
        <v>100</v>
      </c>
      <c r="H43" s="26">
        <f t="shared" si="31"/>
        <v>0</v>
      </c>
      <c r="I43" s="41"/>
      <c r="J43" s="28"/>
      <c r="K43" s="25">
        <f t="shared" si="32"/>
        <v>100</v>
      </c>
      <c r="L43" s="26">
        <f t="shared" si="33"/>
        <v>0</v>
      </c>
      <c r="M43" s="42"/>
      <c r="N43" s="30">
        <f t="shared" si="34"/>
        <v>0</v>
      </c>
      <c r="O43" s="31" t="str">
        <f t="shared" si="35"/>
        <v/>
      </c>
      <c r="Q43" s="28"/>
      <c r="R43" s="25">
        <f t="shared" si="36"/>
        <v>100</v>
      </c>
      <c r="S43" s="26">
        <f t="shared" si="37"/>
        <v>0</v>
      </c>
      <c r="T43" s="42"/>
      <c r="U43" s="30">
        <f t="shared" si="1"/>
        <v>0</v>
      </c>
      <c r="V43" s="31" t="str">
        <f t="shared" si="2"/>
        <v/>
      </c>
      <c r="X43" s="28"/>
      <c r="Y43" s="25">
        <f t="shared" si="38"/>
        <v>100</v>
      </c>
      <c r="Z43" s="26">
        <f t="shared" si="39"/>
        <v>0</v>
      </c>
      <c r="AA43" s="42"/>
      <c r="AB43" s="30">
        <f t="shared" si="3"/>
        <v>0</v>
      </c>
      <c r="AC43" s="31" t="str">
        <f t="shared" si="4"/>
        <v/>
      </c>
      <c r="AE43" s="28"/>
      <c r="AF43" s="25">
        <f t="shared" si="40"/>
        <v>100</v>
      </c>
      <c r="AG43" s="26">
        <f t="shared" si="41"/>
        <v>0</v>
      </c>
      <c r="AH43" s="42"/>
      <c r="AI43" s="30">
        <f t="shared" si="5"/>
        <v>0</v>
      </c>
      <c r="AJ43" s="31" t="str">
        <f t="shared" si="6"/>
        <v/>
      </c>
      <c r="AL43" s="28"/>
      <c r="AM43" s="25">
        <f t="shared" si="42"/>
        <v>100</v>
      </c>
      <c r="AN43" s="26">
        <f t="shared" si="43"/>
        <v>0</v>
      </c>
      <c r="AO43" s="42"/>
      <c r="AP43" s="30">
        <f t="shared" si="7"/>
        <v>0</v>
      </c>
      <c r="AQ43" s="31" t="str">
        <f t="shared" si="8"/>
        <v/>
      </c>
    </row>
    <row r="44" spans="2:43" x14ac:dyDescent="0.25">
      <c r="B44" s="43" t="s">
        <v>24</v>
      </c>
      <c r="C44" s="21"/>
      <c r="D44" s="22" t="s">
        <v>20</v>
      </c>
      <c r="E44" s="23"/>
      <c r="F44" s="44">
        <f>'Proposed Rates'!D233</f>
        <v>6.0000000000000002E-5</v>
      </c>
      <c r="G44" s="45">
        <f>$F$18*(1+F74)</f>
        <v>103.35000000000001</v>
      </c>
      <c r="H44" s="26">
        <f>G44*F44</f>
        <v>6.2010000000000008E-3</v>
      </c>
      <c r="I44" s="27"/>
      <c r="J44" s="46">
        <f>'Proposed Rates'!E233</f>
        <v>6.0000000000000002E-5</v>
      </c>
      <c r="K44" s="45">
        <f>$F$18*(1+J74)</f>
        <v>103.38000000000001</v>
      </c>
      <c r="L44" s="26">
        <f>K44*J44</f>
        <v>6.2028000000000005E-3</v>
      </c>
      <c r="M44" s="27"/>
      <c r="N44" s="30">
        <f>L44-H44</f>
        <v>1.7999999999997185E-6</v>
      </c>
      <c r="O44" s="31">
        <f>IF((H44)=0,"",(N44/H44))</f>
        <v>2.9027576197382973E-4</v>
      </c>
      <c r="Q44" s="46">
        <f>'Proposed Rates'!F233</f>
        <v>6.0000000000000002E-5</v>
      </c>
      <c r="R44" s="45">
        <f>$F$18*(1+Q74)</f>
        <v>103.38000000000001</v>
      </c>
      <c r="S44" s="26">
        <f>R44*Q44</f>
        <v>6.2028000000000005E-3</v>
      </c>
      <c r="T44" s="27"/>
      <c r="U44" s="30">
        <f t="shared" si="1"/>
        <v>0</v>
      </c>
      <c r="V44" s="31">
        <f t="shared" si="2"/>
        <v>0</v>
      </c>
      <c r="X44" s="46">
        <f>'Proposed Rates'!G233</f>
        <v>6.0000000000000002E-5</v>
      </c>
      <c r="Y44" s="45">
        <f>$F$18*(1+X74)</f>
        <v>103.38000000000001</v>
      </c>
      <c r="Z44" s="26">
        <f>Y44*X44</f>
        <v>6.2028000000000005E-3</v>
      </c>
      <c r="AA44" s="27"/>
      <c r="AB44" s="30">
        <f t="shared" si="3"/>
        <v>0</v>
      </c>
      <c r="AC44" s="31">
        <f t="shared" si="4"/>
        <v>0</v>
      </c>
      <c r="AE44" s="46">
        <f>'Proposed Rates'!H233</f>
        <v>6.0000000000000002E-5</v>
      </c>
      <c r="AF44" s="45">
        <f>$F$18*(1+AE74)</f>
        <v>103.38000000000001</v>
      </c>
      <c r="AG44" s="26">
        <f>AF44*AE44</f>
        <v>6.2028000000000005E-3</v>
      </c>
      <c r="AH44" s="27"/>
      <c r="AI44" s="30">
        <f t="shared" si="5"/>
        <v>0</v>
      </c>
      <c r="AJ44" s="31">
        <f t="shared" si="6"/>
        <v>0</v>
      </c>
      <c r="AL44" s="46">
        <f>'Proposed Rates'!I233</f>
        <v>6.0000000000000002E-5</v>
      </c>
      <c r="AM44" s="45">
        <f>$F$18*(1+AL74)</f>
        <v>103.38000000000001</v>
      </c>
      <c r="AN44" s="26">
        <f>AM44*AL44</f>
        <v>6.2028000000000005E-3</v>
      </c>
      <c r="AO44" s="27"/>
      <c r="AP44" s="30">
        <f t="shared" si="7"/>
        <v>0</v>
      </c>
      <c r="AQ44" s="31">
        <f t="shared" si="8"/>
        <v>0</v>
      </c>
    </row>
    <row r="45" spans="2:43" x14ac:dyDescent="0.25">
      <c r="B45" s="43" t="s">
        <v>25</v>
      </c>
      <c r="C45" s="21"/>
      <c r="D45" s="22"/>
      <c r="E45" s="23"/>
      <c r="F45" s="47">
        <f>0.65*$F$55+0.17*$F$56+0.18*$F$57</f>
        <v>0.12756999999999999</v>
      </c>
      <c r="G45" s="48">
        <f>$F$18*(1+$F$74)-$F$18</f>
        <v>3.3500000000000085</v>
      </c>
      <c r="H45" s="26">
        <f t="shared" si="31"/>
        <v>0.42735950000000106</v>
      </c>
      <c r="I45" s="27"/>
      <c r="J45" s="49">
        <f>0.65*$J$55+0.17*$J$56+0.18*$J$57</f>
        <v>0.12756999999999999</v>
      </c>
      <c r="K45" s="48">
        <f>$F$18*(1+$J$74)-$F$18</f>
        <v>3.3800000000000097</v>
      </c>
      <c r="L45" s="26">
        <f t="shared" si="33"/>
        <v>0.4311866000000012</v>
      </c>
      <c r="M45" s="27"/>
      <c r="N45" s="30">
        <f t="shared" si="34"/>
        <v>3.8271000000001387E-3</v>
      </c>
      <c r="O45" s="31">
        <f t="shared" si="35"/>
        <v>8.9552238805973173E-3</v>
      </c>
      <c r="Q45" s="49">
        <f>0.65*$Q$55+0.17*$Q$56+0.18*$Q$57</f>
        <v>0.12756999999999999</v>
      </c>
      <c r="R45" s="48">
        <f>$F$18*(1+Q74)-$F$18</f>
        <v>3.3800000000000097</v>
      </c>
      <c r="S45" s="26">
        <f t="shared" ref="S45" si="44">R45*Q45</f>
        <v>0.4311866000000012</v>
      </c>
      <c r="T45" s="27"/>
      <c r="U45" s="30">
        <f t="shared" si="1"/>
        <v>0</v>
      </c>
      <c r="V45" s="31">
        <f t="shared" si="2"/>
        <v>0</v>
      </c>
      <c r="X45" s="49">
        <f>0.65*$X$55+0.17*$X$56+0.18*$X$57</f>
        <v>0.12756999999999999</v>
      </c>
      <c r="Y45" s="48">
        <f>$F$18*(1+X74)-$F$18</f>
        <v>3.3800000000000097</v>
      </c>
      <c r="Z45" s="26">
        <f t="shared" ref="Z45" si="45">Y45*X45</f>
        <v>0.4311866000000012</v>
      </c>
      <c r="AA45" s="27"/>
      <c r="AB45" s="30">
        <f t="shared" si="3"/>
        <v>0</v>
      </c>
      <c r="AC45" s="31">
        <f t="shared" si="4"/>
        <v>0</v>
      </c>
      <c r="AE45" s="49">
        <f>0.65*$AE$55+0.17*$AE$56+0.18*$AE$57</f>
        <v>0.12756999999999999</v>
      </c>
      <c r="AF45" s="48">
        <f>$F$18*(1+AE74)-$F$18</f>
        <v>3.3800000000000097</v>
      </c>
      <c r="AG45" s="26">
        <f t="shared" ref="AG45" si="46">AF45*AE45</f>
        <v>0.4311866000000012</v>
      </c>
      <c r="AH45" s="27"/>
      <c r="AI45" s="30">
        <f t="shared" si="5"/>
        <v>0</v>
      </c>
      <c r="AJ45" s="31">
        <f t="shared" si="6"/>
        <v>0</v>
      </c>
      <c r="AL45" s="49">
        <f>0.65*$AL$55+0.17*$AL$56+0.18*$AL$57</f>
        <v>0.12756999999999999</v>
      </c>
      <c r="AM45" s="48">
        <f>$F$18*(1+AL74)-$F$18</f>
        <v>3.3800000000000097</v>
      </c>
      <c r="AN45" s="26">
        <f t="shared" ref="AN45" si="47">AM45*AL45</f>
        <v>0.4311866000000012</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35"/>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29.613560500000002</v>
      </c>
      <c r="I47" s="36"/>
      <c r="J47" s="53"/>
      <c r="K47" s="55"/>
      <c r="L47" s="54">
        <f>SUM(L40:L46)+L39</f>
        <v>31.565891551652516</v>
      </c>
      <c r="M47" s="36"/>
      <c r="N47" s="37">
        <f t="shared" ref="N47:N65" si="48">L47-H47</f>
        <v>1.9523310516525143</v>
      </c>
      <c r="O47" s="38">
        <f t="shared" si="35"/>
        <v>6.5926927349803627E-2</v>
      </c>
      <c r="Q47" s="53"/>
      <c r="R47" s="55"/>
      <c r="S47" s="54">
        <f>SUM(S40:S46)+S39</f>
        <v>33.447999826464105</v>
      </c>
      <c r="T47" s="36"/>
      <c r="U47" s="37">
        <f t="shared" si="1"/>
        <v>1.8821082748115892</v>
      </c>
      <c r="V47" s="38">
        <f t="shared" si="2"/>
        <v>5.962474627817247E-2</v>
      </c>
      <c r="X47" s="53"/>
      <c r="Y47" s="55"/>
      <c r="Z47" s="54">
        <f>SUM(Z40:Z46)+Z39</f>
        <v>35.0473894</v>
      </c>
      <c r="AA47" s="36"/>
      <c r="AB47" s="37">
        <f t="shared" si="3"/>
        <v>1.5993895735358947</v>
      </c>
      <c r="AC47" s="38">
        <f t="shared" si="4"/>
        <v>4.7817196299745714E-2</v>
      </c>
      <c r="AE47" s="53"/>
      <c r="AF47" s="55"/>
      <c r="AG47" s="54">
        <f>SUM(AG40:AG46)+AG39</f>
        <v>36.037389400000002</v>
      </c>
      <c r="AH47" s="36"/>
      <c r="AI47" s="37">
        <f t="shared" si="5"/>
        <v>0.99000000000000199</v>
      </c>
      <c r="AJ47" s="38">
        <f t="shared" si="6"/>
        <v>2.8247467698692616E-2</v>
      </c>
      <c r="AL47" s="53"/>
      <c r="AM47" s="55"/>
      <c r="AN47" s="54">
        <f>SUM(AN40:AN46)+AN39</f>
        <v>36.6573894</v>
      </c>
      <c r="AO47" s="36"/>
      <c r="AP47" s="37">
        <f t="shared" si="7"/>
        <v>0.61999999999999744</v>
      </c>
      <c r="AQ47" s="38">
        <f t="shared" si="8"/>
        <v>1.720435387586642E-2</v>
      </c>
    </row>
    <row r="48" spans="2:43" x14ac:dyDescent="0.25">
      <c r="B48" s="27" t="s">
        <v>28</v>
      </c>
      <c r="C48" s="27"/>
      <c r="D48" s="56" t="s">
        <v>20</v>
      </c>
      <c r="E48" s="57"/>
      <c r="F48" s="28">
        <f>'Proposed Rates'!D153</f>
        <v>7.6E-3</v>
      </c>
      <c r="G48" s="58">
        <f>F18*(1+F74)</f>
        <v>103.35000000000001</v>
      </c>
      <c r="H48" s="26">
        <f>G48*F48</f>
        <v>0.78546000000000005</v>
      </c>
      <c r="I48" s="27"/>
      <c r="J48" s="28">
        <f>'Proposed Rates'!E153</f>
        <v>7.6E-3</v>
      </c>
      <c r="K48" s="59">
        <f>F18*(1+J74)</f>
        <v>103.38000000000001</v>
      </c>
      <c r="L48" s="26">
        <f>K48*J48</f>
        <v>0.78568800000000005</v>
      </c>
      <c r="M48" s="27"/>
      <c r="N48" s="30">
        <f t="shared" si="48"/>
        <v>2.2800000000000598E-4</v>
      </c>
      <c r="O48" s="31">
        <f t="shared" si="35"/>
        <v>2.9027576197388275E-4</v>
      </c>
      <c r="Q48" s="28">
        <f>'Proposed Rates'!F153</f>
        <v>7.6E-3</v>
      </c>
      <c r="R48" s="59">
        <f>$F$18*(1+Q74)</f>
        <v>103.38000000000001</v>
      </c>
      <c r="S48" s="26">
        <f>R48*Q48</f>
        <v>0.78568800000000005</v>
      </c>
      <c r="T48" s="27"/>
      <c r="U48" s="30">
        <f t="shared" si="1"/>
        <v>0</v>
      </c>
      <c r="V48" s="31">
        <f t="shared" si="2"/>
        <v>0</v>
      </c>
      <c r="X48" s="28">
        <f>'Proposed Rates'!G153</f>
        <v>7.6E-3</v>
      </c>
      <c r="Y48" s="59">
        <f>$F$18*(1+X74)</f>
        <v>103.38000000000001</v>
      </c>
      <c r="Z48" s="26">
        <f>Y48*X48</f>
        <v>0.78568800000000005</v>
      </c>
      <c r="AA48" s="27"/>
      <c r="AB48" s="30">
        <f t="shared" si="3"/>
        <v>0</v>
      </c>
      <c r="AC48" s="31">
        <f t="shared" si="4"/>
        <v>0</v>
      </c>
      <c r="AE48" s="28">
        <f>'Proposed Rates'!H153</f>
        <v>7.6E-3</v>
      </c>
      <c r="AF48" s="59">
        <f>$F$18*(1+AE74)</f>
        <v>103.38000000000001</v>
      </c>
      <c r="AG48" s="26">
        <f>AF48*AE48</f>
        <v>0.78568800000000005</v>
      </c>
      <c r="AH48" s="27"/>
      <c r="AI48" s="30">
        <f t="shared" si="5"/>
        <v>0</v>
      </c>
      <c r="AJ48" s="31">
        <f t="shared" si="6"/>
        <v>0</v>
      </c>
      <c r="AL48" s="28">
        <f>'Proposed Rates'!I153</f>
        <v>7.6E-3</v>
      </c>
      <c r="AM48" s="59">
        <f>$F$18*(1+AL74)</f>
        <v>103.38000000000001</v>
      </c>
      <c r="AN48" s="26">
        <f>AM48*AL48</f>
        <v>0.78568800000000005</v>
      </c>
      <c r="AO48" s="27"/>
      <c r="AP48" s="30">
        <f t="shared" si="7"/>
        <v>0</v>
      </c>
      <c r="AQ48" s="31">
        <f t="shared" si="8"/>
        <v>0</v>
      </c>
    </row>
    <row r="49" spans="2:43" ht="25" x14ac:dyDescent="0.25">
      <c r="B49" s="60" t="s">
        <v>29</v>
      </c>
      <c r="C49" s="27"/>
      <c r="D49" s="56" t="s">
        <v>20</v>
      </c>
      <c r="E49" s="57"/>
      <c r="F49" s="28">
        <f>'Proposed Rates'!D167</f>
        <v>5.1999999999999998E-3</v>
      </c>
      <c r="G49" s="58">
        <f>G48</f>
        <v>103.35000000000001</v>
      </c>
      <c r="H49" s="26">
        <f>G49*F49</f>
        <v>0.53742000000000001</v>
      </c>
      <c r="I49" s="27"/>
      <c r="J49" s="28">
        <f>'Proposed Rates'!E167</f>
        <v>5.1999999999999998E-3</v>
      </c>
      <c r="K49" s="59">
        <f>K48</f>
        <v>103.38000000000001</v>
      </c>
      <c r="L49" s="26">
        <f>K49*J49</f>
        <v>0.53757600000000005</v>
      </c>
      <c r="M49" s="27"/>
      <c r="N49" s="30">
        <f t="shared" si="48"/>
        <v>1.5600000000004499E-4</v>
      </c>
      <c r="O49" s="31">
        <f t="shared" si="35"/>
        <v>2.9027576197395891E-4</v>
      </c>
      <c r="Q49" s="28">
        <f>'Proposed Rates'!F167</f>
        <v>5.1999999999999998E-3</v>
      </c>
      <c r="R49" s="59">
        <f>R48</f>
        <v>103.38000000000001</v>
      </c>
      <c r="S49" s="26">
        <f>R49*Q49</f>
        <v>0.53757600000000005</v>
      </c>
      <c r="T49" s="27"/>
      <c r="U49" s="30">
        <f t="shared" si="1"/>
        <v>0</v>
      </c>
      <c r="V49" s="31">
        <f t="shared" si="2"/>
        <v>0</v>
      </c>
      <c r="X49" s="28">
        <f>'Proposed Rates'!G167</f>
        <v>5.1999999999999998E-3</v>
      </c>
      <c r="Y49" s="59">
        <f>Y48</f>
        <v>103.38000000000001</v>
      </c>
      <c r="Z49" s="26">
        <f>Y49*X49</f>
        <v>0.53757600000000005</v>
      </c>
      <c r="AA49" s="27"/>
      <c r="AB49" s="30">
        <f t="shared" si="3"/>
        <v>0</v>
      </c>
      <c r="AC49" s="31">
        <f t="shared" si="4"/>
        <v>0</v>
      </c>
      <c r="AE49" s="28">
        <f>'Proposed Rates'!H167</f>
        <v>5.1999999999999998E-3</v>
      </c>
      <c r="AF49" s="59">
        <f>AF48</f>
        <v>103.38000000000001</v>
      </c>
      <c r="AG49" s="26">
        <f>AF49*AE49</f>
        <v>0.53757600000000005</v>
      </c>
      <c r="AH49" s="27"/>
      <c r="AI49" s="30">
        <f t="shared" si="5"/>
        <v>0</v>
      </c>
      <c r="AJ49" s="31">
        <f t="shared" si="6"/>
        <v>0</v>
      </c>
      <c r="AL49" s="28">
        <f>'Proposed Rates'!I167</f>
        <v>5.1999999999999998E-3</v>
      </c>
      <c r="AM49" s="59">
        <f>AM48</f>
        <v>103.38000000000001</v>
      </c>
      <c r="AN49" s="26">
        <f>AM49*AL49</f>
        <v>0.53757600000000005</v>
      </c>
      <c r="AO49" s="27"/>
      <c r="AP49" s="30">
        <f t="shared" si="7"/>
        <v>0</v>
      </c>
      <c r="AQ49" s="31">
        <f t="shared" si="8"/>
        <v>0</v>
      </c>
    </row>
    <row r="50" spans="2:43" ht="26" x14ac:dyDescent="0.25">
      <c r="B50" s="50" t="s">
        <v>30</v>
      </c>
      <c r="C50" s="35"/>
      <c r="D50" s="35"/>
      <c r="E50" s="35"/>
      <c r="F50" s="61"/>
      <c r="G50" s="53"/>
      <c r="H50" s="54">
        <f>SUM(H47:H49)</f>
        <v>30.936440500000003</v>
      </c>
      <c r="I50" s="62"/>
      <c r="J50" s="63"/>
      <c r="K50" s="64"/>
      <c r="L50" s="54">
        <f>SUM(L47:L49)</f>
        <v>32.889155551652514</v>
      </c>
      <c r="M50" s="62"/>
      <c r="N50" s="37">
        <f t="shared" si="48"/>
        <v>1.9527150516525111</v>
      </c>
      <c r="O50" s="38">
        <f t="shared" si="35"/>
        <v>6.3120223920153679E-2</v>
      </c>
      <c r="Q50" s="63"/>
      <c r="R50" s="64"/>
      <c r="S50" s="54">
        <f>SUM(S47:S49)</f>
        <v>34.771263826464107</v>
      </c>
      <c r="T50" s="62"/>
      <c r="U50" s="37">
        <f t="shared" si="1"/>
        <v>1.8821082748115927</v>
      </c>
      <c r="V50" s="38">
        <f t="shared" si="2"/>
        <v>5.7225801126323729E-2</v>
      </c>
      <c r="X50" s="63"/>
      <c r="Y50" s="64"/>
      <c r="Z50" s="54">
        <f>SUM(Z47:Z49)</f>
        <v>36.370653400000002</v>
      </c>
      <c r="AA50" s="62"/>
      <c r="AB50" s="37">
        <f t="shared" si="3"/>
        <v>1.5993895735358947</v>
      </c>
      <c r="AC50" s="38">
        <f t="shared" si="4"/>
        <v>4.5997452997915286E-2</v>
      </c>
      <c r="AE50" s="63"/>
      <c r="AF50" s="64"/>
      <c r="AG50" s="54">
        <f>SUM(AG47:AG49)</f>
        <v>37.360653400000004</v>
      </c>
      <c r="AH50" s="62"/>
      <c r="AI50" s="37">
        <f t="shared" si="5"/>
        <v>0.99000000000000199</v>
      </c>
      <c r="AJ50" s="38">
        <f t="shared" si="6"/>
        <v>2.7219747446164989E-2</v>
      </c>
      <c r="AL50" s="63"/>
      <c r="AM50" s="64"/>
      <c r="AN50" s="54">
        <f>SUM(AN47:AN49)</f>
        <v>37.980653400000001</v>
      </c>
      <c r="AO50" s="62"/>
      <c r="AP50" s="37">
        <f t="shared" si="7"/>
        <v>0.61999999999999744</v>
      </c>
      <c r="AQ50" s="38">
        <f t="shared" si="8"/>
        <v>1.6594998844425921E-2</v>
      </c>
    </row>
    <row r="51" spans="2:43" ht="25" x14ac:dyDescent="0.25">
      <c r="B51" s="65" t="s">
        <v>31</v>
      </c>
      <c r="C51" s="21"/>
      <c r="D51" s="22" t="s">
        <v>20</v>
      </c>
      <c r="E51" s="23"/>
      <c r="F51" s="66">
        <f>'Proposed Rates'!D181</f>
        <v>3.3999999999999998E-3</v>
      </c>
      <c r="G51" s="58">
        <f>G49</f>
        <v>103.35000000000001</v>
      </c>
      <c r="H51" s="67">
        <f t="shared" ref="H51:H57" si="49">G51*F51</f>
        <v>0.35139000000000004</v>
      </c>
      <c r="I51" s="27"/>
      <c r="J51" s="66">
        <f>'Proposed Rates'!E181</f>
        <v>3.3999999999999998E-3</v>
      </c>
      <c r="K51" s="59">
        <f>K49</f>
        <v>103.38000000000001</v>
      </c>
      <c r="L51" s="67">
        <f t="shared" ref="L51:L57" si="50">K51*J51</f>
        <v>0.35149200000000003</v>
      </c>
      <c r="M51" s="27"/>
      <c r="N51" s="30">
        <f t="shared" si="48"/>
        <v>1.0199999999999099E-4</v>
      </c>
      <c r="O51" s="68">
        <f t="shared" si="35"/>
        <v>2.9027576197384952E-4</v>
      </c>
      <c r="Q51" s="66">
        <f>'Proposed Rates'!F181</f>
        <v>3.3999999999999998E-3</v>
      </c>
      <c r="R51" s="59">
        <f>R49</f>
        <v>103.38000000000001</v>
      </c>
      <c r="S51" s="67">
        <f t="shared" ref="S51:S57" si="51">R51*Q51</f>
        <v>0.35149200000000003</v>
      </c>
      <c r="T51" s="27"/>
      <c r="U51" s="30">
        <f t="shared" si="1"/>
        <v>0</v>
      </c>
      <c r="V51" s="68">
        <f t="shared" si="2"/>
        <v>0</v>
      </c>
      <c r="X51" s="66">
        <f>'Proposed Rates'!G181</f>
        <v>3.3999999999999998E-3</v>
      </c>
      <c r="Y51" s="59">
        <f>Y49</f>
        <v>103.38000000000001</v>
      </c>
      <c r="Z51" s="67">
        <f t="shared" ref="Z51:Z57" si="52">Y51*X51</f>
        <v>0.35149200000000003</v>
      </c>
      <c r="AA51" s="27"/>
      <c r="AB51" s="30">
        <f t="shared" si="3"/>
        <v>0</v>
      </c>
      <c r="AC51" s="68">
        <f t="shared" si="4"/>
        <v>0</v>
      </c>
      <c r="AE51" s="66">
        <f>'Proposed Rates'!H181</f>
        <v>3.3999999999999998E-3</v>
      </c>
      <c r="AF51" s="59">
        <f>AF49</f>
        <v>103.38000000000001</v>
      </c>
      <c r="AG51" s="67">
        <f t="shared" ref="AG51:AG57" si="53">AF51*AE51</f>
        <v>0.35149200000000003</v>
      </c>
      <c r="AH51" s="27"/>
      <c r="AI51" s="30">
        <f t="shared" si="5"/>
        <v>0</v>
      </c>
      <c r="AJ51" s="68">
        <f t="shared" si="6"/>
        <v>0</v>
      </c>
      <c r="AL51" s="66">
        <f>'Proposed Rates'!I181</f>
        <v>3.3999999999999998E-3</v>
      </c>
      <c r="AM51" s="59">
        <f>AM49</f>
        <v>103.38000000000001</v>
      </c>
      <c r="AN51" s="67">
        <f t="shared" ref="AN51:AN57" si="54">AM51*AL51</f>
        <v>0.35149200000000003</v>
      </c>
      <c r="AO51" s="27"/>
      <c r="AP51" s="30">
        <f t="shared" si="7"/>
        <v>0</v>
      </c>
      <c r="AQ51" s="68">
        <f t="shared" si="8"/>
        <v>0</v>
      </c>
    </row>
    <row r="52" spans="2:43" ht="25" x14ac:dyDescent="0.25">
      <c r="B52" s="65" t="s">
        <v>32</v>
      </c>
      <c r="C52" s="21"/>
      <c r="D52" s="22" t="s">
        <v>20</v>
      </c>
      <c r="E52" s="23"/>
      <c r="F52" s="66">
        <f>'Proposed Rates'!D195</f>
        <v>5.0000000000000001E-4</v>
      </c>
      <c r="G52" s="58">
        <f>G49</f>
        <v>103.35000000000001</v>
      </c>
      <c r="H52" s="67">
        <f t="shared" si="49"/>
        <v>5.1675000000000006E-2</v>
      </c>
      <c r="I52" s="27"/>
      <c r="J52" s="66">
        <f>'Proposed Rates'!E195</f>
        <v>5.0000000000000001E-4</v>
      </c>
      <c r="K52" s="59">
        <f>K49</f>
        <v>103.38000000000001</v>
      </c>
      <c r="L52" s="67">
        <f t="shared" si="50"/>
        <v>5.1690000000000007E-2</v>
      </c>
      <c r="M52" s="27"/>
      <c r="N52" s="30">
        <f t="shared" si="48"/>
        <v>1.5000000000001124E-5</v>
      </c>
      <c r="O52" s="68">
        <f t="shared" si="35"/>
        <v>2.902757619738969E-4</v>
      </c>
      <c r="Q52" s="66">
        <f>'Proposed Rates'!F195</f>
        <v>5.0000000000000001E-4</v>
      </c>
      <c r="R52" s="59">
        <f>R49</f>
        <v>103.38000000000001</v>
      </c>
      <c r="S52" s="67">
        <f t="shared" si="51"/>
        <v>5.1690000000000007E-2</v>
      </c>
      <c r="T52" s="27"/>
      <c r="U52" s="30">
        <f t="shared" si="1"/>
        <v>0</v>
      </c>
      <c r="V52" s="68">
        <f t="shared" si="2"/>
        <v>0</v>
      </c>
      <c r="X52" s="66">
        <f>'Proposed Rates'!G195</f>
        <v>5.0000000000000001E-4</v>
      </c>
      <c r="Y52" s="59">
        <f>Y49</f>
        <v>103.38000000000001</v>
      </c>
      <c r="Z52" s="67">
        <f t="shared" si="52"/>
        <v>5.1690000000000007E-2</v>
      </c>
      <c r="AA52" s="27"/>
      <c r="AB52" s="30">
        <f t="shared" si="3"/>
        <v>0</v>
      </c>
      <c r="AC52" s="68">
        <f t="shared" si="4"/>
        <v>0</v>
      </c>
      <c r="AE52" s="66">
        <f>'Proposed Rates'!H195</f>
        <v>5.0000000000000001E-4</v>
      </c>
      <c r="AF52" s="59">
        <f>AF49</f>
        <v>103.38000000000001</v>
      </c>
      <c r="AG52" s="67">
        <f t="shared" si="53"/>
        <v>5.1690000000000007E-2</v>
      </c>
      <c r="AH52" s="27"/>
      <c r="AI52" s="30">
        <f t="shared" si="5"/>
        <v>0</v>
      </c>
      <c r="AJ52" s="68">
        <f t="shared" si="6"/>
        <v>0</v>
      </c>
      <c r="AL52" s="66">
        <f>'Proposed Rates'!I195</f>
        <v>5.0000000000000001E-4</v>
      </c>
      <c r="AM52" s="59">
        <f>AM49</f>
        <v>103.38000000000001</v>
      </c>
      <c r="AN52" s="67">
        <f t="shared" si="54"/>
        <v>5.1690000000000007E-2</v>
      </c>
      <c r="AO52" s="27"/>
      <c r="AP52" s="30">
        <f t="shared" si="7"/>
        <v>0</v>
      </c>
      <c r="AQ52" s="68">
        <f t="shared" si="8"/>
        <v>0</v>
      </c>
    </row>
    <row r="53" spans="2:43" x14ac:dyDescent="0.25">
      <c r="B53" s="21" t="s">
        <v>33</v>
      </c>
      <c r="C53" s="21"/>
      <c r="D53" s="22" t="s">
        <v>17</v>
      </c>
      <c r="E53" s="23"/>
      <c r="F53" s="66">
        <f>'Proposed Rates'!D209</f>
        <v>0.25</v>
      </c>
      <c r="G53" s="25">
        <v>1</v>
      </c>
      <c r="H53" s="67">
        <f t="shared" si="49"/>
        <v>0.25</v>
      </c>
      <c r="I53" s="27"/>
      <c r="J53" s="66">
        <f>'Proposed Rates'!E209</f>
        <v>0.62</v>
      </c>
      <c r="K53" s="29">
        <v>1</v>
      </c>
      <c r="L53" s="67">
        <f t="shared" si="50"/>
        <v>0.62</v>
      </c>
      <c r="M53" s="27"/>
      <c r="N53" s="30">
        <f t="shared" si="48"/>
        <v>0.37</v>
      </c>
      <c r="O53" s="68">
        <f t="shared" si="35"/>
        <v>1.48</v>
      </c>
      <c r="Q53" s="66">
        <f>'Proposed Rates'!F209</f>
        <v>0.64</v>
      </c>
      <c r="R53" s="29">
        <v>1</v>
      </c>
      <c r="S53" s="67">
        <f t="shared" si="51"/>
        <v>0.64</v>
      </c>
      <c r="T53" s="27"/>
      <c r="U53" s="30">
        <f t="shared" si="1"/>
        <v>2.0000000000000018E-2</v>
      </c>
      <c r="V53" s="68">
        <f t="shared" si="2"/>
        <v>3.2258064516129059E-2</v>
      </c>
      <c r="X53" s="66">
        <f>'Proposed Rates'!G209</f>
        <v>0.66</v>
      </c>
      <c r="Y53" s="29">
        <v>1</v>
      </c>
      <c r="Z53" s="67">
        <f t="shared" si="52"/>
        <v>0.66</v>
      </c>
      <c r="AA53" s="27"/>
      <c r="AB53" s="30">
        <f t="shared" si="3"/>
        <v>2.0000000000000018E-2</v>
      </c>
      <c r="AC53" s="68">
        <f t="shared" si="4"/>
        <v>3.1250000000000028E-2</v>
      </c>
      <c r="AE53" s="66">
        <f>'Proposed Rates'!H209</f>
        <v>0.68</v>
      </c>
      <c r="AF53" s="29">
        <v>1</v>
      </c>
      <c r="AG53" s="67">
        <f t="shared" si="53"/>
        <v>0.68</v>
      </c>
      <c r="AH53" s="27"/>
      <c r="AI53" s="30">
        <f t="shared" si="5"/>
        <v>2.0000000000000018E-2</v>
      </c>
      <c r="AJ53" s="68">
        <f t="shared" si="6"/>
        <v>3.0303030303030328E-2</v>
      </c>
      <c r="AL53" s="66">
        <f>'Proposed Rates'!I209</f>
        <v>0.7</v>
      </c>
      <c r="AM53" s="29">
        <v>1</v>
      </c>
      <c r="AN53" s="67">
        <f t="shared" si="54"/>
        <v>0.7</v>
      </c>
      <c r="AO53" s="27"/>
      <c r="AP53" s="30">
        <f t="shared" si="7"/>
        <v>1.9999999999999907E-2</v>
      </c>
      <c r="AQ53" s="68">
        <f t="shared" si="8"/>
        <v>2.9411764705882214E-2</v>
      </c>
    </row>
    <row r="54" spans="2:43" x14ac:dyDescent="0.25">
      <c r="B54" s="21"/>
      <c r="C54" s="21"/>
      <c r="D54" s="22"/>
      <c r="E54" s="23"/>
      <c r="F54" s="66"/>
      <c r="G54" s="69"/>
      <c r="H54" s="67"/>
      <c r="I54" s="27"/>
      <c r="J54" s="66"/>
      <c r="K54" s="70"/>
      <c r="L54" s="67"/>
      <c r="M54" s="27"/>
      <c r="N54" s="30"/>
      <c r="O54" s="68"/>
      <c r="Q54" s="66"/>
      <c r="R54" s="70"/>
      <c r="S54" s="67"/>
      <c r="T54" s="27"/>
      <c r="U54" s="30"/>
      <c r="V54" s="68"/>
      <c r="X54" s="66"/>
      <c r="Y54" s="70"/>
      <c r="Z54" s="67"/>
      <c r="AA54" s="27"/>
      <c r="AB54" s="30"/>
      <c r="AC54" s="68"/>
      <c r="AE54" s="66"/>
      <c r="AF54" s="70"/>
      <c r="AG54" s="67"/>
      <c r="AH54" s="27"/>
      <c r="AI54" s="30"/>
      <c r="AJ54" s="68"/>
      <c r="AL54" s="66"/>
      <c r="AM54" s="70"/>
      <c r="AN54" s="67"/>
      <c r="AO54" s="27"/>
      <c r="AP54" s="30"/>
      <c r="AQ54" s="68"/>
    </row>
    <row r="55" spans="2:43" x14ac:dyDescent="0.25">
      <c r="B55" s="43" t="s">
        <v>34</v>
      </c>
      <c r="C55" s="21"/>
      <c r="D55" s="22"/>
      <c r="E55" s="23"/>
      <c r="F55" s="66">
        <f>'Proposed Rates'!D222</f>
        <v>0.10100000000000001</v>
      </c>
      <c r="G55" s="71">
        <f>0.65*$F$18</f>
        <v>65</v>
      </c>
      <c r="H55" s="67">
        <f t="shared" si="49"/>
        <v>6.5650000000000004</v>
      </c>
      <c r="I55" s="27"/>
      <c r="J55" s="66">
        <f>'Proposed Rates'!E222</f>
        <v>0.10100000000000001</v>
      </c>
      <c r="K55" s="71">
        <f>$G$55</f>
        <v>65</v>
      </c>
      <c r="L55" s="67">
        <f t="shared" si="50"/>
        <v>6.5650000000000004</v>
      </c>
      <c r="M55" s="27"/>
      <c r="N55" s="30">
        <f t="shared" si="48"/>
        <v>0</v>
      </c>
      <c r="O55" s="68">
        <f t="shared" si="35"/>
        <v>0</v>
      </c>
      <c r="Q55" s="66">
        <f>'Proposed Rates'!F222</f>
        <v>0.10100000000000001</v>
      </c>
      <c r="R55" s="71">
        <f>$G$55</f>
        <v>65</v>
      </c>
      <c r="S55" s="67">
        <f t="shared" si="51"/>
        <v>6.5650000000000004</v>
      </c>
      <c r="T55" s="27"/>
      <c r="U55" s="30">
        <f t="shared" si="1"/>
        <v>0</v>
      </c>
      <c r="V55" s="68">
        <f t="shared" si="2"/>
        <v>0</v>
      </c>
      <c r="X55" s="66">
        <f>'Proposed Rates'!G222</f>
        <v>0.10100000000000001</v>
      </c>
      <c r="Y55" s="71">
        <f>$G$55</f>
        <v>65</v>
      </c>
      <c r="Z55" s="67">
        <f t="shared" si="52"/>
        <v>6.5650000000000004</v>
      </c>
      <c r="AA55" s="27"/>
      <c r="AB55" s="30">
        <f t="shared" si="3"/>
        <v>0</v>
      </c>
      <c r="AC55" s="68">
        <f t="shared" si="4"/>
        <v>0</v>
      </c>
      <c r="AE55" s="66">
        <f>'Proposed Rates'!H222</f>
        <v>0.10100000000000001</v>
      </c>
      <c r="AF55" s="71">
        <f>$G$55</f>
        <v>65</v>
      </c>
      <c r="AG55" s="67">
        <f t="shared" si="53"/>
        <v>6.5650000000000004</v>
      </c>
      <c r="AH55" s="27"/>
      <c r="AI55" s="30">
        <f t="shared" si="5"/>
        <v>0</v>
      </c>
      <c r="AJ55" s="68">
        <f t="shared" si="6"/>
        <v>0</v>
      </c>
      <c r="AL55" s="66">
        <f>'Proposed Rates'!I222</f>
        <v>0.10100000000000001</v>
      </c>
      <c r="AM55" s="71">
        <f>$G$55</f>
        <v>65</v>
      </c>
      <c r="AN55" s="67">
        <f t="shared" si="54"/>
        <v>6.5650000000000004</v>
      </c>
      <c r="AO55" s="27"/>
      <c r="AP55" s="30">
        <f t="shared" si="7"/>
        <v>0</v>
      </c>
      <c r="AQ55" s="68">
        <f t="shared" si="8"/>
        <v>0</v>
      </c>
    </row>
    <row r="56" spans="2:43" x14ac:dyDescent="0.25">
      <c r="B56" s="43" t="s">
        <v>35</v>
      </c>
      <c r="C56" s="21"/>
      <c r="D56" s="22"/>
      <c r="E56" s="23"/>
      <c r="F56" s="66">
        <f>'Proposed Rates'!D223</f>
        <v>0.14399999999999999</v>
      </c>
      <c r="G56" s="71">
        <f>0.17*$F$18</f>
        <v>17</v>
      </c>
      <c r="H56" s="67">
        <f t="shared" si="49"/>
        <v>2.448</v>
      </c>
      <c r="I56" s="27"/>
      <c r="J56" s="66">
        <f>'Proposed Rates'!E223</f>
        <v>0.14399999999999999</v>
      </c>
      <c r="K56" s="71">
        <f>$G$56</f>
        <v>17</v>
      </c>
      <c r="L56" s="67">
        <f t="shared" si="50"/>
        <v>2.448</v>
      </c>
      <c r="M56" s="27"/>
      <c r="N56" s="30">
        <f t="shared" si="48"/>
        <v>0</v>
      </c>
      <c r="O56" s="68">
        <f t="shared" si="35"/>
        <v>0</v>
      </c>
      <c r="Q56" s="66">
        <f>'Proposed Rates'!F223</f>
        <v>0.14399999999999999</v>
      </c>
      <c r="R56" s="71">
        <f>$G$56</f>
        <v>17</v>
      </c>
      <c r="S56" s="67">
        <f t="shared" si="51"/>
        <v>2.448</v>
      </c>
      <c r="T56" s="27"/>
      <c r="U56" s="30">
        <f t="shared" si="1"/>
        <v>0</v>
      </c>
      <c r="V56" s="68">
        <f t="shared" si="2"/>
        <v>0</v>
      </c>
      <c r="X56" s="66">
        <f>'Proposed Rates'!G223</f>
        <v>0.14399999999999999</v>
      </c>
      <c r="Y56" s="71">
        <f>$G$56</f>
        <v>17</v>
      </c>
      <c r="Z56" s="67">
        <f t="shared" si="52"/>
        <v>2.448</v>
      </c>
      <c r="AA56" s="27"/>
      <c r="AB56" s="30">
        <f t="shared" si="3"/>
        <v>0</v>
      </c>
      <c r="AC56" s="68">
        <f t="shared" si="4"/>
        <v>0</v>
      </c>
      <c r="AE56" s="66">
        <f>'Proposed Rates'!H223</f>
        <v>0.14399999999999999</v>
      </c>
      <c r="AF56" s="71">
        <f>$G$56</f>
        <v>17</v>
      </c>
      <c r="AG56" s="67">
        <f t="shared" si="53"/>
        <v>2.448</v>
      </c>
      <c r="AH56" s="27"/>
      <c r="AI56" s="30">
        <f t="shared" si="5"/>
        <v>0</v>
      </c>
      <c r="AJ56" s="68">
        <f t="shared" si="6"/>
        <v>0</v>
      </c>
      <c r="AL56" s="66">
        <f>'Proposed Rates'!I223</f>
        <v>0.14399999999999999</v>
      </c>
      <c r="AM56" s="71">
        <f>$G$56</f>
        <v>17</v>
      </c>
      <c r="AN56" s="67">
        <f t="shared" si="54"/>
        <v>2.448</v>
      </c>
      <c r="AO56" s="27"/>
      <c r="AP56" s="30">
        <f t="shared" si="7"/>
        <v>0</v>
      </c>
      <c r="AQ56" s="68">
        <f t="shared" si="8"/>
        <v>0</v>
      </c>
    </row>
    <row r="57" spans="2:43" x14ac:dyDescent="0.25">
      <c r="B57" s="11" t="s">
        <v>36</v>
      </c>
      <c r="C57" s="21"/>
      <c r="D57" s="22"/>
      <c r="E57" s="23"/>
      <c r="F57" s="66">
        <f>'Proposed Rates'!D224</f>
        <v>0.20799999999999999</v>
      </c>
      <c r="G57" s="71">
        <f>0.18*$F$18</f>
        <v>18</v>
      </c>
      <c r="H57" s="67">
        <f t="shared" si="49"/>
        <v>3.7439999999999998</v>
      </c>
      <c r="I57" s="27"/>
      <c r="J57" s="66">
        <f>'Proposed Rates'!E224</f>
        <v>0.20799999999999999</v>
      </c>
      <c r="K57" s="71">
        <f>$G$57</f>
        <v>18</v>
      </c>
      <c r="L57" s="67">
        <f t="shared" si="50"/>
        <v>3.7439999999999998</v>
      </c>
      <c r="M57" s="27"/>
      <c r="N57" s="30">
        <f t="shared" si="48"/>
        <v>0</v>
      </c>
      <c r="O57" s="68">
        <f t="shared" si="35"/>
        <v>0</v>
      </c>
      <c r="Q57" s="66">
        <f>'Proposed Rates'!F224</f>
        <v>0.20799999999999999</v>
      </c>
      <c r="R57" s="71">
        <f>$G$57</f>
        <v>18</v>
      </c>
      <c r="S57" s="67">
        <f t="shared" si="51"/>
        <v>3.7439999999999998</v>
      </c>
      <c r="T57" s="27"/>
      <c r="U57" s="30">
        <f t="shared" si="1"/>
        <v>0</v>
      </c>
      <c r="V57" s="68">
        <f t="shared" si="2"/>
        <v>0</v>
      </c>
      <c r="X57" s="66">
        <f>'Proposed Rates'!G224</f>
        <v>0.20799999999999999</v>
      </c>
      <c r="Y57" s="71">
        <f>$G$57</f>
        <v>18</v>
      </c>
      <c r="Z57" s="67">
        <f t="shared" si="52"/>
        <v>3.7439999999999998</v>
      </c>
      <c r="AA57" s="27"/>
      <c r="AB57" s="30">
        <f t="shared" si="3"/>
        <v>0</v>
      </c>
      <c r="AC57" s="68">
        <f t="shared" si="4"/>
        <v>0</v>
      </c>
      <c r="AE57" s="66">
        <f>'Proposed Rates'!H224</f>
        <v>0.20799999999999999</v>
      </c>
      <c r="AF57" s="71">
        <f>$G$57</f>
        <v>18</v>
      </c>
      <c r="AG57" s="67">
        <f t="shared" si="53"/>
        <v>3.7439999999999998</v>
      </c>
      <c r="AH57" s="27"/>
      <c r="AI57" s="30">
        <f t="shared" si="5"/>
        <v>0</v>
      </c>
      <c r="AJ57" s="68">
        <f t="shared" si="6"/>
        <v>0</v>
      </c>
      <c r="AL57" s="66">
        <f>'Proposed Rates'!I224</f>
        <v>0.20799999999999999</v>
      </c>
      <c r="AM57" s="71">
        <f>$G$57</f>
        <v>18</v>
      </c>
      <c r="AN57" s="67">
        <f t="shared" si="54"/>
        <v>3.7439999999999998</v>
      </c>
      <c r="AO57" s="27"/>
      <c r="AP57" s="30">
        <f t="shared" si="7"/>
        <v>0</v>
      </c>
      <c r="AQ57" s="68">
        <f t="shared" si="8"/>
        <v>0</v>
      </c>
    </row>
    <row r="58" spans="2:43" s="79" customFormat="1" x14ac:dyDescent="0.25">
      <c r="B58" s="72" t="s">
        <v>37</v>
      </c>
      <c r="C58" s="73"/>
      <c r="D58" s="74"/>
      <c r="E58" s="75"/>
      <c r="F58" s="66">
        <f>'Proposed Rates'!D226</f>
        <v>0.11899999999999999</v>
      </c>
      <c r="G58" s="76">
        <f>IF(AND($T$1=1, F18&gt;=600), 600, IF(AND($T$1=1, AND(F18&lt;600, F18&gt;=0)), F18, IF(AND($T$1=2, F18&gt;=1000), 1000, IF(AND($T$1=2, AND(F18&lt;1000, F18&gt;=0)), F18))))</f>
        <v>100</v>
      </c>
      <c r="H58" s="67">
        <f>G58*F58</f>
        <v>11.899999999999999</v>
      </c>
      <c r="I58" s="77"/>
      <c r="J58" s="66">
        <f>'Proposed Rates'!E226</f>
        <v>0.11899999999999999</v>
      </c>
      <c r="K58" s="76">
        <f>$G$58</f>
        <v>100</v>
      </c>
      <c r="L58" s="67">
        <f>K58*J58</f>
        <v>11.899999999999999</v>
      </c>
      <c r="M58" s="77"/>
      <c r="N58" s="78">
        <f t="shared" si="48"/>
        <v>0</v>
      </c>
      <c r="O58" s="68">
        <f t="shared" si="35"/>
        <v>0</v>
      </c>
      <c r="Q58" s="66">
        <f>'Proposed Rates'!F226</f>
        <v>0.11899999999999999</v>
      </c>
      <c r="R58" s="76">
        <f>$G$58</f>
        <v>100</v>
      </c>
      <c r="S58" s="67">
        <f>R58*Q58</f>
        <v>11.899999999999999</v>
      </c>
      <c r="T58" s="77"/>
      <c r="U58" s="78">
        <f t="shared" si="1"/>
        <v>0</v>
      </c>
      <c r="V58" s="68">
        <f t="shared" si="2"/>
        <v>0</v>
      </c>
      <c r="X58" s="66">
        <f>'Proposed Rates'!G226</f>
        <v>0.11899999999999999</v>
      </c>
      <c r="Y58" s="76">
        <f>$G$58</f>
        <v>100</v>
      </c>
      <c r="Z58" s="67">
        <f>Y58*X58</f>
        <v>11.899999999999999</v>
      </c>
      <c r="AA58" s="77"/>
      <c r="AB58" s="78">
        <f t="shared" si="3"/>
        <v>0</v>
      </c>
      <c r="AC58" s="68">
        <f t="shared" si="4"/>
        <v>0</v>
      </c>
      <c r="AE58" s="66">
        <f>'Proposed Rates'!H226</f>
        <v>0.11899999999999999</v>
      </c>
      <c r="AF58" s="76">
        <f>$G$58</f>
        <v>100</v>
      </c>
      <c r="AG58" s="67">
        <f>AF58*AE58</f>
        <v>11.899999999999999</v>
      </c>
      <c r="AH58" s="77"/>
      <c r="AI58" s="78">
        <f t="shared" si="5"/>
        <v>0</v>
      </c>
      <c r="AJ58" s="68">
        <f t="shared" si="6"/>
        <v>0</v>
      </c>
      <c r="AL58" s="66">
        <f>'Proposed Rates'!I226</f>
        <v>0.11899999999999999</v>
      </c>
      <c r="AM58" s="76">
        <f>$G$58</f>
        <v>100</v>
      </c>
      <c r="AN58" s="67">
        <f>AM58*AL58</f>
        <v>11.899999999999999</v>
      </c>
      <c r="AO58" s="77"/>
      <c r="AP58" s="78">
        <f t="shared" si="7"/>
        <v>0</v>
      </c>
      <c r="AQ58" s="68">
        <f t="shared" si="8"/>
        <v>0</v>
      </c>
    </row>
    <row r="59" spans="2:43" s="79" customFormat="1" ht="13" thickBot="1" x14ac:dyDescent="0.3">
      <c r="B59" s="72" t="s">
        <v>38</v>
      </c>
      <c r="C59" s="73"/>
      <c r="D59" s="74"/>
      <c r="E59" s="75"/>
      <c r="F59" s="66">
        <f>'Proposed Rates'!D227</f>
        <v>0.13900000000000001</v>
      </c>
      <c r="G59" s="76">
        <f>IF(AND($T$1=1, F18&gt;=600), F18-600, IF(AND($T$1=1, AND(F18&lt;600, F18&gt;=0)), 0, IF(AND($T$1=2, F18&gt;=1000), F18-1000, IF(AND($T$1=2, AND(F18&lt;1000, F18&gt;=0)), 0))))</f>
        <v>0</v>
      </c>
      <c r="H59" s="67">
        <f>G59*F59</f>
        <v>0</v>
      </c>
      <c r="I59" s="77"/>
      <c r="J59" s="66">
        <f>'Proposed Rates'!E227</f>
        <v>0.13900000000000001</v>
      </c>
      <c r="K59" s="76">
        <f>$G$59</f>
        <v>0</v>
      </c>
      <c r="L59" s="67">
        <f>K59*J59</f>
        <v>0</v>
      </c>
      <c r="M59" s="77"/>
      <c r="N59" s="78">
        <f t="shared" si="48"/>
        <v>0</v>
      </c>
      <c r="O59" s="68" t="str">
        <f t="shared" si="35"/>
        <v/>
      </c>
      <c r="Q59" s="66">
        <f>'Proposed Rates'!F227</f>
        <v>0.13900000000000001</v>
      </c>
      <c r="R59" s="76">
        <f>$G$59</f>
        <v>0</v>
      </c>
      <c r="S59" s="67">
        <f>R59*Q59</f>
        <v>0</v>
      </c>
      <c r="T59" s="77"/>
      <c r="U59" s="78">
        <f t="shared" si="1"/>
        <v>0</v>
      </c>
      <c r="V59" s="68" t="str">
        <f t="shared" si="2"/>
        <v/>
      </c>
      <c r="X59" s="66">
        <f>'Proposed Rates'!G227</f>
        <v>0.13900000000000001</v>
      </c>
      <c r="Y59" s="76">
        <f>$G$59</f>
        <v>0</v>
      </c>
      <c r="Z59" s="67">
        <f>Y59*X59</f>
        <v>0</v>
      </c>
      <c r="AA59" s="77"/>
      <c r="AB59" s="78">
        <f t="shared" si="3"/>
        <v>0</v>
      </c>
      <c r="AC59" s="68" t="str">
        <f t="shared" si="4"/>
        <v/>
      </c>
      <c r="AE59" s="66">
        <f>'Proposed Rates'!H227</f>
        <v>0.13900000000000001</v>
      </c>
      <c r="AF59" s="76">
        <f>$G$59</f>
        <v>0</v>
      </c>
      <c r="AG59" s="67">
        <f>AF59*AE59</f>
        <v>0</v>
      </c>
      <c r="AH59" s="77"/>
      <c r="AI59" s="78">
        <f t="shared" si="5"/>
        <v>0</v>
      </c>
      <c r="AJ59" s="68" t="str">
        <f t="shared" si="6"/>
        <v/>
      </c>
      <c r="AL59" s="66">
        <f>'Proposed Rates'!I225</f>
        <v>0</v>
      </c>
      <c r="AM59" s="76">
        <f>$G$59</f>
        <v>0</v>
      </c>
      <c r="AN59" s="67">
        <f>AM59*AL59</f>
        <v>0</v>
      </c>
      <c r="AO59" s="77"/>
      <c r="AP59" s="78">
        <f t="shared" si="7"/>
        <v>0</v>
      </c>
      <c r="AQ59" s="68" t="str">
        <f t="shared" si="8"/>
        <v/>
      </c>
    </row>
    <row r="60" spans="2:43" ht="8.25" customHeight="1" thickBot="1" x14ac:dyDescent="0.3">
      <c r="B60" s="80"/>
      <c r="C60" s="81"/>
      <c r="D60" s="82"/>
      <c r="E60" s="81"/>
      <c r="F60" s="83"/>
      <c r="G60" s="84"/>
      <c r="H60" s="85"/>
      <c r="I60" s="86"/>
      <c r="J60" s="83"/>
      <c r="K60" s="87"/>
      <c r="L60" s="85"/>
      <c r="M60" s="86"/>
      <c r="N60" s="88"/>
      <c r="O60" s="89"/>
      <c r="Q60" s="83"/>
      <c r="R60" s="87"/>
      <c r="S60" s="85"/>
      <c r="T60" s="86"/>
      <c r="U60" s="88"/>
      <c r="V60" s="89"/>
      <c r="X60" s="83"/>
      <c r="Y60" s="87"/>
      <c r="Z60" s="85"/>
      <c r="AA60" s="86"/>
      <c r="AB60" s="88"/>
      <c r="AC60" s="89"/>
      <c r="AE60" s="83"/>
      <c r="AF60" s="87"/>
      <c r="AG60" s="85"/>
      <c r="AH60" s="86"/>
      <c r="AI60" s="88"/>
      <c r="AJ60" s="89"/>
      <c r="AL60" s="83"/>
      <c r="AM60" s="87"/>
      <c r="AN60" s="85"/>
      <c r="AO60" s="86"/>
      <c r="AP60" s="88"/>
      <c r="AQ60" s="89"/>
    </row>
    <row r="61" spans="2:43" ht="13" x14ac:dyDescent="0.25">
      <c r="B61" s="90" t="s">
        <v>39</v>
      </c>
      <c r="C61" s="21"/>
      <c r="D61" s="21"/>
      <c r="E61" s="21"/>
      <c r="F61" s="91"/>
      <c r="G61" s="92"/>
      <c r="H61" s="93">
        <f>SUM(H51:H57,H50)</f>
        <v>44.346505500000006</v>
      </c>
      <c r="I61" s="94"/>
      <c r="J61" s="95"/>
      <c r="K61" s="95"/>
      <c r="L61" s="93">
        <f>SUM(L51:L57,L50)</f>
        <v>46.669337551652518</v>
      </c>
      <c r="M61" s="96"/>
      <c r="N61" s="97">
        <f t="shared" ref="N61" si="55">L61-H61</f>
        <v>2.3228320516525116</v>
      </c>
      <c r="O61" s="98">
        <f t="shared" ref="O61" si="56">IF((H61)=0,"",(N61/H61))</f>
        <v>5.2379145221544264E-2</v>
      </c>
      <c r="Q61" s="95"/>
      <c r="R61" s="95"/>
      <c r="S61" s="97">
        <f>SUM(S51:S57,S50)</f>
        <v>48.571445826464107</v>
      </c>
      <c r="T61" s="96"/>
      <c r="U61" s="97">
        <f t="shared" si="1"/>
        <v>1.9021082748115887</v>
      </c>
      <c r="V61" s="98">
        <f>IF((L61)=0,"",(U61/L61))</f>
        <v>4.0757130368657586E-2</v>
      </c>
      <c r="X61" s="95"/>
      <c r="Y61" s="95"/>
      <c r="Z61" s="97">
        <f>SUM(Z51:Z57,Z50)</f>
        <v>50.190835400000005</v>
      </c>
      <c r="AA61" s="96"/>
      <c r="AB61" s="97">
        <f t="shared" si="3"/>
        <v>1.6193895735358979</v>
      </c>
      <c r="AC61" s="98">
        <f>IF((S61)=0,"",(AB61/S61))</f>
        <v>3.3340361728609998E-2</v>
      </c>
      <c r="AE61" s="95"/>
      <c r="AF61" s="95"/>
      <c r="AG61" s="97">
        <f>SUM(AG51:AG57,AG50)</f>
        <v>51.200835400000003</v>
      </c>
      <c r="AH61" s="96"/>
      <c r="AI61" s="97">
        <f t="shared" ref="AI61:AI65" si="57">AG61-Z61</f>
        <v>1.009999999999998</v>
      </c>
      <c r="AJ61" s="98">
        <f>IF((Z61)=0,"",(AI61/Z61))</f>
        <v>2.0123195638221993E-2</v>
      </c>
      <c r="AL61" s="95"/>
      <c r="AM61" s="95"/>
      <c r="AN61" s="97">
        <f>SUM(AN51:AN57,AN50)</f>
        <v>51.840835400000003</v>
      </c>
      <c r="AO61" s="96"/>
      <c r="AP61" s="97">
        <f t="shared" ref="AP61:AP65" si="58">AN61-AG61</f>
        <v>0.64000000000000057</v>
      </c>
      <c r="AQ61" s="98">
        <f>IF((AG61)=0,"",(AP61/AG61))</f>
        <v>1.2499796048249644E-2</v>
      </c>
    </row>
    <row r="62" spans="2:43" x14ac:dyDescent="0.25">
      <c r="B62" s="99" t="s">
        <v>40</v>
      </c>
      <c r="C62" s="21"/>
      <c r="D62" s="21"/>
      <c r="E62" s="21"/>
      <c r="F62" s="100">
        <v>0.13</v>
      </c>
      <c r="G62" s="101"/>
      <c r="H62" s="102">
        <f>H61*F62</f>
        <v>5.7650457150000012</v>
      </c>
      <c r="I62" s="103"/>
      <c r="J62" s="104">
        <v>0.13</v>
      </c>
      <c r="K62" s="103"/>
      <c r="L62" s="105">
        <f>L61*J62</f>
        <v>6.0670138817148276</v>
      </c>
      <c r="M62" s="106"/>
      <c r="N62" s="107">
        <f t="shared" si="48"/>
        <v>0.3019681667148264</v>
      </c>
      <c r="O62" s="108">
        <f t="shared" si="35"/>
        <v>5.2379145221544236E-2</v>
      </c>
      <c r="Q62" s="104">
        <v>0.13</v>
      </c>
      <c r="R62" s="103"/>
      <c r="S62" s="105">
        <f>S61*Q62</f>
        <v>6.3142879574403343</v>
      </c>
      <c r="T62" s="106"/>
      <c r="U62" s="107">
        <f t="shared" si="1"/>
        <v>0.24727407572550675</v>
      </c>
      <c r="V62" s="108">
        <f t="shared" ref="V62:V71" si="59">IF((L62)=0,"",(U62/L62))</f>
        <v>4.0757130368657621E-2</v>
      </c>
      <c r="X62" s="104">
        <v>0.13</v>
      </c>
      <c r="Y62" s="103"/>
      <c r="Z62" s="105">
        <f>Z61*X62</f>
        <v>6.5248086020000011</v>
      </c>
      <c r="AA62" s="106"/>
      <c r="AB62" s="107">
        <f t="shared" si="3"/>
        <v>0.21052064455966679</v>
      </c>
      <c r="AC62" s="108">
        <f t="shared" ref="AC62:AC71" si="60">IF((S62)=0,"",(AB62/S62))</f>
        <v>3.3340361728610012E-2</v>
      </c>
      <c r="AE62" s="104">
        <v>0.13</v>
      </c>
      <c r="AF62" s="103"/>
      <c r="AG62" s="105">
        <f>AG61*AE62</f>
        <v>6.6561086020000007</v>
      </c>
      <c r="AH62" s="106"/>
      <c r="AI62" s="107">
        <f t="shared" si="57"/>
        <v>0.13129999999999953</v>
      </c>
      <c r="AJ62" s="108">
        <f t="shared" ref="AJ62:AJ71" si="61">IF((Z62)=0,"",(AI62/Z62))</f>
        <v>2.0123195638221958E-2</v>
      </c>
      <c r="AL62" s="104">
        <v>0.13</v>
      </c>
      <c r="AM62" s="103"/>
      <c r="AN62" s="105">
        <f>AN61*AL62</f>
        <v>6.7393086020000004</v>
      </c>
      <c r="AO62" s="106"/>
      <c r="AP62" s="107">
        <f t="shared" si="58"/>
        <v>8.3199999999999719E-2</v>
      </c>
      <c r="AQ62" s="108">
        <f t="shared" ref="AQ62:AQ71" si="62">IF((AG62)=0,"",(AP62/AG62))</f>
        <v>1.2499796048249591E-2</v>
      </c>
    </row>
    <row r="63" spans="2:43" ht="13" x14ac:dyDescent="0.25">
      <c r="B63" s="109" t="s">
        <v>41</v>
      </c>
      <c r="C63" s="21"/>
      <c r="D63" s="21"/>
      <c r="E63" s="21"/>
      <c r="F63" s="110"/>
      <c r="G63" s="101"/>
      <c r="H63" s="102">
        <f>H61+H62</f>
        <v>50.111551215000006</v>
      </c>
      <c r="I63" s="103"/>
      <c r="J63" s="103"/>
      <c r="K63" s="103"/>
      <c r="L63" s="105">
        <f>L61+L62</f>
        <v>52.736351433367346</v>
      </c>
      <c r="M63" s="106"/>
      <c r="N63" s="107">
        <f t="shared" si="48"/>
        <v>2.6248002183673407</v>
      </c>
      <c r="O63" s="108">
        <f t="shared" si="35"/>
        <v>5.2379145221544313E-2</v>
      </c>
      <c r="Q63" s="103"/>
      <c r="R63" s="103"/>
      <c r="S63" s="105">
        <f>S61+S62</f>
        <v>54.885733783904442</v>
      </c>
      <c r="T63" s="106"/>
      <c r="U63" s="107">
        <f t="shared" si="1"/>
        <v>2.1493823505370955</v>
      </c>
      <c r="V63" s="108">
        <f t="shared" si="59"/>
        <v>4.0757130368657586E-2</v>
      </c>
      <c r="X63" s="103"/>
      <c r="Y63" s="103"/>
      <c r="Z63" s="105">
        <f>Z61+Z62</f>
        <v>56.715644002000005</v>
      </c>
      <c r="AA63" s="106"/>
      <c r="AB63" s="107">
        <f t="shared" si="3"/>
        <v>1.8299102180955629</v>
      </c>
      <c r="AC63" s="108">
        <f t="shared" si="60"/>
        <v>3.334036172860997E-2</v>
      </c>
      <c r="AE63" s="103"/>
      <c r="AF63" s="103"/>
      <c r="AG63" s="105">
        <f>AG61+AG62</f>
        <v>57.856944002000006</v>
      </c>
      <c r="AH63" s="106"/>
      <c r="AI63" s="107">
        <f t="shared" si="57"/>
        <v>1.1413000000000011</v>
      </c>
      <c r="AJ63" s="108">
        <f t="shared" si="61"/>
        <v>2.0123195638222052E-2</v>
      </c>
      <c r="AL63" s="103"/>
      <c r="AM63" s="103"/>
      <c r="AN63" s="105">
        <f>AN61+AN62</f>
        <v>58.580144002000004</v>
      </c>
      <c r="AO63" s="106"/>
      <c r="AP63" s="107">
        <f t="shared" si="58"/>
        <v>0.72319999999999851</v>
      </c>
      <c r="AQ63" s="108">
        <f t="shared" si="62"/>
        <v>1.2499796048249608E-2</v>
      </c>
    </row>
    <row r="64" spans="2:43" ht="15.75" customHeight="1" x14ac:dyDescent="0.25">
      <c r="B64" s="405" t="s">
        <v>127</v>
      </c>
      <c r="C64" s="405"/>
      <c r="D64" s="405"/>
      <c r="E64" s="21"/>
      <c r="F64" s="262">
        <f>'Proposed Rates'!D261</f>
        <v>0.318</v>
      </c>
      <c r="G64" s="101"/>
      <c r="H64" s="111">
        <f>F64*H61</f>
        <v>14.102188749000002</v>
      </c>
      <c r="I64" s="103"/>
      <c r="J64" s="266">
        <f>'Proposed Rates'!E261</f>
        <v>0.318</v>
      </c>
      <c r="K64" s="103"/>
      <c r="L64" s="112">
        <f>J64*L61</f>
        <v>14.840849341425502</v>
      </c>
      <c r="M64" s="106"/>
      <c r="N64" s="112">
        <f t="shared" si="48"/>
        <v>0.73866059242550008</v>
      </c>
      <c r="O64" s="113">
        <f t="shared" si="35"/>
        <v>5.2379145221544361E-2</v>
      </c>
      <c r="Q64" s="266">
        <f>'Proposed Rates'!F261</f>
        <v>0.318</v>
      </c>
      <c r="R64" s="103"/>
      <c r="S64" s="112">
        <f>Q64*S61</f>
        <v>15.445719772815586</v>
      </c>
      <c r="T64" s="106"/>
      <c r="U64" s="112">
        <f t="shared" si="1"/>
        <v>0.60487043139008456</v>
      </c>
      <c r="V64" s="113">
        <f t="shared" si="59"/>
        <v>4.0757130368657538E-2</v>
      </c>
      <c r="X64" s="266">
        <f>'Proposed Rates'!G261</f>
        <v>0.318</v>
      </c>
      <c r="Y64" s="103"/>
      <c r="Z64" s="112">
        <f>X64*Z61</f>
        <v>15.960685657200001</v>
      </c>
      <c r="AA64" s="106"/>
      <c r="AB64" s="112">
        <f t="shared" si="3"/>
        <v>0.51496588438441471</v>
      </c>
      <c r="AC64" s="113">
        <f t="shared" si="60"/>
        <v>3.3340361728609949E-2</v>
      </c>
      <c r="AE64" s="266">
        <f>'Proposed Rates'!H261</f>
        <v>0.318</v>
      </c>
      <c r="AF64" s="103"/>
      <c r="AG64" s="112">
        <f>AE64*AG61</f>
        <v>16.281865657200001</v>
      </c>
      <c r="AH64" s="106"/>
      <c r="AI64" s="112">
        <f t="shared" si="57"/>
        <v>0.32118000000000002</v>
      </c>
      <c r="AJ64" s="113">
        <f t="shared" si="61"/>
        <v>2.0123195638222034E-2</v>
      </c>
      <c r="AL64" s="266">
        <f>'Proposed Rates'!I261</f>
        <v>0.318</v>
      </c>
      <c r="AM64" s="103"/>
      <c r="AN64" s="112">
        <f>AL64*AN61</f>
        <v>16.485385657200002</v>
      </c>
      <c r="AO64" s="106"/>
      <c r="AP64" s="112">
        <f t="shared" si="58"/>
        <v>0.20352000000000103</v>
      </c>
      <c r="AQ64" s="113">
        <f t="shared" si="62"/>
        <v>1.2499796048249698E-2</v>
      </c>
    </row>
    <row r="65" spans="1:43" ht="13.5" thickBot="1" x14ac:dyDescent="0.3">
      <c r="B65" s="406" t="s">
        <v>126</v>
      </c>
      <c r="C65" s="406"/>
      <c r="D65" s="406"/>
      <c r="E65" s="114"/>
      <c r="F65" s="115"/>
      <c r="G65" s="116"/>
      <c r="H65" s="117">
        <f>H63-H64</f>
        <v>36.009362466000006</v>
      </c>
      <c r="I65" s="118"/>
      <c r="J65" s="118"/>
      <c r="K65" s="118"/>
      <c r="L65" s="119">
        <f>L63-L64</f>
        <v>37.895502091941843</v>
      </c>
      <c r="M65" s="120"/>
      <c r="N65" s="121">
        <f t="shared" si="48"/>
        <v>1.886139625941837</v>
      </c>
      <c r="O65" s="122">
        <f t="shared" si="35"/>
        <v>5.2379145221544195E-2</v>
      </c>
      <c r="Q65" s="118"/>
      <c r="R65" s="118"/>
      <c r="S65" s="119">
        <f>S63-S64</f>
        <v>39.440014011088856</v>
      </c>
      <c r="T65" s="120"/>
      <c r="U65" s="121">
        <f t="shared" si="1"/>
        <v>1.5445119191470127</v>
      </c>
      <c r="V65" s="122">
        <f t="shared" si="59"/>
        <v>4.0757130368657656E-2</v>
      </c>
      <c r="X65" s="118"/>
      <c r="Y65" s="118"/>
      <c r="Z65" s="119">
        <f>Z63-Z64</f>
        <v>40.754958344800002</v>
      </c>
      <c r="AA65" s="120"/>
      <c r="AB65" s="121">
        <f t="shared" si="3"/>
        <v>1.3149443337111464</v>
      </c>
      <c r="AC65" s="122">
        <f t="shared" si="60"/>
        <v>3.3340361728609935E-2</v>
      </c>
      <c r="AE65" s="118"/>
      <c r="AF65" s="118"/>
      <c r="AG65" s="119">
        <f>AG63-AG64</f>
        <v>41.575078344800005</v>
      </c>
      <c r="AH65" s="120"/>
      <c r="AI65" s="121">
        <f t="shared" si="57"/>
        <v>0.82012000000000285</v>
      </c>
      <c r="AJ65" s="122">
        <f t="shared" si="61"/>
        <v>2.01231956382221E-2</v>
      </c>
      <c r="AL65" s="118"/>
      <c r="AM65" s="118"/>
      <c r="AN65" s="119">
        <f>AN63-AN64</f>
        <v>42.094758344799999</v>
      </c>
      <c r="AO65" s="120"/>
      <c r="AP65" s="121">
        <f t="shared" si="58"/>
        <v>0.51967999999999392</v>
      </c>
      <c r="AQ65" s="122">
        <f t="shared" si="62"/>
        <v>1.2499796048249487E-2</v>
      </c>
    </row>
    <row r="66" spans="1:43" s="79" customFormat="1" ht="8.25" customHeight="1" thickBot="1" x14ac:dyDescent="0.3">
      <c r="B66" s="123"/>
      <c r="C66" s="124"/>
      <c r="D66" s="125"/>
      <c r="E66" s="124"/>
      <c r="F66" s="83"/>
      <c r="G66" s="126"/>
      <c r="H66" s="85"/>
      <c r="I66" s="127"/>
      <c r="J66" s="83"/>
      <c r="K66" s="128"/>
      <c r="L66" s="85"/>
      <c r="M66" s="127"/>
      <c r="N66" s="129"/>
      <c r="O66" s="89"/>
      <c r="Q66" s="83"/>
      <c r="R66" s="128"/>
      <c r="S66" s="85"/>
      <c r="T66" s="127"/>
      <c r="U66" s="129"/>
      <c r="V66" s="89"/>
      <c r="X66" s="83"/>
      <c r="Y66" s="128"/>
      <c r="Z66" s="85"/>
      <c r="AA66" s="127"/>
      <c r="AB66" s="129"/>
      <c r="AC66" s="89"/>
      <c r="AE66" s="83"/>
      <c r="AF66" s="128"/>
      <c r="AG66" s="85"/>
      <c r="AH66" s="127"/>
      <c r="AI66" s="129"/>
      <c r="AJ66" s="89"/>
      <c r="AL66" s="83"/>
      <c r="AM66" s="128"/>
      <c r="AN66" s="85"/>
      <c r="AO66" s="127"/>
      <c r="AP66" s="129"/>
      <c r="AQ66" s="89"/>
    </row>
    <row r="67" spans="1:43" s="79" customFormat="1" ht="13" x14ac:dyDescent="0.25">
      <c r="B67" s="130" t="s">
        <v>42</v>
      </c>
      <c r="C67" s="73"/>
      <c r="D67" s="73"/>
      <c r="E67" s="73"/>
      <c r="F67" s="131"/>
      <c r="G67" s="132"/>
      <c r="H67" s="133">
        <f>SUM(H58:H59,H50,H51:H54)</f>
        <v>43.489505500000007</v>
      </c>
      <c r="I67" s="134"/>
      <c r="J67" s="135"/>
      <c r="K67" s="135"/>
      <c r="L67" s="133">
        <f>SUM(L58:L59,L50,L51:L54)</f>
        <v>45.812337551652512</v>
      </c>
      <c r="M67" s="136"/>
      <c r="N67" s="137">
        <f t="shared" ref="N67:N71" si="63">L67-H67</f>
        <v>2.3228320516525045</v>
      </c>
      <c r="O67" s="98">
        <f t="shared" ref="O67:O71" si="64">IF((H67)=0,"",(N67/H67))</f>
        <v>5.3411323604323442E-2</v>
      </c>
      <c r="Q67" s="135"/>
      <c r="R67" s="135"/>
      <c r="S67" s="137">
        <f>SUM(S58:S59,S50,S51:S54)</f>
        <v>47.714445826464107</v>
      </c>
      <c r="T67" s="136"/>
      <c r="U67" s="137">
        <f t="shared" si="1"/>
        <v>1.9021082748115958</v>
      </c>
      <c r="V67" s="98">
        <f t="shared" si="59"/>
        <v>4.1519563865672779E-2</v>
      </c>
      <c r="X67" s="135"/>
      <c r="Y67" s="135"/>
      <c r="Z67" s="137">
        <f>SUM(Z58:Z59,Z50,Z51:Z54)</f>
        <v>49.333835399999998</v>
      </c>
      <c r="AA67" s="136"/>
      <c r="AB67" s="137">
        <f t="shared" si="3"/>
        <v>1.6193895735358907</v>
      </c>
      <c r="AC67" s="98">
        <f t="shared" si="60"/>
        <v>3.3939188551525008E-2</v>
      </c>
      <c r="AE67" s="135"/>
      <c r="AF67" s="135"/>
      <c r="AG67" s="137">
        <f>SUM(AG58:AG59,AG50,AG51:AG54)</f>
        <v>50.343835400000003</v>
      </c>
      <c r="AH67" s="136"/>
      <c r="AI67" s="137">
        <f t="shared" ref="AI67:AI71" si="65">AG67-Z67</f>
        <v>1.0100000000000051</v>
      </c>
      <c r="AJ67" s="98">
        <f t="shared" si="61"/>
        <v>2.0472764621094212E-2</v>
      </c>
      <c r="AL67" s="135"/>
      <c r="AM67" s="135"/>
      <c r="AN67" s="137">
        <f>SUM(AN58:AN59,AN50,AN51:AN54)</f>
        <v>50.983835400000004</v>
      </c>
      <c r="AO67" s="136"/>
      <c r="AP67" s="137">
        <f t="shared" ref="AP67:AP71" si="66">AN67-AG67</f>
        <v>0.64000000000000057</v>
      </c>
      <c r="AQ67" s="98">
        <f t="shared" si="62"/>
        <v>1.2712579304198196E-2</v>
      </c>
    </row>
    <row r="68" spans="1:43" s="79" customFormat="1" x14ac:dyDescent="0.25">
      <c r="B68" s="138" t="s">
        <v>40</v>
      </c>
      <c r="C68" s="73"/>
      <c r="D68" s="73"/>
      <c r="E68" s="73"/>
      <c r="F68" s="139">
        <v>0.13</v>
      </c>
      <c r="G68" s="132"/>
      <c r="H68" s="140">
        <f>H67*F68</f>
        <v>5.6536357150000009</v>
      </c>
      <c r="I68" s="141"/>
      <c r="J68" s="142">
        <v>0.13</v>
      </c>
      <c r="K68" s="143"/>
      <c r="L68" s="144">
        <f>L67*J68</f>
        <v>5.9556038817148265</v>
      </c>
      <c r="M68" s="145"/>
      <c r="N68" s="146">
        <f t="shared" si="63"/>
        <v>0.30196816671482551</v>
      </c>
      <c r="O68" s="108">
        <f t="shared" si="64"/>
        <v>5.3411323604323428E-2</v>
      </c>
      <c r="Q68" s="142">
        <v>0.13</v>
      </c>
      <c r="R68" s="143"/>
      <c r="S68" s="144">
        <f>S67*Q68</f>
        <v>6.2028779574403341</v>
      </c>
      <c r="T68" s="145"/>
      <c r="U68" s="146">
        <f t="shared" si="1"/>
        <v>0.24727407572550764</v>
      </c>
      <c r="V68" s="108">
        <f t="shared" si="59"/>
        <v>4.1519563865672814E-2</v>
      </c>
      <c r="X68" s="142">
        <v>0.13</v>
      </c>
      <c r="Y68" s="143"/>
      <c r="Z68" s="144">
        <f>Z67*X68</f>
        <v>6.413398602</v>
      </c>
      <c r="AA68" s="145"/>
      <c r="AB68" s="146">
        <f t="shared" si="3"/>
        <v>0.2105206445596659</v>
      </c>
      <c r="AC68" s="108">
        <f t="shared" si="60"/>
        <v>3.3939188551525022E-2</v>
      </c>
      <c r="AE68" s="142">
        <v>0.13</v>
      </c>
      <c r="AF68" s="143"/>
      <c r="AG68" s="144">
        <f>AG67*AE68</f>
        <v>6.5446986020000004</v>
      </c>
      <c r="AH68" s="145"/>
      <c r="AI68" s="146">
        <f t="shared" si="65"/>
        <v>0.13130000000000042</v>
      </c>
      <c r="AJ68" s="108">
        <f t="shared" si="61"/>
        <v>2.047276462109417E-2</v>
      </c>
      <c r="AL68" s="142">
        <v>0.13</v>
      </c>
      <c r="AM68" s="143"/>
      <c r="AN68" s="144">
        <f>AN67*AL68</f>
        <v>6.627898602000001</v>
      </c>
      <c r="AO68" s="145"/>
      <c r="AP68" s="146">
        <f t="shared" si="66"/>
        <v>8.3200000000000607E-2</v>
      </c>
      <c r="AQ68" s="108">
        <f t="shared" si="62"/>
        <v>1.2712579304198278E-2</v>
      </c>
    </row>
    <row r="69" spans="1:43" s="79" customFormat="1" ht="13" x14ac:dyDescent="0.25">
      <c r="B69" s="147" t="s">
        <v>41</v>
      </c>
      <c r="C69" s="73"/>
      <c r="D69" s="73"/>
      <c r="E69" s="73"/>
      <c r="F69" s="148"/>
      <c r="G69" s="149"/>
      <c r="H69" s="140">
        <f>H67+H68</f>
        <v>49.143141215000007</v>
      </c>
      <c r="I69" s="141"/>
      <c r="J69" s="141"/>
      <c r="K69" s="141"/>
      <c r="L69" s="144">
        <f>L67+L68</f>
        <v>51.767941433367341</v>
      </c>
      <c r="M69" s="145"/>
      <c r="N69" s="146">
        <f t="shared" si="63"/>
        <v>2.6248002183673336</v>
      </c>
      <c r="O69" s="108">
        <f t="shared" si="64"/>
        <v>5.3411323604323512E-2</v>
      </c>
      <c r="Q69" s="141"/>
      <c r="R69" s="141"/>
      <c r="S69" s="144">
        <f>S67+S68</f>
        <v>53.917323783904443</v>
      </c>
      <c r="T69" s="145"/>
      <c r="U69" s="146">
        <f t="shared" si="1"/>
        <v>2.1493823505371026</v>
      </c>
      <c r="V69" s="108">
        <f t="shared" si="59"/>
        <v>4.1519563865672765E-2</v>
      </c>
      <c r="X69" s="141"/>
      <c r="Y69" s="141"/>
      <c r="Z69" s="144">
        <f>Z67+Z68</f>
        <v>55.747234001999999</v>
      </c>
      <c r="AA69" s="145"/>
      <c r="AB69" s="146">
        <f t="shared" si="3"/>
        <v>1.8299102180955558</v>
      </c>
      <c r="AC69" s="108">
        <f t="shared" si="60"/>
        <v>3.3939188551524987E-2</v>
      </c>
      <c r="AE69" s="141"/>
      <c r="AF69" s="141"/>
      <c r="AG69" s="144">
        <f>AG67+AG68</f>
        <v>56.888534002</v>
      </c>
      <c r="AH69" s="145"/>
      <c r="AI69" s="146">
        <f t="shared" si="65"/>
        <v>1.1413000000000011</v>
      </c>
      <c r="AJ69" s="108">
        <f t="shared" si="61"/>
        <v>2.0472764621094125E-2</v>
      </c>
      <c r="AL69" s="141"/>
      <c r="AM69" s="141"/>
      <c r="AN69" s="144">
        <f>AN67+AN68</f>
        <v>57.611734002000006</v>
      </c>
      <c r="AO69" s="145"/>
      <c r="AP69" s="146">
        <f t="shared" si="66"/>
        <v>0.72320000000000562</v>
      </c>
      <c r="AQ69" s="108">
        <f t="shared" si="62"/>
        <v>1.2712579304198285E-2</v>
      </c>
    </row>
    <row r="70" spans="1:43" s="79" customFormat="1" ht="15.75" customHeight="1" x14ac:dyDescent="0.25">
      <c r="B70" s="405" t="s">
        <v>127</v>
      </c>
      <c r="C70" s="405"/>
      <c r="D70" s="405"/>
      <c r="E70" s="73"/>
      <c r="F70" s="263">
        <f>F64</f>
        <v>0.318</v>
      </c>
      <c r="G70" s="149"/>
      <c r="H70" s="150">
        <f>F70*H67</f>
        <v>13.829662749000002</v>
      </c>
      <c r="I70" s="141"/>
      <c r="J70" s="265">
        <f>J64</f>
        <v>0.318</v>
      </c>
      <c r="K70" s="141"/>
      <c r="L70" s="112">
        <f>J70*L67</f>
        <v>14.568323341425499</v>
      </c>
      <c r="M70" s="145"/>
      <c r="N70" s="151">
        <f t="shared" si="63"/>
        <v>0.73866059242549653</v>
      </c>
      <c r="O70" s="113">
        <f t="shared" si="64"/>
        <v>5.3411323604323449E-2</v>
      </c>
      <c r="Q70" s="265">
        <f>Q64</f>
        <v>0.318</v>
      </c>
      <c r="R70" s="141"/>
      <c r="S70" s="112">
        <f>Q70*S67</f>
        <v>15.173193772815587</v>
      </c>
      <c r="T70" s="145"/>
      <c r="U70" s="151">
        <f t="shared" ref="U70" si="67">S70-L70</f>
        <v>0.60487043139008811</v>
      </c>
      <c r="V70" s="113">
        <f t="shared" ref="V70" si="68">IF((L70)=0,"",(U70/L70))</f>
        <v>4.1519563865672821E-2</v>
      </c>
      <c r="X70" s="265">
        <f>X64</f>
        <v>0.318</v>
      </c>
      <c r="Y70" s="141"/>
      <c r="Z70" s="112">
        <f>X70*Z67</f>
        <v>15.6881596572</v>
      </c>
      <c r="AA70" s="145"/>
      <c r="AB70" s="151">
        <f t="shared" ref="AB70" si="69">Z70-S70</f>
        <v>0.51496588438441293</v>
      </c>
      <c r="AC70" s="113">
        <f t="shared" ref="AC70" si="70">IF((S70)=0,"",(AB70/S70))</f>
        <v>3.3939188551524981E-2</v>
      </c>
      <c r="AE70" s="265">
        <f>AE64</f>
        <v>0.318</v>
      </c>
      <c r="AF70" s="141"/>
      <c r="AG70" s="112">
        <f>AE70*AG67</f>
        <v>16.009339657200002</v>
      </c>
      <c r="AH70" s="145"/>
      <c r="AI70" s="151">
        <f t="shared" si="65"/>
        <v>0.3211800000000018</v>
      </c>
      <c r="AJ70" s="113">
        <f t="shared" ref="AJ70" si="71">IF((Z70)=0,"",(AI70/Z70))</f>
        <v>2.0472764621094222E-2</v>
      </c>
      <c r="AL70" s="265">
        <f>AL64</f>
        <v>0.318</v>
      </c>
      <c r="AM70" s="141"/>
      <c r="AN70" s="112">
        <f>AL70*AN67</f>
        <v>16.212859657200003</v>
      </c>
      <c r="AO70" s="145"/>
      <c r="AP70" s="151">
        <f t="shared" si="66"/>
        <v>0.20352000000000103</v>
      </c>
      <c r="AQ70" s="113">
        <f t="shared" ref="AQ70" si="72">IF((AG70)=0,"",(AP70/AG70))</f>
        <v>1.271257930419825E-2</v>
      </c>
    </row>
    <row r="71" spans="1:43" s="79" customFormat="1" ht="13.5" thickBot="1" x14ac:dyDescent="0.3">
      <c r="B71" s="400" t="s">
        <v>128</v>
      </c>
      <c r="C71" s="400"/>
      <c r="D71" s="400"/>
      <c r="E71" s="152"/>
      <c r="F71" s="153"/>
      <c r="G71" s="154"/>
      <c r="H71" s="155">
        <f>H69-H70</f>
        <v>35.313478466000007</v>
      </c>
      <c r="I71" s="156"/>
      <c r="J71" s="156"/>
      <c r="K71" s="156"/>
      <c r="L71" s="157">
        <f>L69-L70</f>
        <v>37.199618091941844</v>
      </c>
      <c r="M71" s="158"/>
      <c r="N71" s="159">
        <f t="shared" si="63"/>
        <v>1.886139625941837</v>
      </c>
      <c r="O71" s="160">
        <f t="shared" si="64"/>
        <v>5.3411323604323539E-2</v>
      </c>
      <c r="Q71" s="156"/>
      <c r="R71" s="156"/>
      <c r="S71" s="157">
        <f>S69-S70</f>
        <v>38.744130011088856</v>
      </c>
      <c r="T71" s="158"/>
      <c r="U71" s="159">
        <f t="shared" si="1"/>
        <v>1.5445119191470127</v>
      </c>
      <c r="V71" s="160">
        <f t="shared" si="59"/>
        <v>4.1519563865672689E-2</v>
      </c>
      <c r="X71" s="156"/>
      <c r="Y71" s="156"/>
      <c r="Z71" s="157">
        <f>Z69-Z70</f>
        <v>40.059074344799996</v>
      </c>
      <c r="AA71" s="158"/>
      <c r="AB71" s="159">
        <f t="shared" si="3"/>
        <v>1.3149443337111393</v>
      </c>
      <c r="AC71" s="160">
        <f t="shared" si="60"/>
        <v>3.3939188551524904E-2</v>
      </c>
      <c r="AE71" s="156"/>
      <c r="AF71" s="156"/>
      <c r="AG71" s="157">
        <f>AG69-AG70</f>
        <v>40.879194344799998</v>
      </c>
      <c r="AH71" s="158"/>
      <c r="AI71" s="159">
        <f t="shared" si="65"/>
        <v>0.82012000000000285</v>
      </c>
      <c r="AJ71" s="160">
        <f t="shared" si="61"/>
        <v>2.047276462109418E-2</v>
      </c>
      <c r="AL71" s="156"/>
      <c r="AM71" s="156"/>
      <c r="AN71" s="157">
        <f>AN69-AN70</f>
        <v>41.398874344800006</v>
      </c>
      <c r="AO71" s="158"/>
      <c r="AP71" s="159">
        <f t="shared" si="66"/>
        <v>0.51968000000000814</v>
      </c>
      <c r="AQ71" s="160">
        <f t="shared" si="62"/>
        <v>1.2712579304198385E-2</v>
      </c>
    </row>
    <row r="72" spans="1:43" s="79" customFormat="1" ht="8.25" customHeight="1" thickBot="1" x14ac:dyDescent="0.3">
      <c r="B72" s="123"/>
      <c r="C72" s="124"/>
      <c r="D72" s="125"/>
      <c r="E72" s="124"/>
      <c r="F72" s="161"/>
      <c r="G72" s="162"/>
      <c r="H72" s="163"/>
      <c r="I72" s="164"/>
      <c r="J72" s="161"/>
      <c r="K72" s="126"/>
      <c r="L72" s="165"/>
      <c r="M72" s="127"/>
      <c r="N72" s="166"/>
      <c r="O72" s="89"/>
      <c r="Q72" s="161"/>
      <c r="R72" s="126"/>
      <c r="S72" s="165"/>
      <c r="T72" s="127"/>
      <c r="U72" s="166"/>
      <c r="V72" s="89"/>
      <c r="X72" s="161"/>
      <c r="Y72" s="126"/>
      <c r="Z72" s="165"/>
      <c r="AA72" s="127"/>
      <c r="AB72" s="166"/>
      <c r="AC72" s="89"/>
      <c r="AE72" s="161"/>
      <c r="AF72" s="126"/>
      <c r="AG72" s="165"/>
      <c r="AH72" s="127"/>
      <c r="AI72" s="166"/>
      <c r="AJ72" s="89"/>
      <c r="AL72" s="161"/>
      <c r="AM72" s="126"/>
      <c r="AN72" s="165"/>
      <c r="AO72" s="127"/>
      <c r="AP72" s="166"/>
      <c r="AQ72" s="89"/>
    </row>
    <row r="73" spans="1:43" x14ac:dyDescent="0.25">
      <c r="L73" s="167"/>
      <c r="S73" s="167"/>
      <c r="Z73" s="167"/>
      <c r="AG73" s="167"/>
      <c r="AN73" s="167"/>
    </row>
    <row r="74" spans="1:43" ht="13" x14ac:dyDescent="0.3">
      <c r="B74" s="12" t="s">
        <v>43</v>
      </c>
      <c r="F74" s="168">
        <f>'Proposed Rates'!D275</f>
        <v>3.3500000000000002E-2</v>
      </c>
      <c r="J74" s="168">
        <f>'Proposed Rates'!E275</f>
        <v>3.3799999999999997E-2</v>
      </c>
      <c r="Q74" s="168">
        <f>'Proposed Rates'!F275</f>
        <v>3.3799999999999997E-2</v>
      </c>
      <c r="X74" s="168">
        <f>'Proposed Rates'!G275</f>
        <v>3.3799999999999997E-2</v>
      </c>
      <c r="AE74" s="168">
        <f>'Proposed Rates'!H275</f>
        <v>3.3799999999999997E-2</v>
      </c>
      <c r="AL74" s="168">
        <f>'Proposed Rates'!I275</f>
        <v>3.3799999999999997E-2</v>
      </c>
    </row>
    <row r="76" spans="1:43" ht="15.75" customHeight="1" x14ac:dyDescent="0.3">
      <c r="A76" s="169" t="s">
        <v>44</v>
      </c>
    </row>
    <row r="77" spans="1:43" ht="13.5" customHeight="1" x14ac:dyDescent="0.25"/>
    <row r="78" spans="1:43" ht="8.25" customHeight="1" x14ac:dyDescent="0.25">
      <c r="A78" s="6" t="s">
        <v>45</v>
      </c>
    </row>
    <row r="79" spans="1:43" x14ac:dyDescent="0.25">
      <c r="A79" s="6" t="s">
        <v>46</v>
      </c>
    </row>
    <row r="81" spans="1:2" x14ac:dyDescent="0.25">
      <c r="A81" s="11" t="s">
        <v>47</v>
      </c>
    </row>
    <row r="82" spans="1:2" x14ac:dyDescent="0.25">
      <c r="A82" s="11" t="s">
        <v>48</v>
      </c>
    </row>
    <row r="84" spans="1:2" x14ac:dyDescent="0.25">
      <c r="A84" s="6" t="s">
        <v>49</v>
      </c>
    </row>
    <row r="85" spans="1:2" x14ac:dyDescent="0.25">
      <c r="A85" s="6" t="s">
        <v>50</v>
      </c>
    </row>
    <row r="86" spans="1:2" x14ac:dyDescent="0.25">
      <c r="A86" s="6" t="s">
        <v>51</v>
      </c>
    </row>
    <row r="87" spans="1:2" x14ac:dyDescent="0.25">
      <c r="A87" s="6" t="s">
        <v>52</v>
      </c>
    </row>
    <row r="88" spans="1:2" x14ac:dyDescent="0.25">
      <c r="A88" s="6" t="s">
        <v>53</v>
      </c>
    </row>
    <row r="90" spans="1:2" x14ac:dyDescent="0.25">
      <c r="A90" s="170"/>
      <c r="B90" s="6" t="s">
        <v>54</v>
      </c>
    </row>
    <row r="92" spans="1:2" x14ac:dyDescent="0.25">
      <c r="B92"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xWindow="173" yWindow="606"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48:D49 D51:D60 D40:D46 D23:D38">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8" max="92"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476250</xdr:colOff>
                    <xdr:row>16</xdr:row>
                    <xdr:rowOff>171450</xdr:rowOff>
                  </from>
                  <to>
                    <xdr:col>9</xdr:col>
                    <xdr:colOff>628650</xdr:colOff>
                    <xdr:row>18</xdr:row>
                    <xdr:rowOff>31750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9</xdr:col>
                    <xdr:colOff>361950</xdr:colOff>
                    <xdr:row>16</xdr:row>
                    <xdr:rowOff>114300</xdr:rowOff>
                  </from>
                  <to>
                    <xdr:col>16</xdr:col>
                    <xdr:colOff>50800</xdr:colOff>
                    <xdr:row>18</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92"/>
  <sheetViews>
    <sheetView showGridLines="0" topLeftCell="A16"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1.26953125" style="6" bestFit="1" customWidth="1"/>
    <col min="9" max="9" width="2.81640625" style="6" customWidth="1"/>
    <col min="10" max="10" width="12.1796875" style="6" customWidth="1"/>
    <col min="11" max="11" width="10.453125" style="6" customWidth="1"/>
    <col min="12" max="12" width="11.54296875" style="6" bestFit="1" customWidth="1"/>
    <col min="13" max="13" width="2.81640625" style="6" customWidth="1"/>
    <col min="14" max="14" width="12.726562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7265625" style="6" bestFit="1" customWidth="1"/>
    <col min="22" max="22" width="10.81640625" style="6" bestFit="1" customWidth="1"/>
    <col min="23" max="23" width="4.54296875" style="6" customWidth="1"/>
    <col min="24" max="24" width="12.1796875" style="6" customWidth="1"/>
    <col min="25" max="25" width="8.54296875" style="6" customWidth="1"/>
    <col min="26" max="26" width="11.26953125" style="6" bestFit="1" customWidth="1"/>
    <col min="27" max="27" width="2.81640625" style="6" customWidth="1"/>
    <col min="28" max="28" width="12.7265625" style="6" bestFit="1" customWidth="1"/>
    <col min="29" max="29" width="10.81640625" style="6" bestFit="1" customWidth="1"/>
    <col min="30" max="30" width="4.54296875" style="6" customWidth="1"/>
    <col min="31" max="31" width="12.1796875" style="6" customWidth="1"/>
    <col min="32" max="32" width="9.81640625" style="6" bestFit="1" customWidth="1"/>
    <col min="33" max="33" width="11.54296875" style="6" bestFit="1" customWidth="1"/>
    <col min="34" max="34" width="2.81640625" style="6" customWidth="1"/>
    <col min="35" max="35" width="12.726562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232</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8">
        <f>+'Res (100)'!J23</f>
        <v>30.59</v>
      </c>
      <c r="K23" s="29">
        <v>1</v>
      </c>
      <c r="L23" s="26">
        <f>K23*J23</f>
        <v>30.59</v>
      </c>
      <c r="M23" s="27"/>
      <c r="N23" s="30">
        <f>L23-H23</f>
        <v>2.8000000000000007</v>
      </c>
      <c r="O23" s="31">
        <f>IF((H23)=0,"",(N23/H23))</f>
        <v>0.10075566750629726</v>
      </c>
      <c r="Q23" s="24">
        <f>+'Res (100)'!Q23</f>
        <v>32.47</v>
      </c>
      <c r="R23" s="29">
        <v>1</v>
      </c>
      <c r="S23" s="26">
        <f>R23*Q23</f>
        <v>32.47</v>
      </c>
      <c r="T23" s="27"/>
      <c r="U23" s="30">
        <f>S23-L23</f>
        <v>1.879999999999999</v>
      </c>
      <c r="V23" s="31">
        <f>IF((L23)=0,"",(U23/L23))</f>
        <v>6.1457992808107195E-2</v>
      </c>
      <c r="X23" s="24">
        <f>+'Res (100)'!X23</f>
        <v>34.04</v>
      </c>
      <c r="Y23" s="29">
        <v>1</v>
      </c>
      <c r="Z23" s="26">
        <f>Y23*X23</f>
        <v>34.04</v>
      </c>
      <c r="AA23" s="27"/>
      <c r="AB23" s="30">
        <f>Z23-S23</f>
        <v>1.5700000000000003</v>
      </c>
      <c r="AC23" s="31">
        <f>IF((S23)=0,"",(AB23/S23))</f>
        <v>4.8352325223283039E-2</v>
      </c>
      <c r="AE23" s="24">
        <f>+'Res (100)'!AE23</f>
        <v>35.03</v>
      </c>
      <c r="AF23" s="29">
        <v>1</v>
      </c>
      <c r="AG23" s="26">
        <f>AF23*AE23</f>
        <v>35.03</v>
      </c>
      <c r="AH23" s="27"/>
      <c r="AI23" s="30">
        <f>AG23-Z23</f>
        <v>0.99000000000000199</v>
      </c>
      <c r="AJ23" s="31">
        <f>IF((Z23)=0,"",(AI23/Z23))</f>
        <v>2.9083431257344361E-2</v>
      </c>
      <c r="AL23" s="24">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232</v>
      </c>
      <c r="H25" s="26">
        <f t="shared" si="0"/>
        <v>0</v>
      </c>
      <c r="I25" s="27"/>
      <c r="J25" s="28">
        <f>'Proposed Rates'!E81</f>
        <v>0</v>
      </c>
      <c r="K25" s="29">
        <f>$F$18</f>
        <v>232</v>
      </c>
      <c r="L25" s="26">
        <f t="shared" ref="L25:L27" si="9">K25*J25</f>
        <v>0</v>
      </c>
      <c r="M25" s="27"/>
      <c r="N25" s="30">
        <f t="shared" ref="N25:N27" si="10">L25-H25</f>
        <v>0</v>
      </c>
      <c r="O25" s="31" t="str">
        <f t="shared" ref="O25:O27" si="11">IF((H25)=0,"",(N25/H25))</f>
        <v/>
      </c>
      <c r="Q25" s="24">
        <f>'Proposed Rates'!F81</f>
        <v>0</v>
      </c>
      <c r="R25" s="29">
        <f>$F$18</f>
        <v>232</v>
      </c>
      <c r="S25" s="26">
        <f t="shared" ref="S25:S27" si="12">R25*Q25</f>
        <v>0</v>
      </c>
      <c r="T25" s="27"/>
      <c r="U25" s="30">
        <f t="shared" si="1"/>
        <v>0</v>
      </c>
      <c r="V25" s="31" t="str">
        <f t="shared" si="2"/>
        <v/>
      </c>
      <c r="X25" s="24">
        <f>'Proposed Rates'!G81</f>
        <v>0</v>
      </c>
      <c r="Y25" s="29">
        <f>$F$18</f>
        <v>232</v>
      </c>
      <c r="Z25" s="26">
        <f t="shared" ref="Z25:Z27" si="13">Y25*X25</f>
        <v>0</v>
      </c>
      <c r="AA25" s="27"/>
      <c r="AB25" s="30">
        <f t="shared" si="3"/>
        <v>0</v>
      </c>
      <c r="AC25" s="31" t="str">
        <f t="shared" si="4"/>
        <v/>
      </c>
      <c r="AE25" s="24">
        <f>'Proposed Rates'!H81</f>
        <v>0</v>
      </c>
      <c r="AF25" s="29">
        <f>$F$18</f>
        <v>232</v>
      </c>
      <c r="AG25" s="26">
        <f t="shared" ref="AG25:AG27" si="14">AF25*AE25</f>
        <v>0</v>
      </c>
      <c r="AH25" s="27"/>
      <c r="AI25" s="30">
        <f t="shared" si="5"/>
        <v>0</v>
      </c>
      <c r="AJ25" s="31" t="str">
        <f t="shared" si="6"/>
        <v/>
      </c>
      <c r="AL25" s="24">
        <f>'Proposed Rates'!I81</f>
        <v>0</v>
      </c>
      <c r="AM25" s="29">
        <f>$F$18</f>
        <v>232</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232</v>
      </c>
      <c r="H26" s="26">
        <f t="shared" si="0"/>
        <v>0</v>
      </c>
      <c r="I26" s="27"/>
      <c r="J26" s="28">
        <f>'Proposed Rates'!E95</f>
        <v>0</v>
      </c>
      <c r="K26" s="29">
        <f t="shared" ref="K26:K27" si="16">$F$18</f>
        <v>232</v>
      </c>
      <c r="L26" s="26">
        <f t="shared" si="9"/>
        <v>0</v>
      </c>
      <c r="M26" s="27"/>
      <c r="N26" s="30">
        <f t="shared" si="10"/>
        <v>0</v>
      </c>
      <c r="O26" s="31" t="str">
        <f t="shared" si="11"/>
        <v/>
      </c>
      <c r="Q26" s="24">
        <f>'Proposed Rates'!F95</f>
        <v>0</v>
      </c>
      <c r="R26" s="29">
        <f t="shared" ref="R26:R27" si="17">$F$18</f>
        <v>232</v>
      </c>
      <c r="S26" s="26">
        <f t="shared" si="12"/>
        <v>0</v>
      </c>
      <c r="T26" s="27"/>
      <c r="U26" s="30">
        <f t="shared" si="1"/>
        <v>0</v>
      </c>
      <c r="V26" s="31" t="str">
        <f t="shared" si="2"/>
        <v/>
      </c>
      <c r="X26" s="24">
        <f>'Proposed Rates'!G95</f>
        <v>0</v>
      </c>
      <c r="Y26" s="29">
        <f t="shared" ref="Y26:Y27" si="18">$F$18</f>
        <v>232</v>
      </c>
      <c r="Z26" s="26">
        <f t="shared" si="13"/>
        <v>0</v>
      </c>
      <c r="AA26" s="27"/>
      <c r="AB26" s="30">
        <f t="shared" si="3"/>
        <v>0</v>
      </c>
      <c r="AC26" s="31" t="str">
        <f t="shared" si="4"/>
        <v/>
      </c>
      <c r="AE26" s="24">
        <f>'Proposed Rates'!H95</f>
        <v>0</v>
      </c>
      <c r="AF26" s="29">
        <f t="shared" ref="AF26:AF27" si="19">$F$18</f>
        <v>232</v>
      </c>
      <c r="AG26" s="26">
        <f t="shared" si="14"/>
        <v>0</v>
      </c>
      <c r="AH26" s="27"/>
      <c r="AI26" s="30">
        <f t="shared" si="5"/>
        <v>0</v>
      </c>
      <c r="AJ26" s="31" t="str">
        <f t="shared" si="6"/>
        <v/>
      </c>
      <c r="AL26" s="24">
        <f>'Proposed Rates'!I95</f>
        <v>0</v>
      </c>
      <c r="AM26" s="29">
        <f t="shared" ref="AM26:AM27" si="20">$F$18</f>
        <v>232</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232</v>
      </c>
      <c r="H27" s="26">
        <f t="shared" si="0"/>
        <v>0</v>
      </c>
      <c r="I27" s="27"/>
      <c r="J27" s="28">
        <f>'Proposed Rates'!E109</f>
        <v>0</v>
      </c>
      <c r="K27" s="29">
        <f t="shared" si="16"/>
        <v>232</v>
      </c>
      <c r="L27" s="26">
        <f t="shared" si="9"/>
        <v>0</v>
      </c>
      <c r="M27" s="27"/>
      <c r="N27" s="30">
        <f t="shared" si="10"/>
        <v>0</v>
      </c>
      <c r="O27" s="31" t="str">
        <f t="shared" si="11"/>
        <v/>
      </c>
      <c r="Q27" s="24">
        <f>'Proposed Rates'!F109</f>
        <v>0</v>
      </c>
      <c r="R27" s="29">
        <f t="shared" si="17"/>
        <v>232</v>
      </c>
      <c r="S27" s="26">
        <f t="shared" si="12"/>
        <v>0</v>
      </c>
      <c r="T27" s="27"/>
      <c r="U27" s="30">
        <f t="shared" si="1"/>
        <v>0</v>
      </c>
      <c r="V27" s="31" t="str">
        <f t="shared" si="2"/>
        <v/>
      </c>
      <c r="X27" s="24">
        <f>'Proposed Rates'!G109</f>
        <v>0</v>
      </c>
      <c r="Y27" s="29">
        <f t="shared" si="18"/>
        <v>232</v>
      </c>
      <c r="Z27" s="26">
        <f t="shared" si="13"/>
        <v>0</v>
      </c>
      <c r="AA27" s="27"/>
      <c r="AB27" s="30">
        <f t="shared" si="3"/>
        <v>0</v>
      </c>
      <c r="AC27" s="31" t="str">
        <f t="shared" si="4"/>
        <v/>
      </c>
      <c r="AE27" s="24">
        <f>'Proposed Rates'!H109</f>
        <v>0</v>
      </c>
      <c r="AF27" s="29">
        <f t="shared" si="19"/>
        <v>232</v>
      </c>
      <c r="AG27" s="26">
        <f t="shared" si="14"/>
        <v>0</v>
      </c>
      <c r="AH27" s="27"/>
      <c r="AI27" s="30">
        <f t="shared" si="5"/>
        <v>0</v>
      </c>
      <c r="AJ27" s="31" t="str">
        <f t="shared" si="6"/>
        <v/>
      </c>
      <c r="AL27" s="24">
        <f>'Proposed Rates'!I109</f>
        <v>0</v>
      </c>
      <c r="AM27" s="29">
        <f t="shared" si="20"/>
        <v>232</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232</v>
      </c>
      <c r="H29" s="26">
        <f t="shared" si="0"/>
        <v>0</v>
      </c>
      <c r="I29" s="27"/>
      <c r="J29" s="28">
        <f>+'Res (100)'!J29</f>
        <v>0</v>
      </c>
      <c r="K29" s="25">
        <f>$F$18</f>
        <v>232</v>
      </c>
      <c r="L29" s="26">
        <f t="shared" si="22"/>
        <v>0</v>
      </c>
      <c r="M29" s="27"/>
      <c r="N29" s="30">
        <f t="shared" si="23"/>
        <v>0</v>
      </c>
      <c r="O29" s="31" t="str">
        <f t="shared" si="24"/>
        <v/>
      </c>
      <c r="Q29" s="24">
        <f>+'Res (100)'!Q29</f>
        <v>0</v>
      </c>
      <c r="R29" s="25">
        <f>$F$18</f>
        <v>232</v>
      </c>
      <c r="S29" s="26">
        <f t="shared" si="25"/>
        <v>0</v>
      </c>
      <c r="T29" s="27"/>
      <c r="U29" s="30">
        <f t="shared" si="1"/>
        <v>0</v>
      </c>
      <c r="V29" s="31" t="str">
        <f t="shared" si="2"/>
        <v/>
      </c>
      <c r="X29" s="24">
        <f>+'Res (100)'!X29</f>
        <v>0</v>
      </c>
      <c r="Y29" s="25">
        <f>$F$18</f>
        <v>232</v>
      </c>
      <c r="Z29" s="26">
        <f t="shared" si="26"/>
        <v>0</v>
      </c>
      <c r="AA29" s="27"/>
      <c r="AB29" s="30">
        <f t="shared" si="3"/>
        <v>0</v>
      </c>
      <c r="AC29" s="31" t="str">
        <f t="shared" si="4"/>
        <v/>
      </c>
      <c r="AE29" s="44">
        <f>+'Res (100)'!AE29</f>
        <v>0</v>
      </c>
      <c r="AF29" s="25">
        <f>$F$18</f>
        <v>232</v>
      </c>
      <c r="AG29" s="26">
        <f t="shared" si="27"/>
        <v>0</v>
      </c>
      <c r="AH29" s="27"/>
      <c r="AI29" s="30">
        <f t="shared" si="5"/>
        <v>0</v>
      </c>
      <c r="AJ29" s="31" t="str">
        <f t="shared" si="6"/>
        <v/>
      </c>
      <c r="AL29" s="24">
        <f>+'Res (100)'!AL29</f>
        <v>0</v>
      </c>
      <c r="AM29" s="25">
        <f>$F$18</f>
        <v>232</v>
      </c>
      <c r="AN29" s="26">
        <f t="shared" si="28"/>
        <v>0</v>
      </c>
      <c r="AO29" s="27"/>
      <c r="AP29" s="30">
        <f t="shared" si="7"/>
        <v>0</v>
      </c>
      <c r="AQ29" s="31" t="str">
        <f t="shared" si="8"/>
        <v/>
      </c>
    </row>
    <row r="30" spans="2:43" x14ac:dyDescent="0.25">
      <c r="B30" s="21" t="s">
        <v>21</v>
      </c>
      <c r="C30" s="21"/>
      <c r="D30" s="22"/>
      <c r="E30" s="23"/>
      <c r="F30" s="24"/>
      <c r="G30" s="25">
        <f t="shared" ref="G30" si="29">$F$18</f>
        <v>232</v>
      </c>
      <c r="H30" s="26">
        <f t="shared" si="0"/>
        <v>0</v>
      </c>
      <c r="I30" s="27"/>
      <c r="J30" s="178"/>
      <c r="K30" s="25">
        <f t="shared" ref="K30:K38" si="30">$F$18</f>
        <v>232</v>
      </c>
      <c r="L30" s="26">
        <f t="shared" si="22"/>
        <v>0</v>
      </c>
      <c r="M30" s="27"/>
      <c r="N30" s="30">
        <f t="shared" si="23"/>
        <v>0</v>
      </c>
      <c r="O30" s="31" t="str">
        <f t="shared" si="24"/>
        <v/>
      </c>
      <c r="Q30" s="24"/>
      <c r="R30" s="25">
        <f t="shared" ref="R30:R38" si="31">$F$18</f>
        <v>232</v>
      </c>
      <c r="S30" s="26">
        <f t="shared" si="25"/>
        <v>0</v>
      </c>
      <c r="T30" s="27"/>
      <c r="U30" s="30">
        <f t="shared" si="1"/>
        <v>0</v>
      </c>
      <c r="V30" s="31" t="str">
        <f t="shared" si="2"/>
        <v/>
      </c>
      <c r="X30" s="24"/>
      <c r="Y30" s="25">
        <f t="shared" ref="Y30:Y38" si="32">$F$18</f>
        <v>232</v>
      </c>
      <c r="Z30" s="26">
        <f t="shared" si="26"/>
        <v>0</v>
      </c>
      <c r="AA30" s="27"/>
      <c r="AB30" s="30">
        <f t="shared" si="3"/>
        <v>0</v>
      </c>
      <c r="AC30" s="31" t="str">
        <f t="shared" si="4"/>
        <v/>
      </c>
      <c r="AE30" s="24"/>
      <c r="AF30" s="25">
        <f t="shared" ref="AF30:AF38" si="33">$F$18</f>
        <v>232</v>
      </c>
      <c r="AG30" s="26">
        <f t="shared" si="27"/>
        <v>0</v>
      </c>
      <c r="AH30" s="27"/>
      <c r="AI30" s="30">
        <f t="shared" si="5"/>
        <v>0</v>
      </c>
      <c r="AJ30" s="31" t="str">
        <f t="shared" si="6"/>
        <v/>
      </c>
      <c r="AL30" s="24"/>
      <c r="AM30" s="25">
        <f t="shared" ref="AM30:AM38" si="34">$F$18</f>
        <v>232</v>
      </c>
      <c r="AN30" s="26">
        <f t="shared" si="28"/>
        <v>0</v>
      </c>
      <c r="AO30" s="27"/>
      <c r="AP30" s="30">
        <f t="shared" si="7"/>
        <v>0</v>
      </c>
      <c r="AQ30" s="31" t="str">
        <f t="shared" si="8"/>
        <v/>
      </c>
    </row>
    <row r="31" spans="2:43" x14ac:dyDescent="0.25">
      <c r="B31" s="21" t="s">
        <v>136</v>
      </c>
      <c r="C31" s="21"/>
      <c r="D31" s="22" t="s">
        <v>17</v>
      </c>
      <c r="E31" s="23"/>
      <c r="F31" s="24">
        <f>+'Proposed Rates'!D67</f>
        <v>0</v>
      </c>
      <c r="G31" s="25">
        <f>$F$18</f>
        <v>232</v>
      </c>
      <c r="H31" s="26">
        <f t="shared" si="0"/>
        <v>0</v>
      </c>
      <c r="I31" s="27"/>
      <c r="J31" s="178">
        <f>+'Proposed Rates'!E67</f>
        <v>0.25</v>
      </c>
      <c r="K31" s="25">
        <v>1</v>
      </c>
      <c r="L31" s="26">
        <f t="shared" si="22"/>
        <v>0.25</v>
      </c>
      <c r="M31" s="27"/>
      <c r="N31" s="30">
        <f t="shared" si="23"/>
        <v>0.25</v>
      </c>
      <c r="O31" s="31" t="str">
        <f t="shared" si="24"/>
        <v/>
      </c>
      <c r="Q31" s="176">
        <f>+'Res (100)'!Q31</f>
        <v>0.25</v>
      </c>
      <c r="R31" s="25">
        <f>K31</f>
        <v>1</v>
      </c>
      <c r="S31" s="26">
        <f t="shared" si="25"/>
        <v>0.25</v>
      </c>
      <c r="T31" s="27"/>
      <c r="U31" s="30">
        <f t="shared" si="1"/>
        <v>0</v>
      </c>
      <c r="V31" s="31">
        <f t="shared" si="2"/>
        <v>0</v>
      </c>
      <c r="X31" s="24">
        <f>+'Res (100)'!X31</f>
        <v>0</v>
      </c>
      <c r="Y31" s="25">
        <f t="shared" si="32"/>
        <v>232</v>
      </c>
      <c r="Z31" s="26">
        <f t="shared" si="26"/>
        <v>0</v>
      </c>
      <c r="AA31" s="27"/>
      <c r="AB31" s="30">
        <f t="shared" si="3"/>
        <v>-0.25</v>
      </c>
      <c r="AC31" s="31">
        <f t="shared" si="4"/>
        <v>-1</v>
      </c>
      <c r="AE31" s="24">
        <f>+'Res (100)'!AE31</f>
        <v>0</v>
      </c>
      <c r="AF31" s="25">
        <f t="shared" si="33"/>
        <v>232</v>
      </c>
      <c r="AG31" s="26">
        <f t="shared" si="27"/>
        <v>0</v>
      </c>
      <c r="AH31" s="27"/>
      <c r="AI31" s="30">
        <f t="shared" si="5"/>
        <v>0</v>
      </c>
      <c r="AJ31" s="31" t="str">
        <f t="shared" si="6"/>
        <v/>
      </c>
      <c r="AL31" s="24">
        <f>+'Res (100)'!AL31</f>
        <v>0</v>
      </c>
      <c r="AM31" s="25">
        <f t="shared" si="34"/>
        <v>232</v>
      </c>
      <c r="AN31" s="26">
        <f t="shared" si="28"/>
        <v>0</v>
      </c>
      <c r="AO31" s="27"/>
      <c r="AP31" s="30">
        <f t="shared" si="7"/>
        <v>0</v>
      </c>
      <c r="AQ31" s="31" t="str">
        <f t="shared" si="8"/>
        <v/>
      </c>
    </row>
    <row r="32" spans="2:43" x14ac:dyDescent="0.25">
      <c r="B32" s="33"/>
      <c r="C32" s="21"/>
      <c r="D32" s="22"/>
      <c r="E32" s="23"/>
      <c r="F32" s="24"/>
      <c r="G32" s="25">
        <f t="shared" ref="G32:G38" si="35">$F$18</f>
        <v>232</v>
      </c>
      <c r="H32" s="26">
        <f t="shared" si="0"/>
        <v>0</v>
      </c>
      <c r="I32" s="27"/>
      <c r="J32" s="28"/>
      <c r="K32" s="25">
        <f t="shared" si="30"/>
        <v>232</v>
      </c>
      <c r="L32" s="26">
        <f t="shared" si="22"/>
        <v>0</v>
      </c>
      <c r="M32" s="27"/>
      <c r="N32" s="30">
        <f t="shared" si="23"/>
        <v>0</v>
      </c>
      <c r="O32" s="31" t="str">
        <f t="shared" si="24"/>
        <v/>
      </c>
      <c r="Q32" s="28"/>
      <c r="R32" s="25">
        <f t="shared" si="31"/>
        <v>232</v>
      </c>
      <c r="S32" s="26">
        <f t="shared" si="25"/>
        <v>0</v>
      </c>
      <c r="T32" s="27"/>
      <c r="U32" s="30">
        <f t="shared" si="1"/>
        <v>0</v>
      </c>
      <c r="V32" s="31" t="str">
        <f t="shared" si="2"/>
        <v/>
      </c>
      <c r="X32" s="28"/>
      <c r="Y32" s="25">
        <f t="shared" si="32"/>
        <v>232</v>
      </c>
      <c r="Z32" s="26">
        <f t="shared" si="26"/>
        <v>0</v>
      </c>
      <c r="AA32" s="27"/>
      <c r="AB32" s="30">
        <f t="shared" si="3"/>
        <v>0</v>
      </c>
      <c r="AC32" s="31" t="str">
        <f t="shared" si="4"/>
        <v/>
      </c>
      <c r="AE32" s="28"/>
      <c r="AF32" s="25">
        <f t="shared" si="33"/>
        <v>232</v>
      </c>
      <c r="AG32" s="26">
        <f t="shared" si="27"/>
        <v>0</v>
      </c>
      <c r="AH32" s="27"/>
      <c r="AI32" s="30">
        <f t="shared" si="5"/>
        <v>0</v>
      </c>
      <c r="AJ32" s="31" t="str">
        <f t="shared" si="6"/>
        <v/>
      </c>
      <c r="AL32" s="28"/>
      <c r="AM32" s="25">
        <f t="shared" si="34"/>
        <v>232</v>
      </c>
      <c r="AN32" s="26">
        <f t="shared" si="28"/>
        <v>0</v>
      </c>
      <c r="AO32" s="27"/>
      <c r="AP32" s="30">
        <f t="shared" si="7"/>
        <v>0</v>
      </c>
      <c r="AQ32" s="31" t="str">
        <f t="shared" si="8"/>
        <v/>
      </c>
    </row>
    <row r="33" spans="2:200" x14ac:dyDescent="0.25">
      <c r="B33" s="33"/>
      <c r="C33" s="21"/>
      <c r="D33" s="22"/>
      <c r="E33" s="23"/>
      <c r="F33" s="24"/>
      <c r="G33" s="25">
        <f t="shared" si="35"/>
        <v>232</v>
      </c>
      <c r="H33" s="26">
        <f t="shared" si="0"/>
        <v>0</v>
      </c>
      <c r="I33" s="27"/>
      <c r="J33" s="28"/>
      <c r="K33" s="25">
        <f t="shared" si="30"/>
        <v>232</v>
      </c>
      <c r="L33" s="26">
        <f t="shared" si="22"/>
        <v>0</v>
      </c>
      <c r="M33" s="27"/>
      <c r="N33" s="30">
        <f t="shared" si="23"/>
        <v>0</v>
      </c>
      <c r="O33" s="31" t="str">
        <f t="shared" si="24"/>
        <v/>
      </c>
      <c r="Q33" s="28"/>
      <c r="R33" s="25">
        <f t="shared" si="31"/>
        <v>232</v>
      </c>
      <c r="S33" s="26">
        <f t="shared" si="25"/>
        <v>0</v>
      </c>
      <c r="T33" s="27"/>
      <c r="U33" s="30">
        <f t="shared" si="1"/>
        <v>0</v>
      </c>
      <c r="V33" s="31" t="str">
        <f t="shared" si="2"/>
        <v/>
      </c>
      <c r="X33" s="28"/>
      <c r="Y33" s="25">
        <f t="shared" si="32"/>
        <v>232</v>
      </c>
      <c r="Z33" s="26">
        <f t="shared" si="26"/>
        <v>0</v>
      </c>
      <c r="AA33" s="27"/>
      <c r="AB33" s="30">
        <f t="shared" si="3"/>
        <v>0</v>
      </c>
      <c r="AC33" s="31" t="str">
        <f t="shared" si="4"/>
        <v/>
      </c>
      <c r="AE33" s="28"/>
      <c r="AF33" s="25">
        <f t="shared" si="33"/>
        <v>232</v>
      </c>
      <c r="AG33" s="26">
        <f t="shared" si="27"/>
        <v>0</v>
      </c>
      <c r="AH33" s="27"/>
      <c r="AI33" s="30">
        <f t="shared" si="5"/>
        <v>0</v>
      </c>
      <c r="AJ33" s="31" t="str">
        <f t="shared" si="6"/>
        <v/>
      </c>
      <c r="AL33" s="28"/>
      <c r="AM33" s="25">
        <f t="shared" si="34"/>
        <v>232</v>
      </c>
      <c r="AN33" s="26">
        <f t="shared" si="28"/>
        <v>0</v>
      </c>
      <c r="AO33" s="27"/>
      <c r="AP33" s="30">
        <f t="shared" si="7"/>
        <v>0</v>
      </c>
      <c r="AQ33" s="31" t="str">
        <f t="shared" si="8"/>
        <v/>
      </c>
    </row>
    <row r="34" spans="2:200" x14ac:dyDescent="0.25">
      <c r="B34" s="33"/>
      <c r="C34" s="21"/>
      <c r="D34" s="22"/>
      <c r="E34" s="23"/>
      <c r="F34" s="24"/>
      <c r="G34" s="25">
        <f t="shared" si="35"/>
        <v>232</v>
      </c>
      <c r="H34" s="26">
        <f t="shared" si="0"/>
        <v>0</v>
      </c>
      <c r="I34" s="27"/>
      <c r="J34" s="28"/>
      <c r="K34" s="25">
        <f t="shared" si="30"/>
        <v>232</v>
      </c>
      <c r="L34" s="26">
        <f t="shared" si="22"/>
        <v>0</v>
      </c>
      <c r="M34" s="27"/>
      <c r="N34" s="30">
        <f t="shared" si="23"/>
        <v>0</v>
      </c>
      <c r="O34" s="31" t="str">
        <f t="shared" si="24"/>
        <v/>
      </c>
      <c r="Q34" s="28"/>
      <c r="R34" s="25">
        <f t="shared" si="31"/>
        <v>232</v>
      </c>
      <c r="S34" s="26">
        <f t="shared" si="25"/>
        <v>0</v>
      </c>
      <c r="T34" s="27"/>
      <c r="U34" s="30">
        <f t="shared" si="1"/>
        <v>0</v>
      </c>
      <c r="V34" s="31" t="str">
        <f t="shared" si="2"/>
        <v/>
      </c>
      <c r="X34" s="28"/>
      <c r="Y34" s="25">
        <f t="shared" si="32"/>
        <v>232</v>
      </c>
      <c r="Z34" s="26">
        <f t="shared" si="26"/>
        <v>0</v>
      </c>
      <c r="AA34" s="27"/>
      <c r="AB34" s="30">
        <f t="shared" si="3"/>
        <v>0</v>
      </c>
      <c r="AC34" s="31" t="str">
        <f t="shared" si="4"/>
        <v/>
      </c>
      <c r="AE34" s="28"/>
      <c r="AF34" s="25">
        <f t="shared" si="33"/>
        <v>232</v>
      </c>
      <c r="AG34" s="26">
        <f t="shared" si="27"/>
        <v>0</v>
      </c>
      <c r="AH34" s="27"/>
      <c r="AI34" s="30">
        <f t="shared" si="5"/>
        <v>0</v>
      </c>
      <c r="AJ34" s="31" t="str">
        <f t="shared" si="6"/>
        <v/>
      </c>
      <c r="AL34" s="28"/>
      <c r="AM34" s="25">
        <f t="shared" si="34"/>
        <v>232</v>
      </c>
      <c r="AN34" s="26">
        <f t="shared" si="28"/>
        <v>0</v>
      </c>
      <c r="AO34" s="27"/>
      <c r="AP34" s="30">
        <f t="shared" si="7"/>
        <v>0</v>
      </c>
      <c r="AQ34" s="31" t="str">
        <f t="shared" si="8"/>
        <v/>
      </c>
    </row>
    <row r="35" spans="2:200" x14ac:dyDescent="0.25">
      <c r="B35" s="33"/>
      <c r="C35" s="21"/>
      <c r="D35" s="22"/>
      <c r="E35" s="23"/>
      <c r="F35" s="24"/>
      <c r="G35" s="25">
        <f t="shared" si="35"/>
        <v>232</v>
      </c>
      <c r="H35" s="26">
        <f t="shared" si="0"/>
        <v>0</v>
      </c>
      <c r="I35" s="27"/>
      <c r="J35" s="28"/>
      <c r="K35" s="25">
        <f t="shared" si="30"/>
        <v>232</v>
      </c>
      <c r="L35" s="26">
        <f t="shared" si="22"/>
        <v>0</v>
      </c>
      <c r="M35" s="27"/>
      <c r="N35" s="30">
        <f t="shared" si="23"/>
        <v>0</v>
      </c>
      <c r="O35" s="31" t="str">
        <f t="shared" si="24"/>
        <v/>
      </c>
      <c r="Q35" s="28"/>
      <c r="R35" s="25">
        <f t="shared" si="31"/>
        <v>232</v>
      </c>
      <c r="S35" s="26">
        <f t="shared" si="25"/>
        <v>0</v>
      </c>
      <c r="T35" s="27"/>
      <c r="U35" s="30">
        <f t="shared" si="1"/>
        <v>0</v>
      </c>
      <c r="V35" s="31" t="str">
        <f t="shared" si="2"/>
        <v/>
      </c>
      <c r="X35" s="28"/>
      <c r="Y35" s="25">
        <f t="shared" si="32"/>
        <v>232</v>
      </c>
      <c r="Z35" s="26">
        <f t="shared" si="26"/>
        <v>0</v>
      </c>
      <c r="AA35" s="27"/>
      <c r="AB35" s="30">
        <f t="shared" si="3"/>
        <v>0</v>
      </c>
      <c r="AC35" s="31" t="str">
        <f t="shared" si="4"/>
        <v/>
      </c>
      <c r="AE35" s="28"/>
      <c r="AF35" s="25">
        <f t="shared" si="33"/>
        <v>232</v>
      </c>
      <c r="AG35" s="26">
        <f t="shared" si="27"/>
        <v>0</v>
      </c>
      <c r="AH35" s="27"/>
      <c r="AI35" s="30">
        <f t="shared" si="5"/>
        <v>0</v>
      </c>
      <c r="AJ35" s="31" t="str">
        <f t="shared" si="6"/>
        <v/>
      </c>
      <c r="AL35" s="28"/>
      <c r="AM35" s="25">
        <f t="shared" si="34"/>
        <v>232</v>
      </c>
      <c r="AN35" s="26">
        <f t="shared" si="28"/>
        <v>0</v>
      </c>
      <c r="AO35" s="27"/>
      <c r="AP35" s="30">
        <f t="shared" si="7"/>
        <v>0</v>
      </c>
      <c r="AQ35" s="31" t="str">
        <f t="shared" si="8"/>
        <v/>
      </c>
    </row>
    <row r="36" spans="2:200"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c r="GI36" s="229"/>
      <c r="GJ36" s="21"/>
      <c r="GK36" s="22"/>
      <c r="GL36" s="23"/>
      <c r="GM36" s="24"/>
      <c r="GN36" s="25"/>
      <c r="GO36" s="26"/>
      <c r="GP36" s="27"/>
      <c r="GQ36" s="178"/>
      <c r="GR36" s="25"/>
    </row>
    <row r="37" spans="2:200" x14ac:dyDescent="0.25">
      <c r="B37" s="33"/>
      <c r="C37" s="21"/>
      <c r="D37" s="22"/>
      <c r="E37" s="23"/>
      <c r="F37" s="24"/>
      <c r="G37" s="25">
        <f t="shared" si="35"/>
        <v>232</v>
      </c>
      <c r="H37" s="26">
        <f t="shared" si="0"/>
        <v>0</v>
      </c>
      <c r="I37" s="27"/>
      <c r="J37" s="28"/>
      <c r="K37" s="25">
        <f t="shared" si="30"/>
        <v>232</v>
      </c>
      <c r="L37" s="26">
        <f t="shared" si="22"/>
        <v>0</v>
      </c>
      <c r="M37" s="27"/>
      <c r="N37" s="30">
        <f t="shared" si="23"/>
        <v>0</v>
      </c>
      <c r="O37" s="31" t="str">
        <f t="shared" si="24"/>
        <v/>
      </c>
      <c r="Q37" s="28"/>
      <c r="R37" s="25">
        <f t="shared" si="31"/>
        <v>232</v>
      </c>
      <c r="S37" s="26">
        <f t="shared" si="25"/>
        <v>0</v>
      </c>
      <c r="T37" s="27"/>
      <c r="U37" s="30">
        <f t="shared" si="1"/>
        <v>0</v>
      </c>
      <c r="V37" s="31" t="str">
        <f t="shared" si="2"/>
        <v/>
      </c>
      <c r="X37" s="28"/>
      <c r="Y37" s="25">
        <f t="shared" si="32"/>
        <v>232</v>
      </c>
      <c r="Z37" s="26">
        <f t="shared" si="26"/>
        <v>0</v>
      </c>
      <c r="AA37" s="27"/>
      <c r="AB37" s="30">
        <f t="shared" si="3"/>
        <v>0</v>
      </c>
      <c r="AC37" s="31" t="str">
        <f t="shared" si="4"/>
        <v/>
      </c>
      <c r="AE37" s="28"/>
      <c r="AF37" s="25">
        <f t="shared" si="33"/>
        <v>232</v>
      </c>
      <c r="AG37" s="26">
        <f t="shared" si="27"/>
        <v>0</v>
      </c>
      <c r="AH37" s="27"/>
      <c r="AI37" s="30">
        <f t="shared" si="5"/>
        <v>0</v>
      </c>
      <c r="AJ37" s="31" t="str">
        <f t="shared" si="6"/>
        <v/>
      </c>
      <c r="AL37" s="28"/>
      <c r="AM37" s="25">
        <f t="shared" si="34"/>
        <v>232</v>
      </c>
      <c r="AN37" s="26">
        <f t="shared" si="28"/>
        <v>0</v>
      </c>
      <c r="AO37" s="27"/>
      <c r="AP37" s="30">
        <f t="shared" si="7"/>
        <v>0</v>
      </c>
      <c r="AQ37" s="31" t="str">
        <f t="shared" si="8"/>
        <v/>
      </c>
    </row>
    <row r="38" spans="2:200" x14ac:dyDescent="0.25">
      <c r="B38" s="33"/>
      <c r="C38" s="21"/>
      <c r="D38" s="22"/>
      <c r="E38" s="23"/>
      <c r="F38" s="24"/>
      <c r="G38" s="25">
        <f t="shared" si="35"/>
        <v>232</v>
      </c>
      <c r="H38" s="26">
        <f t="shared" si="0"/>
        <v>0</v>
      </c>
      <c r="I38" s="27"/>
      <c r="J38" s="28"/>
      <c r="K38" s="25">
        <f t="shared" si="30"/>
        <v>232</v>
      </c>
      <c r="L38" s="26">
        <f t="shared" si="22"/>
        <v>0</v>
      </c>
      <c r="M38" s="27"/>
      <c r="N38" s="30">
        <f t="shared" si="23"/>
        <v>0</v>
      </c>
      <c r="O38" s="31" t="str">
        <f t="shared" si="24"/>
        <v/>
      </c>
      <c r="Q38" s="28"/>
      <c r="R38" s="25">
        <f t="shared" si="31"/>
        <v>232</v>
      </c>
      <c r="S38" s="26">
        <f t="shared" si="25"/>
        <v>0</v>
      </c>
      <c r="T38" s="27"/>
      <c r="U38" s="30">
        <f t="shared" si="1"/>
        <v>0</v>
      </c>
      <c r="V38" s="31" t="str">
        <f t="shared" si="2"/>
        <v/>
      </c>
      <c r="X38" s="28"/>
      <c r="Y38" s="25">
        <f t="shared" si="32"/>
        <v>232</v>
      </c>
      <c r="Z38" s="26">
        <f t="shared" si="26"/>
        <v>0</v>
      </c>
      <c r="AA38" s="27"/>
      <c r="AB38" s="30">
        <f t="shared" si="3"/>
        <v>0</v>
      </c>
      <c r="AC38" s="31" t="str">
        <f t="shared" si="4"/>
        <v/>
      </c>
      <c r="AE38" s="28"/>
      <c r="AF38" s="25">
        <f t="shared" si="33"/>
        <v>232</v>
      </c>
      <c r="AG38" s="26">
        <f t="shared" si="27"/>
        <v>0</v>
      </c>
      <c r="AH38" s="27"/>
      <c r="AI38" s="30">
        <f t="shared" si="5"/>
        <v>0</v>
      </c>
      <c r="AJ38" s="31" t="str">
        <f t="shared" si="6"/>
        <v/>
      </c>
      <c r="AL38" s="28"/>
      <c r="AM38" s="25">
        <f t="shared" si="34"/>
        <v>232</v>
      </c>
      <c r="AN38" s="26">
        <f t="shared" si="28"/>
        <v>0</v>
      </c>
      <c r="AO38" s="27"/>
      <c r="AP38" s="30">
        <f t="shared" si="7"/>
        <v>0</v>
      </c>
      <c r="AQ38" s="31" t="str">
        <f t="shared" si="8"/>
        <v/>
      </c>
    </row>
    <row r="39" spans="2:200"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200" ht="25" x14ac:dyDescent="0.25">
      <c r="B40" s="40" t="s">
        <v>99</v>
      </c>
      <c r="C40" s="21"/>
      <c r="D40" s="22" t="s">
        <v>20</v>
      </c>
      <c r="E40" s="23"/>
      <c r="F40" s="24">
        <f>+'Proposed Rates'!D38</f>
        <v>-2.9999999999999997E-4</v>
      </c>
      <c r="G40" s="25">
        <f>$F$18</f>
        <v>232</v>
      </c>
      <c r="H40" s="26">
        <f>G40*F40</f>
        <v>-6.9599999999999995E-2</v>
      </c>
      <c r="I40" s="27"/>
      <c r="J40" s="28">
        <f>+'Proposed Rates'!E38</f>
        <v>-5.9999999999999995E-4</v>
      </c>
      <c r="K40" s="25">
        <f>$F$18</f>
        <v>232</v>
      </c>
      <c r="L40" s="26">
        <f>K40*J40</f>
        <v>-0.13919999999999999</v>
      </c>
      <c r="M40" s="27"/>
      <c r="N40" s="30">
        <f>L40-H40</f>
        <v>-6.9599999999999995E-2</v>
      </c>
      <c r="O40" s="31">
        <f>IF((H40)=0,"",(N40/H40))</f>
        <v>1</v>
      </c>
      <c r="Q40" s="28">
        <f>+'Proposed Rates'!F38</f>
        <v>-5.9999999999999995E-4</v>
      </c>
      <c r="R40" s="25">
        <f>$F$18</f>
        <v>232</v>
      </c>
      <c r="S40" s="26">
        <f>R40*Q40</f>
        <v>-0.13919999999999999</v>
      </c>
      <c r="T40" s="27"/>
      <c r="U40" s="30">
        <f t="shared" si="1"/>
        <v>0</v>
      </c>
      <c r="V40" s="31">
        <f t="shared" si="2"/>
        <v>0</v>
      </c>
      <c r="X40" s="28">
        <f>+'Proposed Rates'!G38</f>
        <v>0</v>
      </c>
      <c r="Y40" s="25">
        <f>$F$18</f>
        <v>232</v>
      </c>
      <c r="Z40" s="26">
        <f>Y40*X40</f>
        <v>0</v>
      </c>
      <c r="AA40" s="27"/>
      <c r="AB40" s="30">
        <f t="shared" si="3"/>
        <v>0.13919999999999999</v>
      </c>
      <c r="AC40" s="31">
        <f t="shared" si="4"/>
        <v>-1</v>
      </c>
      <c r="AE40" s="28">
        <f>+'Proposed Rates'!H38</f>
        <v>0</v>
      </c>
      <c r="AF40" s="25">
        <f>$F$18</f>
        <v>232</v>
      </c>
      <c r="AG40" s="26">
        <f>AF40*AE40</f>
        <v>0</v>
      </c>
      <c r="AH40" s="27"/>
      <c r="AI40" s="30">
        <f t="shared" si="5"/>
        <v>0</v>
      </c>
      <c r="AJ40" s="31" t="str">
        <f t="shared" si="6"/>
        <v/>
      </c>
      <c r="AL40" s="28">
        <f>+'Proposed Rates'!I38</f>
        <v>0</v>
      </c>
      <c r="AM40" s="25">
        <f>$F$18</f>
        <v>232</v>
      </c>
      <c r="AN40" s="26">
        <f>AM40*AL40</f>
        <v>0</v>
      </c>
      <c r="AO40" s="27"/>
      <c r="AP40" s="30">
        <f t="shared" si="7"/>
        <v>0</v>
      </c>
      <c r="AQ40" s="31" t="str">
        <f t="shared" si="8"/>
        <v/>
      </c>
    </row>
    <row r="41" spans="2:200" x14ac:dyDescent="0.25">
      <c r="B41" s="172"/>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200" ht="37.5" x14ac:dyDescent="0.25">
      <c r="B42" s="172" t="s">
        <v>106</v>
      </c>
      <c r="C42" s="21"/>
      <c r="D42" s="22" t="s">
        <v>20</v>
      </c>
      <c r="E42" s="23"/>
      <c r="F42" s="24">
        <f>+'Proposed Rates'!D139</f>
        <v>0</v>
      </c>
      <c r="G42" s="25">
        <f t="shared" ref="G42:G43" si="36">$F$18</f>
        <v>232</v>
      </c>
      <c r="H42" s="26">
        <f t="shared" ref="H42:H43" si="37">G42*F42</f>
        <v>0</v>
      </c>
      <c r="I42" s="41"/>
      <c r="J42" s="28">
        <f>+'Proposed Rates'!E139</f>
        <v>0</v>
      </c>
      <c r="K42" s="25">
        <f t="shared" ref="K42:K43" si="38">$F$18</f>
        <v>232</v>
      </c>
      <c r="L42" s="26">
        <f t="shared" ref="L42:L43" si="39">K42*J42</f>
        <v>0</v>
      </c>
      <c r="M42" s="42"/>
      <c r="N42" s="30">
        <f t="shared" ref="N42:N43" si="40">L42-H42</f>
        <v>0</v>
      </c>
      <c r="O42" s="31" t="str">
        <f t="shared" ref="O42:O46" si="41">IF((H42)=0,"",(N42/H42))</f>
        <v/>
      </c>
      <c r="Q42" s="28">
        <f>+'Proposed Rates'!F139</f>
        <v>0</v>
      </c>
      <c r="R42" s="25">
        <f t="shared" ref="R42:R43" si="42">$F$18</f>
        <v>232</v>
      </c>
      <c r="S42" s="26">
        <f t="shared" ref="S42:S43" si="43">R42*Q42</f>
        <v>0</v>
      </c>
      <c r="T42" s="42"/>
      <c r="U42" s="30">
        <f t="shared" si="1"/>
        <v>0</v>
      </c>
      <c r="V42" s="31" t="str">
        <f t="shared" si="2"/>
        <v/>
      </c>
      <c r="X42" s="28">
        <f>+'Proposed Rates'!G139</f>
        <v>0</v>
      </c>
      <c r="Y42" s="25">
        <f t="shared" ref="Y42:Y43" si="44">$F$18</f>
        <v>232</v>
      </c>
      <c r="Z42" s="26">
        <f t="shared" ref="Z42:Z43" si="45">Y42*X42</f>
        <v>0</v>
      </c>
      <c r="AA42" s="42"/>
      <c r="AB42" s="30">
        <f t="shared" si="3"/>
        <v>0</v>
      </c>
      <c r="AC42" s="31" t="str">
        <f t="shared" si="4"/>
        <v/>
      </c>
      <c r="AE42" s="28">
        <f>+'Proposed Rates'!H139</f>
        <v>0</v>
      </c>
      <c r="AF42" s="25">
        <f t="shared" ref="AF42:AF43" si="46">$F$18</f>
        <v>232</v>
      </c>
      <c r="AG42" s="26">
        <f t="shared" ref="AG42:AG43" si="47">AF42*AE42</f>
        <v>0</v>
      </c>
      <c r="AH42" s="42"/>
      <c r="AI42" s="30">
        <f t="shared" si="5"/>
        <v>0</v>
      </c>
      <c r="AJ42" s="31" t="str">
        <f t="shared" si="6"/>
        <v/>
      </c>
      <c r="AL42" s="28">
        <f>+'Proposed Rates'!I139</f>
        <v>0</v>
      </c>
      <c r="AM42" s="25">
        <f t="shared" ref="AM42:AM43" si="48">$F$18</f>
        <v>232</v>
      </c>
      <c r="AN42" s="26">
        <f t="shared" ref="AN42:AN43" si="49">AM42*AL42</f>
        <v>0</v>
      </c>
      <c r="AO42" s="42"/>
      <c r="AP42" s="30">
        <f t="shared" si="7"/>
        <v>0</v>
      </c>
      <c r="AQ42" s="31" t="str">
        <f t="shared" si="8"/>
        <v/>
      </c>
    </row>
    <row r="43" spans="2:200" x14ac:dyDescent="0.25">
      <c r="B43" s="40"/>
      <c r="C43" s="21"/>
      <c r="D43" s="22"/>
      <c r="E43" s="23"/>
      <c r="F43" s="24"/>
      <c r="G43" s="25">
        <f t="shared" si="36"/>
        <v>232</v>
      </c>
      <c r="H43" s="26">
        <f t="shared" si="37"/>
        <v>0</v>
      </c>
      <c r="I43" s="41"/>
      <c r="J43" s="28"/>
      <c r="K43" s="25">
        <f t="shared" si="38"/>
        <v>232</v>
      </c>
      <c r="L43" s="26">
        <f t="shared" si="39"/>
        <v>0</v>
      </c>
      <c r="M43" s="42"/>
      <c r="N43" s="30">
        <f t="shared" si="40"/>
        <v>0</v>
      </c>
      <c r="O43" s="31" t="str">
        <f t="shared" si="41"/>
        <v/>
      </c>
      <c r="Q43" s="28"/>
      <c r="R43" s="25">
        <f t="shared" si="42"/>
        <v>232</v>
      </c>
      <c r="S43" s="26">
        <f t="shared" si="43"/>
        <v>0</v>
      </c>
      <c r="T43" s="42"/>
      <c r="U43" s="30">
        <f t="shared" si="1"/>
        <v>0</v>
      </c>
      <c r="V43" s="31" t="str">
        <f t="shared" si="2"/>
        <v/>
      </c>
      <c r="X43" s="28"/>
      <c r="Y43" s="25">
        <f t="shared" si="44"/>
        <v>232</v>
      </c>
      <c r="Z43" s="26">
        <f t="shared" si="45"/>
        <v>0</v>
      </c>
      <c r="AA43" s="42"/>
      <c r="AB43" s="30">
        <f t="shared" si="3"/>
        <v>0</v>
      </c>
      <c r="AC43" s="31" t="str">
        <f t="shared" si="4"/>
        <v/>
      </c>
      <c r="AE43" s="28"/>
      <c r="AF43" s="25">
        <f t="shared" si="46"/>
        <v>232</v>
      </c>
      <c r="AG43" s="26">
        <f t="shared" si="47"/>
        <v>0</v>
      </c>
      <c r="AH43" s="42"/>
      <c r="AI43" s="30">
        <f t="shared" si="5"/>
        <v>0</v>
      </c>
      <c r="AJ43" s="31" t="str">
        <f t="shared" si="6"/>
        <v/>
      </c>
      <c r="AL43" s="28"/>
      <c r="AM43" s="25">
        <f t="shared" si="48"/>
        <v>232</v>
      </c>
      <c r="AN43" s="26">
        <f t="shared" si="49"/>
        <v>0</v>
      </c>
      <c r="AO43" s="42"/>
      <c r="AP43" s="30">
        <f t="shared" si="7"/>
        <v>0</v>
      </c>
      <c r="AQ43" s="31" t="str">
        <f t="shared" si="8"/>
        <v/>
      </c>
    </row>
    <row r="44" spans="2:200" x14ac:dyDescent="0.25">
      <c r="B44" s="43" t="s">
        <v>24</v>
      </c>
      <c r="C44" s="21"/>
      <c r="D44" s="22" t="s">
        <v>20</v>
      </c>
      <c r="E44" s="23"/>
      <c r="F44" s="44">
        <f>'Proposed Rates'!D233</f>
        <v>6.0000000000000002E-5</v>
      </c>
      <c r="G44" s="45">
        <f>$F$18*(1+F73)</f>
        <v>239.77200000000002</v>
      </c>
      <c r="H44" s="26">
        <f>G44*F44</f>
        <v>1.4386320000000001E-2</v>
      </c>
      <c r="I44" s="27"/>
      <c r="J44" s="46">
        <f>'Proposed Rates'!E233</f>
        <v>6.0000000000000002E-5</v>
      </c>
      <c r="K44" s="45">
        <f>$F$18*(1+J73)</f>
        <v>239.8416</v>
      </c>
      <c r="L44" s="26">
        <f>K44*J44</f>
        <v>1.4390496000000001E-2</v>
      </c>
      <c r="M44" s="27"/>
      <c r="N44" s="30">
        <f>L44-H44</f>
        <v>4.1759999999998326E-6</v>
      </c>
      <c r="O44" s="31">
        <f>IF((H44)=0,"",(N44/H44))</f>
        <v>2.902757619738635E-4</v>
      </c>
      <c r="Q44" s="46">
        <f>'Proposed Rates'!F233</f>
        <v>6.0000000000000002E-5</v>
      </c>
      <c r="R44" s="45">
        <f>$F$18*(1+Q73)</f>
        <v>239.8416</v>
      </c>
      <c r="S44" s="26">
        <f>R44*Q44</f>
        <v>1.4390496000000001E-2</v>
      </c>
      <c r="T44" s="27"/>
      <c r="U44" s="30">
        <f t="shared" si="1"/>
        <v>0</v>
      </c>
      <c r="V44" s="31">
        <f t="shared" si="2"/>
        <v>0</v>
      </c>
      <c r="X44" s="46">
        <f>'Proposed Rates'!G233</f>
        <v>6.0000000000000002E-5</v>
      </c>
      <c r="Y44" s="45">
        <f>$F$18*(1+X73)</f>
        <v>239.8416</v>
      </c>
      <c r="Z44" s="26">
        <f>Y44*X44</f>
        <v>1.4390496000000001E-2</v>
      </c>
      <c r="AA44" s="27"/>
      <c r="AB44" s="30">
        <f t="shared" si="3"/>
        <v>0</v>
      </c>
      <c r="AC44" s="31">
        <f t="shared" si="4"/>
        <v>0</v>
      </c>
      <c r="AE44" s="46">
        <f>'Proposed Rates'!H233</f>
        <v>6.0000000000000002E-5</v>
      </c>
      <c r="AF44" s="45">
        <f>$F$18*(1+AE73)</f>
        <v>239.8416</v>
      </c>
      <c r="AG44" s="26">
        <f>AF44*AE44</f>
        <v>1.4390496000000001E-2</v>
      </c>
      <c r="AH44" s="27"/>
      <c r="AI44" s="30">
        <f t="shared" si="5"/>
        <v>0</v>
      </c>
      <c r="AJ44" s="31">
        <f t="shared" si="6"/>
        <v>0</v>
      </c>
      <c r="AL44" s="46">
        <f>'Proposed Rates'!I233</f>
        <v>6.0000000000000002E-5</v>
      </c>
      <c r="AM44" s="45">
        <f>$F$18*(1+AL73)</f>
        <v>239.8416</v>
      </c>
      <c r="AN44" s="26">
        <f>AM44*AL44</f>
        <v>1.4390496000000001E-2</v>
      </c>
      <c r="AO44" s="27"/>
      <c r="AP44" s="30">
        <f t="shared" si="7"/>
        <v>0</v>
      </c>
      <c r="AQ44" s="31">
        <f t="shared" si="8"/>
        <v>0</v>
      </c>
    </row>
    <row r="45" spans="2:200" x14ac:dyDescent="0.25">
      <c r="B45" s="43" t="s">
        <v>25</v>
      </c>
      <c r="C45" s="21"/>
      <c r="D45" s="22"/>
      <c r="E45" s="23"/>
      <c r="F45" s="47">
        <f>0.65*$F$54+0.17*$F$55+0.18*$F$56</f>
        <v>0.12756999999999999</v>
      </c>
      <c r="G45" s="48">
        <f>$F$18*(1+$F$73)-$F$18</f>
        <v>7.7720000000000198</v>
      </c>
      <c r="H45" s="26">
        <f t="shared" ref="H45" si="50">G45*F45</f>
        <v>0.99147404000000239</v>
      </c>
      <c r="I45" s="27"/>
      <c r="J45" s="49">
        <f>0.65*$J$54+0.17*$J$55+0.18*$J$56</f>
        <v>0.12756999999999999</v>
      </c>
      <c r="K45" s="48">
        <f>$F$18*(1+$J$73)-$F$18</f>
        <v>7.8415999999999997</v>
      </c>
      <c r="L45" s="26">
        <f t="shared" ref="L45" si="51">K45*J45</f>
        <v>1.0003529119999999</v>
      </c>
      <c r="M45" s="27"/>
      <c r="N45" s="30">
        <f t="shared" ref="N45" si="52">L45-H45</f>
        <v>8.8788719999974841E-3</v>
      </c>
      <c r="O45" s="31">
        <f t="shared" ref="O45" si="53">IF((H45)=0,"",(N45/H45))</f>
        <v>8.955223880594455E-3</v>
      </c>
      <c r="Q45" s="49">
        <f>0.65*$Q$54+0.17*$Q$55+0.18*$Q$56</f>
        <v>0.12756999999999999</v>
      </c>
      <c r="R45" s="48">
        <f>$F$18*(1+Q73)-$F$18</f>
        <v>7.8415999999999997</v>
      </c>
      <c r="S45" s="26">
        <f t="shared" ref="S45" si="54">R45*Q45</f>
        <v>1.0003529119999999</v>
      </c>
      <c r="T45" s="27"/>
      <c r="U45" s="30">
        <f t="shared" si="1"/>
        <v>0</v>
      </c>
      <c r="V45" s="31">
        <f t="shared" si="2"/>
        <v>0</v>
      </c>
      <c r="X45" s="49">
        <f>0.65*$X$54+0.17*$X$55+0.18*$X$56</f>
        <v>0.12756999999999999</v>
      </c>
      <c r="Y45" s="48">
        <f>$F$18*(1+X73)-$F$18</f>
        <v>7.8415999999999997</v>
      </c>
      <c r="Z45" s="26">
        <f t="shared" ref="Z45" si="55">Y45*X45</f>
        <v>1.0003529119999999</v>
      </c>
      <c r="AA45" s="27"/>
      <c r="AB45" s="30">
        <f t="shared" si="3"/>
        <v>0</v>
      </c>
      <c r="AC45" s="31">
        <f t="shared" si="4"/>
        <v>0</v>
      </c>
      <c r="AE45" s="49">
        <f>0.65*$AE$54+0.17*$AE$55+0.18*$AE$56</f>
        <v>0.12756999999999999</v>
      </c>
      <c r="AF45" s="48">
        <f>$F$18*(1+AE73)-$F$18</f>
        <v>7.8415999999999997</v>
      </c>
      <c r="AG45" s="26">
        <f t="shared" ref="AG45" si="56">AF45*AE45</f>
        <v>1.0003529119999999</v>
      </c>
      <c r="AH45" s="27"/>
      <c r="AI45" s="30">
        <f t="shared" si="5"/>
        <v>0</v>
      </c>
      <c r="AJ45" s="31">
        <f t="shared" si="6"/>
        <v>0</v>
      </c>
      <c r="AL45" s="49">
        <f>0.65*$AL$54+0.17*$AL$55+0.18*$AL$56</f>
        <v>0.12756999999999999</v>
      </c>
      <c r="AM45" s="48">
        <f>$F$18*(1+AL73)-$F$18</f>
        <v>7.8415999999999997</v>
      </c>
      <c r="AN45" s="26">
        <f t="shared" ref="AN45" si="57">AM45*AL45</f>
        <v>1.0003529119999999</v>
      </c>
      <c r="AO45" s="27"/>
      <c r="AP45" s="30">
        <f t="shared" si="7"/>
        <v>0</v>
      </c>
      <c r="AQ45" s="31">
        <f t="shared" si="8"/>
        <v>0</v>
      </c>
    </row>
    <row r="46" spans="2:200"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200" ht="26" x14ac:dyDescent="0.25">
      <c r="B47" s="50" t="s">
        <v>27</v>
      </c>
      <c r="C47" s="51"/>
      <c r="D47" s="51"/>
      <c r="E47" s="51"/>
      <c r="F47" s="52"/>
      <c r="G47" s="53"/>
      <c r="H47" s="54">
        <f>SUM(H40:H46)+H39</f>
        <v>30.146260360000003</v>
      </c>
      <c r="I47" s="36"/>
      <c r="J47" s="53"/>
      <c r="K47" s="55"/>
      <c r="L47" s="54">
        <f>SUM(L40:L46)+L39</f>
        <v>32.064045559652513</v>
      </c>
      <c r="M47" s="36"/>
      <c r="N47" s="37">
        <f t="shared" ref="N47:N64" si="58">L47-H47</f>
        <v>1.9177851996525099</v>
      </c>
      <c r="O47" s="38">
        <f t="shared" ref="O47:O64" si="59">IF((H47)=0,"",(N47/H47))</f>
        <v>6.3616023239723318E-2</v>
      </c>
      <c r="Q47" s="53"/>
      <c r="R47" s="55"/>
      <c r="S47" s="54">
        <f>SUM(S40:S46)+S39</f>
        <v>33.946153834464106</v>
      </c>
      <c r="T47" s="36"/>
      <c r="U47" s="37">
        <f t="shared" si="1"/>
        <v>1.8821082748115927</v>
      </c>
      <c r="V47" s="38">
        <f t="shared" si="2"/>
        <v>5.8698403210227651E-2</v>
      </c>
      <c r="X47" s="53"/>
      <c r="Y47" s="55"/>
      <c r="Z47" s="54">
        <f>SUM(Z40:Z46)+Z39</f>
        <v>35.624743408</v>
      </c>
      <c r="AA47" s="36"/>
      <c r="AB47" s="37">
        <f t="shared" si="3"/>
        <v>1.6785895735358949</v>
      </c>
      <c r="AC47" s="38">
        <f t="shared" si="4"/>
        <v>4.9448593844280922E-2</v>
      </c>
      <c r="AE47" s="53"/>
      <c r="AF47" s="55"/>
      <c r="AG47" s="54">
        <f>SUM(AG40:AG46)+AG39</f>
        <v>36.614743408000002</v>
      </c>
      <c r="AH47" s="36"/>
      <c r="AI47" s="37">
        <f t="shared" si="5"/>
        <v>0.99000000000000199</v>
      </c>
      <c r="AJ47" s="38">
        <f t="shared" si="6"/>
        <v>2.7789673841627855E-2</v>
      </c>
      <c r="AL47" s="53"/>
      <c r="AM47" s="55"/>
      <c r="AN47" s="54">
        <f>SUM(AN40:AN46)+AN39</f>
        <v>37.234743408</v>
      </c>
      <c r="AO47" s="36"/>
      <c r="AP47" s="37">
        <f t="shared" si="7"/>
        <v>0.61999999999999744</v>
      </c>
      <c r="AQ47" s="38">
        <f t="shared" si="8"/>
        <v>1.6933069640589993E-2</v>
      </c>
    </row>
    <row r="48" spans="2:200" x14ac:dyDescent="0.25">
      <c r="B48" s="27" t="s">
        <v>28</v>
      </c>
      <c r="C48" s="27"/>
      <c r="D48" s="56" t="s">
        <v>20</v>
      </c>
      <c r="E48" s="57"/>
      <c r="F48" s="28">
        <f>'Proposed Rates'!D153</f>
        <v>7.6E-3</v>
      </c>
      <c r="G48" s="58">
        <f>F18*(1+F73)</f>
        <v>239.77200000000002</v>
      </c>
      <c r="H48" s="26">
        <f>G48*F48</f>
        <v>1.8222672000000002</v>
      </c>
      <c r="I48" s="27"/>
      <c r="J48" s="28">
        <f>'Proposed Rates'!E153</f>
        <v>7.6E-3</v>
      </c>
      <c r="K48" s="59">
        <f>F18*(1+J73)</f>
        <v>239.8416</v>
      </c>
      <c r="L48" s="26">
        <f>K48*J48</f>
        <v>1.82279616</v>
      </c>
      <c r="M48" s="27"/>
      <c r="N48" s="30">
        <f t="shared" si="58"/>
        <v>5.289599999998007E-4</v>
      </c>
      <c r="O48" s="31">
        <f t="shared" si="59"/>
        <v>2.9027576197376576E-4</v>
      </c>
      <c r="Q48" s="28">
        <f>'Proposed Rates'!F153</f>
        <v>7.6E-3</v>
      </c>
      <c r="R48" s="59">
        <f>$F$18*(1+Q73)</f>
        <v>239.8416</v>
      </c>
      <c r="S48" s="26">
        <f>R48*Q48</f>
        <v>1.82279616</v>
      </c>
      <c r="T48" s="27"/>
      <c r="U48" s="30">
        <f t="shared" si="1"/>
        <v>0</v>
      </c>
      <c r="V48" s="31">
        <f t="shared" si="2"/>
        <v>0</v>
      </c>
      <c r="X48" s="28">
        <f>'Proposed Rates'!G153</f>
        <v>7.6E-3</v>
      </c>
      <c r="Y48" s="59">
        <f>$F$18*(1+X73)</f>
        <v>239.8416</v>
      </c>
      <c r="Z48" s="26">
        <f>Y48*X48</f>
        <v>1.82279616</v>
      </c>
      <c r="AA48" s="27"/>
      <c r="AB48" s="30">
        <f t="shared" si="3"/>
        <v>0</v>
      </c>
      <c r="AC48" s="31">
        <f t="shared" si="4"/>
        <v>0</v>
      </c>
      <c r="AE48" s="28">
        <f>'Proposed Rates'!H153</f>
        <v>7.6E-3</v>
      </c>
      <c r="AF48" s="59">
        <f>$F$18*(1+AE73)</f>
        <v>239.8416</v>
      </c>
      <c r="AG48" s="26">
        <f>AF48*AE48</f>
        <v>1.82279616</v>
      </c>
      <c r="AH48" s="27"/>
      <c r="AI48" s="30">
        <f t="shared" si="5"/>
        <v>0</v>
      </c>
      <c r="AJ48" s="31">
        <f t="shared" si="6"/>
        <v>0</v>
      </c>
      <c r="AL48" s="28">
        <f>'Proposed Rates'!I153</f>
        <v>7.6E-3</v>
      </c>
      <c r="AM48" s="59">
        <f>$F$18*(1+AL73)</f>
        <v>239.8416</v>
      </c>
      <c r="AN48" s="26">
        <f>AM48*AL48</f>
        <v>1.82279616</v>
      </c>
      <c r="AO48" s="27"/>
      <c r="AP48" s="30">
        <f t="shared" si="7"/>
        <v>0</v>
      </c>
      <c r="AQ48" s="31">
        <f t="shared" si="8"/>
        <v>0</v>
      </c>
    </row>
    <row r="49" spans="2:43" ht="25" x14ac:dyDescent="0.25">
      <c r="B49" s="60" t="s">
        <v>29</v>
      </c>
      <c r="C49" s="27"/>
      <c r="D49" s="56" t="s">
        <v>20</v>
      </c>
      <c r="E49" s="57"/>
      <c r="F49" s="28">
        <f>'Proposed Rates'!D167</f>
        <v>5.1999999999999998E-3</v>
      </c>
      <c r="G49" s="58">
        <f>G48</f>
        <v>239.77200000000002</v>
      </c>
      <c r="H49" s="26">
        <f>G49*F49</f>
        <v>1.2468144000000001</v>
      </c>
      <c r="I49" s="27"/>
      <c r="J49" s="28">
        <f>'Proposed Rates'!E167</f>
        <v>5.1999999999999998E-3</v>
      </c>
      <c r="K49" s="59">
        <f>K48</f>
        <v>239.8416</v>
      </c>
      <c r="L49" s="26">
        <f>K49*J49</f>
        <v>1.2471763199999999</v>
      </c>
      <c r="M49" s="27"/>
      <c r="N49" s="30">
        <f t="shared" si="58"/>
        <v>3.6191999999979352E-4</v>
      </c>
      <c r="O49" s="31">
        <f t="shared" si="59"/>
        <v>2.9027576197370955E-4</v>
      </c>
      <c r="Q49" s="28">
        <f>'Proposed Rates'!F167</f>
        <v>5.1999999999999998E-3</v>
      </c>
      <c r="R49" s="59">
        <f>R48</f>
        <v>239.8416</v>
      </c>
      <c r="S49" s="26">
        <f>R49*Q49</f>
        <v>1.2471763199999999</v>
      </c>
      <c r="T49" s="27"/>
      <c r="U49" s="30">
        <f t="shared" si="1"/>
        <v>0</v>
      </c>
      <c r="V49" s="31">
        <f t="shared" si="2"/>
        <v>0</v>
      </c>
      <c r="X49" s="28">
        <f>'Proposed Rates'!G167</f>
        <v>5.1999999999999998E-3</v>
      </c>
      <c r="Y49" s="59">
        <f>Y48</f>
        <v>239.8416</v>
      </c>
      <c r="Z49" s="26">
        <f>Y49*X49</f>
        <v>1.2471763199999999</v>
      </c>
      <c r="AA49" s="27"/>
      <c r="AB49" s="30">
        <f t="shared" si="3"/>
        <v>0</v>
      </c>
      <c r="AC49" s="31">
        <f t="shared" si="4"/>
        <v>0</v>
      </c>
      <c r="AE49" s="28">
        <f>'Proposed Rates'!H167</f>
        <v>5.1999999999999998E-3</v>
      </c>
      <c r="AF49" s="59">
        <f>AF48</f>
        <v>239.8416</v>
      </c>
      <c r="AG49" s="26">
        <f>AF49*AE49</f>
        <v>1.2471763199999999</v>
      </c>
      <c r="AH49" s="27"/>
      <c r="AI49" s="30">
        <f t="shared" si="5"/>
        <v>0</v>
      </c>
      <c r="AJ49" s="31">
        <f t="shared" si="6"/>
        <v>0</v>
      </c>
      <c r="AL49" s="28">
        <f>'Proposed Rates'!I167</f>
        <v>5.1999999999999998E-3</v>
      </c>
      <c r="AM49" s="59">
        <f>AM48</f>
        <v>239.8416</v>
      </c>
      <c r="AN49" s="26">
        <f>AM49*AL49</f>
        <v>1.2471763199999999</v>
      </c>
      <c r="AO49" s="27"/>
      <c r="AP49" s="30">
        <f t="shared" si="7"/>
        <v>0</v>
      </c>
      <c r="AQ49" s="31">
        <f t="shared" si="8"/>
        <v>0</v>
      </c>
    </row>
    <row r="50" spans="2:43" ht="26" x14ac:dyDescent="0.25">
      <c r="B50" s="50" t="s">
        <v>30</v>
      </c>
      <c r="C50" s="35"/>
      <c r="D50" s="35"/>
      <c r="E50" s="35"/>
      <c r="F50" s="61"/>
      <c r="G50" s="53"/>
      <c r="H50" s="54">
        <f>SUM(H47:H49)</f>
        <v>33.215341960000003</v>
      </c>
      <c r="I50" s="62"/>
      <c r="J50" s="63"/>
      <c r="K50" s="64"/>
      <c r="L50" s="54">
        <f>SUM(L47:L49)</f>
        <v>35.134018039652517</v>
      </c>
      <c r="M50" s="62"/>
      <c r="N50" s="37">
        <f t="shared" si="58"/>
        <v>1.9186760796525135</v>
      </c>
      <c r="O50" s="38">
        <f t="shared" si="59"/>
        <v>5.7764754671594337E-2</v>
      </c>
      <c r="Q50" s="63"/>
      <c r="R50" s="64"/>
      <c r="S50" s="54">
        <f>SUM(S47:S49)</f>
        <v>37.01612631446411</v>
      </c>
      <c r="T50" s="62"/>
      <c r="U50" s="37">
        <f t="shared" si="1"/>
        <v>1.8821082748115927</v>
      </c>
      <c r="V50" s="38">
        <f t="shared" si="2"/>
        <v>5.3569400251557653E-2</v>
      </c>
      <c r="X50" s="63"/>
      <c r="Y50" s="64"/>
      <c r="Z50" s="54">
        <f>SUM(Z47:Z49)</f>
        <v>38.694715888000005</v>
      </c>
      <c r="AA50" s="62"/>
      <c r="AB50" s="37">
        <f t="shared" si="3"/>
        <v>1.6785895735358949</v>
      </c>
      <c r="AC50" s="38">
        <f t="shared" si="4"/>
        <v>4.534752122023053E-2</v>
      </c>
      <c r="AE50" s="63"/>
      <c r="AF50" s="64"/>
      <c r="AG50" s="54">
        <f>SUM(AG47:AG49)</f>
        <v>39.684715888000007</v>
      </c>
      <c r="AH50" s="62"/>
      <c r="AI50" s="37">
        <f t="shared" si="5"/>
        <v>0.99000000000000199</v>
      </c>
      <c r="AJ50" s="38">
        <f t="shared" si="6"/>
        <v>2.5584888718798438E-2</v>
      </c>
      <c r="AL50" s="63"/>
      <c r="AM50" s="64"/>
      <c r="AN50" s="54">
        <f>SUM(AN47:AN49)</f>
        <v>40.304715888000004</v>
      </c>
      <c r="AO50" s="62"/>
      <c r="AP50" s="37">
        <f t="shared" si="7"/>
        <v>0.61999999999999744</v>
      </c>
      <c r="AQ50" s="38">
        <f t="shared" si="8"/>
        <v>1.5623143220926398E-2</v>
      </c>
    </row>
    <row r="51" spans="2:43" ht="25" x14ac:dyDescent="0.25">
      <c r="B51" s="65" t="s">
        <v>31</v>
      </c>
      <c r="C51" s="21"/>
      <c r="D51" s="22" t="s">
        <v>20</v>
      </c>
      <c r="E51" s="23"/>
      <c r="F51" s="66">
        <f>'Proposed Rates'!D181</f>
        <v>3.3999999999999998E-3</v>
      </c>
      <c r="G51" s="58">
        <f>G49</f>
        <v>239.77200000000002</v>
      </c>
      <c r="H51" s="67">
        <f t="shared" ref="H51:H53" si="60">G51*F51</f>
        <v>0.81522479999999997</v>
      </c>
      <c r="I51" s="27"/>
      <c r="J51" s="66">
        <f>'Proposed Rates'!E181</f>
        <v>3.3999999999999998E-3</v>
      </c>
      <c r="K51" s="59">
        <f>K49</f>
        <v>239.8416</v>
      </c>
      <c r="L51" s="67">
        <f t="shared" ref="L51:L53" si="61">K51*J51</f>
        <v>0.81546143999999998</v>
      </c>
      <c r="M51" s="27"/>
      <c r="N51" s="30">
        <f t="shared" si="58"/>
        <v>2.3664000000001018E-4</v>
      </c>
      <c r="O51" s="68">
        <f t="shared" si="59"/>
        <v>2.9027576197388768E-4</v>
      </c>
      <c r="Q51" s="66">
        <f>'Proposed Rates'!F181</f>
        <v>3.3999999999999998E-3</v>
      </c>
      <c r="R51" s="59">
        <f>R49</f>
        <v>239.8416</v>
      </c>
      <c r="S51" s="67">
        <f t="shared" ref="S51:S53" si="62">R51*Q51</f>
        <v>0.81546143999999998</v>
      </c>
      <c r="T51" s="27"/>
      <c r="U51" s="30">
        <f t="shared" si="1"/>
        <v>0</v>
      </c>
      <c r="V51" s="68">
        <f t="shared" si="2"/>
        <v>0</v>
      </c>
      <c r="X51" s="66">
        <f>'Proposed Rates'!G181</f>
        <v>3.3999999999999998E-3</v>
      </c>
      <c r="Y51" s="59">
        <f>Y49</f>
        <v>239.8416</v>
      </c>
      <c r="Z51" s="67">
        <f t="shared" ref="Z51:Z53" si="63">Y51*X51</f>
        <v>0.81546143999999998</v>
      </c>
      <c r="AA51" s="27"/>
      <c r="AB51" s="30">
        <f t="shared" si="3"/>
        <v>0</v>
      </c>
      <c r="AC51" s="68">
        <f t="shared" si="4"/>
        <v>0</v>
      </c>
      <c r="AE51" s="66">
        <f>'Proposed Rates'!H181</f>
        <v>3.3999999999999998E-3</v>
      </c>
      <c r="AF51" s="59">
        <f>AF49</f>
        <v>239.8416</v>
      </c>
      <c r="AG51" s="67">
        <f t="shared" ref="AG51:AG53" si="64">AF51*AE51</f>
        <v>0.81546143999999998</v>
      </c>
      <c r="AH51" s="27"/>
      <c r="AI51" s="30">
        <f t="shared" si="5"/>
        <v>0</v>
      </c>
      <c r="AJ51" s="68">
        <f t="shared" si="6"/>
        <v>0</v>
      </c>
      <c r="AL51" s="66">
        <f>'Proposed Rates'!I181</f>
        <v>3.3999999999999998E-3</v>
      </c>
      <c r="AM51" s="59">
        <f>AM49</f>
        <v>239.8416</v>
      </c>
      <c r="AN51" s="67">
        <f t="shared" ref="AN51:AN53" si="65">AM51*AL51</f>
        <v>0.81546143999999998</v>
      </c>
      <c r="AO51" s="27"/>
      <c r="AP51" s="30">
        <f t="shared" si="7"/>
        <v>0</v>
      </c>
      <c r="AQ51" s="68">
        <f t="shared" si="8"/>
        <v>0</v>
      </c>
    </row>
    <row r="52" spans="2:43" ht="25" x14ac:dyDescent="0.25">
      <c r="B52" s="65" t="s">
        <v>32</v>
      </c>
      <c r="C52" s="21"/>
      <c r="D52" s="22" t="s">
        <v>20</v>
      </c>
      <c r="E52" s="23"/>
      <c r="F52" s="66">
        <f>'Proposed Rates'!D195</f>
        <v>5.0000000000000001E-4</v>
      </c>
      <c r="G52" s="58">
        <f>G49</f>
        <v>239.77200000000002</v>
      </c>
      <c r="H52" s="67">
        <f t="shared" si="60"/>
        <v>0.11988600000000001</v>
      </c>
      <c r="I52" s="27"/>
      <c r="J52" s="66">
        <f>'Proposed Rates'!E195</f>
        <v>5.0000000000000001E-4</v>
      </c>
      <c r="K52" s="59">
        <f>K49</f>
        <v>239.8416</v>
      </c>
      <c r="L52" s="67">
        <f t="shared" si="61"/>
        <v>0.11992080000000001</v>
      </c>
      <c r="M52" s="27"/>
      <c r="N52" s="30">
        <f t="shared" si="58"/>
        <v>3.4800000000001496E-5</v>
      </c>
      <c r="O52" s="68">
        <f t="shared" si="59"/>
        <v>2.9027576197388763E-4</v>
      </c>
      <c r="Q52" s="66">
        <f>'Proposed Rates'!F195</f>
        <v>5.0000000000000001E-4</v>
      </c>
      <c r="R52" s="59">
        <f>R49</f>
        <v>239.8416</v>
      </c>
      <c r="S52" s="67">
        <f t="shared" si="62"/>
        <v>0.11992080000000001</v>
      </c>
      <c r="T52" s="27"/>
      <c r="U52" s="30">
        <f t="shared" si="1"/>
        <v>0</v>
      </c>
      <c r="V52" s="68">
        <f t="shared" si="2"/>
        <v>0</v>
      </c>
      <c r="X52" s="66">
        <f>'Proposed Rates'!G195</f>
        <v>5.0000000000000001E-4</v>
      </c>
      <c r="Y52" s="59">
        <f>Y49</f>
        <v>239.8416</v>
      </c>
      <c r="Z52" s="67">
        <f t="shared" si="63"/>
        <v>0.11992080000000001</v>
      </c>
      <c r="AA52" s="27"/>
      <c r="AB52" s="30">
        <f t="shared" si="3"/>
        <v>0</v>
      </c>
      <c r="AC52" s="68">
        <f t="shared" si="4"/>
        <v>0</v>
      </c>
      <c r="AE52" s="66">
        <f>'Proposed Rates'!H195</f>
        <v>5.0000000000000001E-4</v>
      </c>
      <c r="AF52" s="59">
        <f>AF49</f>
        <v>239.8416</v>
      </c>
      <c r="AG52" s="67">
        <f t="shared" si="64"/>
        <v>0.11992080000000001</v>
      </c>
      <c r="AH52" s="27"/>
      <c r="AI52" s="30">
        <f t="shared" si="5"/>
        <v>0</v>
      </c>
      <c r="AJ52" s="68">
        <f t="shared" si="6"/>
        <v>0</v>
      </c>
      <c r="AL52" s="66">
        <f>'Proposed Rates'!I195</f>
        <v>5.0000000000000001E-4</v>
      </c>
      <c r="AM52" s="59">
        <f>AM49</f>
        <v>239.8416</v>
      </c>
      <c r="AN52" s="67">
        <f t="shared" si="65"/>
        <v>0.11992080000000001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Rates'!E222</f>
        <v>0.10100000000000001</v>
      </c>
      <c r="G54" s="71">
        <f>0.65*$F$18</f>
        <v>150.80000000000001</v>
      </c>
      <c r="H54" s="67">
        <f t="shared" ref="H54:H56" si="66">G54*F54</f>
        <v>15.230800000000002</v>
      </c>
      <c r="I54" s="27"/>
      <c r="J54" s="66">
        <f>'Proposed Rates'!E222</f>
        <v>0.10100000000000001</v>
      </c>
      <c r="K54" s="71">
        <f>$G$54</f>
        <v>150.80000000000001</v>
      </c>
      <c r="L54" s="67">
        <f t="shared" ref="L54:L56" si="67">K54*J54</f>
        <v>15.230800000000002</v>
      </c>
      <c r="M54" s="27"/>
      <c r="N54" s="30">
        <f t="shared" si="58"/>
        <v>0</v>
      </c>
      <c r="O54" s="68">
        <f t="shared" si="59"/>
        <v>0</v>
      </c>
      <c r="Q54" s="66">
        <f>'Proposed Rates'!F222</f>
        <v>0.10100000000000001</v>
      </c>
      <c r="R54" s="71">
        <f>$G$54</f>
        <v>150.80000000000001</v>
      </c>
      <c r="S54" s="67">
        <f t="shared" ref="S54:S56" si="68">R54*Q54</f>
        <v>15.230800000000002</v>
      </c>
      <c r="T54" s="27"/>
      <c r="U54" s="30">
        <f t="shared" si="1"/>
        <v>0</v>
      </c>
      <c r="V54" s="68">
        <f t="shared" si="2"/>
        <v>0</v>
      </c>
      <c r="X54" s="66">
        <f>'Proposed Rates'!G222</f>
        <v>0.10100000000000001</v>
      </c>
      <c r="Y54" s="71">
        <f>$G$54</f>
        <v>150.80000000000001</v>
      </c>
      <c r="Z54" s="67">
        <f t="shared" ref="Z54:Z56" si="69">Y54*X54</f>
        <v>15.230800000000002</v>
      </c>
      <c r="AA54" s="27"/>
      <c r="AB54" s="30">
        <f t="shared" si="3"/>
        <v>0</v>
      </c>
      <c r="AC54" s="68">
        <f t="shared" si="4"/>
        <v>0</v>
      </c>
      <c r="AE54" s="66">
        <f>'Proposed Rates'!H222</f>
        <v>0.10100000000000001</v>
      </c>
      <c r="AF54" s="71">
        <f>$G$54</f>
        <v>150.80000000000001</v>
      </c>
      <c r="AG54" s="67">
        <f t="shared" ref="AG54:AG56" si="70">AF54*AE54</f>
        <v>15.230800000000002</v>
      </c>
      <c r="AH54" s="27"/>
      <c r="AI54" s="30">
        <f t="shared" si="5"/>
        <v>0</v>
      </c>
      <c r="AJ54" s="68">
        <f t="shared" si="6"/>
        <v>0</v>
      </c>
      <c r="AL54" s="66">
        <f>'Proposed Rates'!I222</f>
        <v>0.10100000000000001</v>
      </c>
      <c r="AM54" s="71">
        <f>$G$54</f>
        <v>150.80000000000001</v>
      </c>
      <c r="AN54" s="67">
        <f t="shared" ref="AN54:AN56" si="71">AM54*AL54</f>
        <v>15.230800000000002</v>
      </c>
      <c r="AO54" s="27"/>
      <c r="AP54" s="30">
        <f t="shared" si="7"/>
        <v>0</v>
      </c>
      <c r="AQ54" s="68">
        <f t="shared" si="8"/>
        <v>0</v>
      </c>
    </row>
    <row r="55" spans="2:43" x14ac:dyDescent="0.25">
      <c r="B55" s="43" t="s">
        <v>35</v>
      </c>
      <c r="C55" s="21"/>
      <c r="D55" s="22"/>
      <c r="E55" s="23"/>
      <c r="F55" s="66">
        <f>'Proposed Rates'!E223</f>
        <v>0.14399999999999999</v>
      </c>
      <c r="G55" s="71">
        <f>0.17*$F$18</f>
        <v>39.440000000000005</v>
      </c>
      <c r="H55" s="67">
        <f t="shared" si="66"/>
        <v>5.67936</v>
      </c>
      <c r="I55" s="27"/>
      <c r="J55" s="66">
        <f>'Proposed Rates'!E223</f>
        <v>0.14399999999999999</v>
      </c>
      <c r="K55" s="71">
        <f>$G$55</f>
        <v>39.440000000000005</v>
      </c>
      <c r="L55" s="67">
        <f t="shared" si="67"/>
        <v>5.67936</v>
      </c>
      <c r="M55" s="27"/>
      <c r="N55" s="30">
        <f t="shared" si="58"/>
        <v>0</v>
      </c>
      <c r="O55" s="68">
        <f t="shared" si="59"/>
        <v>0</v>
      </c>
      <c r="Q55" s="66">
        <f>'Proposed Rates'!F223</f>
        <v>0.14399999999999999</v>
      </c>
      <c r="R55" s="71">
        <f>$G$55</f>
        <v>39.440000000000005</v>
      </c>
      <c r="S55" s="67">
        <f t="shared" si="68"/>
        <v>5.67936</v>
      </c>
      <c r="T55" s="27"/>
      <c r="U55" s="30">
        <f t="shared" si="1"/>
        <v>0</v>
      </c>
      <c r="V55" s="68">
        <f t="shared" si="2"/>
        <v>0</v>
      </c>
      <c r="X55" s="66">
        <f>'Proposed Rates'!G223</f>
        <v>0.14399999999999999</v>
      </c>
      <c r="Y55" s="71">
        <f>$G$55</f>
        <v>39.440000000000005</v>
      </c>
      <c r="Z55" s="67">
        <f t="shared" si="69"/>
        <v>5.67936</v>
      </c>
      <c r="AA55" s="27"/>
      <c r="AB55" s="30">
        <f t="shared" si="3"/>
        <v>0</v>
      </c>
      <c r="AC55" s="68">
        <f t="shared" si="4"/>
        <v>0</v>
      </c>
      <c r="AE55" s="66">
        <f>'Proposed Rates'!H223</f>
        <v>0.14399999999999999</v>
      </c>
      <c r="AF55" s="71">
        <f>$G$55</f>
        <v>39.440000000000005</v>
      </c>
      <c r="AG55" s="67">
        <f t="shared" si="70"/>
        <v>5.67936</v>
      </c>
      <c r="AH55" s="27"/>
      <c r="AI55" s="30">
        <f t="shared" si="5"/>
        <v>0</v>
      </c>
      <c r="AJ55" s="68">
        <f t="shared" si="6"/>
        <v>0</v>
      </c>
      <c r="AL55" s="66">
        <f>'Proposed Rates'!I223</f>
        <v>0.14399999999999999</v>
      </c>
      <c r="AM55" s="71">
        <f>$G$55</f>
        <v>39.440000000000005</v>
      </c>
      <c r="AN55" s="67">
        <f t="shared" si="71"/>
        <v>5.67936</v>
      </c>
      <c r="AO55" s="27"/>
      <c r="AP55" s="30">
        <f t="shared" si="7"/>
        <v>0</v>
      </c>
      <c r="AQ55" s="68">
        <f t="shared" si="8"/>
        <v>0</v>
      </c>
    </row>
    <row r="56" spans="2:43" x14ac:dyDescent="0.25">
      <c r="B56" s="11" t="s">
        <v>36</v>
      </c>
      <c r="C56" s="21"/>
      <c r="D56" s="22"/>
      <c r="E56" s="23"/>
      <c r="F56" s="66">
        <f>'Proposed Rates'!E224</f>
        <v>0.20799999999999999</v>
      </c>
      <c r="G56" s="71">
        <f>0.18*$F$18</f>
        <v>41.76</v>
      </c>
      <c r="H56" s="67">
        <f t="shared" si="66"/>
        <v>8.6860799999999987</v>
      </c>
      <c r="I56" s="27"/>
      <c r="J56" s="66">
        <f>'Proposed Rates'!E224</f>
        <v>0.20799999999999999</v>
      </c>
      <c r="K56" s="71">
        <f>$G$56</f>
        <v>41.76</v>
      </c>
      <c r="L56" s="67">
        <f t="shared" si="67"/>
        <v>8.6860799999999987</v>
      </c>
      <c r="M56" s="27"/>
      <c r="N56" s="30">
        <f t="shared" si="58"/>
        <v>0</v>
      </c>
      <c r="O56" s="68">
        <f t="shared" si="59"/>
        <v>0</v>
      </c>
      <c r="Q56" s="66">
        <f>'Proposed Rates'!F224</f>
        <v>0.20799999999999999</v>
      </c>
      <c r="R56" s="71">
        <f>$G$56</f>
        <v>41.76</v>
      </c>
      <c r="S56" s="67">
        <f t="shared" si="68"/>
        <v>8.6860799999999987</v>
      </c>
      <c r="T56" s="27"/>
      <c r="U56" s="30">
        <f t="shared" si="1"/>
        <v>0</v>
      </c>
      <c r="V56" s="68">
        <f t="shared" si="2"/>
        <v>0</v>
      </c>
      <c r="X56" s="66">
        <f>'Proposed Rates'!G224</f>
        <v>0.20799999999999999</v>
      </c>
      <c r="Y56" s="71">
        <f>$G$56</f>
        <v>41.76</v>
      </c>
      <c r="Z56" s="67">
        <f t="shared" si="69"/>
        <v>8.6860799999999987</v>
      </c>
      <c r="AA56" s="27"/>
      <c r="AB56" s="30">
        <f t="shared" si="3"/>
        <v>0</v>
      </c>
      <c r="AC56" s="68">
        <f t="shared" si="4"/>
        <v>0</v>
      </c>
      <c r="AE56" s="66">
        <f>'Proposed Rates'!H224</f>
        <v>0.20799999999999999</v>
      </c>
      <c r="AF56" s="71">
        <f>$G$56</f>
        <v>41.76</v>
      </c>
      <c r="AG56" s="67">
        <f t="shared" si="70"/>
        <v>8.6860799999999987</v>
      </c>
      <c r="AH56" s="27"/>
      <c r="AI56" s="30">
        <f t="shared" si="5"/>
        <v>0</v>
      </c>
      <c r="AJ56" s="68">
        <f t="shared" si="6"/>
        <v>0</v>
      </c>
      <c r="AL56" s="66">
        <f>'Proposed Rates'!I224</f>
        <v>0.20799999999999999</v>
      </c>
      <c r="AM56" s="71">
        <f>$G$56</f>
        <v>41.76</v>
      </c>
      <c r="AN56" s="67">
        <f t="shared" si="71"/>
        <v>8.6860799999999987</v>
      </c>
      <c r="AO56" s="27"/>
      <c r="AP56" s="30">
        <f t="shared" si="7"/>
        <v>0</v>
      </c>
      <c r="AQ56" s="68">
        <f t="shared" si="8"/>
        <v>0</v>
      </c>
    </row>
    <row r="57" spans="2:43" s="79" customFormat="1" x14ac:dyDescent="0.25">
      <c r="B57" s="72" t="s">
        <v>37</v>
      </c>
      <c r="C57" s="73"/>
      <c r="D57" s="74"/>
      <c r="E57" s="75"/>
      <c r="F57" s="66">
        <f>'Proposed Rates'!E226</f>
        <v>0.11899999999999999</v>
      </c>
      <c r="G57" s="76">
        <f>IF(AND($T$1=1, F18&gt;=600), 600, IF(AND($T$1=1, AND(F18&lt;600, F18&gt;=0)), F18, IF(AND($T$1=2, F18&gt;=1000), 1000, IF(AND($T$1=2, AND(F18&lt;1000, F18&gt;=0)), F18))))</f>
        <v>232</v>
      </c>
      <c r="H57" s="67">
        <f>G57*F57</f>
        <v>27.607999999999997</v>
      </c>
      <c r="I57" s="77"/>
      <c r="J57" s="66">
        <f>'Proposed Rates'!E226</f>
        <v>0.11899999999999999</v>
      </c>
      <c r="K57" s="76">
        <f>$G$57</f>
        <v>232</v>
      </c>
      <c r="L57" s="67">
        <f>K57*J57</f>
        <v>27.607999999999997</v>
      </c>
      <c r="M57" s="77"/>
      <c r="N57" s="78">
        <f t="shared" si="58"/>
        <v>0</v>
      </c>
      <c r="O57" s="68">
        <f t="shared" si="59"/>
        <v>0</v>
      </c>
      <c r="Q57" s="66">
        <f>'Proposed Rates'!F226</f>
        <v>0.11899999999999999</v>
      </c>
      <c r="R57" s="76">
        <f>$G$57</f>
        <v>232</v>
      </c>
      <c r="S57" s="67">
        <f>R57*Q57</f>
        <v>27.607999999999997</v>
      </c>
      <c r="T57" s="77"/>
      <c r="U57" s="78">
        <f t="shared" si="1"/>
        <v>0</v>
      </c>
      <c r="V57" s="68">
        <f t="shared" si="2"/>
        <v>0</v>
      </c>
      <c r="X57" s="66">
        <f>'Proposed Rates'!G226</f>
        <v>0.11899999999999999</v>
      </c>
      <c r="Y57" s="76">
        <f>$G$57</f>
        <v>232</v>
      </c>
      <c r="Z57" s="67">
        <f>Y57*X57</f>
        <v>27.607999999999997</v>
      </c>
      <c r="AA57" s="77"/>
      <c r="AB57" s="78">
        <f t="shared" si="3"/>
        <v>0</v>
      </c>
      <c r="AC57" s="68">
        <f t="shared" si="4"/>
        <v>0</v>
      </c>
      <c r="AE57" s="66">
        <f>'Proposed Rates'!H226</f>
        <v>0.11899999999999999</v>
      </c>
      <c r="AF57" s="76">
        <f>$G$57</f>
        <v>232</v>
      </c>
      <c r="AG57" s="67">
        <f>AF57*AE57</f>
        <v>27.607999999999997</v>
      </c>
      <c r="AH57" s="77"/>
      <c r="AI57" s="78">
        <f t="shared" si="5"/>
        <v>0</v>
      </c>
      <c r="AJ57" s="68">
        <f t="shared" si="6"/>
        <v>0</v>
      </c>
      <c r="AL57" s="66">
        <f>'Proposed Rates'!I224</f>
        <v>0.20799999999999999</v>
      </c>
      <c r="AM57" s="76">
        <f>$G$57</f>
        <v>232</v>
      </c>
      <c r="AN57" s="67">
        <f>AM57*AL57</f>
        <v>48.256</v>
      </c>
      <c r="AO57" s="77"/>
      <c r="AP57" s="78">
        <f t="shared" si="7"/>
        <v>20.648000000000003</v>
      </c>
      <c r="AQ57" s="68">
        <f t="shared" si="8"/>
        <v>0.74789915966386578</v>
      </c>
    </row>
    <row r="58" spans="2:43" s="79" customFormat="1" ht="13" thickBot="1" x14ac:dyDescent="0.3">
      <c r="B58" s="72" t="s">
        <v>38</v>
      </c>
      <c r="C58" s="73"/>
      <c r="D58" s="74"/>
      <c r="E58" s="75"/>
      <c r="F58" s="66">
        <f>'Proposed Rates'!E227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63.996692760000002</v>
      </c>
      <c r="I60" s="94"/>
      <c r="J60" s="95"/>
      <c r="K60" s="95"/>
      <c r="L60" s="93">
        <f>SUM(L51:L56,L50)</f>
        <v>66.285640279652512</v>
      </c>
      <c r="M60" s="96"/>
      <c r="N60" s="97">
        <f t="shared" ref="N60" si="72">L60-H60</f>
        <v>2.2889475196525098</v>
      </c>
      <c r="O60" s="98">
        <f t="shared" ref="O60" si="73">IF((H60)=0,"",(N60/H60))</f>
        <v>3.5766653258731768E-2</v>
      </c>
      <c r="Q60" s="95"/>
      <c r="R60" s="95"/>
      <c r="S60" s="97">
        <f>SUM(S51:S56,S50)</f>
        <v>68.187748554464108</v>
      </c>
      <c r="T60" s="96"/>
      <c r="U60" s="97">
        <f t="shared" si="1"/>
        <v>1.9021082748115958</v>
      </c>
      <c r="V60" s="98">
        <f>IF((L60)=0,"",(U60/L60))</f>
        <v>2.8695631011283751E-2</v>
      </c>
      <c r="X60" s="95"/>
      <c r="Y60" s="95"/>
      <c r="Z60" s="97">
        <f>SUM(Z51:Z56,Z50)</f>
        <v>69.886338128000006</v>
      </c>
      <c r="AA60" s="96"/>
      <c r="AB60" s="97">
        <f t="shared" si="3"/>
        <v>1.698589573535898</v>
      </c>
      <c r="AC60" s="98">
        <f>IF((S60)=0,"",(AB60/S60))</f>
        <v>2.4910480394864057E-2</v>
      </c>
      <c r="AE60" s="95"/>
      <c r="AF60" s="95"/>
      <c r="AG60" s="97">
        <f>SUM(AG51:AG56,AG50)</f>
        <v>70.896338127999996</v>
      </c>
      <c r="AH60" s="96"/>
      <c r="AI60" s="97">
        <f t="shared" ref="AI60:AI64" si="74">AG60-Z60</f>
        <v>1.0099999999999909</v>
      </c>
      <c r="AJ60" s="98">
        <f>IF((Z60)=0,"",(AI60/Z60))</f>
        <v>1.4452037795285968E-2</v>
      </c>
      <c r="AL60" s="95"/>
      <c r="AM60" s="95"/>
      <c r="AN60" s="97">
        <f>SUM(AN51:AN56,AN50)</f>
        <v>71.536338128000011</v>
      </c>
      <c r="AO60" s="96"/>
      <c r="AP60" s="97">
        <f t="shared" ref="AP60:AP64" si="75">AN60-AG60</f>
        <v>0.64000000000001478</v>
      </c>
      <c r="AQ60" s="98">
        <f>IF((AG60)=0,"",(AP60/AG60))</f>
        <v>9.0272645513020007E-3</v>
      </c>
    </row>
    <row r="61" spans="2:43" x14ac:dyDescent="0.25">
      <c r="B61" s="99" t="s">
        <v>40</v>
      </c>
      <c r="C61" s="21"/>
      <c r="D61" s="21"/>
      <c r="E61" s="21"/>
      <c r="F61" s="100">
        <v>0.13</v>
      </c>
      <c r="G61" s="101"/>
      <c r="H61" s="102">
        <f>H60*F61</f>
        <v>8.3195700588000001</v>
      </c>
      <c r="I61" s="103"/>
      <c r="J61" s="104">
        <v>0.13</v>
      </c>
      <c r="K61" s="103"/>
      <c r="L61" s="105">
        <f>L60*J61</f>
        <v>8.6171332363548263</v>
      </c>
      <c r="M61" s="106"/>
      <c r="N61" s="107">
        <f t="shared" si="58"/>
        <v>0.2975631775548262</v>
      </c>
      <c r="O61" s="108">
        <f t="shared" si="59"/>
        <v>3.5766653258731761E-2</v>
      </c>
      <c r="Q61" s="104">
        <v>0.13</v>
      </c>
      <c r="R61" s="103"/>
      <c r="S61" s="105">
        <f>S60*Q61</f>
        <v>8.8644073120803348</v>
      </c>
      <c r="T61" s="106"/>
      <c r="U61" s="107">
        <f t="shared" si="1"/>
        <v>0.24727407572550852</v>
      </c>
      <c r="V61" s="108">
        <f t="shared" ref="V61:V70" si="76">IF((L61)=0,"",(U61/L61))</f>
        <v>2.8695631011283872E-2</v>
      </c>
      <c r="X61" s="104">
        <v>0.13</v>
      </c>
      <c r="Y61" s="103"/>
      <c r="Z61" s="105">
        <f>Z60*X61</f>
        <v>9.0852239566400002</v>
      </c>
      <c r="AA61" s="106"/>
      <c r="AB61" s="107">
        <f t="shared" si="3"/>
        <v>0.22081664455966532</v>
      </c>
      <c r="AC61" s="108">
        <f t="shared" ref="AC61:AC70" si="77">IF((S61)=0,"",(AB61/S61))</f>
        <v>2.4910480394863894E-2</v>
      </c>
      <c r="AE61" s="104">
        <v>0.13</v>
      </c>
      <c r="AF61" s="103"/>
      <c r="AG61" s="105">
        <f>AG60*AE61</f>
        <v>9.2165239566399997</v>
      </c>
      <c r="AH61" s="106"/>
      <c r="AI61" s="107">
        <f t="shared" si="74"/>
        <v>0.13129999999999953</v>
      </c>
      <c r="AJ61" s="108">
        <f t="shared" ref="AJ61:AJ70" si="78">IF((Z61)=0,"",(AI61/Z61))</f>
        <v>1.4452037795286048E-2</v>
      </c>
      <c r="AL61" s="104">
        <v>0.13</v>
      </c>
      <c r="AM61" s="103"/>
      <c r="AN61" s="105">
        <f>AN60*AL61</f>
        <v>9.2997239566400012</v>
      </c>
      <c r="AO61" s="106"/>
      <c r="AP61" s="107">
        <f t="shared" si="75"/>
        <v>8.3200000000001495E-2</v>
      </c>
      <c r="AQ61" s="108">
        <f t="shared" ref="AQ61:AQ70" si="79">IF((AG61)=0,"",(AP61/AG61))</f>
        <v>9.0272645513019539E-3</v>
      </c>
    </row>
    <row r="62" spans="2:43" ht="13" x14ac:dyDescent="0.25">
      <c r="B62" s="109" t="s">
        <v>41</v>
      </c>
      <c r="C62" s="21"/>
      <c r="D62" s="21"/>
      <c r="E62" s="21"/>
      <c r="F62" s="110"/>
      <c r="G62" s="101"/>
      <c r="H62" s="102">
        <f>H60+H61</f>
        <v>72.316262818799999</v>
      </c>
      <c r="I62" s="103"/>
      <c r="J62" s="103"/>
      <c r="K62" s="103"/>
      <c r="L62" s="105">
        <f>L60+L61</f>
        <v>74.902773516007343</v>
      </c>
      <c r="M62" s="106"/>
      <c r="N62" s="107">
        <f t="shared" si="58"/>
        <v>2.5865106972073448</v>
      </c>
      <c r="O62" s="108">
        <f t="shared" si="59"/>
        <v>3.5766653258731892E-2</v>
      </c>
      <c r="Q62" s="103"/>
      <c r="R62" s="103"/>
      <c r="S62" s="105">
        <f>S60+S61</f>
        <v>77.052155866544439</v>
      </c>
      <c r="T62" s="106"/>
      <c r="U62" s="107">
        <f t="shared" si="1"/>
        <v>2.1493823505370955</v>
      </c>
      <c r="V62" s="108">
        <f t="shared" si="76"/>
        <v>2.8695631011283643E-2</v>
      </c>
      <c r="X62" s="103"/>
      <c r="Y62" s="103"/>
      <c r="Z62" s="105">
        <f>Z60+Z61</f>
        <v>78.971562084639999</v>
      </c>
      <c r="AA62" s="106"/>
      <c r="AB62" s="107">
        <f t="shared" si="3"/>
        <v>1.9194062180955598</v>
      </c>
      <c r="AC62" s="108">
        <f t="shared" si="77"/>
        <v>2.4910480394863991E-2</v>
      </c>
      <c r="AE62" s="103"/>
      <c r="AF62" s="103"/>
      <c r="AG62" s="105">
        <f>AG60+AG61</f>
        <v>80.11286208464</v>
      </c>
      <c r="AH62" s="106"/>
      <c r="AI62" s="107">
        <f t="shared" si="74"/>
        <v>1.1413000000000011</v>
      </c>
      <c r="AJ62" s="108">
        <f t="shared" si="78"/>
        <v>1.4452037795286114E-2</v>
      </c>
      <c r="AL62" s="103"/>
      <c r="AM62" s="103"/>
      <c r="AN62" s="105">
        <f>AN60+AN61</f>
        <v>80.83606208464002</v>
      </c>
      <c r="AO62" s="106"/>
      <c r="AP62" s="107">
        <f t="shared" si="75"/>
        <v>0.72320000000001983</v>
      </c>
      <c r="AQ62" s="108">
        <f t="shared" si="79"/>
        <v>9.0272645513020389E-3</v>
      </c>
    </row>
    <row r="63" spans="2:43" ht="15.75" customHeight="1" x14ac:dyDescent="0.25">
      <c r="B63" s="405" t="s">
        <v>120</v>
      </c>
      <c r="C63" s="405"/>
      <c r="D63" s="405"/>
      <c r="E63" s="21"/>
      <c r="F63" s="270">
        <f>'Res (100)'!F64</f>
        <v>0.318</v>
      </c>
      <c r="G63" s="101"/>
      <c r="H63" s="111">
        <f>F63*H60</f>
        <v>20.350948297680002</v>
      </c>
      <c r="I63" s="103"/>
      <c r="J63" s="271">
        <f>'Res (100)'!J64</f>
        <v>0.318</v>
      </c>
      <c r="K63" s="103"/>
      <c r="L63" s="112">
        <f>J63*L60</f>
        <v>21.0788336089295</v>
      </c>
      <c r="M63" s="106"/>
      <c r="N63" s="112">
        <f t="shared" si="58"/>
        <v>0.72788531124949785</v>
      </c>
      <c r="O63" s="113">
        <f t="shared" si="59"/>
        <v>3.5766653258731754E-2</v>
      </c>
      <c r="Q63" s="271">
        <f>'Res (100)'!Q64</f>
        <v>0.318</v>
      </c>
      <c r="R63" s="103"/>
      <c r="S63" s="112">
        <f>Q63*S60</f>
        <v>21.683704040319586</v>
      </c>
      <c r="T63" s="106"/>
      <c r="U63" s="112">
        <f t="shared" si="1"/>
        <v>0.60487043139008634</v>
      </c>
      <c r="V63" s="113">
        <f t="shared" si="76"/>
        <v>2.8695631011283692E-2</v>
      </c>
      <c r="X63" s="271">
        <f>Q63</f>
        <v>0.318</v>
      </c>
      <c r="Y63" s="103"/>
      <c r="Z63" s="112">
        <f>X63*Z60</f>
        <v>22.223855524704003</v>
      </c>
      <c r="AA63" s="106"/>
      <c r="AB63" s="112">
        <f t="shared" si="3"/>
        <v>0.54015148438441685</v>
      </c>
      <c r="AC63" s="113">
        <f t="shared" si="77"/>
        <v>2.4910480394864116E-2</v>
      </c>
      <c r="AE63" s="271">
        <f>X63</f>
        <v>0.318</v>
      </c>
      <c r="AF63" s="103"/>
      <c r="AG63" s="112">
        <f>AE63*AG60</f>
        <v>22.545035524703998</v>
      </c>
      <c r="AH63" s="106"/>
      <c r="AI63" s="112">
        <f t="shared" si="74"/>
        <v>0.32117999999999469</v>
      </c>
      <c r="AJ63" s="113">
        <f t="shared" si="78"/>
        <v>1.4452037795285859E-2</v>
      </c>
      <c r="AL63" s="271">
        <f>X63</f>
        <v>0.318</v>
      </c>
      <c r="AM63" s="103"/>
      <c r="AN63" s="112">
        <f>AL63*AN60</f>
        <v>22.748555524704003</v>
      </c>
      <c r="AO63" s="106"/>
      <c r="AP63" s="112">
        <f t="shared" si="75"/>
        <v>0.20352000000000459</v>
      </c>
      <c r="AQ63" s="113">
        <f t="shared" si="79"/>
        <v>9.0272645513019955E-3</v>
      </c>
    </row>
    <row r="64" spans="2:43" ht="13.5" thickBot="1" x14ac:dyDescent="0.3">
      <c r="B64" s="406" t="s">
        <v>121</v>
      </c>
      <c r="C64" s="406"/>
      <c r="D64" s="406"/>
      <c r="E64" s="114"/>
      <c r="F64" s="115"/>
      <c r="G64" s="116"/>
      <c r="H64" s="117">
        <f>H62-H63</f>
        <v>51.965314521119993</v>
      </c>
      <c r="I64" s="118"/>
      <c r="J64" s="118"/>
      <c r="K64" s="118"/>
      <c r="L64" s="119">
        <f>L62-L63</f>
        <v>53.823939907077843</v>
      </c>
      <c r="M64" s="120"/>
      <c r="N64" s="121">
        <f t="shared" si="58"/>
        <v>1.8586253859578505</v>
      </c>
      <c r="O64" s="122">
        <f t="shared" si="59"/>
        <v>3.5766653258732017E-2</v>
      </c>
      <c r="Q64" s="118"/>
      <c r="R64" s="118"/>
      <c r="S64" s="119">
        <f>S62-S63</f>
        <v>55.368451826224856</v>
      </c>
      <c r="T64" s="120"/>
      <c r="U64" s="121">
        <f t="shared" si="1"/>
        <v>1.5445119191470127</v>
      </c>
      <c r="V64" s="122">
        <f t="shared" si="76"/>
        <v>2.8695631011283688E-2</v>
      </c>
      <c r="X64" s="118"/>
      <c r="Y64" s="118"/>
      <c r="Z64" s="119">
        <f>Z62-Z63</f>
        <v>56.747706559935992</v>
      </c>
      <c r="AA64" s="120"/>
      <c r="AB64" s="121">
        <f t="shared" si="3"/>
        <v>1.3792547337111358</v>
      </c>
      <c r="AC64" s="122">
        <f t="shared" si="77"/>
        <v>2.4910480394863814E-2</v>
      </c>
      <c r="AE64" s="118"/>
      <c r="AF64" s="118"/>
      <c r="AG64" s="119">
        <f>AG62-AG63</f>
        <v>57.567826559936002</v>
      </c>
      <c r="AH64" s="120"/>
      <c r="AI64" s="121">
        <f t="shared" si="74"/>
        <v>0.82012000000000995</v>
      </c>
      <c r="AJ64" s="122">
        <f t="shared" si="78"/>
        <v>1.4452037795286277E-2</v>
      </c>
      <c r="AL64" s="118"/>
      <c r="AM64" s="118"/>
      <c r="AN64" s="119">
        <f>AN62-AN63</f>
        <v>58.087506559936017</v>
      </c>
      <c r="AO64" s="120"/>
      <c r="AP64" s="121">
        <f t="shared" si="75"/>
        <v>0.51968000000001524</v>
      </c>
      <c r="AQ64" s="122">
        <f t="shared" si="79"/>
        <v>9.0272645513020562E-3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62.008452760000004</v>
      </c>
      <c r="I66" s="134"/>
      <c r="J66" s="135"/>
      <c r="K66" s="135"/>
      <c r="L66" s="133">
        <f>SUM(L57:L58,L50,L51:L53)</f>
        <v>64.297400279652521</v>
      </c>
      <c r="M66" s="136"/>
      <c r="N66" s="137">
        <f t="shared" ref="N66:N70" si="80">L66-H66</f>
        <v>2.2889475196525169</v>
      </c>
      <c r="O66" s="98">
        <f t="shared" ref="O66:O70" si="81">IF((H66)=0,"",(N66/H66))</f>
        <v>3.6913475788724337E-2</v>
      </c>
      <c r="Q66" s="135"/>
      <c r="R66" s="135"/>
      <c r="S66" s="137">
        <f>SUM(S57:S58,S50,S51:S53)</f>
        <v>66.199508554464103</v>
      </c>
      <c r="T66" s="136"/>
      <c r="U66" s="137">
        <f t="shared" si="1"/>
        <v>1.9021082748115816</v>
      </c>
      <c r="V66" s="98">
        <f t="shared" si="76"/>
        <v>2.958297328567918E-2</v>
      </c>
      <c r="X66" s="135"/>
      <c r="Y66" s="135"/>
      <c r="Z66" s="137">
        <f>SUM(Z57:Z58,Z50,Z51:Z53)</f>
        <v>67.898098128000001</v>
      </c>
      <c r="AA66" s="136"/>
      <c r="AB66" s="137">
        <f t="shared" si="3"/>
        <v>1.698589573535898</v>
      </c>
      <c r="AC66" s="98">
        <f t="shared" si="77"/>
        <v>2.5658643253196101E-2</v>
      </c>
      <c r="AE66" s="135"/>
      <c r="AF66" s="135"/>
      <c r="AG66" s="137">
        <f>SUM(AG57:AG58,AG50,AG51:AG53)</f>
        <v>68.90809812800002</v>
      </c>
      <c r="AH66" s="136"/>
      <c r="AI66" s="137">
        <f t="shared" ref="AI66:AI70" si="82">AG66-Z66</f>
        <v>1.0100000000000193</v>
      </c>
      <c r="AJ66" s="98">
        <f t="shared" si="78"/>
        <v>1.4875232559474486E-2</v>
      </c>
      <c r="AL66" s="135"/>
      <c r="AM66" s="135"/>
      <c r="AN66" s="137">
        <f>SUM(AN57:AN58,AN50,AN51:AN53)</f>
        <v>90.196098128000017</v>
      </c>
      <c r="AO66" s="136"/>
      <c r="AP66" s="137">
        <f t="shared" ref="AP66:AP70" si="83">AN66-AG66</f>
        <v>21.287999999999997</v>
      </c>
      <c r="AQ66" s="98">
        <f t="shared" si="79"/>
        <v>0.30893321073027641</v>
      </c>
    </row>
    <row r="67" spans="1:43" s="79" customFormat="1" x14ac:dyDescent="0.25">
      <c r="B67" s="138" t="s">
        <v>40</v>
      </c>
      <c r="C67" s="73"/>
      <c r="D67" s="73"/>
      <c r="E67" s="73"/>
      <c r="F67" s="139">
        <v>0.13</v>
      </c>
      <c r="G67" s="132"/>
      <c r="H67" s="140">
        <f>H66*F67</f>
        <v>8.0610988588000012</v>
      </c>
      <c r="I67" s="141"/>
      <c r="J67" s="142">
        <v>0.13</v>
      </c>
      <c r="K67" s="143"/>
      <c r="L67" s="144">
        <f>L66*J67</f>
        <v>8.3586620363548274</v>
      </c>
      <c r="M67" s="145"/>
      <c r="N67" s="146">
        <f t="shared" si="80"/>
        <v>0.2975631775548262</v>
      </c>
      <c r="O67" s="108">
        <f t="shared" si="81"/>
        <v>3.6913475788724212E-2</v>
      </c>
      <c r="Q67" s="142">
        <v>0.13</v>
      </c>
      <c r="R67" s="143"/>
      <c r="S67" s="144">
        <f>S66*Q67</f>
        <v>8.6059361120803342</v>
      </c>
      <c r="T67" s="145"/>
      <c r="U67" s="146">
        <f t="shared" si="1"/>
        <v>0.24727407572550675</v>
      </c>
      <c r="V67" s="108">
        <f t="shared" si="76"/>
        <v>2.9582973285679319E-2</v>
      </c>
      <c r="X67" s="142">
        <v>0.13</v>
      </c>
      <c r="Y67" s="143"/>
      <c r="Z67" s="144">
        <f>Z66*X67</f>
        <v>8.8267527566400013</v>
      </c>
      <c r="AA67" s="145"/>
      <c r="AB67" s="146">
        <f t="shared" si="3"/>
        <v>0.2208166445596671</v>
      </c>
      <c r="AC67" s="108">
        <f t="shared" si="77"/>
        <v>2.5658643253196143E-2</v>
      </c>
      <c r="AE67" s="142">
        <v>0.13</v>
      </c>
      <c r="AF67" s="143"/>
      <c r="AG67" s="144">
        <f>AG66*AE67</f>
        <v>8.9580527566400026</v>
      </c>
      <c r="AH67" s="145"/>
      <c r="AI67" s="146">
        <f t="shared" si="82"/>
        <v>0.1313000000000013</v>
      </c>
      <c r="AJ67" s="108">
        <f t="shared" si="78"/>
        <v>1.4875232559474347E-2</v>
      </c>
      <c r="AL67" s="142">
        <v>0.13</v>
      </c>
      <c r="AM67" s="143"/>
      <c r="AN67" s="144">
        <f>AN66*AL67</f>
        <v>11.725492756640003</v>
      </c>
      <c r="AO67" s="145"/>
      <c r="AP67" s="146">
        <f t="shared" si="83"/>
        <v>2.7674400000000006</v>
      </c>
      <c r="AQ67" s="108">
        <f t="shared" si="79"/>
        <v>0.30893321073027652</v>
      </c>
    </row>
    <row r="68" spans="1:43" s="79" customFormat="1" ht="13" x14ac:dyDescent="0.25">
      <c r="B68" s="147" t="s">
        <v>123</v>
      </c>
      <c r="C68" s="73"/>
      <c r="D68" s="73"/>
      <c r="E68" s="73"/>
      <c r="F68" s="148"/>
      <c r="G68" s="149"/>
      <c r="H68" s="140">
        <f>H66+H67</f>
        <v>70.069551618800006</v>
      </c>
      <c r="I68" s="141"/>
      <c r="J68" s="141"/>
      <c r="K68" s="141"/>
      <c r="L68" s="144">
        <f>L66+L67</f>
        <v>72.65606231600735</v>
      </c>
      <c r="M68" s="145"/>
      <c r="N68" s="146">
        <f t="shared" si="80"/>
        <v>2.5865106972073448</v>
      </c>
      <c r="O68" s="108">
        <f t="shared" si="81"/>
        <v>3.6913475788724344E-2</v>
      </c>
      <c r="Q68" s="141"/>
      <c r="R68" s="141"/>
      <c r="S68" s="144">
        <f>S66+S67</f>
        <v>74.805444666544432</v>
      </c>
      <c r="T68" s="145"/>
      <c r="U68" s="146">
        <f t="shared" si="1"/>
        <v>2.1493823505370813</v>
      </c>
      <c r="V68" s="108">
        <f t="shared" si="76"/>
        <v>2.9582973285679097E-2</v>
      </c>
      <c r="X68" s="141"/>
      <c r="Y68" s="141"/>
      <c r="Z68" s="144">
        <f>Z66+Z67</f>
        <v>76.724850884640006</v>
      </c>
      <c r="AA68" s="145"/>
      <c r="AB68" s="146">
        <f t="shared" si="3"/>
        <v>1.919406218095574</v>
      </c>
      <c r="AC68" s="108">
        <f t="shared" si="77"/>
        <v>2.5658643253196226E-2</v>
      </c>
      <c r="AE68" s="141"/>
      <c r="AF68" s="141"/>
      <c r="AG68" s="144">
        <f>AG66+AG67</f>
        <v>77.866150884640021</v>
      </c>
      <c r="AH68" s="145"/>
      <c r="AI68" s="146">
        <f t="shared" si="82"/>
        <v>1.1413000000000153</v>
      </c>
      <c r="AJ68" s="108">
        <f t="shared" si="78"/>
        <v>1.4875232559474401E-2</v>
      </c>
      <c r="AL68" s="141"/>
      <c r="AM68" s="141"/>
      <c r="AN68" s="144">
        <f>AN66+AN67</f>
        <v>101.92159088464003</v>
      </c>
      <c r="AO68" s="145"/>
      <c r="AP68" s="146">
        <f t="shared" si="83"/>
        <v>24.055440000000004</v>
      </c>
      <c r="AQ68" s="108">
        <f t="shared" si="79"/>
        <v>0.30893321073027652</v>
      </c>
    </row>
    <row r="69" spans="1:43" s="79" customFormat="1" ht="15.75" customHeight="1" x14ac:dyDescent="0.25">
      <c r="B69" s="414" t="s">
        <v>120</v>
      </c>
      <c r="C69" s="414"/>
      <c r="D69" s="414"/>
      <c r="E69" s="73"/>
      <c r="F69" s="272">
        <f>F63</f>
        <v>0.318</v>
      </c>
      <c r="G69" s="149"/>
      <c r="H69" s="150">
        <f>F69*H66</f>
        <v>19.718687977680002</v>
      </c>
      <c r="I69" s="141"/>
      <c r="J69" s="271">
        <f>'Res (100)'!J70</f>
        <v>0.318</v>
      </c>
      <c r="K69" s="141"/>
      <c r="L69" s="112">
        <f>J69*L66</f>
        <v>20.446573288929503</v>
      </c>
      <c r="M69" s="145"/>
      <c r="N69" s="151">
        <f t="shared" si="80"/>
        <v>0.7278853112495014</v>
      </c>
      <c r="O69" s="113">
        <f t="shared" si="81"/>
        <v>3.6913475788724386E-2</v>
      </c>
      <c r="Q69" s="271">
        <f>'Res (100)'!Q70</f>
        <v>0.318</v>
      </c>
      <c r="R69" s="141"/>
      <c r="S69" s="112">
        <f>Q69*S66</f>
        <v>21.051443720319586</v>
      </c>
      <c r="T69" s="145"/>
      <c r="U69" s="151">
        <f t="shared" si="1"/>
        <v>0.60487043139008279</v>
      </c>
      <c r="V69" s="113">
        <f t="shared" si="76"/>
        <v>2.958297328567917E-2</v>
      </c>
      <c r="X69" s="271">
        <f>Q69</f>
        <v>0.318</v>
      </c>
      <c r="Y69" s="141"/>
      <c r="Z69" s="112">
        <f>X69*Z66</f>
        <v>21.591595204703999</v>
      </c>
      <c r="AA69" s="145"/>
      <c r="AB69" s="151">
        <f t="shared" si="3"/>
        <v>0.54015148438441329</v>
      </c>
      <c r="AC69" s="113">
        <f t="shared" si="77"/>
        <v>2.5658643253195994E-2</v>
      </c>
      <c r="AE69" s="271">
        <f>X69</f>
        <v>0.318</v>
      </c>
      <c r="AF69" s="141"/>
      <c r="AG69" s="112">
        <f>AE69*AG66</f>
        <v>21.912775204704008</v>
      </c>
      <c r="AH69" s="145"/>
      <c r="AI69" s="151">
        <f t="shared" si="82"/>
        <v>0.3211800000000089</v>
      </c>
      <c r="AJ69" s="113">
        <f t="shared" si="78"/>
        <v>1.4875232559474615E-2</v>
      </c>
      <c r="AL69" s="271">
        <f>AE69</f>
        <v>0.318</v>
      </c>
      <c r="AM69" s="141"/>
      <c r="AN69" s="112">
        <f>AL69*AN66</f>
        <v>28.682359204704007</v>
      </c>
      <c r="AO69" s="145"/>
      <c r="AP69" s="151">
        <f t="shared" si="83"/>
        <v>6.7695839999999983</v>
      </c>
      <c r="AQ69" s="113">
        <f t="shared" si="79"/>
        <v>0.30893321073027635</v>
      </c>
    </row>
    <row r="70" spans="1:43" s="79" customFormat="1" ht="13.5" thickBot="1" x14ac:dyDescent="0.3">
      <c r="B70" s="400" t="s">
        <v>122</v>
      </c>
      <c r="C70" s="400"/>
      <c r="D70" s="400"/>
      <c r="E70" s="152"/>
      <c r="F70" s="153"/>
      <c r="G70" s="154"/>
      <c r="H70" s="155">
        <f>H68-H69</f>
        <v>50.35086364112</v>
      </c>
      <c r="I70" s="156"/>
      <c r="J70" s="156"/>
      <c r="K70" s="156"/>
      <c r="L70" s="157">
        <f>L68-L69</f>
        <v>52.209489027077851</v>
      </c>
      <c r="M70" s="158"/>
      <c r="N70" s="159">
        <f t="shared" si="80"/>
        <v>1.8586253859578505</v>
      </c>
      <c r="O70" s="160">
        <f t="shared" si="81"/>
        <v>3.6913475788724476E-2</v>
      </c>
      <c r="Q70" s="156"/>
      <c r="R70" s="156"/>
      <c r="S70" s="157">
        <f>S68-S69</f>
        <v>53.754000946224849</v>
      </c>
      <c r="T70" s="158"/>
      <c r="U70" s="159">
        <f t="shared" si="1"/>
        <v>1.5445119191469985</v>
      </c>
      <c r="V70" s="160">
        <f t="shared" si="76"/>
        <v>2.9582973285679069E-2</v>
      </c>
      <c r="X70" s="156"/>
      <c r="Y70" s="156"/>
      <c r="Z70" s="157">
        <f>Z68-Z69</f>
        <v>55.133255679936006</v>
      </c>
      <c r="AA70" s="158"/>
      <c r="AB70" s="159">
        <f t="shared" si="3"/>
        <v>1.3792547337111571</v>
      </c>
      <c r="AC70" s="160">
        <f t="shared" si="77"/>
        <v>2.565864325319625E-2</v>
      </c>
      <c r="AE70" s="156"/>
      <c r="AF70" s="156"/>
      <c r="AG70" s="157">
        <f>AG68-AG69</f>
        <v>55.953375679936016</v>
      </c>
      <c r="AH70" s="158"/>
      <c r="AI70" s="159">
        <f t="shared" si="82"/>
        <v>0.82012000000000995</v>
      </c>
      <c r="AJ70" s="160">
        <f t="shared" si="78"/>
        <v>1.4875232559474382E-2</v>
      </c>
      <c r="AL70" s="156"/>
      <c r="AM70" s="156"/>
      <c r="AN70" s="157">
        <f>AN68-AN69</f>
        <v>73.239231679936012</v>
      </c>
      <c r="AO70" s="158"/>
      <c r="AP70" s="159">
        <f t="shared" si="83"/>
        <v>17.285855999999995</v>
      </c>
      <c r="AQ70" s="160">
        <f t="shared" si="79"/>
        <v>0.30893321073027641</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6" spans="1:43" ht="15.75" customHeight="1" x14ac:dyDescent="0.3">
      <c r="A76" s="169" t="s">
        <v>44</v>
      </c>
    </row>
    <row r="77" spans="1:43" ht="13.5" customHeight="1" x14ac:dyDescent="0.25"/>
    <row r="78" spans="1:43" ht="8.25" customHeight="1" x14ac:dyDescent="0.25">
      <c r="A78" s="6" t="s">
        <v>45</v>
      </c>
    </row>
    <row r="79" spans="1:43" x14ac:dyDescent="0.25">
      <c r="A79" s="6" t="s">
        <v>46</v>
      </c>
    </row>
    <row r="81" spans="1:2" x14ac:dyDescent="0.25">
      <c r="A81" s="11" t="s">
        <v>47</v>
      </c>
    </row>
    <row r="82" spans="1:2" x14ac:dyDescent="0.25">
      <c r="A82" s="11" t="s">
        <v>48</v>
      </c>
    </row>
    <row r="84" spans="1:2" x14ac:dyDescent="0.25">
      <c r="A84" s="6" t="s">
        <v>49</v>
      </c>
    </row>
    <row r="85" spans="1:2" x14ac:dyDescent="0.25">
      <c r="A85" s="6" t="s">
        <v>50</v>
      </c>
    </row>
    <row r="86" spans="1:2" x14ac:dyDescent="0.25">
      <c r="A86" s="6" t="s">
        <v>51</v>
      </c>
    </row>
    <row r="87" spans="1:2" x14ac:dyDescent="0.25">
      <c r="A87" s="6" t="s">
        <v>52</v>
      </c>
    </row>
    <row r="88" spans="1:2" x14ac:dyDescent="0.25">
      <c r="A88" s="6" t="s">
        <v>53</v>
      </c>
    </row>
    <row r="90" spans="1:2" x14ac:dyDescent="0.25">
      <c r="A90" s="170"/>
      <c r="B90" s="6" t="s">
        <v>54</v>
      </c>
    </row>
    <row r="92" spans="1:2" x14ac:dyDescent="0.25">
      <c r="B92" s="171" t="s">
        <v>55</v>
      </c>
    </row>
  </sheetData>
  <sheetProtection selectLockedCells="1"/>
  <mergeCells count="28">
    <mergeCell ref="A3:K3"/>
    <mergeCell ref="D14:O14"/>
    <mergeCell ref="F20:H20"/>
    <mergeCell ref="J20:L20"/>
    <mergeCell ref="N20:O20"/>
    <mergeCell ref="B70:D70"/>
    <mergeCell ref="AB20:AC20"/>
    <mergeCell ref="AE20:AG20"/>
    <mergeCell ref="AI20:AJ20"/>
    <mergeCell ref="B63:D63"/>
    <mergeCell ref="B64:D64"/>
    <mergeCell ref="B69:D69"/>
    <mergeCell ref="Q20:S20"/>
    <mergeCell ref="AP20:AQ20"/>
    <mergeCell ref="D21:D22"/>
    <mergeCell ref="N21:N22"/>
    <mergeCell ref="O21:O22"/>
    <mergeCell ref="U21:U22"/>
    <mergeCell ref="V21:V22"/>
    <mergeCell ref="AB21:AB22"/>
    <mergeCell ref="AC21:AC22"/>
    <mergeCell ref="AI21:AI22"/>
    <mergeCell ref="AJ21:AJ22"/>
    <mergeCell ref="U20:V20"/>
    <mergeCell ref="X20:Z20"/>
    <mergeCell ref="AP21:AP22"/>
    <mergeCell ref="AQ21:AQ22"/>
    <mergeCell ref="AL20:AN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65 D23:D38 D48:D49 D40:D46 D51:D59">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8"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Option Button 1">
              <controlPr defaultSize="0" autoFill="0" autoLine="0" autoPict="0">
                <anchor moveWithCells="1">
                  <from>
                    <xdr:col>6</xdr:col>
                    <xdr:colOff>476250</xdr:colOff>
                    <xdr:row>16</xdr:row>
                    <xdr:rowOff>171450</xdr:rowOff>
                  </from>
                  <to>
                    <xdr:col>9</xdr:col>
                    <xdr:colOff>647700</xdr:colOff>
                    <xdr:row>18</xdr:row>
                    <xdr:rowOff>31750</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Q91"/>
  <sheetViews>
    <sheetView showGridLines="0" topLeftCell="A19"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1.54296875" style="6" bestFit="1" customWidth="1"/>
    <col min="9" max="9" width="2.81640625" style="6" customWidth="1"/>
    <col min="10" max="10" width="12.1796875" style="6" customWidth="1"/>
    <col min="11" max="11" width="10.453125" style="6" customWidth="1"/>
    <col min="12" max="12" width="11.1796875" style="6" bestFit="1" customWidth="1"/>
    <col min="13" max="13" width="2.81640625" style="6" customWidth="1"/>
    <col min="14" max="14" width="12.726562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726562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726562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726562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250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8">
        <f>+'Res (100)'!J23</f>
        <v>30.59</v>
      </c>
      <c r="K23" s="29">
        <v>1</v>
      </c>
      <c r="L23" s="26">
        <f>K23*J23</f>
        <v>30.59</v>
      </c>
      <c r="M23" s="27"/>
      <c r="N23" s="30">
        <f>L23-H23</f>
        <v>2.8000000000000007</v>
      </c>
      <c r="O23" s="31">
        <f>IF((H23)=0,"",(N23/H23))</f>
        <v>0.10075566750629726</v>
      </c>
      <c r="Q23" s="24">
        <f>+'Res (100)'!Q23</f>
        <v>32.47</v>
      </c>
      <c r="R23" s="29">
        <v>1</v>
      </c>
      <c r="S23" s="26">
        <f>R23*Q23</f>
        <v>32.47</v>
      </c>
      <c r="T23" s="27"/>
      <c r="U23" s="30">
        <f>S23-L23</f>
        <v>1.879999999999999</v>
      </c>
      <c r="V23" s="31">
        <f>IF((L23)=0,"",(U23/L23))</f>
        <v>6.1457992808107195E-2</v>
      </c>
      <c r="X23" s="24">
        <f>+'Res (100)'!X23</f>
        <v>34.04</v>
      </c>
      <c r="Y23" s="29">
        <v>1</v>
      </c>
      <c r="Z23" s="26">
        <f>Y23*X23</f>
        <v>34.04</v>
      </c>
      <c r="AA23" s="27"/>
      <c r="AB23" s="30">
        <f>Z23-S23</f>
        <v>1.5700000000000003</v>
      </c>
      <c r="AC23" s="31">
        <f>IF((S23)=0,"",(AB23/S23))</f>
        <v>4.8352325223283039E-2</v>
      </c>
      <c r="AE23" s="24">
        <f>+'Res (100)'!AE23</f>
        <v>35.03</v>
      </c>
      <c r="AF23" s="29">
        <v>1</v>
      </c>
      <c r="AG23" s="26">
        <f>AF23*AE23</f>
        <v>35.03</v>
      </c>
      <c r="AH23" s="27"/>
      <c r="AI23" s="30">
        <f>AG23-Z23</f>
        <v>0.99000000000000199</v>
      </c>
      <c r="AJ23" s="31">
        <f>IF((Z23)=0,"",(AI23/Z23))</f>
        <v>2.9083431257344361E-2</v>
      </c>
      <c r="AL23" s="24">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250</v>
      </c>
      <c r="H25" s="26">
        <f t="shared" si="0"/>
        <v>0</v>
      </c>
      <c r="I25" s="27"/>
      <c r="J25" s="28">
        <f>'Proposed Rates'!E81</f>
        <v>0</v>
      </c>
      <c r="K25" s="29">
        <f>$F$18</f>
        <v>250</v>
      </c>
      <c r="L25" s="26">
        <f t="shared" ref="L25:L27" si="9">K25*J25</f>
        <v>0</v>
      </c>
      <c r="M25" s="27"/>
      <c r="N25" s="30">
        <f t="shared" ref="N25:N27" si="10">L25-H25</f>
        <v>0</v>
      </c>
      <c r="O25" s="31" t="str">
        <f t="shared" ref="O25:O27" si="11">IF((H25)=0,"",(N25/H25))</f>
        <v/>
      </c>
      <c r="Q25" s="24">
        <f>'Proposed Rates'!F81</f>
        <v>0</v>
      </c>
      <c r="R25" s="29">
        <f>$F$18</f>
        <v>250</v>
      </c>
      <c r="S25" s="26">
        <f t="shared" ref="S25:S27" si="12">R25*Q25</f>
        <v>0</v>
      </c>
      <c r="T25" s="27"/>
      <c r="U25" s="30">
        <f t="shared" si="1"/>
        <v>0</v>
      </c>
      <c r="V25" s="31" t="str">
        <f t="shared" si="2"/>
        <v/>
      </c>
      <c r="X25" s="24">
        <f>'Proposed Rates'!G81</f>
        <v>0</v>
      </c>
      <c r="Y25" s="29">
        <f>$F$18</f>
        <v>250</v>
      </c>
      <c r="Z25" s="26">
        <f t="shared" ref="Z25:Z27" si="13">Y25*X25</f>
        <v>0</v>
      </c>
      <c r="AA25" s="27"/>
      <c r="AB25" s="30">
        <f t="shared" si="3"/>
        <v>0</v>
      </c>
      <c r="AC25" s="31" t="str">
        <f t="shared" si="4"/>
        <v/>
      </c>
      <c r="AE25" s="24">
        <f>'Proposed Rates'!H81</f>
        <v>0</v>
      </c>
      <c r="AF25" s="29">
        <f>$F$18</f>
        <v>250</v>
      </c>
      <c r="AG25" s="26">
        <f t="shared" ref="AG25:AG27" si="14">AF25*AE25</f>
        <v>0</v>
      </c>
      <c r="AH25" s="27"/>
      <c r="AI25" s="30">
        <f t="shared" si="5"/>
        <v>0</v>
      </c>
      <c r="AJ25" s="31" t="str">
        <f t="shared" si="6"/>
        <v/>
      </c>
      <c r="AL25" s="24">
        <f>'Proposed Rates'!I81</f>
        <v>0</v>
      </c>
      <c r="AM25" s="29">
        <f>$F$18</f>
        <v>250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250</v>
      </c>
      <c r="H26" s="26">
        <f t="shared" si="0"/>
        <v>0</v>
      </c>
      <c r="I26" s="27"/>
      <c r="J26" s="28">
        <f>'Proposed Rates'!E95</f>
        <v>0</v>
      </c>
      <c r="K26" s="29">
        <f t="shared" ref="K26:K27" si="16">$F$18</f>
        <v>250</v>
      </c>
      <c r="L26" s="26">
        <f t="shared" si="9"/>
        <v>0</v>
      </c>
      <c r="M26" s="27"/>
      <c r="N26" s="30">
        <f t="shared" si="10"/>
        <v>0</v>
      </c>
      <c r="O26" s="31" t="str">
        <f t="shared" si="11"/>
        <v/>
      </c>
      <c r="Q26" s="24">
        <f>'Proposed Rates'!F95</f>
        <v>0</v>
      </c>
      <c r="R26" s="29">
        <f t="shared" ref="R26:R27" si="17">$F$18</f>
        <v>250</v>
      </c>
      <c r="S26" s="26">
        <f t="shared" si="12"/>
        <v>0</v>
      </c>
      <c r="T26" s="27"/>
      <c r="U26" s="30">
        <f t="shared" si="1"/>
        <v>0</v>
      </c>
      <c r="V26" s="31" t="str">
        <f t="shared" si="2"/>
        <v/>
      </c>
      <c r="X26" s="24">
        <f>'Proposed Rates'!G95</f>
        <v>0</v>
      </c>
      <c r="Y26" s="29">
        <f t="shared" ref="Y26:Y27" si="18">$F$18</f>
        <v>250</v>
      </c>
      <c r="Z26" s="26">
        <f t="shared" si="13"/>
        <v>0</v>
      </c>
      <c r="AA26" s="27"/>
      <c r="AB26" s="30">
        <f t="shared" si="3"/>
        <v>0</v>
      </c>
      <c r="AC26" s="31" t="str">
        <f t="shared" si="4"/>
        <v/>
      </c>
      <c r="AE26" s="24">
        <f>'Proposed Rates'!H95</f>
        <v>0</v>
      </c>
      <c r="AF26" s="29">
        <f t="shared" ref="AF26:AF27" si="19">$F$18</f>
        <v>250</v>
      </c>
      <c r="AG26" s="26">
        <f t="shared" si="14"/>
        <v>0</v>
      </c>
      <c r="AH26" s="27"/>
      <c r="AI26" s="30">
        <f t="shared" si="5"/>
        <v>0</v>
      </c>
      <c r="AJ26" s="31" t="str">
        <f t="shared" si="6"/>
        <v/>
      </c>
      <c r="AL26" s="24">
        <f>'Proposed Rates'!I95</f>
        <v>0</v>
      </c>
      <c r="AM26" s="29">
        <f t="shared" ref="AM26:AM27" si="20">$F$18</f>
        <v>250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250</v>
      </c>
      <c r="H27" s="26">
        <f t="shared" si="0"/>
        <v>0</v>
      </c>
      <c r="I27" s="27"/>
      <c r="J27" s="28">
        <f>'Proposed Rates'!E109</f>
        <v>0</v>
      </c>
      <c r="K27" s="29">
        <f t="shared" si="16"/>
        <v>250</v>
      </c>
      <c r="L27" s="26">
        <f t="shared" si="9"/>
        <v>0</v>
      </c>
      <c r="M27" s="27"/>
      <c r="N27" s="30">
        <f t="shared" si="10"/>
        <v>0</v>
      </c>
      <c r="O27" s="31" t="str">
        <f t="shared" si="11"/>
        <v/>
      </c>
      <c r="Q27" s="24">
        <f>'Proposed Rates'!F109</f>
        <v>0</v>
      </c>
      <c r="R27" s="29">
        <f t="shared" si="17"/>
        <v>250</v>
      </c>
      <c r="S27" s="26">
        <f t="shared" si="12"/>
        <v>0</v>
      </c>
      <c r="T27" s="27"/>
      <c r="U27" s="30">
        <f t="shared" si="1"/>
        <v>0</v>
      </c>
      <c r="V27" s="31" t="str">
        <f t="shared" si="2"/>
        <v/>
      </c>
      <c r="X27" s="24">
        <f>'Proposed Rates'!G109</f>
        <v>0</v>
      </c>
      <c r="Y27" s="29">
        <f t="shared" si="18"/>
        <v>250</v>
      </c>
      <c r="Z27" s="26">
        <f t="shared" si="13"/>
        <v>0</v>
      </c>
      <c r="AA27" s="27"/>
      <c r="AB27" s="30">
        <f t="shared" si="3"/>
        <v>0</v>
      </c>
      <c r="AC27" s="31" t="str">
        <f t="shared" si="4"/>
        <v/>
      </c>
      <c r="AE27" s="24">
        <f>'Proposed Rates'!H109</f>
        <v>0</v>
      </c>
      <c r="AF27" s="29">
        <f t="shared" si="19"/>
        <v>250</v>
      </c>
      <c r="AG27" s="26">
        <f t="shared" si="14"/>
        <v>0</v>
      </c>
      <c r="AH27" s="27"/>
      <c r="AI27" s="30">
        <f t="shared" si="5"/>
        <v>0</v>
      </c>
      <c r="AJ27" s="31" t="str">
        <f t="shared" si="6"/>
        <v/>
      </c>
      <c r="AL27" s="24">
        <f>'Proposed Rates'!I109</f>
        <v>0</v>
      </c>
      <c r="AM27" s="29">
        <f t="shared" si="20"/>
        <v>250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250</v>
      </c>
      <c r="H29" s="26">
        <f t="shared" si="0"/>
        <v>0</v>
      </c>
      <c r="I29" s="27"/>
      <c r="J29" s="28">
        <f>+'Res (100)'!J29</f>
        <v>0</v>
      </c>
      <c r="K29" s="25">
        <f>$F$18</f>
        <v>250</v>
      </c>
      <c r="L29" s="26">
        <f t="shared" si="22"/>
        <v>0</v>
      </c>
      <c r="M29" s="27"/>
      <c r="N29" s="30">
        <f t="shared" si="23"/>
        <v>0</v>
      </c>
      <c r="O29" s="31" t="str">
        <f t="shared" si="24"/>
        <v/>
      </c>
      <c r="Q29" s="24">
        <f>+'Res (100)'!Q29</f>
        <v>0</v>
      </c>
      <c r="R29" s="25">
        <f>$F$18</f>
        <v>250</v>
      </c>
      <c r="S29" s="26">
        <f t="shared" si="25"/>
        <v>0</v>
      </c>
      <c r="T29" s="27"/>
      <c r="U29" s="30">
        <f t="shared" si="1"/>
        <v>0</v>
      </c>
      <c r="V29" s="31" t="str">
        <f t="shared" si="2"/>
        <v/>
      </c>
      <c r="X29" s="24">
        <f>+'Res (100)'!X29</f>
        <v>0</v>
      </c>
      <c r="Y29" s="25">
        <f>$F$18</f>
        <v>250</v>
      </c>
      <c r="Z29" s="26">
        <f t="shared" si="26"/>
        <v>0</v>
      </c>
      <c r="AA29" s="27"/>
      <c r="AB29" s="30">
        <f t="shared" si="3"/>
        <v>0</v>
      </c>
      <c r="AC29" s="31" t="str">
        <f t="shared" si="4"/>
        <v/>
      </c>
      <c r="AE29" s="24">
        <f>+'Res (100)'!AE29</f>
        <v>0</v>
      </c>
      <c r="AF29" s="25">
        <f>$F$18</f>
        <v>250</v>
      </c>
      <c r="AG29" s="26">
        <f t="shared" si="27"/>
        <v>0</v>
      </c>
      <c r="AH29" s="27"/>
      <c r="AI29" s="30">
        <f t="shared" si="5"/>
        <v>0</v>
      </c>
      <c r="AJ29" s="31" t="str">
        <f t="shared" si="6"/>
        <v/>
      </c>
      <c r="AL29" s="24">
        <f>+'Res (100)'!AL29</f>
        <v>0</v>
      </c>
      <c r="AM29" s="25">
        <f>$F$18</f>
        <v>250</v>
      </c>
      <c r="AN29" s="26">
        <f t="shared" si="28"/>
        <v>0</v>
      </c>
      <c r="AO29" s="27"/>
      <c r="AP29" s="30">
        <f t="shared" si="7"/>
        <v>0</v>
      </c>
      <c r="AQ29" s="31" t="str">
        <f t="shared" si="8"/>
        <v/>
      </c>
    </row>
    <row r="30" spans="2:43" x14ac:dyDescent="0.25">
      <c r="B30" s="21" t="s">
        <v>21</v>
      </c>
      <c r="C30" s="21"/>
      <c r="D30" s="22"/>
      <c r="E30" s="23"/>
      <c r="F30" s="24"/>
      <c r="G30" s="25">
        <f t="shared" ref="G30" si="29">$F$18</f>
        <v>250</v>
      </c>
      <c r="H30" s="26">
        <f t="shared" si="0"/>
        <v>0</v>
      </c>
      <c r="I30" s="27"/>
      <c r="J30" s="28"/>
      <c r="K30" s="25">
        <f t="shared" ref="K30:K38" si="30">$F$18</f>
        <v>250</v>
      </c>
      <c r="L30" s="26">
        <f t="shared" si="22"/>
        <v>0</v>
      </c>
      <c r="M30" s="27"/>
      <c r="N30" s="30">
        <f t="shared" si="23"/>
        <v>0</v>
      </c>
      <c r="O30" s="31" t="str">
        <f t="shared" si="24"/>
        <v/>
      </c>
      <c r="Q30" s="24"/>
      <c r="R30" s="25">
        <f t="shared" ref="R30:R38" si="31">$F$18</f>
        <v>250</v>
      </c>
      <c r="S30" s="26">
        <f t="shared" si="25"/>
        <v>0</v>
      </c>
      <c r="T30" s="27"/>
      <c r="U30" s="30">
        <f t="shared" si="1"/>
        <v>0</v>
      </c>
      <c r="V30" s="31" t="str">
        <f t="shared" si="2"/>
        <v/>
      </c>
      <c r="X30" s="24"/>
      <c r="Y30" s="25">
        <f t="shared" ref="Y30:Y38" si="32">$F$18</f>
        <v>250</v>
      </c>
      <c r="Z30" s="26">
        <f t="shared" si="26"/>
        <v>0</v>
      </c>
      <c r="AA30" s="27"/>
      <c r="AB30" s="30">
        <f t="shared" si="3"/>
        <v>0</v>
      </c>
      <c r="AC30" s="31" t="str">
        <f t="shared" si="4"/>
        <v/>
      </c>
      <c r="AE30" s="24"/>
      <c r="AF30" s="25">
        <f t="shared" ref="AF30:AF38" si="33">$F$18</f>
        <v>250</v>
      </c>
      <c r="AG30" s="26">
        <f t="shared" si="27"/>
        <v>0</v>
      </c>
      <c r="AH30" s="27"/>
      <c r="AI30" s="30">
        <f t="shared" si="5"/>
        <v>0</v>
      </c>
      <c r="AJ30" s="31" t="str">
        <f t="shared" si="6"/>
        <v/>
      </c>
      <c r="AL30" s="24"/>
      <c r="AM30" s="25">
        <f t="shared" ref="AM30:AM38" si="34">$F$18</f>
        <v>250</v>
      </c>
      <c r="AN30" s="26">
        <f t="shared" si="28"/>
        <v>0</v>
      </c>
      <c r="AO30" s="27"/>
      <c r="AP30" s="30">
        <f t="shared" si="7"/>
        <v>0</v>
      </c>
      <c r="AQ30" s="31" t="str">
        <f t="shared" si="8"/>
        <v/>
      </c>
    </row>
    <row r="31" spans="2:43" x14ac:dyDescent="0.25">
      <c r="B31" s="21" t="s">
        <v>136</v>
      </c>
      <c r="C31" s="21"/>
      <c r="D31" s="22" t="s">
        <v>17</v>
      </c>
      <c r="E31" s="23"/>
      <c r="F31" s="24">
        <f>+'Proposed Rates'!D67</f>
        <v>0</v>
      </c>
      <c r="G31" s="25">
        <f>$F$18</f>
        <v>250</v>
      </c>
      <c r="H31" s="26">
        <f t="shared" si="0"/>
        <v>0</v>
      </c>
      <c r="I31" s="27"/>
      <c r="J31" s="178">
        <f>+'Proposed Rates'!E67</f>
        <v>0.25</v>
      </c>
      <c r="K31" s="25">
        <v>1</v>
      </c>
      <c r="L31" s="26">
        <f t="shared" si="22"/>
        <v>0.25</v>
      </c>
      <c r="M31" s="27"/>
      <c r="N31" s="30">
        <f t="shared" si="23"/>
        <v>0.25</v>
      </c>
      <c r="O31" s="31" t="str">
        <f t="shared" si="24"/>
        <v/>
      </c>
      <c r="Q31" s="176">
        <f>+'Res (100)'!Q31</f>
        <v>0.25</v>
      </c>
      <c r="R31" s="25">
        <f>K31</f>
        <v>1</v>
      </c>
      <c r="S31" s="26">
        <f t="shared" si="25"/>
        <v>0.25</v>
      </c>
      <c r="T31" s="27"/>
      <c r="U31" s="30">
        <f t="shared" si="1"/>
        <v>0</v>
      </c>
      <c r="V31" s="31">
        <f t="shared" si="2"/>
        <v>0</v>
      </c>
      <c r="X31" s="24">
        <f>+'Res (100)'!X31</f>
        <v>0</v>
      </c>
      <c r="Y31" s="25">
        <f t="shared" si="32"/>
        <v>250</v>
      </c>
      <c r="Z31" s="26">
        <f t="shared" si="26"/>
        <v>0</v>
      </c>
      <c r="AA31" s="27"/>
      <c r="AB31" s="30">
        <f t="shared" si="3"/>
        <v>-0.25</v>
      </c>
      <c r="AC31" s="31">
        <f t="shared" si="4"/>
        <v>-1</v>
      </c>
      <c r="AE31" s="24">
        <f>+'Res (100)'!AE31</f>
        <v>0</v>
      </c>
      <c r="AF31" s="25">
        <f t="shared" si="33"/>
        <v>250</v>
      </c>
      <c r="AG31" s="26">
        <f t="shared" si="27"/>
        <v>0</v>
      </c>
      <c r="AH31" s="27"/>
      <c r="AI31" s="30">
        <f t="shared" si="5"/>
        <v>0</v>
      </c>
      <c r="AJ31" s="31" t="str">
        <f t="shared" si="6"/>
        <v/>
      </c>
      <c r="AL31" s="24">
        <f>+'Res (100)'!AL31</f>
        <v>0</v>
      </c>
      <c r="AM31" s="25">
        <f t="shared" si="34"/>
        <v>250</v>
      </c>
      <c r="AN31" s="26">
        <f t="shared" si="28"/>
        <v>0</v>
      </c>
      <c r="AO31" s="27"/>
      <c r="AP31" s="30">
        <f t="shared" si="7"/>
        <v>0</v>
      </c>
      <c r="AQ31" s="31" t="str">
        <f t="shared" si="8"/>
        <v/>
      </c>
    </row>
    <row r="32" spans="2:43" x14ac:dyDescent="0.25">
      <c r="B32" s="33"/>
      <c r="C32" s="21"/>
      <c r="D32" s="22"/>
      <c r="E32" s="23"/>
      <c r="F32" s="24"/>
      <c r="G32" s="25">
        <f t="shared" ref="G32:G38" si="35">$F$18</f>
        <v>250</v>
      </c>
      <c r="H32" s="26">
        <f t="shared" si="0"/>
        <v>0</v>
      </c>
      <c r="I32" s="27"/>
      <c r="J32" s="28"/>
      <c r="K32" s="25">
        <f t="shared" si="30"/>
        <v>250</v>
      </c>
      <c r="L32" s="26">
        <f t="shared" si="22"/>
        <v>0</v>
      </c>
      <c r="M32" s="27"/>
      <c r="N32" s="30">
        <f t="shared" si="23"/>
        <v>0</v>
      </c>
      <c r="O32" s="31" t="str">
        <f t="shared" si="24"/>
        <v/>
      </c>
      <c r="Q32" s="28"/>
      <c r="R32" s="25">
        <f t="shared" si="31"/>
        <v>250</v>
      </c>
      <c r="S32" s="26">
        <f t="shared" si="25"/>
        <v>0</v>
      </c>
      <c r="T32" s="27"/>
      <c r="U32" s="30">
        <f t="shared" si="1"/>
        <v>0</v>
      </c>
      <c r="V32" s="31" t="str">
        <f t="shared" si="2"/>
        <v/>
      </c>
      <c r="X32" s="28"/>
      <c r="Y32" s="25">
        <f t="shared" si="32"/>
        <v>250</v>
      </c>
      <c r="Z32" s="26">
        <f t="shared" si="26"/>
        <v>0</v>
      </c>
      <c r="AA32" s="27"/>
      <c r="AB32" s="30">
        <f t="shared" si="3"/>
        <v>0</v>
      </c>
      <c r="AC32" s="31" t="str">
        <f t="shared" si="4"/>
        <v/>
      </c>
      <c r="AE32" s="28"/>
      <c r="AF32" s="25">
        <f t="shared" si="33"/>
        <v>250</v>
      </c>
      <c r="AG32" s="26">
        <f t="shared" si="27"/>
        <v>0</v>
      </c>
      <c r="AH32" s="27"/>
      <c r="AI32" s="30">
        <f t="shared" si="5"/>
        <v>0</v>
      </c>
      <c r="AJ32" s="31" t="str">
        <f t="shared" si="6"/>
        <v/>
      </c>
      <c r="AL32" s="28"/>
      <c r="AM32" s="25">
        <f t="shared" si="34"/>
        <v>250</v>
      </c>
      <c r="AN32" s="26">
        <f t="shared" si="28"/>
        <v>0</v>
      </c>
      <c r="AO32" s="27"/>
      <c r="AP32" s="30">
        <f t="shared" si="7"/>
        <v>0</v>
      </c>
      <c r="AQ32" s="31" t="str">
        <f t="shared" si="8"/>
        <v/>
      </c>
    </row>
    <row r="33" spans="2:43" x14ac:dyDescent="0.25">
      <c r="B33" s="33"/>
      <c r="C33" s="21"/>
      <c r="D33" s="22"/>
      <c r="E33" s="23"/>
      <c r="F33" s="24"/>
      <c r="G33" s="25">
        <f t="shared" si="35"/>
        <v>250</v>
      </c>
      <c r="H33" s="26">
        <f t="shared" si="0"/>
        <v>0</v>
      </c>
      <c r="I33" s="27"/>
      <c r="J33" s="28"/>
      <c r="K33" s="25">
        <f t="shared" si="30"/>
        <v>250</v>
      </c>
      <c r="L33" s="26">
        <f t="shared" si="22"/>
        <v>0</v>
      </c>
      <c r="M33" s="27"/>
      <c r="N33" s="30">
        <f t="shared" si="23"/>
        <v>0</v>
      </c>
      <c r="O33" s="31" t="str">
        <f t="shared" si="24"/>
        <v/>
      </c>
      <c r="Q33" s="28"/>
      <c r="R33" s="25">
        <f t="shared" si="31"/>
        <v>250</v>
      </c>
      <c r="S33" s="26">
        <f t="shared" si="25"/>
        <v>0</v>
      </c>
      <c r="T33" s="27"/>
      <c r="U33" s="30">
        <f t="shared" si="1"/>
        <v>0</v>
      </c>
      <c r="V33" s="31" t="str">
        <f t="shared" si="2"/>
        <v/>
      </c>
      <c r="X33" s="28"/>
      <c r="Y33" s="25">
        <f t="shared" si="32"/>
        <v>250</v>
      </c>
      <c r="Z33" s="26">
        <f t="shared" si="26"/>
        <v>0</v>
      </c>
      <c r="AA33" s="27"/>
      <c r="AB33" s="30">
        <f t="shared" si="3"/>
        <v>0</v>
      </c>
      <c r="AC33" s="31" t="str">
        <f t="shared" si="4"/>
        <v/>
      </c>
      <c r="AE33" s="28"/>
      <c r="AF33" s="25">
        <f t="shared" si="33"/>
        <v>250</v>
      </c>
      <c r="AG33" s="26">
        <f t="shared" si="27"/>
        <v>0</v>
      </c>
      <c r="AH33" s="27"/>
      <c r="AI33" s="30">
        <f t="shared" si="5"/>
        <v>0</v>
      </c>
      <c r="AJ33" s="31" t="str">
        <f t="shared" si="6"/>
        <v/>
      </c>
      <c r="AL33" s="28"/>
      <c r="AM33" s="25">
        <f t="shared" si="34"/>
        <v>250</v>
      </c>
      <c r="AN33" s="26">
        <f t="shared" si="28"/>
        <v>0</v>
      </c>
      <c r="AO33" s="27"/>
      <c r="AP33" s="30">
        <f t="shared" si="7"/>
        <v>0</v>
      </c>
      <c r="AQ33" s="31" t="str">
        <f t="shared" si="8"/>
        <v/>
      </c>
    </row>
    <row r="34" spans="2:43" x14ac:dyDescent="0.25">
      <c r="B34" s="33"/>
      <c r="C34" s="21"/>
      <c r="D34" s="22"/>
      <c r="E34" s="23"/>
      <c r="F34" s="24"/>
      <c r="G34" s="25">
        <f t="shared" si="35"/>
        <v>250</v>
      </c>
      <c r="H34" s="26">
        <f t="shared" si="0"/>
        <v>0</v>
      </c>
      <c r="I34" s="27"/>
      <c r="J34" s="28"/>
      <c r="K34" s="25">
        <f t="shared" si="30"/>
        <v>250</v>
      </c>
      <c r="L34" s="26">
        <f t="shared" si="22"/>
        <v>0</v>
      </c>
      <c r="M34" s="27"/>
      <c r="N34" s="30">
        <f t="shared" si="23"/>
        <v>0</v>
      </c>
      <c r="O34" s="31" t="str">
        <f t="shared" si="24"/>
        <v/>
      </c>
      <c r="Q34" s="28"/>
      <c r="R34" s="25">
        <f t="shared" si="31"/>
        <v>250</v>
      </c>
      <c r="S34" s="26">
        <f t="shared" si="25"/>
        <v>0</v>
      </c>
      <c r="T34" s="27"/>
      <c r="U34" s="30">
        <f t="shared" si="1"/>
        <v>0</v>
      </c>
      <c r="V34" s="31" t="str">
        <f t="shared" si="2"/>
        <v/>
      </c>
      <c r="X34" s="28"/>
      <c r="Y34" s="25">
        <f t="shared" si="32"/>
        <v>250</v>
      </c>
      <c r="Z34" s="26">
        <f t="shared" si="26"/>
        <v>0</v>
      </c>
      <c r="AA34" s="27"/>
      <c r="AB34" s="30">
        <f t="shared" si="3"/>
        <v>0</v>
      </c>
      <c r="AC34" s="31" t="str">
        <f t="shared" si="4"/>
        <v/>
      </c>
      <c r="AE34" s="28"/>
      <c r="AF34" s="25">
        <f t="shared" si="33"/>
        <v>250</v>
      </c>
      <c r="AG34" s="26">
        <f t="shared" si="27"/>
        <v>0</v>
      </c>
      <c r="AH34" s="27"/>
      <c r="AI34" s="30">
        <f t="shared" si="5"/>
        <v>0</v>
      </c>
      <c r="AJ34" s="31" t="str">
        <f t="shared" si="6"/>
        <v/>
      </c>
      <c r="AL34" s="28"/>
      <c r="AM34" s="25">
        <f t="shared" si="34"/>
        <v>250</v>
      </c>
      <c r="AN34" s="26">
        <f t="shared" si="28"/>
        <v>0</v>
      </c>
      <c r="AO34" s="27"/>
      <c r="AP34" s="30">
        <f t="shared" si="7"/>
        <v>0</v>
      </c>
      <c r="AQ34" s="31" t="str">
        <f t="shared" si="8"/>
        <v/>
      </c>
    </row>
    <row r="35" spans="2:43" x14ac:dyDescent="0.25">
      <c r="B35" s="33"/>
      <c r="C35" s="21"/>
      <c r="D35" s="22"/>
      <c r="E35" s="23"/>
      <c r="F35" s="24"/>
      <c r="G35" s="25">
        <f t="shared" si="35"/>
        <v>250</v>
      </c>
      <c r="H35" s="26">
        <f t="shared" si="0"/>
        <v>0</v>
      </c>
      <c r="I35" s="27"/>
      <c r="J35" s="28"/>
      <c r="K35" s="25">
        <f t="shared" si="30"/>
        <v>250</v>
      </c>
      <c r="L35" s="26">
        <f t="shared" si="22"/>
        <v>0</v>
      </c>
      <c r="M35" s="27"/>
      <c r="N35" s="30">
        <f t="shared" si="23"/>
        <v>0</v>
      </c>
      <c r="O35" s="31" t="str">
        <f t="shared" si="24"/>
        <v/>
      </c>
      <c r="Q35" s="28"/>
      <c r="R35" s="25">
        <f t="shared" si="31"/>
        <v>250</v>
      </c>
      <c r="S35" s="26">
        <f t="shared" si="25"/>
        <v>0</v>
      </c>
      <c r="T35" s="27"/>
      <c r="U35" s="30">
        <f t="shared" si="1"/>
        <v>0</v>
      </c>
      <c r="V35" s="31" t="str">
        <f t="shared" si="2"/>
        <v/>
      </c>
      <c r="X35" s="28"/>
      <c r="Y35" s="25">
        <f t="shared" si="32"/>
        <v>250</v>
      </c>
      <c r="Z35" s="26">
        <f t="shared" si="26"/>
        <v>0</v>
      </c>
      <c r="AA35" s="27"/>
      <c r="AB35" s="30">
        <f t="shared" si="3"/>
        <v>0</v>
      </c>
      <c r="AC35" s="31" t="str">
        <f t="shared" si="4"/>
        <v/>
      </c>
      <c r="AE35" s="28"/>
      <c r="AF35" s="25">
        <f t="shared" si="33"/>
        <v>250</v>
      </c>
      <c r="AG35" s="26">
        <f t="shared" si="27"/>
        <v>0</v>
      </c>
      <c r="AH35" s="27"/>
      <c r="AI35" s="30">
        <f t="shared" si="5"/>
        <v>0</v>
      </c>
      <c r="AJ35" s="31" t="str">
        <f t="shared" si="6"/>
        <v/>
      </c>
      <c r="AL35" s="28"/>
      <c r="AM35" s="25">
        <f t="shared" si="34"/>
        <v>250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250</v>
      </c>
      <c r="H37" s="26">
        <f t="shared" si="0"/>
        <v>0</v>
      </c>
      <c r="I37" s="27"/>
      <c r="J37" s="28"/>
      <c r="K37" s="25">
        <f t="shared" si="30"/>
        <v>250</v>
      </c>
      <c r="L37" s="26">
        <f t="shared" si="22"/>
        <v>0</v>
      </c>
      <c r="M37" s="27"/>
      <c r="N37" s="30">
        <f t="shared" si="23"/>
        <v>0</v>
      </c>
      <c r="O37" s="31" t="str">
        <f t="shared" si="24"/>
        <v/>
      </c>
      <c r="Q37" s="28"/>
      <c r="R37" s="25">
        <f t="shared" si="31"/>
        <v>250</v>
      </c>
      <c r="S37" s="26">
        <f t="shared" si="25"/>
        <v>0</v>
      </c>
      <c r="T37" s="27"/>
      <c r="U37" s="30">
        <f t="shared" si="1"/>
        <v>0</v>
      </c>
      <c r="V37" s="31" t="str">
        <f t="shared" si="2"/>
        <v/>
      </c>
      <c r="X37" s="28"/>
      <c r="Y37" s="25">
        <f t="shared" si="32"/>
        <v>250</v>
      </c>
      <c r="Z37" s="26">
        <f t="shared" si="26"/>
        <v>0</v>
      </c>
      <c r="AA37" s="27"/>
      <c r="AB37" s="30">
        <f t="shared" si="3"/>
        <v>0</v>
      </c>
      <c r="AC37" s="31" t="str">
        <f t="shared" si="4"/>
        <v/>
      </c>
      <c r="AE37" s="28"/>
      <c r="AF37" s="25">
        <f t="shared" si="33"/>
        <v>250</v>
      </c>
      <c r="AG37" s="26">
        <f t="shared" si="27"/>
        <v>0</v>
      </c>
      <c r="AH37" s="27"/>
      <c r="AI37" s="30">
        <f t="shared" si="5"/>
        <v>0</v>
      </c>
      <c r="AJ37" s="31" t="str">
        <f t="shared" si="6"/>
        <v/>
      </c>
      <c r="AL37" s="28"/>
      <c r="AM37" s="25">
        <f t="shared" si="34"/>
        <v>250</v>
      </c>
      <c r="AN37" s="26">
        <f t="shared" si="28"/>
        <v>0</v>
      </c>
      <c r="AO37" s="27"/>
      <c r="AP37" s="30">
        <f t="shared" si="7"/>
        <v>0</v>
      </c>
      <c r="AQ37" s="31" t="str">
        <f t="shared" si="8"/>
        <v/>
      </c>
    </row>
    <row r="38" spans="2:43" x14ac:dyDescent="0.25">
      <c r="B38" s="33"/>
      <c r="C38" s="21"/>
      <c r="D38" s="22"/>
      <c r="E38" s="23"/>
      <c r="F38" s="24"/>
      <c r="G38" s="25">
        <f t="shared" si="35"/>
        <v>250</v>
      </c>
      <c r="H38" s="26">
        <f t="shared" si="0"/>
        <v>0</v>
      </c>
      <c r="I38" s="27"/>
      <c r="J38" s="28"/>
      <c r="K38" s="25">
        <f t="shared" si="30"/>
        <v>250</v>
      </c>
      <c r="L38" s="26">
        <f t="shared" si="22"/>
        <v>0</v>
      </c>
      <c r="M38" s="27"/>
      <c r="N38" s="30">
        <f t="shared" si="23"/>
        <v>0</v>
      </c>
      <c r="O38" s="31" t="str">
        <f t="shared" si="24"/>
        <v/>
      </c>
      <c r="Q38" s="28"/>
      <c r="R38" s="25">
        <f t="shared" si="31"/>
        <v>250</v>
      </c>
      <c r="S38" s="26">
        <f t="shared" si="25"/>
        <v>0</v>
      </c>
      <c r="T38" s="27"/>
      <c r="U38" s="30">
        <f t="shared" si="1"/>
        <v>0</v>
      </c>
      <c r="V38" s="31" t="str">
        <f t="shared" si="2"/>
        <v/>
      </c>
      <c r="X38" s="28"/>
      <c r="Y38" s="25">
        <f t="shared" si="32"/>
        <v>250</v>
      </c>
      <c r="Z38" s="26">
        <f t="shared" si="26"/>
        <v>0</v>
      </c>
      <c r="AA38" s="27"/>
      <c r="AB38" s="30">
        <f t="shared" si="3"/>
        <v>0</v>
      </c>
      <c r="AC38" s="31" t="str">
        <f t="shared" si="4"/>
        <v/>
      </c>
      <c r="AE38" s="28"/>
      <c r="AF38" s="25">
        <f t="shared" si="33"/>
        <v>250</v>
      </c>
      <c r="AG38" s="26">
        <f t="shared" si="27"/>
        <v>0</v>
      </c>
      <c r="AH38" s="27"/>
      <c r="AI38" s="30">
        <f t="shared" si="5"/>
        <v>0</v>
      </c>
      <c r="AJ38" s="31" t="str">
        <f t="shared" si="6"/>
        <v/>
      </c>
      <c r="AL38" s="28"/>
      <c r="AM38" s="25">
        <f t="shared" si="34"/>
        <v>250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40" t="s">
        <v>99</v>
      </c>
      <c r="C40" s="21"/>
      <c r="D40" s="22" t="s">
        <v>20</v>
      </c>
      <c r="E40" s="23"/>
      <c r="F40" s="24">
        <f>+'Proposed Rates'!D38</f>
        <v>-2.9999999999999997E-4</v>
      </c>
      <c r="G40" s="25">
        <f>$F$18</f>
        <v>250</v>
      </c>
      <c r="H40" s="26">
        <f>G40*F40</f>
        <v>-7.4999999999999997E-2</v>
      </c>
      <c r="I40" s="27"/>
      <c r="J40" s="28">
        <f>+'Proposed Rates'!E38</f>
        <v>-5.9999999999999995E-4</v>
      </c>
      <c r="K40" s="25">
        <f>$F$18</f>
        <v>250</v>
      </c>
      <c r="L40" s="26">
        <f>K40*J40</f>
        <v>-0.15</v>
      </c>
      <c r="M40" s="27"/>
      <c r="N40" s="30">
        <f>L40-H40</f>
        <v>-7.4999999999999997E-2</v>
      </c>
      <c r="O40" s="31">
        <f>IF((H40)=0,"",(N40/H40))</f>
        <v>1</v>
      </c>
      <c r="Q40" s="28">
        <f>+'Proposed Rates'!F38</f>
        <v>-5.9999999999999995E-4</v>
      </c>
      <c r="R40" s="25">
        <f>$F$18</f>
        <v>250</v>
      </c>
      <c r="S40" s="26">
        <f>R40*Q40</f>
        <v>-0.15</v>
      </c>
      <c r="T40" s="27"/>
      <c r="U40" s="30">
        <f t="shared" si="1"/>
        <v>0</v>
      </c>
      <c r="V40" s="31">
        <f t="shared" si="2"/>
        <v>0</v>
      </c>
      <c r="X40" s="28">
        <f>+'Proposed Rates'!G38</f>
        <v>0</v>
      </c>
      <c r="Y40" s="25">
        <f>$F$18</f>
        <v>250</v>
      </c>
      <c r="Z40" s="26">
        <f>Y40*X40</f>
        <v>0</v>
      </c>
      <c r="AA40" s="27"/>
      <c r="AB40" s="30">
        <f t="shared" si="3"/>
        <v>0.15</v>
      </c>
      <c r="AC40" s="31">
        <f t="shared" si="4"/>
        <v>-1</v>
      </c>
      <c r="AE40" s="28">
        <f>+'Proposed Rates'!H38</f>
        <v>0</v>
      </c>
      <c r="AF40" s="25">
        <f>$F$18</f>
        <v>250</v>
      </c>
      <c r="AG40" s="26">
        <f>AF40*AE40</f>
        <v>0</v>
      </c>
      <c r="AH40" s="27"/>
      <c r="AI40" s="30">
        <f t="shared" si="5"/>
        <v>0</v>
      </c>
      <c r="AJ40" s="31" t="str">
        <f t="shared" si="6"/>
        <v/>
      </c>
      <c r="AL40" s="28">
        <f>+'Proposed Rates'!I38</f>
        <v>0</v>
      </c>
      <c r="AM40" s="25">
        <f>$F$18</f>
        <v>250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106</v>
      </c>
      <c r="C42" s="21"/>
      <c r="D42" s="22" t="s">
        <v>20</v>
      </c>
      <c r="E42" s="23"/>
      <c r="F42" s="24">
        <f>+'Proposed Rates'!D139</f>
        <v>0</v>
      </c>
      <c r="G42" s="25">
        <f t="shared" ref="G42:G43" si="36">$F$18</f>
        <v>250</v>
      </c>
      <c r="H42" s="26">
        <f t="shared" ref="H42:H43" si="37">G42*F42</f>
        <v>0</v>
      </c>
      <c r="I42" s="41"/>
      <c r="J42" s="28">
        <f>+'Proposed Rates'!E139</f>
        <v>0</v>
      </c>
      <c r="K42" s="25">
        <f t="shared" ref="K42:K43" si="38">$F$18</f>
        <v>250</v>
      </c>
      <c r="L42" s="26">
        <f t="shared" ref="L42:L43" si="39">K42*J42</f>
        <v>0</v>
      </c>
      <c r="M42" s="42"/>
      <c r="N42" s="30">
        <f t="shared" ref="N42:N43" si="40">L42-H42</f>
        <v>0</v>
      </c>
      <c r="O42" s="31" t="str">
        <f t="shared" ref="O42:O46" si="41">IF((H42)=0,"",(N42/H42))</f>
        <v/>
      </c>
      <c r="Q42" s="28">
        <f>+'Proposed Rates'!F139</f>
        <v>0</v>
      </c>
      <c r="R42" s="25">
        <f t="shared" ref="R42:R43" si="42">$F$18</f>
        <v>250</v>
      </c>
      <c r="S42" s="26">
        <f t="shared" ref="S42:S43" si="43">R42*Q42</f>
        <v>0</v>
      </c>
      <c r="T42" s="42"/>
      <c r="U42" s="30">
        <f t="shared" si="1"/>
        <v>0</v>
      </c>
      <c r="V42" s="31" t="str">
        <f t="shared" si="2"/>
        <v/>
      </c>
      <c r="X42" s="28">
        <f>+'Proposed Rates'!G139</f>
        <v>0</v>
      </c>
      <c r="Y42" s="25">
        <f t="shared" ref="Y42:Y43" si="44">$F$18</f>
        <v>250</v>
      </c>
      <c r="Z42" s="26">
        <f t="shared" ref="Z42:Z43" si="45">Y42*X42</f>
        <v>0</v>
      </c>
      <c r="AA42" s="42"/>
      <c r="AB42" s="30">
        <f t="shared" si="3"/>
        <v>0</v>
      </c>
      <c r="AC42" s="31" t="str">
        <f t="shared" si="4"/>
        <v/>
      </c>
      <c r="AE42" s="28">
        <f>+'Proposed Rates'!H139</f>
        <v>0</v>
      </c>
      <c r="AF42" s="25">
        <f t="shared" ref="AF42:AF43" si="46">$F$18</f>
        <v>250</v>
      </c>
      <c r="AG42" s="26">
        <f t="shared" ref="AG42:AG43" si="47">AF42*AE42</f>
        <v>0</v>
      </c>
      <c r="AH42" s="42"/>
      <c r="AI42" s="30">
        <f t="shared" si="5"/>
        <v>0</v>
      </c>
      <c r="AJ42" s="31" t="str">
        <f t="shared" si="6"/>
        <v/>
      </c>
      <c r="AL42" s="28">
        <f>+'Proposed Rates'!I139</f>
        <v>0</v>
      </c>
      <c r="AM42" s="25">
        <f t="shared" ref="AM42:AM43" si="48">$F$18</f>
        <v>250</v>
      </c>
      <c r="AN42" s="26">
        <f t="shared" ref="AN42:AN43" si="49">AM42*AL42</f>
        <v>0</v>
      </c>
      <c r="AO42" s="42"/>
      <c r="AP42" s="30">
        <f t="shared" si="7"/>
        <v>0</v>
      </c>
      <c r="AQ42" s="31" t="str">
        <f t="shared" si="8"/>
        <v/>
      </c>
    </row>
    <row r="43" spans="2:43" x14ac:dyDescent="0.25">
      <c r="B43" s="40"/>
      <c r="C43" s="21"/>
      <c r="D43" s="22"/>
      <c r="E43" s="23"/>
      <c r="F43" s="24"/>
      <c r="G43" s="25">
        <f t="shared" si="36"/>
        <v>250</v>
      </c>
      <c r="H43" s="26">
        <f t="shared" si="37"/>
        <v>0</v>
      </c>
      <c r="I43" s="41"/>
      <c r="J43" s="28"/>
      <c r="K43" s="25">
        <f t="shared" si="38"/>
        <v>250</v>
      </c>
      <c r="L43" s="26">
        <f t="shared" si="39"/>
        <v>0</v>
      </c>
      <c r="M43" s="42"/>
      <c r="N43" s="30">
        <f t="shared" si="40"/>
        <v>0</v>
      </c>
      <c r="O43" s="31" t="str">
        <f t="shared" si="41"/>
        <v/>
      </c>
      <c r="Q43" s="28"/>
      <c r="R43" s="25">
        <f t="shared" si="42"/>
        <v>250</v>
      </c>
      <c r="S43" s="26">
        <f t="shared" si="43"/>
        <v>0</v>
      </c>
      <c r="T43" s="42"/>
      <c r="U43" s="30">
        <f t="shared" si="1"/>
        <v>0</v>
      </c>
      <c r="V43" s="31" t="str">
        <f t="shared" si="2"/>
        <v/>
      </c>
      <c r="X43" s="28"/>
      <c r="Y43" s="25">
        <f t="shared" si="44"/>
        <v>250</v>
      </c>
      <c r="Z43" s="26">
        <f t="shared" si="45"/>
        <v>0</v>
      </c>
      <c r="AA43" s="42"/>
      <c r="AB43" s="30">
        <f t="shared" si="3"/>
        <v>0</v>
      </c>
      <c r="AC43" s="31" t="str">
        <f t="shared" si="4"/>
        <v/>
      </c>
      <c r="AE43" s="28"/>
      <c r="AF43" s="25">
        <f t="shared" si="46"/>
        <v>250</v>
      </c>
      <c r="AG43" s="26">
        <f t="shared" si="47"/>
        <v>0</v>
      </c>
      <c r="AH43" s="42"/>
      <c r="AI43" s="30">
        <f t="shared" si="5"/>
        <v>0</v>
      </c>
      <c r="AJ43" s="31" t="str">
        <f t="shared" si="6"/>
        <v/>
      </c>
      <c r="AL43" s="28"/>
      <c r="AM43" s="25">
        <f t="shared" si="48"/>
        <v>250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258.375</v>
      </c>
      <c r="H44" s="26">
        <f>G44*F44</f>
        <v>1.5502500000000001E-2</v>
      </c>
      <c r="I44" s="27"/>
      <c r="J44" s="46">
        <f>'Proposed Rates'!E233</f>
        <v>6.0000000000000002E-5</v>
      </c>
      <c r="K44" s="45">
        <f>$F$18*(1+J73)</f>
        <v>258.45</v>
      </c>
      <c r="L44" s="26">
        <f>K44*J44</f>
        <v>1.5507E-2</v>
      </c>
      <c r="M44" s="27"/>
      <c r="N44" s="30">
        <f>L44-H44</f>
        <v>4.4999999999992962E-6</v>
      </c>
      <c r="O44" s="31">
        <f>IF((H44)=0,"",(N44/H44))</f>
        <v>2.9027576197382978E-4</v>
      </c>
      <c r="Q44" s="46">
        <f>'Proposed Rates'!F233</f>
        <v>6.0000000000000002E-5</v>
      </c>
      <c r="R44" s="45">
        <f>$F$18*(1+Q73)</f>
        <v>258.45</v>
      </c>
      <c r="S44" s="26">
        <f>R44*Q44</f>
        <v>1.5507E-2</v>
      </c>
      <c r="T44" s="27"/>
      <c r="U44" s="30">
        <f t="shared" si="1"/>
        <v>0</v>
      </c>
      <c r="V44" s="31">
        <f t="shared" si="2"/>
        <v>0</v>
      </c>
      <c r="X44" s="46">
        <f>'Proposed Rates'!G233</f>
        <v>6.0000000000000002E-5</v>
      </c>
      <c r="Y44" s="45">
        <f>$F$18*(1+X73)</f>
        <v>258.45</v>
      </c>
      <c r="Z44" s="26">
        <f>Y44*X44</f>
        <v>1.5507E-2</v>
      </c>
      <c r="AA44" s="27"/>
      <c r="AB44" s="30">
        <f t="shared" si="3"/>
        <v>0</v>
      </c>
      <c r="AC44" s="31">
        <f t="shared" si="4"/>
        <v>0</v>
      </c>
      <c r="AE44" s="46">
        <f>'Proposed Rates'!H233</f>
        <v>6.0000000000000002E-5</v>
      </c>
      <c r="AF44" s="45">
        <f>$F$18*(1+AE73)</f>
        <v>258.45</v>
      </c>
      <c r="AG44" s="26">
        <f>AF44*AE44</f>
        <v>1.5507E-2</v>
      </c>
      <c r="AH44" s="27"/>
      <c r="AI44" s="30">
        <f t="shared" si="5"/>
        <v>0</v>
      </c>
      <c r="AJ44" s="31">
        <f t="shared" si="6"/>
        <v>0</v>
      </c>
      <c r="AL44" s="46">
        <f>'Proposed Rates'!I233</f>
        <v>6.0000000000000002E-5</v>
      </c>
      <c r="AM44" s="45">
        <f>$F$18*(1+AL73)</f>
        <v>258.45</v>
      </c>
      <c r="AN44" s="26">
        <f>AM44*AL44</f>
        <v>1.5507E-2</v>
      </c>
      <c r="AO44" s="27"/>
      <c r="AP44" s="30">
        <f t="shared" si="7"/>
        <v>0</v>
      </c>
      <c r="AQ44" s="31">
        <f t="shared" si="8"/>
        <v>0</v>
      </c>
    </row>
    <row r="45" spans="2:43" x14ac:dyDescent="0.25">
      <c r="B45" s="43" t="s">
        <v>25</v>
      </c>
      <c r="C45" s="21"/>
      <c r="D45" s="22"/>
      <c r="E45" s="23"/>
      <c r="F45" s="47">
        <f>0.65*$F$54+0.17*$F$55+0.18*$F$56</f>
        <v>0.12756999999999999</v>
      </c>
      <c r="G45" s="48">
        <f>$F$18*(1+$F$73)-$F$18</f>
        <v>8.375</v>
      </c>
      <c r="H45" s="26">
        <f t="shared" ref="H45" si="50">G45*F45</f>
        <v>1.0683987499999998</v>
      </c>
      <c r="I45" s="27"/>
      <c r="J45" s="49">
        <f>0.65*$J$54+0.17*$J$55+0.18*$J$56</f>
        <v>0.12756999999999999</v>
      </c>
      <c r="K45" s="48">
        <f>$F$18*(1+$J$73)-$F$18</f>
        <v>8.4499999999999886</v>
      </c>
      <c r="L45" s="26">
        <f t="shared" ref="L45" si="51">K45*J45</f>
        <v>1.0779664999999985</v>
      </c>
      <c r="M45" s="27"/>
      <c r="N45" s="30">
        <f t="shared" ref="N45" si="52">L45-H45</f>
        <v>9.5677499999986537E-3</v>
      </c>
      <c r="O45" s="31">
        <f t="shared" ref="O45" si="53">IF((H45)=0,"",(N45/H45))</f>
        <v>8.955223880595756E-3</v>
      </c>
      <c r="Q45" s="49">
        <f>0.65*$Q$54+0.17*$Q$55+0.18*$Q$56</f>
        <v>0.12756999999999999</v>
      </c>
      <c r="R45" s="48">
        <f>$F$18*(1+Q73)-$F$18</f>
        <v>8.4499999999999886</v>
      </c>
      <c r="S45" s="26">
        <f t="shared" ref="S45" si="54">R45*Q45</f>
        <v>1.0779664999999985</v>
      </c>
      <c r="T45" s="27"/>
      <c r="U45" s="30">
        <f t="shared" si="1"/>
        <v>0</v>
      </c>
      <c r="V45" s="31">
        <f t="shared" si="2"/>
        <v>0</v>
      </c>
      <c r="X45" s="49">
        <f>0.65*$X$54+0.17*$X$55+0.18*$X$56</f>
        <v>0.12756999999999999</v>
      </c>
      <c r="Y45" s="48">
        <f>$F$18*(1+X73)-$F$18</f>
        <v>8.4499999999999886</v>
      </c>
      <c r="Z45" s="26">
        <f t="shared" ref="Z45" si="55">Y45*X45</f>
        <v>1.0779664999999985</v>
      </c>
      <c r="AA45" s="27"/>
      <c r="AB45" s="30">
        <f t="shared" si="3"/>
        <v>0</v>
      </c>
      <c r="AC45" s="31">
        <f t="shared" si="4"/>
        <v>0</v>
      </c>
      <c r="AE45" s="49">
        <f>0.65*$AE$54+0.17*$AE$55+0.18*$AE$56</f>
        <v>0.12756999999999999</v>
      </c>
      <c r="AF45" s="48">
        <f>$F$18*(1+AE73)-$F$18</f>
        <v>8.4499999999999886</v>
      </c>
      <c r="AG45" s="26">
        <f t="shared" ref="AG45" si="56">AF45*AE45</f>
        <v>1.0779664999999985</v>
      </c>
      <c r="AH45" s="27"/>
      <c r="AI45" s="30">
        <f t="shared" si="5"/>
        <v>0</v>
      </c>
      <c r="AJ45" s="31">
        <f t="shared" si="6"/>
        <v>0</v>
      </c>
      <c r="AL45" s="49">
        <f>0.65*$AL$54+0.17*$AL$55+0.18*$AL$56</f>
        <v>0.12756999999999999</v>
      </c>
      <c r="AM45" s="48">
        <f>$F$18*(1+AL73)-$F$18</f>
        <v>8.4499999999999886</v>
      </c>
      <c r="AN45" s="26">
        <f t="shared" ref="AN45" si="57">AM45*AL45</f>
        <v>1.0779664999999985</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30.218901250000002</v>
      </c>
      <c r="I47" s="36"/>
      <c r="J47" s="53"/>
      <c r="K47" s="55"/>
      <c r="L47" s="54">
        <f>SUM(L40:L46)+L39</f>
        <v>32.13197565165251</v>
      </c>
      <c r="M47" s="36"/>
      <c r="N47" s="37">
        <f t="shared" ref="N47:N64" si="58">L47-H47</f>
        <v>1.9130744016525085</v>
      </c>
      <c r="O47" s="38">
        <f t="shared" ref="O47:O64" si="59">IF((H47)=0,"",(N47/H47))</f>
        <v>6.3307212457054785E-2</v>
      </c>
      <c r="Q47" s="53"/>
      <c r="R47" s="55"/>
      <c r="S47" s="54">
        <f>SUM(S40:S46)+S39</f>
        <v>34.014083926464103</v>
      </c>
      <c r="T47" s="36"/>
      <c r="U47" s="37">
        <f t="shared" si="1"/>
        <v>1.8821082748115927</v>
      </c>
      <c r="V47" s="38">
        <f t="shared" si="2"/>
        <v>5.8574309131060168E-2</v>
      </c>
      <c r="X47" s="53"/>
      <c r="Y47" s="55"/>
      <c r="Z47" s="54">
        <f>SUM(Z40:Z46)+Z39</f>
        <v>35.703473500000001</v>
      </c>
      <c r="AA47" s="36"/>
      <c r="AB47" s="37">
        <f t="shared" si="3"/>
        <v>1.6893895735358981</v>
      </c>
      <c r="AC47" s="38">
        <f t="shared" si="4"/>
        <v>4.9667354769519341E-2</v>
      </c>
      <c r="AE47" s="53"/>
      <c r="AF47" s="55"/>
      <c r="AG47" s="54">
        <f>SUM(AG40:AG46)+AG39</f>
        <v>36.693473499999996</v>
      </c>
      <c r="AH47" s="36"/>
      <c r="AI47" s="37">
        <f t="shared" si="5"/>
        <v>0.98999999999999488</v>
      </c>
      <c r="AJ47" s="38">
        <f t="shared" si="6"/>
        <v>2.7728394549622597E-2</v>
      </c>
      <c r="AL47" s="53"/>
      <c r="AM47" s="55"/>
      <c r="AN47" s="54">
        <f>SUM(AN40:AN46)+AN39</f>
        <v>37.313473500000001</v>
      </c>
      <c r="AO47" s="36"/>
      <c r="AP47" s="37">
        <f t="shared" si="7"/>
        <v>0.62000000000000455</v>
      </c>
      <c r="AQ47" s="38">
        <f t="shared" si="8"/>
        <v>1.6896737780902771E-2</v>
      </c>
    </row>
    <row r="48" spans="2:43" x14ac:dyDescent="0.25">
      <c r="B48" s="27" t="s">
        <v>28</v>
      </c>
      <c r="C48" s="27"/>
      <c r="D48" s="56" t="s">
        <v>20</v>
      </c>
      <c r="E48" s="57"/>
      <c r="F48" s="28">
        <f>'Proposed Rates'!D153</f>
        <v>7.6E-3</v>
      </c>
      <c r="G48" s="58">
        <f>F18*(1+F73)</f>
        <v>258.375</v>
      </c>
      <c r="H48" s="26">
        <f>G48*F48</f>
        <v>1.9636499999999999</v>
      </c>
      <c r="I48" s="27"/>
      <c r="J48" s="28">
        <f>'Proposed Rates'!E153</f>
        <v>7.6E-3</v>
      </c>
      <c r="K48" s="59">
        <f>F18*(1+J73)</f>
        <v>258.45</v>
      </c>
      <c r="L48" s="26">
        <f>K48*J48</f>
        <v>1.9642199999999999</v>
      </c>
      <c r="M48" s="27"/>
      <c r="N48" s="30">
        <f t="shared" si="58"/>
        <v>5.6999999999995943E-4</v>
      </c>
      <c r="O48" s="31">
        <f t="shared" si="59"/>
        <v>2.9027576197385456E-4</v>
      </c>
      <c r="Q48" s="28">
        <f>'Proposed Rates'!F153</f>
        <v>7.6E-3</v>
      </c>
      <c r="R48" s="59">
        <f>$F$18*(1+Q73)</f>
        <v>258.45</v>
      </c>
      <c r="S48" s="26">
        <f>R48*Q48</f>
        <v>1.9642199999999999</v>
      </c>
      <c r="T48" s="27"/>
      <c r="U48" s="30">
        <f t="shared" si="1"/>
        <v>0</v>
      </c>
      <c r="V48" s="31">
        <f t="shared" si="2"/>
        <v>0</v>
      </c>
      <c r="X48" s="28">
        <f>'Proposed Rates'!G153</f>
        <v>7.6E-3</v>
      </c>
      <c r="Y48" s="59">
        <f>$F$18*(1+X73)</f>
        <v>258.45</v>
      </c>
      <c r="Z48" s="26">
        <f>Y48*X48</f>
        <v>1.9642199999999999</v>
      </c>
      <c r="AA48" s="27"/>
      <c r="AB48" s="30">
        <f t="shared" si="3"/>
        <v>0</v>
      </c>
      <c r="AC48" s="31">
        <f t="shared" si="4"/>
        <v>0</v>
      </c>
      <c r="AE48" s="28">
        <f>'Proposed Rates'!H153</f>
        <v>7.6E-3</v>
      </c>
      <c r="AF48" s="59">
        <f>$F$18*(1+AE73)</f>
        <v>258.45</v>
      </c>
      <c r="AG48" s="26">
        <f>AF48*AE48</f>
        <v>1.9642199999999999</v>
      </c>
      <c r="AH48" s="27"/>
      <c r="AI48" s="30">
        <f t="shared" si="5"/>
        <v>0</v>
      </c>
      <c r="AJ48" s="31">
        <f t="shared" si="6"/>
        <v>0</v>
      </c>
      <c r="AL48" s="28">
        <f>'Proposed Rates'!I153</f>
        <v>7.6E-3</v>
      </c>
      <c r="AM48" s="59">
        <f>$F$18*(1+AL73)</f>
        <v>258.45</v>
      </c>
      <c r="AN48" s="26">
        <f>AM48*AL48</f>
        <v>1.9642199999999999</v>
      </c>
      <c r="AO48" s="27"/>
      <c r="AP48" s="30">
        <f t="shared" si="7"/>
        <v>0</v>
      </c>
      <c r="AQ48" s="31">
        <f t="shared" si="8"/>
        <v>0</v>
      </c>
    </row>
    <row r="49" spans="2:43" ht="25" x14ac:dyDescent="0.25">
      <c r="B49" s="60" t="s">
        <v>29</v>
      </c>
      <c r="C49" s="27"/>
      <c r="D49" s="56" t="s">
        <v>20</v>
      </c>
      <c r="E49" s="57"/>
      <c r="F49" s="28">
        <f>'Proposed Rates'!D167</f>
        <v>5.1999999999999998E-3</v>
      </c>
      <c r="G49" s="58">
        <f>G48</f>
        <v>258.375</v>
      </c>
      <c r="H49" s="26">
        <f>G49*F49</f>
        <v>1.34355</v>
      </c>
      <c r="I49" s="27"/>
      <c r="J49" s="28">
        <f>'Proposed Rates'!E167</f>
        <v>5.1999999999999998E-3</v>
      </c>
      <c r="K49" s="59">
        <f>K48</f>
        <v>258.45</v>
      </c>
      <c r="L49" s="26">
        <f>K49*J49</f>
        <v>1.3439399999999999</v>
      </c>
      <c r="M49" s="27"/>
      <c r="N49" s="30">
        <f t="shared" si="58"/>
        <v>3.8999999999989043E-4</v>
      </c>
      <c r="O49" s="31">
        <f t="shared" si="59"/>
        <v>2.9027576197379363E-4</v>
      </c>
      <c r="Q49" s="28">
        <f>'Proposed Rates'!F167</f>
        <v>5.1999999999999998E-3</v>
      </c>
      <c r="R49" s="59">
        <f>R48</f>
        <v>258.45</v>
      </c>
      <c r="S49" s="26">
        <f>R49*Q49</f>
        <v>1.3439399999999999</v>
      </c>
      <c r="T49" s="27"/>
      <c r="U49" s="30">
        <f t="shared" si="1"/>
        <v>0</v>
      </c>
      <c r="V49" s="31">
        <f t="shared" si="2"/>
        <v>0</v>
      </c>
      <c r="X49" s="28">
        <f>'Proposed Rates'!G167</f>
        <v>5.1999999999999998E-3</v>
      </c>
      <c r="Y49" s="59">
        <f>Y48</f>
        <v>258.45</v>
      </c>
      <c r="Z49" s="26">
        <f>Y49*X49</f>
        <v>1.3439399999999999</v>
      </c>
      <c r="AA49" s="27"/>
      <c r="AB49" s="30">
        <f t="shared" si="3"/>
        <v>0</v>
      </c>
      <c r="AC49" s="31">
        <f t="shared" si="4"/>
        <v>0</v>
      </c>
      <c r="AE49" s="28">
        <f>'Proposed Rates'!H167</f>
        <v>5.1999999999999998E-3</v>
      </c>
      <c r="AF49" s="59">
        <f>AF48</f>
        <v>258.45</v>
      </c>
      <c r="AG49" s="26">
        <f>AF49*AE49</f>
        <v>1.3439399999999999</v>
      </c>
      <c r="AH49" s="27"/>
      <c r="AI49" s="30">
        <f t="shared" si="5"/>
        <v>0</v>
      </c>
      <c r="AJ49" s="31">
        <f t="shared" si="6"/>
        <v>0</v>
      </c>
      <c r="AL49" s="28">
        <f>'Proposed Rates'!I167</f>
        <v>5.1999999999999998E-3</v>
      </c>
      <c r="AM49" s="59">
        <f>AM48</f>
        <v>258.45</v>
      </c>
      <c r="AN49" s="26">
        <f>AM49*AL49</f>
        <v>1.3439399999999999</v>
      </c>
      <c r="AO49" s="27"/>
      <c r="AP49" s="30">
        <f t="shared" si="7"/>
        <v>0</v>
      </c>
      <c r="AQ49" s="31">
        <f t="shared" si="8"/>
        <v>0</v>
      </c>
    </row>
    <row r="50" spans="2:43" ht="26" x14ac:dyDescent="0.25">
      <c r="B50" s="50" t="s">
        <v>30</v>
      </c>
      <c r="C50" s="35"/>
      <c r="D50" s="35"/>
      <c r="E50" s="35"/>
      <c r="F50" s="61"/>
      <c r="G50" s="53"/>
      <c r="H50" s="54">
        <f>SUM(H47:H49)</f>
        <v>33.526101250000004</v>
      </c>
      <c r="I50" s="62"/>
      <c r="J50" s="63"/>
      <c r="K50" s="64"/>
      <c r="L50" s="54">
        <f>SUM(L47:L49)</f>
        <v>35.440135651652511</v>
      </c>
      <c r="M50" s="62"/>
      <c r="N50" s="37">
        <f t="shared" si="58"/>
        <v>1.9140344016525077</v>
      </c>
      <c r="O50" s="38">
        <f t="shared" si="59"/>
        <v>5.7090873387865448E-2</v>
      </c>
      <c r="Q50" s="63"/>
      <c r="R50" s="64"/>
      <c r="S50" s="54">
        <f>SUM(S47:S49)</f>
        <v>37.322243926464097</v>
      </c>
      <c r="T50" s="62"/>
      <c r="U50" s="37">
        <f t="shared" si="1"/>
        <v>1.8821082748115856</v>
      </c>
      <c r="V50" s="38">
        <f t="shared" si="2"/>
        <v>5.3106689356699065E-2</v>
      </c>
      <c r="X50" s="63"/>
      <c r="Y50" s="64"/>
      <c r="Z50" s="54">
        <f>SUM(Z47:Z49)</f>
        <v>39.011633500000002</v>
      </c>
      <c r="AA50" s="62"/>
      <c r="AB50" s="37">
        <f t="shared" si="3"/>
        <v>1.6893895735359052</v>
      </c>
      <c r="AC50" s="38">
        <f t="shared" si="4"/>
        <v>4.5264951830455431E-2</v>
      </c>
      <c r="AE50" s="63"/>
      <c r="AF50" s="64"/>
      <c r="AG50" s="54">
        <f>SUM(AG47:AG49)</f>
        <v>40.001633499999997</v>
      </c>
      <c r="AH50" s="62"/>
      <c r="AI50" s="37">
        <f t="shared" si="5"/>
        <v>0.98999999999999488</v>
      </c>
      <c r="AJ50" s="38">
        <f t="shared" si="6"/>
        <v>2.5377045542068748E-2</v>
      </c>
      <c r="AL50" s="63"/>
      <c r="AM50" s="64"/>
      <c r="AN50" s="54">
        <f>SUM(AN47:AN49)</f>
        <v>40.621633500000002</v>
      </c>
      <c r="AO50" s="62"/>
      <c r="AP50" s="37">
        <f t="shared" si="7"/>
        <v>0.62000000000000455</v>
      </c>
      <c r="AQ50" s="38">
        <f t="shared" si="8"/>
        <v>1.5499367044598431E-2</v>
      </c>
    </row>
    <row r="51" spans="2:43" ht="25" x14ac:dyDescent="0.25">
      <c r="B51" s="65" t="s">
        <v>31</v>
      </c>
      <c r="C51" s="21"/>
      <c r="D51" s="22" t="s">
        <v>20</v>
      </c>
      <c r="E51" s="23"/>
      <c r="F51" s="66">
        <f>'Proposed Rates'!D181</f>
        <v>3.3999999999999998E-3</v>
      </c>
      <c r="G51" s="58">
        <f>G49</f>
        <v>258.375</v>
      </c>
      <c r="H51" s="67">
        <f t="shared" ref="H51:H53" si="60">G51*F51</f>
        <v>0.87847500000000001</v>
      </c>
      <c r="I51" s="27"/>
      <c r="J51" s="66">
        <f>'Proposed Rates'!E181</f>
        <v>3.3999999999999998E-3</v>
      </c>
      <c r="K51" s="59">
        <f>K49</f>
        <v>258.45</v>
      </c>
      <c r="L51" s="67">
        <f t="shared" ref="L51:L53" si="61">K51*J51</f>
        <v>0.8787299999999999</v>
      </c>
      <c r="M51" s="27"/>
      <c r="N51" s="30">
        <f t="shared" si="58"/>
        <v>2.549999999998942E-4</v>
      </c>
      <c r="O51" s="68">
        <f t="shared" si="59"/>
        <v>2.9027576197375476E-4</v>
      </c>
      <c r="Q51" s="66">
        <f>'Proposed Rates'!F181</f>
        <v>3.3999999999999998E-3</v>
      </c>
      <c r="R51" s="59">
        <f>R49</f>
        <v>258.45</v>
      </c>
      <c r="S51" s="67">
        <f t="shared" ref="S51:S53" si="62">R51*Q51</f>
        <v>0.8787299999999999</v>
      </c>
      <c r="T51" s="27"/>
      <c r="U51" s="30">
        <f t="shared" si="1"/>
        <v>0</v>
      </c>
      <c r="V51" s="68">
        <f t="shared" si="2"/>
        <v>0</v>
      </c>
      <c r="X51" s="66">
        <f>'Proposed Rates'!G181</f>
        <v>3.3999999999999998E-3</v>
      </c>
      <c r="Y51" s="59">
        <f>Y49</f>
        <v>258.45</v>
      </c>
      <c r="Z51" s="67">
        <f t="shared" ref="Z51:Z53" si="63">Y51*X51</f>
        <v>0.8787299999999999</v>
      </c>
      <c r="AA51" s="27"/>
      <c r="AB51" s="30">
        <f t="shared" si="3"/>
        <v>0</v>
      </c>
      <c r="AC51" s="68">
        <f t="shared" si="4"/>
        <v>0</v>
      </c>
      <c r="AE51" s="66">
        <f>'Proposed Rates'!H181</f>
        <v>3.3999999999999998E-3</v>
      </c>
      <c r="AF51" s="59">
        <f>AF49</f>
        <v>258.45</v>
      </c>
      <c r="AG51" s="67">
        <f t="shared" ref="AG51:AG53" si="64">AF51*AE51</f>
        <v>0.8787299999999999</v>
      </c>
      <c r="AH51" s="27"/>
      <c r="AI51" s="30">
        <f t="shared" si="5"/>
        <v>0</v>
      </c>
      <c r="AJ51" s="68">
        <f t="shared" si="6"/>
        <v>0</v>
      </c>
      <c r="AL51" s="66">
        <f>'Proposed Rates'!I181</f>
        <v>3.3999999999999998E-3</v>
      </c>
      <c r="AM51" s="59">
        <f>AM49</f>
        <v>258.45</v>
      </c>
      <c r="AN51" s="67">
        <f t="shared" ref="AN51:AN53" si="65">AM51*AL51</f>
        <v>0.8787299999999999</v>
      </c>
      <c r="AO51" s="27"/>
      <c r="AP51" s="30">
        <f t="shared" si="7"/>
        <v>0</v>
      </c>
      <c r="AQ51" s="68">
        <f t="shared" si="8"/>
        <v>0</v>
      </c>
    </row>
    <row r="52" spans="2:43" ht="25" x14ac:dyDescent="0.25">
      <c r="B52" s="65" t="s">
        <v>32</v>
      </c>
      <c r="C52" s="21"/>
      <c r="D52" s="22" t="s">
        <v>20</v>
      </c>
      <c r="E52" s="23"/>
      <c r="F52" s="66">
        <f>'Proposed Rates'!D195</f>
        <v>5.0000000000000001E-4</v>
      </c>
      <c r="G52" s="58">
        <f>G49</f>
        <v>258.375</v>
      </c>
      <c r="H52" s="67">
        <f t="shared" si="60"/>
        <v>0.12918750000000001</v>
      </c>
      <c r="I52" s="27"/>
      <c r="J52" s="66">
        <f>'Proposed Rates'!E195</f>
        <v>5.0000000000000001E-4</v>
      </c>
      <c r="K52" s="59">
        <f>K49</f>
        <v>258.45</v>
      </c>
      <c r="L52" s="67">
        <f t="shared" si="61"/>
        <v>0.12922500000000001</v>
      </c>
      <c r="M52" s="27"/>
      <c r="N52" s="30">
        <f t="shared" si="58"/>
        <v>3.749999999999587E-5</v>
      </c>
      <c r="O52" s="68">
        <f t="shared" si="59"/>
        <v>2.9027576197384317E-4</v>
      </c>
      <c r="Q52" s="66">
        <f>'Proposed Rates'!F195</f>
        <v>5.0000000000000001E-4</v>
      </c>
      <c r="R52" s="59">
        <f>R49</f>
        <v>258.45</v>
      </c>
      <c r="S52" s="67">
        <f t="shared" si="62"/>
        <v>0.12922500000000001</v>
      </c>
      <c r="T52" s="27"/>
      <c r="U52" s="30">
        <f t="shared" si="1"/>
        <v>0</v>
      </c>
      <c r="V52" s="68">
        <f t="shared" si="2"/>
        <v>0</v>
      </c>
      <c r="X52" s="66">
        <f>'Proposed Rates'!G195</f>
        <v>5.0000000000000001E-4</v>
      </c>
      <c r="Y52" s="59">
        <f>Y49</f>
        <v>258.45</v>
      </c>
      <c r="Z52" s="67">
        <f t="shared" si="63"/>
        <v>0.12922500000000001</v>
      </c>
      <c r="AA52" s="27"/>
      <c r="AB52" s="30">
        <f t="shared" si="3"/>
        <v>0</v>
      </c>
      <c r="AC52" s="68">
        <f t="shared" si="4"/>
        <v>0</v>
      </c>
      <c r="AE52" s="66">
        <f>'Proposed Rates'!H195</f>
        <v>5.0000000000000001E-4</v>
      </c>
      <c r="AF52" s="59">
        <f>AF49</f>
        <v>258.45</v>
      </c>
      <c r="AG52" s="67">
        <f t="shared" si="64"/>
        <v>0.12922500000000001</v>
      </c>
      <c r="AH52" s="27"/>
      <c r="AI52" s="30">
        <f t="shared" si="5"/>
        <v>0</v>
      </c>
      <c r="AJ52" s="68">
        <f t="shared" si="6"/>
        <v>0</v>
      </c>
      <c r="AL52" s="66">
        <f>'Proposed Rates'!I195</f>
        <v>5.0000000000000001E-4</v>
      </c>
      <c r="AM52" s="59">
        <f>AM49</f>
        <v>258.45</v>
      </c>
      <c r="AN52" s="67">
        <f t="shared" si="65"/>
        <v>0.12922500000000001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162.5</v>
      </c>
      <c r="H54" s="67">
        <f t="shared" ref="H54:H56" si="66">G54*F54</f>
        <v>16.412500000000001</v>
      </c>
      <c r="I54" s="27"/>
      <c r="J54" s="66">
        <f>'Proposed Rates'!E222</f>
        <v>0.10100000000000001</v>
      </c>
      <c r="K54" s="71">
        <f>$G$54</f>
        <v>162.5</v>
      </c>
      <c r="L54" s="67">
        <f t="shared" ref="L54:L56" si="67">K54*J54</f>
        <v>16.412500000000001</v>
      </c>
      <c r="M54" s="27"/>
      <c r="N54" s="30">
        <f t="shared" si="58"/>
        <v>0</v>
      </c>
      <c r="O54" s="68">
        <f t="shared" si="59"/>
        <v>0</v>
      </c>
      <c r="Q54" s="66">
        <f>'Proposed Rates'!F222</f>
        <v>0.10100000000000001</v>
      </c>
      <c r="R54" s="71">
        <f>$G$54</f>
        <v>162.5</v>
      </c>
      <c r="S54" s="67">
        <f t="shared" ref="S54:S56" si="68">R54*Q54</f>
        <v>16.412500000000001</v>
      </c>
      <c r="T54" s="27"/>
      <c r="U54" s="30">
        <f t="shared" si="1"/>
        <v>0</v>
      </c>
      <c r="V54" s="68">
        <f t="shared" si="2"/>
        <v>0</v>
      </c>
      <c r="X54" s="66">
        <f>'Proposed Rates'!G222</f>
        <v>0.10100000000000001</v>
      </c>
      <c r="Y54" s="71">
        <f>$G$54</f>
        <v>162.5</v>
      </c>
      <c r="Z54" s="67">
        <f t="shared" ref="Z54:Z56" si="69">Y54*X54</f>
        <v>16.412500000000001</v>
      </c>
      <c r="AA54" s="27"/>
      <c r="AB54" s="30">
        <f t="shared" si="3"/>
        <v>0</v>
      </c>
      <c r="AC54" s="68">
        <f t="shared" si="4"/>
        <v>0</v>
      </c>
      <c r="AE54" s="66">
        <f>'Proposed Rates'!H222</f>
        <v>0.10100000000000001</v>
      </c>
      <c r="AF54" s="71">
        <f>$G$54</f>
        <v>162.5</v>
      </c>
      <c r="AG54" s="67">
        <f t="shared" ref="AG54:AG56" si="70">AF54*AE54</f>
        <v>16.412500000000001</v>
      </c>
      <c r="AH54" s="27"/>
      <c r="AI54" s="30">
        <f t="shared" si="5"/>
        <v>0</v>
      </c>
      <c r="AJ54" s="68">
        <f t="shared" si="6"/>
        <v>0</v>
      </c>
      <c r="AL54" s="66">
        <f>'Proposed Rates'!I222</f>
        <v>0.10100000000000001</v>
      </c>
      <c r="AM54" s="71">
        <f>$G$54</f>
        <v>162.5</v>
      </c>
      <c r="AN54" s="67">
        <f t="shared" ref="AN54:AN56" si="71">AM54*AL54</f>
        <v>16.412500000000001</v>
      </c>
      <c r="AO54" s="27"/>
      <c r="AP54" s="30">
        <f t="shared" si="7"/>
        <v>0</v>
      </c>
      <c r="AQ54" s="68">
        <f t="shared" si="8"/>
        <v>0</v>
      </c>
    </row>
    <row r="55" spans="2:43" x14ac:dyDescent="0.25">
      <c r="B55" s="43" t="s">
        <v>35</v>
      </c>
      <c r="C55" s="21"/>
      <c r="D55" s="22"/>
      <c r="E55" s="23"/>
      <c r="F55" s="66">
        <f>'Proposed Rates'!D223</f>
        <v>0.14399999999999999</v>
      </c>
      <c r="G55" s="71">
        <f>0.17*$F$18</f>
        <v>42.5</v>
      </c>
      <c r="H55" s="67">
        <f t="shared" si="66"/>
        <v>6.1199999999999992</v>
      </c>
      <c r="I55" s="27"/>
      <c r="J55" s="66">
        <f>'Proposed Rates'!E223</f>
        <v>0.14399999999999999</v>
      </c>
      <c r="K55" s="71">
        <f>$G$55</f>
        <v>42.5</v>
      </c>
      <c r="L55" s="67">
        <f t="shared" si="67"/>
        <v>6.1199999999999992</v>
      </c>
      <c r="M55" s="27"/>
      <c r="N55" s="30">
        <f t="shared" si="58"/>
        <v>0</v>
      </c>
      <c r="O55" s="68">
        <f t="shared" si="59"/>
        <v>0</v>
      </c>
      <c r="Q55" s="66">
        <f>'Proposed Rates'!F223</f>
        <v>0.14399999999999999</v>
      </c>
      <c r="R55" s="71">
        <f>$G$55</f>
        <v>42.5</v>
      </c>
      <c r="S55" s="67">
        <f t="shared" si="68"/>
        <v>6.1199999999999992</v>
      </c>
      <c r="T55" s="27"/>
      <c r="U55" s="30">
        <f t="shared" si="1"/>
        <v>0</v>
      </c>
      <c r="V55" s="68">
        <f t="shared" si="2"/>
        <v>0</v>
      </c>
      <c r="X55" s="66">
        <f>'Proposed Rates'!G223</f>
        <v>0.14399999999999999</v>
      </c>
      <c r="Y55" s="71">
        <f>$G$55</f>
        <v>42.5</v>
      </c>
      <c r="Z55" s="67">
        <f t="shared" si="69"/>
        <v>6.1199999999999992</v>
      </c>
      <c r="AA55" s="27"/>
      <c r="AB55" s="30">
        <f t="shared" si="3"/>
        <v>0</v>
      </c>
      <c r="AC55" s="68">
        <f t="shared" si="4"/>
        <v>0</v>
      </c>
      <c r="AE55" s="66">
        <f>'Proposed Rates'!H223</f>
        <v>0.14399999999999999</v>
      </c>
      <c r="AF55" s="71">
        <f>$G$55</f>
        <v>42.5</v>
      </c>
      <c r="AG55" s="67">
        <f t="shared" si="70"/>
        <v>6.1199999999999992</v>
      </c>
      <c r="AH55" s="27"/>
      <c r="AI55" s="30">
        <f t="shared" si="5"/>
        <v>0</v>
      </c>
      <c r="AJ55" s="68">
        <f t="shared" si="6"/>
        <v>0</v>
      </c>
      <c r="AL55" s="66">
        <f>'Proposed Rates'!I223</f>
        <v>0.14399999999999999</v>
      </c>
      <c r="AM55" s="71">
        <f>$G$55</f>
        <v>42.5</v>
      </c>
      <c r="AN55" s="67">
        <f t="shared" si="71"/>
        <v>6.1199999999999992</v>
      </c>
      <c r="AO55" s="27"/>
      <c r="AP55" s="30">
        <f t="shared" si="7"/>
        <v>0</v>
      </c>
      <c r="AQ55" s="68">
        <f t="shared" si="8"/>
        <v>0</v>
      </c>
    </row>
    <row r="56" spans="2:43" x14ac:dyDescent="0.25">
      <c r="B56" s="11" t="s">
        <v>36</v>
      </c>
      <c r="C56" s="21"/>
      <c r="D56" s="22"/>
      <c r="E56" s="23"/>
      <c r="F56" s="66">
        <f>'Proposed Rates'!D224</f>
        <v>0.20799999999999999</v>
      </c>
      <c r="G56" s="71">
        <f>0.18*$F$18</f>
        <v>45</v>
      </c>
      <c r="H56" s="67">
        <f t="shared" si="66"/>
        <v>9.36</v>
      </c>
      <c r="I56" s="27"/>
      <c r="J56" s="66">
        <f>'Proposed Rates'!E224</f>
        <v>0.20799999999999999</v>
      </c>
      <c r="K56" s="71">
        <f>$G$56</f>
        <v>45</v>
      </c>
      <c r="L56" s="67">
        <f t="shared" si="67"/>
        <v>9.36</v>
      </c>
      <c r="M56" s="27"/>
      <c r="N56" s="30">
        <f t="shared" si="58"/>
        <v>0</v>
      </c>
      <c r="O56" s="68">
        <f t="shared" si="59"/>
        <v>0</v>
      </c>
      <c r="Q56" s="66">
        <f>'Proposed Rates'!F224</f>
        <v>0.20799999999999999</v>
      </c>
      <c r="R56" s="71">
        <f>$G$56</f>
        <v>45</v>
      </c>
      <c r="S56" s="67">
        <f t="shared" si="68"/>
        <v>9.36</v>
      </c>
      <c r="T56" s="27"/>
      <c r="U56" s="30">
        <f t="shared" si="1"/>
        <v>0</v>
      </c>
      <c r="V56" s="68">
        <f t="shared" si="2"/>
        <v>0</v>
      </c>
      <c r="X56" s="66">
        <f>'Proposed Rates'!G224</f>
        <v>0.20799999999999999</v>
      </c>
      <c r="Y56" s="71">
        <f>$G$56</f>
        <v>45</v>
      </c>
      <c r="Z56" s="67">
        <f t="shared" si="69"/>
        <v>9.36</v>
      </c>
      <c r="AA56" s="27"/>
      <c r="AB56" s="30">
        <f t="shared" si="3"/>
        <v>0</v>
      </c>
      <c r="AC56" s="68">
        <f t="shared" si="4"/>
        <v>0</v>
      </c>
      <c r="AE56" s="66">
        <f>'Proposed Rates'!H224</f>
        <v>0.20799999999999999</v>
      </c>
      <c r="AF56" s="71">
        <f>$G$56</f>
        <v>45</v>
      </c>
      <c r="AG56" s="67">
        <f t="shared" si="70"/>
        <v>9.36</v>
      </c>
      <c r="AH56" s="27"/>
      <c r="AI56" s="30">
        <f t="shared" si="5"/>
        <v>0</v>
      </c>
      <c r="AJ56" s="68">
        <f t="shared" si="6"/>
        <v>0</v>
      </c>
      <c r="AL56" s="66">
        <f>'Proposed Rates'!I224</f>
        <v>0.20799999999999999</v>
      </c>
      <c r="AM56" s="71">
        <f>$G$56</f>
        <v>45</v>
      </c>
      <c r="AN56" s="67">
        <f t="shared" si="71"/>
        <v>9.36</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250</v>
      </c>
      <c r="H57" s="67">
        <f>G57*F57</f>
        <v>29.75</v>
      </c>
      <c r="I57" s="77"/>
      <c r="J57" s="66">
        <f>'Proposed Rates'!E226</f>
        <v>0.11899999999999999</v>
      </c>
      <c r="K57" s="76">
        <f>$G$57</f>
        <v>250</v>
      </c>
      <c r="L57" s="67">
        <f>K57*J57</f>
        <v>29.75</v>
      </c>
      <c r="M57" s="77"/>
      <c r="N57" s="78">
        <f t="shared" si="58"/>
        <v>0</v>
      </c>
      <c r="O57" s="68">
        <f t="shared" si="59"/>
        <v>0</v>
      </c>
      <c r="Q57" s="66">
        <f>'Proposed Rates'!F226</f>
        <v>0.11899999999999999</v>
      </c>
      <c r="R57" s="76">
        <f>$G$57</f>
        <v>250</v>
      </c>
      <c r="S57" s="67">
        <f>R57*Q57</f>
        <v>29.75</v>
      </c>
      <c r="T57" s="77"/>
      <c r="U57" s="78">
        <f t="shared" si="1"/>
        <v>0</v>
      </c>
      <c r="V57" s="68">
        <f t="shared" si="2"/>
        <v>0</v>
      </c>
      <c r="X57" s="66">
        <f>'Proposed Rates'!G226</f>
        <v>0.11899999999999999</v>
      </c>
      <c r="Y57" s="76">
        <f>$G$57</f>
        <v>250</v>
      </c>
      <c r="Z57" s="67">
        <f>Y57*X57</f>
        <v>29.75</v>
      </c>
      <c r="AA57" s="77"/>
      <c r="AB57" s="78">
        <f t="shared" si="3"/>
        <v>0</v>
      </c>
      <c r="AC57" s="68">
        <f t="shared" si="4"/>
        <v>0</v>
      </c>
      <c r="AE57" s="66">
        <f>'Proposed Rates'!H226</f>
        <v>0.11899999999999999</v>
      </c>
      <c r="AF57" s="76">
        <f>$G$57</f>
        <v>250</v>
      </c>
      <c r="AG57" s="67">
        <f>AF57*AE57</f>
        <v>29.75</v>
      </c>
      <c r="AH57" s="77"/>
      <c r="AI57" s="78">
        <f t="shared" si="5"/>
        <v>0</v>
      </c>
      <c r="AJ57" s="68">
        <f t="shared" si="6"/>
        <v>0</v>
      </c>
      <c r="AL57" s="66">
        <f>'Proposed Rates'!I226</f>
        <v>0.11899999999999999</v>
      </c>
      <c r="AM57" s="76">
        <f>$G$57</f>
        <v>250</v>
      </c>
      <c r="AN57" s="67">
        <f>AM57*AL57</f>
        <v>29.75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66.676263750000004</v>
      </c>
      <c r="I60" s="94"/>
      <c r="J60" s="95"/>
      <c r="K60" s="95"/>
      <c r="L60" s="93">
        <f>SUM(L51:L56,L50)</f>
        <v>68.96059065165251</v>
      </c>
      <c r="M60" s="96"/>
      <c r="N60" s="97">
        <f t="shared" ref="N60" si="72">L60-H60</f>
        <v>2.2843269016525056</v>
      </c>
      <c r="O60" s="98">
        <f t="shared" ref="O60" si="73">IF((H60)=0,"",(N60/H60))</f>
        <v>3.4259971587752701E-2</v>
      </c>
      <c r="Q60" s="95"/>
      <c r="R60" s="95"/>
      <c r="S60" s="97">
        <f>SUM(S51:S56,S50)</f>
        <v>70.862698926464105</v>
      </c>
      <c r="T60" s="96"/>
      <c r="U60" s="97">
        <f t="shared" si="1"/>
        <v>1.9021082748115958</v>
      </c>
      <c r="V60" s="98">
        <f>IF((L60)=0,"",(U60/L60))</f>
        <v>2.7582540358737712E-2</v>
      </c>
      <c r="X60" s="95"/>
      <c r="Y60" s="95"/>
      <c r="Z60" s="97">
        <f>SUM(Z51:Z56,Z50)</f>
        <v>72.572088500000007</v>
      </c>
      <c r="AA60" s="96"/>
      <c r="AB60" s="97">
        <f t="shared" si="3"/>
        <v>1.7093895735359013</v>
      </c>
      <c r="AC60" s="98">
        <f>IF((S60)=0,"",(AB60/S60))</f>
        <v>2.4122558122006827E-2</v>
      </c>
      <c r="AE60" s="95"/>
      <c r="AF60" s="95"/>
      <c r="AG60" s="97">
        <f>SUM(AG51:AG56,AG50)</f>
        <v>73.582088499999998</v>
      </c>
      <c r="AH60" s="96"/>
      <c r="AI60" s="97">
        <f t="shared" ref="AI60:AI64" si="74">AG60-Z60</f>
        <v>1.0099999999999909</v>
      </c>
      <c r="AJ60" s="98">
        <f>IF((Z60)=0,"",(AI60/Z60))</f>
        <v>1.3917196278566392E-2</v>
      </c>
      <c r="AL60" s="95"/>
      <c r="AM60" s="95"/>
      <c r="AN60" s="97">
        <f>SUM(AN51:AN56,AN50)</f>
        <v>74.222088499999998</v>
      </c>
      <c r="AO60" s="96"/>
      <c r="AP60" s="97">
        <f t="shared" ref="AP60:AP64" si="75">AN60-AG60</f>
        <v>0.64000000000000057</v>
      </c>
      <c r="AQ60" s="98">
        <f>IF((AG60)=0,"",(AP60/AG60))</f>
        <v>8.6977688870573527E-3</v>
      </c>
    </row>
    <row r="61" spans="2:43" x14ac:dyDescent="0.25">
      <c r="B61" s="99" t="s">
        <v>40</v>
      </c>
      <c r="C61" s="21"/>
      <c r="D61" s="21"/>
      <c r="E61" s="21"/>
      <c r="F61" s="100">
        <v>0.13</v>
      </c>
      <c r="G61" s="101"/>
      <c r="H61" s="102">
        <f>H60*F61</f>
        <v>8.6679142875000004</v>
      </c>
      <c r="I61" s="103"/>
      <c r="J61" s="104">
        <v>0.13</v>
      </c>
      <c r="K61" s="103"/>
      <c r="L61" s="105">
        <f>L60*J61</f>
        <v>8.9648767847148267</v>
      </c>
      <c r="M61" s="106"/>
      <c r="N61" s="107">
        <f t="shared" si="58"/>
        <v>0.29696249721482637</v>
      </c>
      <c r="O61" s="108">
        <f t="shared" si="59"/>
        <v>3.4259971587752777E-2</v>
      </c>
      <c r="Q61" s="104">
        <v>0.13</v>
      </c>
      <c r="R61" s="103"/>
      <c r="S61" s="105">
        <f>S60*Q61</f>
        <v>9.2121508604403335</v>
      </c>
      <c r="T61" s="106"/>
      <c r="U61" s="107">
        <f t="shared" si="1"/>
        <v>0.24727407572550675</v>
      </c>
      <c r="V61" s="108">
        <f t="shared" ref="V61:V70" si="76">IF((L61)=0,"",(U61/L61))</f>
        <v>2.7582540358737629E-2</v>
      </c>
      <c r="X61" s="104">
        <v>0.13</v>
      </c>
      <c r="Y61" s="103"/>
      <c r="Z61" s="105">
        <f>Z60*X61</f>
        <v>9.4343715050000014</v>
      </c>
      <c r="AA61" s="106"/>
      <c r="AB61" s="107">
        <f t="shared" si="3"/>
        <v>0.22222064455966795</v>
      </c>
      <c r="AC61" s="108">
        <f t="shared" ref="AC61:AC70" si="77">IF((S61)=0,"",(AB61/S61))</f>
        <v>2.4122558122006914E-2</v>
      </c>
      <c r="AE61" s="104">
        <v>0.13</v>
      </c>
      <c r="AF61" s="103"/>
      <c r="AG61" s="105">
        <f>AG60*AE61</f>
        <v>9.5656715049999992</v>
      </c>
      <c r="AH61" s="106"/>
      <c r="AI61" s="107">
        <f t="shared" si="74"/>
        <v>0.13129999999999775</v>
      </c>
      <c r="AJ61" s="108">
        <f t="shared" ref="AJ61:AJ70" si="78">IF((Z61)=0,"",(AI61/Z61))</f>
        <v>1.3917196278566277E-2</v>
      </c>
      <c r="AL61" s="104">
        <v>0.13</v>
      </c>
      <c r="AM61" s="103"/>
      <c r="AN61" s="105">
        <f>AN60*AL61</f>
        <v>9.6488715050000007</v>
      </c>
      <c r="AO61" s="106"/>
      <c r="AP61" s="107">
        <f t="shared" si="75"/>
        <v>8.3200000000001495E-2</v>
      </c>
      <c r="AQ61" s="108">
        <f t="shared" ref="AQ61:AQ70" si="79">IF((AG61)=0,"",(AP61/AG61))</f>
        <v>8.6977688870575019E-3</v>
      </c>
    </row>
    <row r="62" spans="2:43" ht="13" x14ac:dyDescent="0.25">
      <c r="B62" s="109" t="s">
        <v>41</v>
      </c>
      <c r="C62" s="21"/>
      <c r="D62" s="21"/>
      <c r="E62" s="21"/>
      <c r="F62" s="110"/>
      <c r="G62" s="101"/>
      <c r="H62" s="102">
        <f>H60+H61</f>
        <v>75.344178037500001</v>
      </c>
      <c r="I62" s="103"/>
      <c r="J62" s="103"/>
      <c r="K62" s="103"/>
      <c r="L62" s="105">
        <f>L60+L61</f>
        <v>77.925467436367342</v>
      </c>
      <c r="M62" s="106"/>
      <c r="N62" s="107">
        <f t="shared" si="58"/>
        <v>2.5812893988673409</v>
      </c>
      <c r="O62" s="108">
        <f t="shared" si="59"/>
        <v>3.4259971587752833E-2</v>
      </c>
      <c r="Q62" s="103"/>
      <c r="R62" s="103"/>
      <c r="S62" s="105">
        <f>S60+S61</f>
        <v>80.074849786904437</v>
      </c>
      <c r="T62" s="106"/>
      <c r="U62" s="107">
        <f t="shared" si="1"/>
        <v>2.1493823505370955</v>
      </c>
      <c r="V62" s="108">
        <f t="shared" si="76"/>
        <v>2.7582540358737608E-2</v>
      </c>
      <c r="X62" s="103"/>
      <c r="Y62" s="103"/>
      <c r="Z62" s="105">
        <f>Z60+Z61</f>
        <v>82.006460005000008</v>
      </c>
      <c r="AA62" s="106"/>
      <c r="AB62" s="107">
        <f t="shared" si="3"/>
        <v>1.931610218095571</v>
      </c>
      <c r="AC62" s="108">
        <f t="shared" si="77"/>
        <v>2.4122558122006862E-2</v>
      </c>
      <c r="AE62" s="103"/>
      <c r="AF62" s="103"/>
      <c r="AG62" s="105">
        <f>AG60+AG61</f>
        <v>83.147760004999995</v>
      </c>
      <c r="AH62" s="106"/>
      <c r="AI62" s="107">
        <f t="shared" si="74"/>
        <v>1.1412999999999869</v>
      </c>
      <c r="AJ62" s="108">
        <f t="shared" si="78"/>
        <v>1.3917196278566357E-2</v>
      </c>
      <c r="AL62" s="103"/>
      <c r="AM62" s="103"/>
      <c r="AN62" s="105">
        <f>AN60+AN61</f>
        <v>83.870960005000001</v>
      </c>
      <c r="AO62" s="106"/>
      <c r="AP62" s="107">
        <f t="shared" si="75"/>
        <v>0.72320000000000562</v>
      </c>
      <c r="AQ62" s="108">
        <f t="shared" si="79"/>
        <v>8.6977688870574117E-3</v>
      </c>
    </row>
    <row r="63" spans="2:43" ht="15.75" customHeight="1" x14ac:dyDescent="0.25">
      <c r="B63" s="405" t="s">
        <v>127</v>
      </c>
      <c r="C63" s="405"/>
      <c r="D63" s="405"/>
      <c r="E63" s="21"/>
      <c r="F63" s="267">
        <f>'Res (100)'!F64</f>
        <v>0.318</v>
      </c>
      <c r="G63" s="101"/>
      <c r="H63" s="111">
        <f>F63*H60</f>
        <v>21.203051872500001</v>
      </c>
      <c r="I63" s="103"/>
      <c r="J63" s="268">
        <f>'Res (100)'!J64</f>
        <v>0.318</v>
      </c>
      <c r="K63" s="103"/>
      <c r="L63" s="112">
        <f>J63*L60</f>
        <v>21.929467827225498</v>
      </c>
      <c r="M63" s="106"/>
      <c r="N63" s="112">
        <f t="shared" si="58"/>
        <v>0.72641595472549625</v>
      </c>
      <c r="O63" s="113">
        <f t="shared" si="59"/>
        <v>3.425997158775268E-2</v>
      </c>
      <c r="Q63" s="268">
        <f>'Res (100)'!Q64</f>
        <v>0.318</v>
      </c>
      <c r="R63" s="103"/>
      <c r="S63" s="112">
        <f>Q63*S60</f>
        <v>22.534338258615588</v>
      </c>
      <c r="T63" s="106"/>
      <c r="U63" s="112">
        <f t="shared" si="1"/>
        <v>0.60487043139008989</v>
      </c>
      <c r="V63" s="113">
        <f t="shared" si="76"/>
        <v>2.758254035873782E-2</v>
      </c>
      <c r="X63" s="268">
        <f>Q63</f>
        <v>0.318</v>
      </c>
      <c r="Y63" s="103"/>
      <c r="Z63" s="112">
        <f>X63*Z60</f>
        <v>23.077924143000004</v>
      </c>
      <c r="AA63" s="106"/>
      <c r="AB63" s="112">
        <f t="shared" si="3"/>
        <v>0.54358588438441657</v>
      </c>
      <c r="AC63" s="113">
        <f t="shared" si="77"/>
        <v>2.4122558122006824E-2</v>
      </c>
      <c r="AE63" s="268">
        <f>X63</f>
        <v>0.318</v>
      </c>
      <c r="AF63" s="103"/>
      <c r="AG63" s="112">
        <f>AE63*AG60</f>
        <v>23.399104142999999</v>
      </c>
      <c r="AH63" s="106"/>
      <c r="AI63" s="112">
        <f t="shared" si="74"/>
        <v>0.32117999999999469</v>
      </c>
      <c r="AJ63" s="113">
        <f t="shared" si="78"/>
        <v>1.3917196278566286E-2</v>
      </c>
      <c r="AL63" s="268">
        <f>AE63</f>
        <v>0.318</v>
      </c>
      <c r="AM63" s="103"/>
      <c r="AN63" s="112">
        <f>AL63*AN60</f>
        <v>23.602624143</v>
      </c>
      <c r="AO63" s="106"/>
      <c r="AP63" s="112">
        <f t="shared" si="75"/>
        <v>0.20352000000000103</v>
      </c>
      <c r="AQ63" s="113">
        <f t="shared" si="79"/>
        <v>8.6977688870573892E-3</v>
      </c>
    </row>
    <row r="64" spans="2:43" ht="13.5" customHeight="1" thickBot="1" x14ac:dyDescent="0.3">
      <c r="B64" s="406" t="s">
        <v>126</v>
      </c>
      <c r="C64" s="406"/>
      <c r="D64" s="406"/>
      <c r="E64" s="114"/>
      <c r="F64" s="115"/>
      <c r="G64" s="116"/>
      <c r="H64" s="117">
        <f>H62-H63</f>
        <v>54.141126165000003</v>
      </c>
      <c r="I64" s="118"/>
      <c r="J64" s="118"/>
      <c r="K64" s="118"/>
      <c r="L64" s="119">
        <f>L62-L63</f>
        <v>55.995999609141847</v>
      </c>
      <c r="M64" s="120"/>
      <c r="N64" s="121">
        <f t="shared" si="58"/>
        <v>1.8548734441418446</v>
      </c>
      <c r="O64" s="122">
        <f t="shared" si="59"/>
        <v>3.4259971587752888E-2</v>
      </c>
      <c r="Q64" s="118"/>
      <c r="R64" s="118"/>
      <c r="S64" s="119">
        <f>S62-S63</f>
        <v>57.540511528288846</v>
      </c>
      <c r="T64" s="120"/>
      <c r="U64" s="121">
        <f t="shared" si="1"/>
        <v>1.5445119191469985</v>
      </c>
      <c r="V64" s="122">
        <f t="shared" si="76"/>
        <v>2.7582540358737397E-2</v>
      </c>
      <c r="X64" s="118"/>
      <c r="Y64" s="118"/>
      <c r="Z64" s="119">
        <f>Z62-Z63</f>
        <v>58.928535862000004</v>
      </c>
      <c r="AA64" s="120"/>
      <c r="AB64" s="121">
        <f t="shared" si="3"/>
        <v>1.388024333711158</v>
      </c>
      <c r="AC64" s="122">
        <f t="shared" si="77"/>
        <v>2.4122558122006938E-2</v>
      </c>
      <c r="AE64" s="118"/>
      <c r="AF64" s="118"/>
      <c r="AG64" s="119">
        <f>AG62-AG63</f>
        <v>59.748655861999993</v>
      </c>
      <c r="AH64" s="120"/>
      <c r="AI64" s="121">
        <f t="shared" si="74"/>
        <v>0.82011999999998864</v>
      </c>
      <c r="AJ64" s="122">
        <f t="shared" si="78"/>
        <v>1.3917196278566324E-2</v>
      </c>
      <c r="AL64" s="118"/>
      <c r="AM64" s="118"/>
      <c r="AN64" s="119">
        <f>AN62-AN63</f>
        <v>60.268335862000001</v>
      </c>
      <c r="AO64" s="120"/>
      <c r="AP64" s="121">
        <f t="shared" si="75"/>
        <v>0.51968000000000814</v>
      </c>
      <c r="AQ64" s="122">
        <f t="shared" si="79"/>
        <v>8.6977688870574811E-3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64.533763750000006</v>
      </c>
      <c r="I66" s="134"/>
      <c r="J66" s="135"/>
      <c r="K66" s="135"/>
      <c r="L66" s="133">
        <f>SUM(L57:L58,L50,L51:L53)</f>
        <v>66.818090651652525</v>
      </c>
      <c r="M66" s="136"/>
      <c r="N66" s="137">
        <f t="shared" ref="N66:N70" si="80">L66-H66</f>
        <v>2.2843269016525198</v>
      </c>
      <c r="O66" s="98">
        <f t="shared" ref="O66:O70" si="81">IF((H66)=0,"",(N66/H66))</f>
        <v>3.5397391518986361E-2</v>
      </c>
      <c r="Q66" s="135"/>
      <c r="R66" s="135"/>
      <c r="S66" s="137">
        <f>SUM(S57:S58,S50,S51:S53)</f>
        <v>68.720198926464107</v>
      </c>
      <c r="T66" s="136"/>
      <c r="U66" s="137">
        <f t="shared" si="1"/>
        <v>1.9021082748115816</v>
      </c>
      <c r="V66" s="98">
        <f t="shared" si="76"/>
        <v>2.8466965402049231E-2</v>
      </c>
      <c r="X66" s="135"/>
      <c r="Y66" s="135"/>
      <c r="Z66" s="137">
        <f>SUM(Z57:Z58,Z50,Z51:Z53)</f>
        <v>70.429588500000008</v>
      </c>
      <c r="AA66" s="136"/>
      <c r="AB66" s="137">
        <f t="shared" si="3"/>
        <v>1.7093895735359013</v>
      </c>
      <c r="AC66" s="98">
        <f t="shared" si="77"/>
        <v>2.4874630752525606E-2</v>
      </c>
      <c r="AE66" s="135"/>
      <c r="AF66" s="135"/>
      <c r="AG66" s="137">
        <f>SUM(AG57:AG58,AG50,AG51:AG53)</f>
        <v>71.439588500000013</v>
      </c>
      <c r="AH66" s="136"/>
      <c r="AI66" s="137">
        <f t="shared" ref="AI66:AI70" si="82">AG66-Z66</f>
        <v>1.0100000000000051</v>
      </c>
      <c r="AJ66" s="98">
        <f t="shared" si="78"/>
        <v>1.4340563696464094E-2</v>
      </c>
      <c r="AL66" s="135"/>
      <c r="AM66" s="135"/>
      <c r="AN66" s="137">
        <f>SUM(AN57:AN58,AN50,AN51:AN53)</f>
        <v>72.079588500000014</v>
      </c>
      <c r="AO66" s="136"/>
      <c r="AP66" s="137">
        <f t="shared" ref="AP66:AP70" si="83">AN66-AG66</f>
        <v>0.64000000000000057</v>
      </c>
      <c r="AQ66" s="98">
        <f t="shared" si="79"/>
        <v>8.9586182316825705E-3</v>
      </c>
    </row>
    <row r="67" spans="1:43" s="79" customFormat="1" x14ac:dyDescent="0.25">
      <c r="B67" s="138" t="s">
        <v>40</v>
      </c>
      <c r="C67" s="73"/>
      <c r="D67" s="73"/>
      <c r="E67" s="73"/>
      <c r="F67" s="139">
        <v>0.13</v>
      </c>
      <c r="G67" s="132"/>
      <c r="H67" s="140">
        <f>H66*F67</f>
        <v>8.3893892875000002</v>
      </c>
      <c r="I67" s="141"/>
      <c r="J67" s="142">
        <v>0.13</v>
      </c>
      <c r="K67" s="143"/>
      <c r="L67" s="144">
        <f>L66*J67</f>
        <v>8.6863517847148284</v>
      </c>
      <c r="M67" s="145"/>
      <c r="N67" s="146">
        <f t="shared" si="80"/>
        <v>0.29696249721482815</v>
      </c>
      <c r="O67" s="108">
        <f t="shared" si="81"/>
        <v>3.539739151898643E-2</v>
      </c>
      <c r="Q67" s="142">
        <v>0.13</v>
      </c>
      <c r="R67" s="143"/>
      <c r="S67" s="144">
        <f>S66*Q67</f>
        <v>8.9336258604403334</v>
      </c>
      <c r="T67" s="145"/>
      <c r="U67" s="146">
        <f t="shared" si="1"/>
        <v>0.24727407572550497</v>
      </c>
      <c r="V67" s="108">
        <f t="shared" si="76"/>
        <v>2.8466965402049158E-2</v>
      </c>
      <c r="X67" s="142">
        <v>0.13</v>
      </c>
      <c r="Y67" s="143"/>
      <c r="Z67" s="144">
        <f>Z66*X67</f>
        <v>9.1558465050000013</v>
      </c>
      <c r="AA67" s="145"/>
      <c r="AB67" s="146">
        <f t="shared" si="3"/>
        <v>0.22222064455966795</v>
      </c>
      <c r="AC67" s="108">
        <f t="shared" si="77"/>
        <v>2.4874630752525696E-2</v>
      </c>
      <c r="AE67" s="142">
        <v>0.13</v>
      </c>
      <c r="AF67" s="143"/>
      <c r="AG67" s="144">
        <f>AG66*AE67</f>
        <v>9.2871465050000026</v>
      </c>
      <c r="AH67" s="145"/>
      <c r="AI67" s="146">
        <f t="shared" si="82"/>
        <v>0.1313000000000013</v>
      </c>
      <c r="AJ67" s="108">
        <f t="shared" si="78"/>
        <v>1.4340563696464163E-2</v>
      </c>
      <c r="AL67" s="142">
        <v>0.13</v>
      </c>
      <c r="AM67" s="143"/>
      <c r="AN67" s="144">
        <f>AN66*AL67</f>
        <v>9.3703465050000023</v>
      </c>
      <c r="AO67" s="145"/>
      <c r="AP67" s="146">
        <f t="shared" si="83"/>
        <v>8.3199999999999719E-2</v>
      </c>
      <c r="AQ67" s="108">
        <f t="shared" si="79"/>
        <v>8.9586182316825306E-3</v>
      </c>
    </row>
    <row r="68" spans="1:43" s="79" customFormat="1" ht="13" x14ac:dyDescent="0.25">
      <c r="B68" s="147" t="s">
        <v>41</v>
      </c>
      <c r="C68" s="73"/>
      <c r="D68" s="73"/>
      <c r="E68" s="73"/>
      <c r="F68" s="148"/>
      <c r="G68" s="149"/>
      <c r="H68" s="140">
        <f>H66+H67</f>
        <v>72.923153037500001</v>
      </c>
      <c r="I68" s="141"/>
      <c r="J68" s="141"/>
      <c r="K68" s="141"/>
      <c r="L68" s="144">
        <f>L66+L67</f>
        <v>75.504442436367356</v>
      </c>
      <c r="M68" s="145"/>
      <c r="N68" s="146">
        <f t="shared" si="80"/>
        <v>2.5812893988673551</v>
      </c>
      <c r="O68" s="108">
        <f t="shared" si="81"/>
        <v>3.5397391518986472E-2</v>
      </c>
      <c r="Q68" s="141"/>
      <c r="R68" s="141"/>
      <c r="S68" s="144">
        <f>S66+S67</f>
        <v>77.653824786904437</v>
      </c>
      <c r="T68" s="145"/>
      <c r="U68" s="146">
        <f t="shared" si="1"/>
        <v>2.1493823505370813</v>
      </c>
      <c r="V68" s="108">
        <f t="shared" si="76"/>
        <v>2.8466965402049151E-2</v>
      </c>
      <c r="X68" s="141"/>
      <c r="Y68" s="141"/>
      <c r="Z68" s="144">
        <f>Z66+Z67</f>
        <v>79.585435005000008</v>
      </c>
      <c r="AA68" s="145"/>
      <c r="AB68" s="146">
        <f t="shared" si="3"/>
        <v>1.931610218095571</v>
      </c>
      <c r="AC68" s="108">
        <f t="shared" si="77"/>
        <v>2.4874630752525641E-2</v>
      </c>
      <c r="AE68" s="141"/>
      <c r="AF68" s="141"/>
      <c r="AG68" s="144">
        <f>AG66+AG67</f>
        <v>80.726735005000023</v>
      </c>
      <c r="AH68" s="145"/>
      <c r="AI68" s="146">
        <f t="shared" si="82"/>
        <v>1.1413000000000153</v>
      </c>
      <c r="AJ68" s="108">
        <f t="shared" si="78"/>
        <v>1.4340563696464213E-2</v>
      </c>
      <c r="AL68" s="141"/>
      <c r="AM68" s="141"/>
      <c r="AN68" s="144">
        <f>AN66+AN67</f>
        <v>81.449935005000015</v>
      </c>
      <c r="AO68" s="145"/>
      <c r="AP68" s="146">
        <f t="shared" si="83"/>
        <v>0.72319999999999141</v>
      </c>
      <c r="AQ68" s="108">
        <f t="shared" si="79"/>
        <v>8.9586182316824543E-3</v>
      </c>
    </row>
    <row r="69" spans="1:43" s="79" customFormat="1" ht="15.75" customHeight="1" x14ac:dyDescent="0.25">
      <c r="B69" s="405" t="s">
        <v>127</v>
      </c>
      <c r="C69" s="405"/>
      <c r="D69" s="405"/>
      <c r="E69" s="73"/>
      <c r="F69" s="269">
        <f>F63</f>
        <v>0.318</v>
      </c>
      <c r="G69" s="149"/>
      <c r="H69" s="150">
        <f>F69*H66</f>
        <v>20.521736872500004</v>
      </c>
      <c r="I69" s="141"/>
      <c r="J69" s="268">
        <f>'Res (100)'!J70</f>
        <v>0.318</v>
      </c>
      <c r="K69" s="141"/>
      <c r="L69" s="112">
        <f>J69*L66</f>
        <v>21.248152827225503</v>
      </c>
      <c r="M69" s="145"/>
      <c r="N69" s="151">
        <f t="shared" si="80"/>
        <v>0.7264159547254998</v>
      </c>
      <c r="O69" s="113">
        <f t="shared" si="81"/>
        <v>3.5397391518986285E-2</v>
      </c>
      <c r="Q69" s="268">
        <f>'Res (100)'!Q70</f>
        <v>0.318</v>
      </c>
      <c r="R69" s="141"/>
      <c r="S69" s="112">
        <f>Q69*S66</f>
        <v>21.853023258615586</v>
      </c>
      <c r="T69" s="145"/>
      <c r="U69" s="151">
        <f t="shared" si="1"/>
        <v>0.60487043139008279</v>
      </c>
      <c r="V69" s="113">
        <f t="shared" si="76"/>
        <v>2.8466965402049224E-2</v>
      </c>
      <c r="X69" s="268">
        <f>Q69</f>
        <v>0.318</v>
      </c>
      <c r="Y69" s="141"/>
      <c r="Z69" s="112">
        <f>X69*Z66</f>
        <v>22.396609143000003</v>
      </c>
      <c r="AA69" s="145"/>
      <c r="AB69" s="151">
        <f t="shared" si="3"/>
        <v>0.54358588438441657</v>
      </c>
      <c r="AC69" s="113">
        <f t="shared" si="77"/>
        <v>2.4874630752525606E-2</v>
      </c>
      <c r="AE69" s="268">
        <f>X69</f>
        <v>0.318</v>
      </c>
      <c r="AF69" s="141"/>
      <c r="AG69" s="112">
        <f>AE69*AG66</f>
        <v>22.717789143000005</v>
      </c>
      <c r="AH69" s="145"/>
      <c r="AI69" s="151">
        <f t="shared" si="82"/>
        <v>0.3211800000000018</v>
      </c>
      <c r="AJ69" s="113">
        <f t="shared" si="78"/>
        <v>1.4340563696464101E-2</v>
      </c>
      <c r="AL69" s="268">
        <f>AE69</f>
        <v>0.318</v>
      </c>
      <c r="AM69" s="141"/>
      <c r="AN69" s="112">
        <f>AL69*AN66</f>
        <v>22.921309143000006</v>
      </c>
      <c r="AO69" s="145"/>
      <c r="AP69" s="151">
        <f t="shared" si="83"/>
        <v>0.20352000000000103</v>
      </c>
      <c r="AQ69" s="113">
        <f t="shared" si="79"/>
        <v>8.9586182316826069E-3</v>
      </c>
    </row>
    <row r="70" spans="1:43" s="79" customFormat="1" ht="13.5" customHeight="1" thickBot="1" x14ac:dyDescent="0.3">
      <c r="B70" s="400" t="s">
        <v>128</v>
      </c>
      <c r="C70" s="400"/>
      <c r="D70" s="400"/>
      <c r="E70" s="152"/>
      <c r="F70" s="153"/>
      <c r="G70" s="154"/>
      <c r="H70" s="155">
        <f>H68-H69</f>
        <v>52.401416165000001</v>
      </c>
      <c r="I70" s="156"/>
      <c r="J70" s="156"/>
      <c r="K70" s="156"/>
      <c r="L70" s="157">
        <f>L68-L69</f>
        <v>54.256289609141852</v>
      </c>
      <c r="M70" s="158"/>
      <c r="N70" s="159">
        <f t="shared" si="80"/>
        <v>1.8548734441418517</v>
      </c>
      <c r="O70" s="160">
        <f t="shared" si="81"/>
        <v>3.5397391518986472E-2</v>
      </c>
      <c r="Q70" s="156"/>
      <c r="R70" s="156"/>
      <c r="S70" s="157">
        <f>S68-S69</f>
        <v>55.800801528288851</v>
      </c>
      <c r="T70" s="158"/>
      <c r="U70" s="159">
        <f t="shared" si="1"/>
        <v>1.5445119191469985</v>
      </c>
      <c r="V70" s="160">
        <f t="shared" si="76"/>
        <v>2.8466965402049123E-2</v>
      </c>
      <c r="X70" s="156"/>
      <c r="Y70" s="156"/>
      <c r="Z70" s="157">
        <f>Z68-Z69</f>
        <v>57.188825862000002</v>
      </c>
      <c r="AA70" s="158"/>
      <c r="AB70" s="159">
        <f t="shared" si="3"/>
        <v>1.3880243337111509</v>
      </c>
      <c r="AC70" s="160">
        <f t="shared" si="77"/>
        <v>2.4874630752525592E-2</v>
      </c>
      <c r="AE70" s="156"/>
      <c r="AF70" s="156"/>
      <c r="AG70" s="157">
        <f>AG68-AG69</f>
        <v>58.008945862000019</v>
      </c>
      <c r="AH70" s="158"/>
      <c r="AI70" s="159">
        <f t="shared" si="82"/>
        <v>0.82012000000001706</v>
      </c>
      <c r="AJ70" s="160">
        <f t="shared" si="78"/>
        <v>1.4340563696464321E-2</v>
      </c>
      <c r="AL70" s="156"/>
      <c r="AM70" s="156"/>
      <c r="AN70" s="157">
        <f>AN68-AN69</f>
        <v>58.528625862000013</v>
      </c>
      <c r="AO70" s="158"/>
      <c r="AP70" s="159">
        <f t="shared" si="83"/>
        <v>0.51967999999999392</v>
      </c>
      <c r="AQ70" s="160">
        <f t="shared" si="79"/>
        <v>8.958618231682456E-3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476250</xdr:colOff>
                    <xdr:row>16</xdr:row>
                    <xdr:rowOff>171450</xdr:rowOff>
                  </from>
                  <to>
                    <xdr:col>9</xdr:col>
                    <xdr:colOff>622300</xdr:colOff>
                    <xdr:row>18</xdr:row>
                    <xdr:rowOff>31750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9</xdr:col>
                    <xdr:colOff>361950</xdr:colOff>
                    <xdr:row>16</xdr:row>
                    <xdr:rowOff>114300</xdr:rowOff>
                  </from>
                  <to>
                    <xdr:col>16</xdr:col>
                    <xdr:colOff>31750</xdr:colOff>
                    <xdr:row>18</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91"/>
  <sheetViews>
    <sheetView showGridLines="0" topLeftCell="A8"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81640625" style="6" bestFit="1" customWidth="1"/>
    <col min="8" max="8" width="11.54296875" style="6" bestFit="1" customWidth="1"/>
    <col min="9" max="9" width="2.81640625" style="6" customWidth="1"/>
    <col min="10" max="10" width="11.54296875" style="6" bestFit="1" customWidth="1"/>
    <col min="11" max="11" width="9.81640625" style="6" bestFit="1" customWidth="1"/>
    <col min="12" max="12" width="11.54296875" style="6" bestFit="1" customWidth="1"/>
    <col min="13" max="13" width="2.81640625" style="6" customWidth="1"/>
    <col min="14" max="14" width="11.81640625" style="6" bestFit="1" customWidth="1"/>
    <col min="15" max="15" width="12" style="6" bestFit="1" customWidth="1"/>
    <col min="16" max="16" width="3.81640625" style="6" customWidth="1"/>
    <col min="17" max="17" width="11.26953125" style="6" bestFit="1" customWidth="1"/>
    <col min="18" max="18" width="9.81640625" style="6" bestFit="1" customWidth="1"/>
    <col min="19" max="19" width="11.5429687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1.54296875"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1.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1.26953125" style="6" bestFit="1" customWidth="1"/>
    <col min="39" max="39" width="9.81640625" style="6" bestFit="1" customWidth="1"/>
    <col min="40" max="40" width="11.54296875" style="6" bestFit="1" customWidth="1"/>
    <col min="41" max="41" width="2.726562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500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4">
        <f>+'Res (100)'!J23</f>
        <v>30.59</v>
      </c>
      <c r="K23" s="29">
        <v>1</v>
      </c>
      <c r="L23" s="26">
        <f>K23*J23</f>
        <v>30.59</v>
      </c>
      <c r="M23" s="27"/>
      <c r="N23" s="30">
        <f>L23-H23</f>
        <v>2.8000000000000007</v>
      </c>
      <c r="O23" s="31">
        <f>IF((H23)=0,"",(N23/H23))</f>
        <v>0.10075566750629726</v>
      </c>
      <c r="Q23" s="24">
        <f>+'Res (100)'!Q23</f>
        <v>32.47</v>
      </c>
      <c r="R23" s="29">
        <v>1</v>
      </c>
      <c r="S23" s="26">
        <f>R23*Q23</f>
        <v>32.47</v>
      </c>
      <c r="T23" s="27"/>
      <c r="U23" s="30">
        <f>S23-L23</f>
        <v>1.879999999999999</v>
      </c>
      <c r="V23" s="31">
        <f>IF((L23)=0,"",(U23/L23))</f>
        <v>6.1457992808107195E-2</v>
      </c>
      <c r="X23" s="24">
        <f>+'Res (100)'!X23</f>
        <v>34.04</v>
      </c>
      <c r="Y23" s="29">
        <v>1</v>
      </c>
      <c r="Z23" s="26">
        <f>Y23*X23</f>
        <v>34.04</v>
      </c>
      <c r="AA23" s="27"/>
      <c r="AB23" s="30">
        <f>Z23-S23</f>
        <v>1.5700000000000003</v>
      </c>
      <c r="AC23" s="31">
        <f>IF((S23)=0,"",(AB23/S23))</f>
        <v>4.8352325223283039E-2</v>
      </c>
      <c r="AE23" s="24">
        <f>+'Res (100)'!AE23</f>
        <v>35.03</v>
      </c>
      <c r="AF23" s="29">
        <v>1</v>
      </c>
      <c r="AG23" s="26">
        <f>AF23*AE23</f>
        <v>35.03</v>
      </c>
      <c r="AH23" s="27"/>
      <c r="AI23" s="30">
        <f>AG23-Z23</f>
        <v>0.99000000000000199</v>
      </c>
      <c r="AJ23" s="31">
        <f>IF((Z23)=0,"",(AI23/Z23))</f>
        <v>2.9083431257344361E-2</v>
      </c>
      <c r="AL23" s="24">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500</v>
      </c>
      <c r="H25" s="26">
        <f t="shared" si="0"/>
        <v>0</v>
      </c>
      <c r="I25" s="27"/>
      <c r="J25" s="24">
        <f>'Proposed Rates'!E81</f>
        <v>0</v>
      </c>
      <c r="K25" s="29">
        <f>$F$18</f>
        <v>500</v>
      </c>
      <c r="L25" s="26">
        <f t="shared" ref="L25:L27" si="9">K25*J25</f>
        <v>0</v>
      </c>
      <c r="M25" s="27"/>
      <c r="N25" s="30">
        <f t="shared" ref="N25:N27" si="10">L25-H25</f>
        <v>0</v>
      </c>
      <c r="O25" s="31" t="str">
        <f t="shared" ref="O25:O27" si="11">IF((H25)=0,"",(N25/H25))</f>
        <v/>
      </c>
      <c r="Q25" s="24">
        <f>'Proposed Rates'!F81</f>
        <v>0</v>
      </c>
      <c r="R25" s="29">
        <f>$F$18</f>
        <v>500</v>
      </c>
      <c r="S25" s="26">
        <f t="shared" ref="S25:S27" si="12">R25*Q25</f>
        <v>0</v>
      </c>
      <c r="T25" s="27"/>
      <c r="U25" s="30">
        <f t="shared" si="1"/>
        <v>0</v>
      </c>
      <c r="V25" s="31" t="str">
        <f t="shared" si="2"/>
        <v/>
      </c>
      <c r="X25" s="24">
        <f>'Proposed Rates'!G81</f>
        <v>0</v>
      </c>
      <c r="Y25" s="29">
        <f>$F$18</f>
        <v>500</v>
      </c>
      <c r="Z25" s="26">
        <f t="shared" ref="Z25:Z27" si="13">Y25*X25</f>
        <v>0</v>
      </c>
      <c r="AA25" s="27"/>
      <c r="AB25" s="30">
        <f t="shared" si="3"/>
        <v>0</v>
      </c>
      <c r="AC25" s="31" t="str">
        <f t="shared" si="4"/>
        <v/>
      </c>
      <c r="AE25" s="24">
        <f>'Proposed Rates'!H81</f>
        <v>0</v>
      </c>
      <c r="AF25" s="29">
        <f>$F$18</f>
        <v>500</v>
      </c>
      <c r="AG25" s="26">
        <f t="shared" ref="AG25:AG27" si="14">AF25*AE25</f>
        <v>0</v>
      </c>
      <c r="AH25" s="27"/>
      <c r="AI25" s="30">
        <f t="shared" si="5"/>
        <v>0</v>
      </c>
      <c r="AJ25" s="31" t="str">
        <f t="shared" si="6"/>
        <v/>
      </c>
      <c r="AL25" s="24">
        <f>'Proposed Rates'!I81</f>
        <v>0</v>
      </c>
      <c r="AM25" s="29">
        <f>$F$18</f>
        <v>500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500</v>
      </c>
      <c r="H26" s="26">
        <f t="shared" si="0"/>
        <v>0</v>
      </c>
      <c r="I26" s="27"/>
      <c r="J26" s="24">
        <f>'Proposed Rates'!E95</f>
        <v>0</v>
      </c>
      <c r="K26" s="29">
        <f t="shared" ref="K26:K27" si="16">$F$18</f>
        <v>500</v>
      </c>
      <c r="L26" s="26">
        <f t="shared" si="9"/>
        <v>0</v>
      </c>
      <c r="M26" s="27"/>
      <c r="N26" s="30">
        <f t="shared" si="10"/>
        <v>0</v>
      </c>
      <c r="O26" s="31" t="str">
        <f t="shared" si="11"/>
        <v/>
      </c>
      <c r="Q26" s="24">
        <f>'Proposed Rates'!F95</f>
        <v>0</v>
      </c>
      <c r="R26" s="29">
        <f t="shared" ref="R26:R27" si="17">$F$18</f>
        <v>500</v>
      </c>
      <c r="S26" s="26">
        <f t="shared" si="12"/>
        <v>0</v>
      </c>
      <c r="T26" s="27"/>
      <c r="U26" s="30">
        <f t="shared" si="1"/>
        <v>0</v>
      </c>
      <c r="V26" s="31" t="str">
        <f t="shared" si="2"/>
        <v/>
      </c>
      <c r="X26" s="24">
        <f>'Proposed Rates'!G95</f>
        <v>0</v>
      </c>
      <c r="Y26" s="29">
        <f t="shared" ref="Y26:Y27" si="18">$F$18</f>
        <v>500</v>
      </c>
      <c r="Z26" s="26">
        <f t="shared" si="13"/>
        <v>0</v>
      </c>
      <c r="AA26" s="27"/>
      <c r="AB26" s="30">
        <f t="shared" si="3"/>
        <v>0</v>
      </c>
      <c r="AC26" s="31" t="str">
        <f t="shared" si="4"/>
        <v/>
      </c>
      <c r="AE26" s="24">
        <f>'Proposed Rates'!H95</f>
        <v>0</v>
      </c>
      <c r="AF26" s="29">
        <f t="shared" ref="AF26:AF27" si="19">$F$18</f>
        <v>500</v>
      </c>
      <c r="AG26" s="26">
        <f t="shared" si="14"/>
        <v>0</v>
      </c>
      <c r="AH26" s="27"/>
      <c r="AI26" s="30">
        <f t="shared" si="5"/>
        <v>0</v>
      </c>
      <c r="AJ26" s="31" t="str">
        <f t="shared" si="6"/>
        <v/>
      </c>
      <c r="AL26" s="24">
        <f>'Proposed Rates'!I95</f>
        <v>0</v>
      </c>
      <c r="AM26" s="29">
        <f t="shared" ref="AM26:AM27" si="20">$F$18</f>
        <v>500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500</v>
      </c>
      <c r="H27" s="26">
        <f t="shared" si="0"/>
        <v>0</v>
      </c>
      <c r="I27" s="27"/>
      <c r="J27" s="24">
        <f>'Proposed Rates'!E109</f>
        <v>0</v>
      </c>
      <c r="K27" s="29">
        <f t="shared" si="16"/>
        <v>500</v>
      </c>
      <c r="L27" s="26">
        <f t="shared" si="9"/>
        <v>0</v>
      </c>
      <c r="M27" s="27"/>
      <c r="N27" s="30">
        <f t="shared" si="10"/>
        <v>0</v>
      </c>
      <c r="O27" s="31" t="str">
        <f t="shared" si="11"/>
        <v/>
      </c>
      <c r="Q27" s="24">
        <f>'Proposed Rates'!F109</f>
        <v>0</v>
      </c>
      <c r="R27" s="29">
        <f t="shared" si="17"/>
        <v>500</v>
      </c>
      <c r="S27" s="26">
        <f t="shared" si="12"/>
        <v>0</v>
      </c>
      <c r="T27" s="27"/>
      <c r="U27" s="30">
        <f t="shared" si="1"/>
        <v>0</v>
      </c>
      <c r="V27" s="31" t="str">
        <f t="shared" si="2"/>
        <v/>
      </c>
      <c r="X27" s="24">
        <f>'Proposed Rates'!G109</f>
        <v>0</v>
      </c>
      <c r="Y27" s="29">
        <f t="shared" si="18"/>
        <v>500</v>
      </c>
      <c r="Z27" s="26">
        <f t="shared" si="13"/>
        <v>0</v>
      </c>
      <c r="AA27" s="27"/>
      <c r="AB27" s="30">
        <f t="shared" si="3"/>
        <v>0</v>
      </c>
      <c r="AC27" s="31" t="str">
        <f t="shared" si="4"/>
        <v/>
      </c>
      <c r="AE27" s="24">
        <f>'Proposed Rates'!H109</f>
        <v>0</v>
      </c>
      <c r="AF27" s="29">
        <f t="shared" si="19"/>
        <v>500</v>
      </c>
      <c r="AG27" s="26">
        <f t="shared" si="14"/>
        <v>0</v>
      </c>
      <c r="AH27" s="27"/>
      <c r="AI27" s="30">
        <f t="shared" si="5"/>
        <v>0</v>
      </c>
      <c r="AJ27" s="31" t="str">
        <f t="shared" si="6"/>
        <v/>
      </c>
      <c r="AL27" s="24">
        <f>'Proposed Rates'!I109</f>
        <v>0</v>
      </c>
      <c r="AM27" s="29">
        <f t="shared" si="20"/>
        <v>500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500</v>
      </c>
      <c r="H29" s="26">
        <f t="shared" si="0"/>
        <v>0</v>
      </c>
      <c r="I29" s="27"/>
      <c r="J29" s="24">
        <f>+'Res (100)'!J29</f>
        <v>0</v>
      </c>
      <c r="K29" s="25">
        <f>$F$18</f>
        <v>500</v>
      </c>
      <c r="L29" s="26">
        <f t="shared" si="22"/>
        <v>0</v>
      </c>
      <c r="M29" s="27"/>
      <c r="N29" s="30">
        <f t="shared" si="23"/>
        <v>0</v>
      </c>
      <c r="O29" s="31" t="str">
        <f t="shared" si="24"/>
        <v/>
      </c>
      <c r="Q29" s="24">
        <f>+'Res (100)'!Q29</f>
        <v>0</v>
      </c>
      <c r="R29" s="25">
        <f>$F$18</f>
        <v>500</v>
      </c>
      <c r="S29" s="26">
        <f t="shared" si="25"/>
        <v>0</v>
      </c>
      <c r="T29" s="27"/>
      <c r="U29" s="30">
        <f t="shared" si="1"/>
        <v>0</v>
      </c>
      <c r="V29" s="31" t="str">
        <f t="shared" si="2"/>
        <v/>
      </c>
      <c r="X29" s="24">
        <f>+'Res (100)'!X29</f>
        <v>0</v>
      </c>
      <c r="Y29" s="25">
        <f>$F$18</f>
        <v>500</v>
      </c>
      <c r="Z29" s="26">
        <f t="shared" si="26"/>
        <v>0</v>
      </c>
      <c r="AA29" s="27"/>
      <c r="AB29" s="30">
        <f t="shared" si="3"/>
        <v>0</v>
      </c>
      <c r="AC29" s="31" t="str">
        <f t="shared" si="4"/>
        <v/>
      </c>
      <c r="AE29" s="24">
        <f>+'Res (100)'!AE29</f>
        <v>0</v>
      </c>
      <c r="AF29" s="25">
        <f>$F$18</f>
        <v>500</v>
      </c>
      <c r="AG29" s="26">
        <f t="shared" si="27"/>
        <v>0</v>
      </c>
      <c r="AH29" s="27"/>
      <c r="AI29" s="30">
        <f t="shared" si="5"/>
        <v>0</v>
      </c>
      <c r="AJ29" s="31" t="str">
        <f t="shared" si="6"/>
        <v/>
      </c>
      <c r="AL29" s="24">
        <f>+'Res (100)'!AL29</f>
        <v>0</v>
      </c>
      <c r="AM29" s="25">
        <f>$F$18</f>
        <v>500</v>
      </c>
      <c r="AN29" s="26">
        <f t="shared" si="28"/>
        <v>0</v>
      </c>
      <c r="AO29" s="27"/>
      <c r="AP29" s="30">
        <f t="shared" si="7"/>
        <v>0</v>
      </c>
      <c r="AQ29" s="31" t="str">
        <f t="shared" si="8"/>
        <v/>
      </c>
    </row>
    <row r="30" spans="2:43" x14ac:dyDescent="0.25">
      <c r="B30" s="21" t="s">
        <v>21</v>
      </c>
      <c r="C30" s="21"/>
      <c r="D30" s="22"/>
      <c r="E30" s="23"/>
      <c r="F30" s="24"/>
      <c r="G30" s="25">
        <f t="shared" ref="G30" si="29">$F$18</f>
        <v>500</v>
      </c>
      <c r="H30" s="26">
        <f t="shared" si="0"/>
        <v>0</v>
      </c>
      <c r="I30" s="27"/>
      <c r="J30" s="24"/>
      <c r="K30" s="25">
        <f t="shared" ref="K30:K38" si="30">$F$18</f>
        <v>500</v>
      </c>
      <c r="L30" s="26">
        <f t="shared" si="22"/>
        <v>0</v>
      </c>
      <c r="M30" s="27"/>
      <c r="N30" s="30">
        <f t="shared" si="23"/>
        <v>0</v>
      </c>
      <c r="O30" s="31" t="str">
        <f t="shared" si="24"/>
        <v/>
      </c>
      <c r="Q30" s="24"/>
      <c r="R30" s="25">
        <f t="shared" ref="R30:R38" si="31">$F$18</f>
        <v>500</v>
      </c>
      <c r="S30" s="26">
        <f t="shared" si="25"/>
        <v>0</v>
      </c>
      <c r="T30" s="27"/>
      <c r="U30" s="30">
        <f t="shared" si="1"/>
        <v>0</v>
      </c>
      <c r="V30" s="31" t="str">
        <f t="shared" si="2"/>
        <v/>
      </c>
      <c r="X30" s="24"/>
      <c r="Y30" s="25">
        <f t="shared" ref="Y30:Y38" si="32">$F$18</f>
        <v>500</v>
      </c>
      <c r="Z30" s="26">
        <f t="shared" si="26"/>
        <v>0</v>
      </c>
      <c r="AA30" s="27"/>
      <c r="AB30" s="30">
        <f t="shared" si="3"/>
        <v>0</v>
      </c>
      <c r="AC30" s="31" t="str">
        <f t="shared" si="4"/>
        <v/>
      </c>
      <c r="AE30" s="24"/>
      <c r="AF30" s="25">
        <f t="shared" ref="AF30:AF38" si="33">$F$18</f>
        <v>500</v>
      </c>
      <c r="AG30" s="26">
        <f t="shared" si="27"/>
        <v>0</v>
      </c>
      <c r="AH30" s="27"/>
      <c r="AI30" s="30">
        <f t="shared" si="5"/>
        <v>0</v>
      </c>
      <c r="AJ30" s="31" t="str">
        <f t="shared" si="6"/>
        <v/>
      </c>
      <c r="AL30" s="24"/>
      <c r="AM30" s="25">
        <f t="shared" ref="AM30:AM38" si="34">$F$18</f>
        <v>500</v>
      </c>
      <c r="AN30" s="26">
        <f t="shared" si="28"/>
        <v>0</v>
      </c>
      <c r="AO30" s="27"/>
      <c r="AP30" s="30">
        <f t="shared" si="7"/>
        <v>0</v>
      </c>
      <c r="AQ30" s="31" t="str">
        <f t="shared" si="8"/>
        <v/>
      </c>
    </row>
    <row r="31" spans="2:43" x14ac:dyDescent="0.25">
      <c r="B31" s="21" t="s">
        <v>136</v>
      </c>
      <c r="C31" s="21"/>
      <c r="D31" s="22" t="s">
        <v>17</v>
      </c>
      <c r="E31" s="23"/>
      <c r="F31" s="24">
        <f>+'Proposed Rates'!D67</f>
        <v>0</v>
      </c>
      <c r="G31" s="25">
        <f>$F$18</f>
        <v>500</v>
      </c>
      <c r="H31" s="26">
        <f t="shared" si="0"/>
        <v>0</v>
      </c>
      <c r="I31" s="27"/>
      <c r="J31" s="178">
        <f>+'Proposed Rates'!E67</f>
        <v>0.25</v>
      </c>
      <c r="K31" s="25">
        <v>1</v>
      </c>
      <c r="L31" s="26">
        <f t="shared" si="22"/>
        <v>0.25</v>
      </c>
      <c r="M31" s="27"/>
      <c r="N31" s="30">
        <f t="shared" si="23"/>
        <v>0.25</v>
      </c>
      <c r="O31" s="31" t="str">
        <f t="shared" si="24"/>
        <v/>
      </c>
      <c r="Q31" s="176">
        <f>+'Res (100)'!Q31</f>
        <v>0.25</v>
      </c>
      <c r="R31" s="25">
        <f>K31</f>
        <v>1</v>
      </c>
      <c r="S31" s="26">
        <f t="shared" si="25"/>
        <v>0.25</v>
      </c>
      <c r="T31" s="27"/>
      <c r="U31" s="30">
        <f t="shared" si="1"/>
        <v>0</v>
      </c>
      <c r="V31" s="31">
        <f t="shared" si="2"/>
        <v>0</v>
      </c>
      <c r="X31" s="24">
        <f>+'Res (100)'!X31</f>
        <v>0</v>
      </c>
      <c r="Y31" s="25">
        <f t="shared" si="32"/>
        <v>500</v>
      </c>
      <c r="Z31" s="26">
        <f t="shared" si="26"/>
        <v>0</v>
      </c>
      <c r="AA31" s="27"/>
      <c r="AB31" s="30">
        <f t="shared" si="3"/>
        <v>-0.25</v>
      </c>
      <c r="AC31" s="31">
        <f t="shared" si="4"/>
        <v>-1</v>
      </c>
      <c r="AE31" s="24">
        <f>+'Res (100)'!AE31</f>
        <v>0</v>
      </c>
      <c r="AF31" s="25">
        <f t="shared" si="33"/>
        <v>500</v>
      </c>
      <c r="AG31" s="26">
        <f t="shared" si="27"/>
        <v>0</v>
      </c>
      <c r="AH31" s="27"/>
      <c r="AI31" s="30">
        <f t="shared" si="5"/>
        <v>0</v>
      </c>
      <c r="AJ31" s="31" t="str">
        <f t="shared" si="6"/>
        <v/>
      </c>
      <c r="AL31" s="24">
        <f>+'Res (100)'!AL31</f>
        <v>0</v>
      </c>
      <c r="AM31" s="25">
        <f t="shared" si="34"/>
        <v>500</v>
      </c>
      <c r="AN31" s="26">
        <f t="shared" si="28"/>
        <v>0</v>
      </c>
      <c r="AO31" s="27"/>
      <c r="AP31" s="30">
        <f t="shared" si="7"/>
        <v>0</v>
      </c>
      <c r="AQ31" s="31" t="str">
        <f t="shared" si="8"/>
        <v/>
      </c>
    </row>
    <row r="32" spans="2:43" x14ac:dyDescent="0.25">
      <c r="B32" s="33"/>
      <c r="C32" s="21"/>
      <c r="D32" s="22"/>
      <c r="E32" s="23"/>
      <c r="F32" s="24"/>
      <c r="G32" s="25">
        <f t="shared" ref="G32:G38" si="35">$F$18</f>
        <v>500</v>
      </c>
      <c r="H32" s="26">
        <f t="shared" si="0"/>
        <v>0</v>
      </c>
      <c r="I32" s="27"/>
      <c r="J32" s="28"/>
      <c r="K32" s="25">
        <f t="shared" si="30"/>
        <v>500</v>
      </c>
      <c r="L32" s="26">
        <f t="shared" si="22"/>
        <v>0</v>
      </c>
      <c r="M32" s="27"/>
      <c r="N32" s="30">
        <f t="shared" si="23"/>
        <v>0</v>
      </c>
      <c r="O32" s="31" t="str">
        <f t="shared" si="24"/>
        <v/>
      </c>
      <c r="Q32" s="28"/>
      <c r="R32" s="25">
        <f t="shared" si="31"/>
        <v>500</v>
      </c>
      <c r="S32" s="26">
        <f t="shared" si="25"/>
        <v>0</v>
      </c>
      <c r="T32" s="27"/>
      <c r="U32" s="30">
        <f t="shared" si="1"/>
        <v>0</v>
      </c>
      <c r="V32" s="31" t="str">
        <f t="shared" si="2"/>
        <v/>
      </c>
      <c r="X32" s="28"/>
      <c r="Y32" s="25">
        <f t="shared" si="32"/>
        <v>500</v>
      </c>
      <c r="Z32" s="26">
        <f t="shared" si="26"/>
        <v>0</v>
      </c>
      <c r="AA32" s="27"/>
      <c r="AB32" s="30">
        <f t="shared" si="3"/>
        <v>0</v>
      </c>
      <c r="AC32" s="31" t="str">
        <f t="shared" si="4"/>
        <v/>
      </c>
      <c r="AE32" s="28"/>
      <c r="AF32" s="25">
        <f t="shared" si="33"/>
        <v>500</v>
      </c>
      <c r="AG32" s="26">
        <f t="shared" si="27"/>
        <v>0</v>
      </c>
      <c r="AH32" s="27"/>
      <c r="AI32" s="30">
        <f t="shared" si="5"/>
        <v>0</v>
      </c>
      <c r="AJ32" s="31" t="str">
        <f t="shared" si="6"/>
        <v/>
      </c>
      <c r="AL32" s="28"/>
      <c r="AM32" s="25">
        <f t="shared" si="34"/>
        <v>500</v>
      </c>
      <c r="AN32" s="26">
        <f t="shared" si="28"/>
        <v>0</v>
      </c>
      <c r="AO32" s="27"/>
      <c r="AP32" s="30">
        <f t="shared" si="7"/>
        <v>0</v>
      </c>
      <c r="AQ32" s="31" t="str">
        <f t="shared" si="8"/>
        <v/>
      </c>
    </row>
    <row r="33" spans="2:43" x14ac:dyDescent="0.25">
      <c r="B33" s="33"/>
      <c r="C33" s="21"/>
      <c r="D33" s="22"/>
      <c r="E33" s="23"/>
      <c r="F33" s="24"/>
      <c r="G33" s="25">
        <f t="shared" si="35"/>
        <v>500</v>
      </c>
      <c r="H33" s="26">
        <f t="shared" si="0"/>
        <v>0</v>
      </c>
      <c r="I33" s="27"/>
      <c r="J33" s="28"/>
      <c r="K33" s="25">
        <f t="shared" si="30"/>
        <v>500</v>
      </c>
      <c r="L33" s="26">
        <f t="shared" si="22"/>
        <v>0</v>
      </c>
      <c r="M33" s="27"/>
      <c r="N33" s="30">
        <f t="shared" si="23"/>
        <v>0</v>
      </c>
      <c r="O33" s="31" t="str">
        <f t="shared" si="24"/>
        <v/>
      </c>
      <c r="Q33" s="28"/>
      <c r="R33" s="25">
        <f t="shared" si="31"/>
        <v>500</v>
      </c>
      <c r="S33" s="26">
        <f t="shared" si="25"/>
        <v>0</v>
      </c>
      <c r="T33" s="27"/>
      <c r="U33" s="30">
        <f t="shared" si="1"/>
        <v>0</v>
      </c>
      <c r="V33" s="31" t="str">
        <f t="shared" si="2"/>
        <v/>
      </c>
      <c r="X33" s="28"/>
      <c r="Y33" s="25">
        <f t="shared" si="32"/>
        <v>500</v>
      </c>
      <c r="Z33" s="26">
        <f t="shared" si="26"/>
        <v>0</v>
      </c>
      <c r="AA33" s="27"/>
      <c r="AB33" s="30">
        <f t="shared" si="3"/>
        <v>0</v>
      </c>
      <c r="AC33" s="31" t="str">
        <f t="shared" si="4"/>
        <v/>
      </c>
      <c r="AE33" s="28"/>
      <c r="AF33" s="25">
        <f t="shared" si="33"/>
        <v>500</v>
      </c>
      <c r="AG33" s="26">
        <f t="shared" si="27"/>
        <v>0</v>
      </c>
      <c r="AH33" s="27"/>
      <c r="AI33" s="30">
        <f t="shared" si="5"/>
        <v>0</v>
      </c>
      <c r="AJ33" s="31" t="str">
        <f t="shared" si="6"/>
        <v/>
      </c>
      <c r="AL33" s="28"/>
      <c r="AM33" s="25">
        <f t="shared" si="34"/>
        <v>500</v>
      </c>
      <c r="AN33" s="26">
        <f t="shared" si="28"/>
        <v>0</v>
      </c>
      <c r="AO33" s="27"/>
      <c r="AP33" s="30">
        <f t="shared" si="7"/>
        <v>0</v>
      </c>
      <c r="AQ33" s="31" t="str">
        <f t="shared" si="8"/>
        <v/>
      </c>
    </row>
    <row r="34" spans="2:43" x14ac:dyDescent="0.25">
      <c r="B34" s="33"/>
      <c r="C34" s="21"/>
      <c r="D34" s="22"/>
      <c r="E34" s="23"/>
      <c r="F34" s="24"/>
      <c r="G34" s="25">
        <f t="shared" si="35"/>
        <v>500</v>
      </c>
      <c r="H34" s="26">
        <f t="shared" si="0"/>
        <v>0</v>
      </c>
      <c r="I34" s="27"/>
      <c r="J34" s="28"/>
      <c r="K34" s="25">
        <f t="shared" si="30"/>
        <v>500</v>
      </c>
      <c r="L34" s="26">
        <f t="shared" si="22"/>
        <v>0</v>
      </c>
      <c r="M34" s="27"/>
      <c r="N34" s="30">
        <f t="shared" si="23"/>
        <v>0</v>
      </c>
      <c r="O34" s="31" t="str">
        <f t="shared" si="24"/>
        <v/>
      </c>
      <c r="Q34" s="28"/>
      <c r="R34" s="25">
        <f t="shared" si="31"/>
        <v>500</v>
      </c>
      <c r="S34" s="26">
        <f t="shared" si="25"/>
        <v>0</v>
      </c>
      <c r="T34" s="27"/>
      <c r="U34" s="30">
        <f t="shared" si="1"/>
        <v>0</v>
      </c>
      <c r="V34" s="31" t="str">
        <f t="shared" si="2"/>
        <v/>
      </c>
      <c r="X34" s="28"/>
      <c r="Y34" s="25">
        <f t="shared" si="32"/>
        <v>500</v>
      </c>
      <c r="Z34" s="26">
        <f t="shared" si="26"/>
        <v>0</v>
      </c>
      <c r="AA34" s="27"/>
      <c r="AB34" s="30">
        <f t="shared" si="3"/>
        <v>0</v>
      </c>
      <c r="AC34" s="31" t="str">
        <f t="shared" si="4"/>
        <v/>
      </c>
      <c r="AE34" s="28"/>
      <c r="AF34" s="25">
        <f t="shared" si="33"/>
        <v>500</v>
      </c>
      <c r="AG34" s="26">
        <f t="shared" si="27"/>
        <v>0</v>
      </c>
      <c r="AH34" s="27"/>
      <c r="AI34" s="30">
        <f t="shared" si="5"/>
        <v>0</v>
      </c>
      <c r="AJ34" s="31" t="str">
        <f t="shared" si="6"/>
        <v/>
      </c>
      <c r="AL34" s="28"/>
      <c r="AM34" s="25">
        <f t="shared" si="34"/>
        <v>500</v>
      </c>
      <c r="AN34" s="26">
        <f t="shared" si="28"/>
        <v>0</v>
      </c>
      <c r="AO34" s="27"/>
      <c r="AP34" s="30">
        <f t="shared" si="7"/>
        <v>0</v>
      </c>
      <c r="AQ34" s="31" t="str">
        <f t="shared" si="8"/>
        <v/>
      </c>
    </row>
    <row r="35" spans="2:43" x14ac:dyDescent="0.25">
      <c r="B35" s="33"/>
      <c r="C35" s="21"/>
      <c r="D35" s="22"/>
      <c r="E35" s="23"/>
      <c r="F35" s="24"/>
      <c r="G35" s="25">
        <f t="shared" si="35"/>
        <v>500</v>
      </c>
      <c r="H35" s="26">
        <f t="shared" si="0"/>
        <v>0</v>
      </c>
      <c r="I35" s="27"/>
      <c r="J35" s="28"/>
      <c r="K35" s="25">
        <f t="shared" si="30"/>
        <v>500</v>
      </c>
      <c r="L35" s="26">
        <f t="shared" si="22"/>
        <v>0</v>
      </c>
      <c r="M35" s="27"/>
      <c r="N35" s="30">
        <f t="shared" si="23"/>
        <v>0</v>
      </c>
      <c r="O35" s="31" t="str">
        <f t="shared" si="24"/>
        <v/>
      </c>
      <c r="Q35" s="28"/>
      <c r="R35" s="25">
        <f t="shared" si="31"/>
        <v>500</v>
      </c>
      <c r="S35" s="26">
        <f t="shared" si="25"/>
        <v>0</v>
      </c>
      <c r="T35" s="27"/>
      <c r="U35" s="30">
        <f t="shared" si="1"/>
        <v>0</v>
      </c>
      <c r="V35" s="31" t="str">
        <f t="shared" si="2"/>
        <v/>
      </c>
      <c r="X35" s="28"/>
      <c r="Y35" s="25">
        <f t="shared" si="32"/>
        <v>500</v>
      </c>
      <c r="Z35" s="26">
        <f t="shared" si="26"/>
        <v>0</v>
      </c>
      <c r="AA35" s="27"/>
      <c r="AB35" s="30">
        <f t="shared" si="3"/>
        <v>0</v>
      </c>
      <c r="AC35" s="31" t="str">
        <f t="shared" si="4"/>
        <v/>
      </c>
      <c r="AE35" s="28"/>
      <c r="AF35" s="25">
        <f t="shared" si="33"/>
        <v>500</v>
      </c>
      <c r="AG35" s="26">
        <f t="shared" si="27"/>
        <v>0</v>
      </c>
      <c r="AH35" s="27"/>
      <c r="AI35" s="30">
        <f t="shared" si="5"/>
        <v>0</v>
      </c>
      <c r="AJ35" s="31" t="str">
        <f t="shared" si="6"/>
        <v/>
      </c>
      <c r="AL35" s="28"/>
      <c r="AM35" s="25">
        <f t="shared" si="34"/>
        <v>500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500</v>
      </c>
      <c r="H37" s="26">
        <f t="shared" si="0"/>
        <v>0</v>
      </c>
      <c r="I37" s="27"/>
      <c r="J37" s="28"/>
      <c r="K37" s="25">
        <f t="shared" si="30"/>
        <v>500</v>
      </c>
      <c r="L37" s="26">
        <f t="shared" si="22"/>
        <v>0</v>
      </c>
      <c r="M37" s="27"/>
      <c r="N37" s="30">
        <f t="shared" si="23"/>
        <v>0</v>
      </c>
      <c r="O37" s="31" t="str">
        <f t="shared" si="24"/>
        <v/>
      </c>
      <c r="Q37" s="28"/>
      <c r="R37" s="25">
        <f t="shared" si="31"/>
        <v>500</v>
      </c>
      <c r="S37" s="26">
        <f t="shared" si="25"/>
        <v>0</v>
      </c>
      <c r="T37" s="27"/>
      <c r="U37" s="30">
        <f t="shared" si="1"/>
        <v>0</v>
      </c>
      <c r="V37" s="31" t="str">
        <f t="shared" si="2"/>
        <v/>
      </c>
      <c r="X37" s="28"/>
      <c r="Y37" s="25">
        <f t="shared" si="32"/>
        <v>500</v>
      </c>
      <c r="Z37" s="26">
        <f t="shared" si="26"/>
        <v>0</v>
      </c>
      <c r="AA37" s="27"/>
      <c r="AB37" s="30">
        <f t="shared" si="3"/>
        <v>0</v>
      </c>
      <c r="AC37" s="31" t="str">
        <f t="shared" si="4"/>
        <v/>
      </c>
      <c r="AE37" s="28"/>
      <c r="AF37" s="25">
        <f t="shared" si="33"/>
        <v>500</v>
      </c>
      <c r="AG37" s="26">
        <f t="shared" si="27"/>
        <v>0</v>
      </c>
      <c r="AH37" s="27"/>
      <c r="AI37" s="30">
        <f t="shared" si="5"/>
        <v>0</v>
      </c>
      <c r="AJ37" s="31" t="str">
        <f t="shared" si="6"/>
        <v/>
      </c>
      <c r="AL37" s="28"/>
      <c r="AM37" s="25">
        <f t="shared" si="34"/>
        <v>500</v>
      </c>
      <c r="AN37" s="26">
        <f t="shared" si="28"/>
        <v>0</v>
      </c>
      <c r="AO37" s="27"/>
      <c r="AP37" s="30">
        <f t="shared" si="7"/>
        <v>0</v>
      </c>
      <c r="AQ37" s="31" t="str">
        <f t="shared" si="8"/>
        <v/>
      </c>
    </row>
    <row r="38" spans="2:43" x14ac:dyDescent="0.25">
      <c r="B38" s="33"/>
      <c r="C38" s="21"/>
      <c r="D38" s="22"/>
      <c r="E38" s="23"/>
      <c r="F38" s="24"/>
      <c r="G38" s="25">
        <f t="shared" si="35"/>
        <v>500</v>
      </c>
      <c r="H38" s="26">
        <f t="shared" si="0"/>
        <v>0</v>
      </c>
      <c r="I38" s="27"/>
      <c r="J38" s="28"/>
      <c r="K38" s="25">
        <f t="shared" si="30"/>
        <v>500</v>
      </c>
      <c r="L38" s="26">
        <f t="shared" si="22"/>
        <v>0</v>
      </c>
      <c r="M38" s="27"/>
      <c r="N38" s="30">
        <f t="shared" si="23"/>
        <v>0</v>
      </c>
      <c r="O38" s="31" t="str">
        <f t="shared" si="24"/>
        <v/>
      </c>
      <c r="Q38" s="28"/>
      <c r="R38" s="25">
        <f t="shared" si="31"/>
        <v>500</v>
      </c>
      <c r="S38" s="26">
        <f t="shared" si="25"/>
        <v>0</v>
      </c>
      <c r="T38" s="27"/>
      <c r="U38" s="30">
        <f t="shared" si="1"/>
        <v>0</v>
      </c>
      <c r="V38" s="31" t="str">
        <f t="shared" si="2"/>
        <v/>
      </c>
      <c r="X38" s="28"/>
      <c r="Y38" s="25">
        <f t="shared" si="32"/>
        <v>500</v>
      </c>
      <c r="Z38" s="26">
        <f t="shared" si="26"/>
        <v>0</v>
      </c>
      <c r="AA38" s="27"/>
      <c r="AB38" s="30">
        <f t="shared" si="3"/>
        <v>0</v>
      </c>
      <c r="AC38" s="31" t="str">
        <f t="shared" si="4"/>
        <v/>
      </c>
      <c r="AE38" s="28"/>
      <c r="AF38" s="25">
        <f t="shared" si="33"/>
        <v>500</v>
      </c>
      <c r="AG38" s="26">
        <f t="shared" si="27"/>
        <v>0</v>
      </c>
      <c r="AH38" s="27"/>
      <c r="AI38" s="30">
        <f t="shared" si="5"/>
        <v>0</v>
      </c>
      <c r="AJ38" s="31" t="str">
        <f t="shared" si="6"/>
        <v/>
      </c>
      <c r="AL38" s="28"/>
      <c r="AM38" s="25">
        <f t="shared" si="34"/>
        <v>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40" t="s">
        <v>99</v>
      </c>
      <c r="C40" s="21"/>
      <c r="D40" s="22" t="s">
        <v>20</v>
      </c>
      <c r="E40" s="23"/>
      <c r="F40" s="24">
        <f>+'Proposed Rates'!D38</f>
        <v>-2.9999999999999997E-4</v>
      </c>
      <c r="G40" s="25">
        <f>$F$18</f>
        <v>500</v>
      </c>
      <c r="H40" s="26">
        <f>G40*F40</f>
        <v>-0.15</v>
      </c>
      <c r="I40" s="27"/>
      <c r="J40" s="28">
        <f>+'Proposed Rates'!E38</f>
        <v>-5.9999999999999995E-4</v>
      </c>
      <c r="K40" s="25">
        <f>$F$18</f>
        <v>500</v>
      </c>
      <c r="L40" s="26">
        <f>K40*J40</f>
        <v>-0.3</v>
      </c>
      <c r="M40" s="27"/>
      <c r="N40" s="30">
        <f>L40-H40</f>
        <v>-0.15</v>
      </c>
      <c r="O40" s="31">
        <f>IF((H40)=0,"",(N40/H40))</f>
        <v>1</v>
      </c>
      <c r="Q40" s="28">
        <f>+'Proposed Rates'!F38</f>
        <v>-5.9999999999999995E-4</v>
      </c>
      <c r="R40" s="25">
        <f>$F$18</f>
        <v>500</v>
      </c>
      <c r="S40" s="26">
        <f>R40*Q40</f>
        <v>-0.3</v>
      </c>
      <c r="T40" s="27"/>
      <c r="U40" s="30">
        <f t="shared" si="1"/>
        <v>0</v>
      </c>
      <c r="V40" s="31">
        <f t="shared" si="2"/>
        <v>0</v>
      </c>
      <c r="X40" s="28">
        <f>+'Proposed Rates'!G38</f>
        <v>0</v>
      </c>
      <c r="Y40" s="25">
        <f>$F$18</f>
        <v>500</v>
      </c>
      <c r="Z40" s="26">
        <f>Y40*X40</f>
        <v>0</v>
      </c>
      <c r="AA40" s="27"/>
      <c r="AB40" s="30">
        <f t="shared" si="3"/>
        <v>0.3</v>
      </c>
      <c r="AC40" s="31">
        <f t="shared" si="4"/>
        <v>-1</v>
      </c>
      <c r="AE40" s="28">
        <f>+'Proposed Rates'!H38</f>
        <v>0</v>
      </c>
      <c r="AF40" s="25">
        <f>$F$18</f>
        <v>500</v>
      </c>
      <c r="AG40" s="26">
        <f>AF40*AE40</f>
        <v>0</v>
      </c>
      <c r="AH40" s="27"/>
      <c r="AI40" s="30">
        <f t="shared" si="5"/>
        <v>0</v>
      </c>
      <c r="AJ40" s="31" t="str">
        <f t="shared" si="6"/>
        <v/>
      </c>
      <c r="AL40" s="28">
        <f>+'Proposed Rates'!I38</f>
        <v>0</v>
      </c>
      <c r="AM40" s="25">
        <f>$F$18</f>
        <v>500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106</v>
      </c>
      <c r="C42" s="21"/>
      <c r="D42" s="22" t="s">
        <v>20</v>
      </c>
      <c r="E42" s="23"/>
      <c r="F42" s="24">
        <f>+'Proposed Rates'!D139</f>
        <v>0</v>
      </c>
      <c r="G42" s="25">
        <f t="shared" ref="G42:G43" si="36">$F$18</f>
        <v>500</v>
      </c>
      <c r="H42" s="26">
        <f t="shared" ref="H42:H43" si="37">G42*F42</f>
        <v>0</v>
      </c>
      <c r="I42" s="41"/>
      <c r="J42" s="28">
        <f>+'Proposed Rates'!E139</f>
        <v>0</v>
      </c>
      <c r="K42" s="25">
        <f t="shared" ref="K42:K43" si="38">$F$18</f>
        <v>500</v>
      </c>
      <c r="L42" s="26">
        <f t="shared" ref="L42:L43" si="39">K42*J42</f>
        <v>0</v>
      </c>
      <c r="M42" s="42"/>
      <c r="N42" s="30">
        <f t="shared" ref="N42:N43" si="40">L42-H42</f>
        <v>0</v>
      </c>
      <c r="O42" s="31" t="str">
        <f t="shared" ref="O42:O46" si="41">IF((H42)=0,"",(N42/H42))</f>
        <v/>
      </c>
      <c r="Q42" s="28">
        <f>+'Proposed Rates'!F139</f>
        <v>0</v>
      </c>
      <c r="R42" s="25">
        <f t="shared" ref="R42:R43" si="42">$F$18</f>
        <v>500</v>
      </c>
      <c r="S42" s="26">
        <f t="shared" ref="S42:S43" si="43">R42*Q42</f>
        <v>0</v>
      </c>
      <c r="T42" s="42"/>
      <c r="U42" s="30">
        <f t="shared" si="1"/>
        <v>0</v>
      </c>
      <c r="V42" s="31" t="str">
        <f t="shared" si="2"/>
        <v/>
      </c>
      <c r="X42" s="28">
        <f>+'Proposed Rates'!G139</f>
        <v>0</v>
      </c>
      <c r="Y42" s="25">
        <f t="shared" ref="Y42:Y43" si="44">$F$18</f>
        <v>500</v>
      </c>
      <c r="Z42" s="26">
        <f t="shared" ref="Z42:Z43" si="45">Y42*X42</f>
        <v>0</v>
      </c>
      <c r="AA42" s="42"/>
      <c r="AB42" s="30">
        <f t="shared" si="3"/>
        <v>0</v>
      </c>
      <c r="AC42" s="31" t="str">
        <f t="shared" si="4"/>
        <v/>
      </c>
      <c r="AE42" s="28">
        <f>+'Proposed Rates'!H139</f>
        <v>0</v>
      </c>
      <c r="AF42" s="25">
        <f t="shared" ref="AF42:AF43" si="46">$F$18</f>
        <v>500</v>
      </c>
      <c r="AG42" s="26">
        <f t="shared" ref="AG42:AG43" si="47">AF42*AE42</f>
        <v>0</v>
      </c>
      <c r="AH42" s="42"/>
      <c r="AI42" s="30">
        <f t="shared" si="5"/>
        <v>0</v>
      </c>
      <c r="AJ42" s="31" t="str">
        <f t="shared" si="6"/>
        <v/>
      </c>
      <c r="AL42" s="28">
        <f>+'Proposed Rates'!I139</f>
        <v>0</v>
      </c>
      <c r="AM42" s="25">
        <f t="shared" ref="AM42:AM43" si="48">$F$18</f>
        <v>500</v>
      </c>
      <c r="AN42" s="26">
        <f t="shared" ref="AN42:AN43" si="49">AM42*AL42</f>
        <v>0</v>
      </c>
      <c r="AO42" s="42"/>
      <c r="AP42" s="30">
        <f t="shared" si="7"/>
        <v>0</v>
      </c>
      <c r="AQ42" s="31" t="str">
        <f t="shared" si="8"/>
        <v/>
      </c>
    </row>
    <row r="43" spans="2:43" x14ac:dyDescent="0.25">
      <c r="B43" s="40"/>
      <c r="C43" s="21"/>
      <c r="D43" s="22"/>
      <c r="E43" s="23"/>
      <c r="F43" s="24"/>
      <c r="G43" s="25">
        <f t="shared" si="36"/>
        <v>500</v>
      </c>
      <c r="H43" s="26">
        <f t="shared" si="37"/>
        <v>0</v>
      </c>
      <c r="I43" s="41"/>
      <c r="J43" s="28"/>
      <c r="K43" s="25">
        <f t="shared" si="38"/>
        <v>500</v>
      </c>
      <c r="L43" s="26">
        <f t="shared" si="39"/>
        <v>0</v>
      </c>
      <c r="M43" s="42"/>
      <c r="N43" s="30">
        <f t="shared" si="40"/>
        <v>0</v>
      </c>
      <c r="O43" s="31" t="str">
        <f t="shared" si="41"/>
        <v/>
      </c>
      <c r="Q43" s="28"/>
      <c r="R43" s="25">
        <f t="shared" si="42"/>
        <v>500</v>
      </c>
      <c r="S43" s="26">
        <f t="shared" si="43"/>
        <v>0</v>
      </c>
      <c r="T43" s="42"/>
      <c r="U43" s="30">
        <f t="shared" si="1"/>
        <v>0</v>
      </c>
      <c r="V43" s="31" t="str">
        <f t="shared" si="2"/>
        <v/>
      </c>
      <c r="X43" s="28"/>
      <c r="Y43" s="25">
        <f t="shared" si="44"/>
        <v>500</v>
      </c>
      <c r="Z43" s="26">
        <f t="shared" si="45"/>
        <v>0</v>
      </c>
      <c r="AA43" s="42"/>
      <c r="AB43" s="30">
        <f t="shared" si="3"/>
        <v>0</v>
      </c>
      <c r="AC43" s="31" t="str">
        <f t="shared" si="4"/>
        <v/>
      </c>
      <c r="AE43" s="28"/>
      <c r="AF43" s="25">
        <f t="shared" si="46"/>
        <v>500</v>
      </c>
      <c r="AG43" s="26">
        <f t="shared" si="47"/>
        <v>0</v>
      </c>
      <c r="AH43" s="42"/>
      <c r="AI43" s="30">
        <f t="shared" si="5"/>
        <v>0</v>
      </c>
      <c r="AJ43" s="31" t="str">
        <f t="shared" si="6"/>
        <v/>
      </c>
      <c r="AL43" s="28"/>
      <c r="AM43" s="25">
        <f t="shared" si="48"/>
        <v>500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516.75</v>
      </c>
      <c r="H44" s="26">
        <f>G44*F44</f>
        <v>3.1005000000000001E-2</v>
      </c>
      <c r="I44" s="27"/>
      <c r="J44" s="46">
        <f>'Proposed Rates'!E233</f>
        <v>6.0000000000000002E-5</v>
      </c>
      <c r="K44" s="45">
        <f>$F$18*(1+J73)</f>
        <v>516.9</v>
      </c>
      <c r="L44" s="26">
        <f>K44*J44</f>
        <v>3.1014E-2</v>
      </c>
      <c r="M44" s="27"/>
      <c r="N44" s="30">
        <f>L44-H44</f>
        <v>8.9999999999985925E-6</v>
      </c>
      <c r="O44" s="31">
        <f>IF((H44)=0,"",(N44/H44))</f>
        <v>2.9027576197382978E-4</v>
      </c>
      <c r="Q44" s="46">
        <f>'Proposed Rates'!F233</f>
        <v>6.0000000000000002E-5</v>
      </c>
      <c r="R44" s="45">
        <f>$F$18*(1+Q73)</f>
        <v>516.9</v>
      </c>
      <c r="S44" s="26">
        <f>R44*Q44</f>
        <v>3.1014E-2</v>
      </c>
      <c r="T44" s="27"/>
      <c r="U44" s="30">
        <f t="shared" si="1"/>
        <v>0</v>
      </c>
      <c r="V44" s="31">
        <f t="shared" si="2"/>
        <v>0</v>
      </c>
      <c r="X44" s="46">
        <f>'Proposed Rates'!G233</f>
        <v>6.0000000000000002E-5</v>
      </c>
      <c r="Y44" s="45">
        <f>$F$18*(1+X73)</f>
        <v>516.9</v>
      </c>
      <c r="Z44" s="26">
        <f>Y44*X44</f>
        <v>3.1014E-2</v>
      </c>
      <c r="AA44" s="27"/>
      <c r="AB44" s="30">
        <f t="shared" si="3"/>
        <v>0</v>
      </c>
      <c r="AC44" s="31">
        <f t="shared" si="4"/>
        <v>0</v>
      </c>
      <c r="AE44" s="46">
        <f>'Proposed Rates'!H233</f>
        <v>6.0000000000000002E-5</v>
      </c>
      <c r="AF44" s="45">
        <f>$F$18*(1+AE73)</f>
        <v>516.9</v>
      </c>
      <c r="AG44" s="26">
        <f>AF44*AE44</f>
        <v>3.1014E-2</v>
      </c>
      <c r="AH44" s="27"/>
      <c r="AI44" s="30">
        <f t="shared" si="5"/>
        <v>0</v>
      </c>
      <c r="AJ44" s="31">
        <f t="shared" si="6"/>
        <v>0</v>
      </c>
      <c r="AL44" s="46">
        <f>'Proposed Rates'!I233</f>
        <v>6.0000000000000002E-5</v>
      </c>
      <c r="AM44" s="45">
        <f>$F$18*(1+AL73)</f>
        <v>516.9</v>
      </c>
      <c r="AN44" s="26">
        <f>AM44*AL44</f>
        <v>3.1014E-2</v>
      </c>
      <c r="AO44" s="27"/>
      <c r="AP44" s="30">
        <f t="shared" si="7"/>
        <v>0</v>
      </c>
      <c r="AQ44" s="31">
        <f t="shared" si="8"/>
        <v>0</v>
      </c>
    </row>
    <row r="45" spans="2:43" x14ac:dyDescent="0.25">
      <c r="B45" s="43" t="s">
        <v>25</v>
      </c>
      <c r="C45" s="21"/>
      <c r="D45" s="22"/>
      <c r="E45" s="23"/>
      <c r="F45" s="47">
        <f>0.65*$F$54+0.17*$F$55+0.18*$F$56</f>
        <v>0.12756999999999999</v>
      </c>
      <c r="G45" s="48">
        <f>$F$18*(1+$F$73)-$F$18</f>
        <v>16.75</v>
      </c>
      <c r="H45" s="26">
        <f t="shared" ref="H45" si="50">G45*F45</f>
        <v>2.1367974999999997</v>
      </c>
      <c r="I45" s="27"/>
      <c r="J45" s="49">
        <f>0.65*$J$54+0.17*$J$55+0.18*$J$56</f>
        <v>0.12756999999999999</v>
      </c>
      <c r="K45" s="48">
        <f>$F$18*(1+$J$73)-$F$18</f>
        <v>16.899999999999977</v>
      </c>
      <c r="L45" s="26">
        <f t="shared" ref="L45" si="51">K45*J45</f>
        <v>2.155932999999997</v>
      </c>
      <c r="M45" s="27"/>
      <c r="N45" s="30">
        <f t="shared" ref="N45" si="52">L45-H45</f>
        <v>1.9135499999997307E-2</v>
      </c>
      <c r="O45" s="31">
        <f t="shared" ref="O45" si="53">IF((H45)=0,"",(N45/H45))</f>
        <v>8.955223880595756E-3</v>
      </c>
      <c r="Q45" s="49">
        <f>0.65*$Q$54+0.17*$Q$55+0.18*$Q$56</f>
        <v>0.12756999999999999</v>
      </c>
      <c r="R45" s="48">
        <f>$F$18*(1+Q73)-$F$18</f>
        <v>16.899999999999977</v>
      </c>
      <c r="S45" s="26">
        <f t="shared" ref="S45" si="54">R45*Q45</f>
        <v>2.155932999999997</v>
      </c>
      <c r="T45" s="27"/>
      <c r="U45" s="30">
        <f t="shared" si="1"/>
        <v>0</v>
      </c>
      <c r="V45" s="31">
        <f t="shared" si="2"/>
        <v>0</v>
      </c>
      <c r="X45" s="49">
        <f>0.65*$X$54+0.17*$X$55+0.18*$X$56</f>
        <v>0.12756999999999999</v>
      </c>
      <c r="Y45" s="48">
        <f>$F$18*(1+X73)-$F$18</f>
        <v>16.899999999999977</v>
      </c>
      <c r="Z45" s="26">
        <f t="shared" ref="Z45" si="55">Y45*X45</f>
        <v>2.155932999999997</v>
      </c>
      <c r="AA45" s="27"/>
      <c r="AB45" s="30">
        <f t="shared" si="3"/>
        <v>0</v>
      </c>
      <c r="AC45" s="31">
        <f t="shared" si="4"/>
        <v>0</v>
      </c>
      <c r="AE45" s="49">
        <f>0.65*$AE$54+0.17*$AE$55+0.18*$AE$56</f>
        <v>0.12756999999999999</v>
      </c>
      <c r="AF45" s="48">
        <f>$F$18*(1+AE73)-$F$18</f>
        <v>16.899999999999977</v>
      </c>
      <c r="AG45" s="26">
        <f t="shared" ref="AG45" si="56">AF45*AE45</f>
        <v>2.155932999999997</v>
      </c>
      <c r="AH45" s="27"/>
      <c r="AI45" s="30">
        <f t="shared" si="5"/>
        <v>0</v>
      </c>
      <c r="AJ45" s="31">
        <f t="shared" si="6"/>
        <v>0</v>
      </c>
      <c r="AL45" s="49">
        <f>0.65*$AL$54+0.17*$AL$55+0.18*$AL$56</f>
        <v>0.12756999999999999</v>
      </c>
      <c r="AM45" s="48">
        <f>$F$18*(1+AL73)-$F$18</f>
        <v>16.899999999999977</v>
      </c>
      <c r="AN45" s="26">
        <f t="shared" ref="AN45" si="57">AM45*AL45</f>
        <v>2.155932999999997</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31.227802499999999</v>
      </c>
      <c r="I47" s="36"/>
      <c r="J47" s="53"/>
      <c r="K47" s="55"/>
      <c r="L47" s="54">
        <f>SUM(L40:L46)+L39</f>
        <v>33.075449151652514</v>
      </c>
      <c r="M47" s="36"/>
      <c r="N47" s="37">
        <f t="shared" ref="N47:N64" si="58">L47-H47</f>
        <v>1.8476466516525143</v>
      </c>
      <c r="O47" s="38">
        <f t="shared" ref="O47:O64" si="59">IF((H47)=0,"",(N47/H47))</f>
        <v>5.9166720157542763E-2</v>
      </c>
      <c r="Q47" s="53"/>
      <c r="R47" s="55"/>
      <c r="S47" s="54">
        <f>SUM(S40:S46)+S39</f>
        <v>34.957557426464106</v>
      </c>
      <c r="T47" s="36"/>
      <c r="U47" s="37">
        <f t="shared" si="1"/>
        <v>1.8821082748115927</v>
      </c>
      <c r="V47" s="38">
        <f t="shared" si="2"/>
        <v>5.6903483492606141E-2</v>
      </c>
      <c r="X47" s="53"/>
      <c r="Y47" s="55"/>
      <c r="Z47" s="54">
        <f>SUM(Z40:Z46)+Z39</f>
        <v>36.796946999999996</v>
      </c>
      <c r="AA47" s="36"/>
      <c r="AB47" s="37">
        <f t="shared" si="3"/>
        <v>1.8393895735358896</v>
      </c>
      <c r="AC47" s="38">
        <f t="shared" si="4"/>
        <v>5.2617794518543988E-2</v>
      </c>
      <c r="AE47" s="53"/>
      <c r="AF47" s="55"/>
      <c r="AG47" s="54">
        <f>SUM(AG40:AG46)+AG39</f>
        <v>37.786946999999998</v>
      </c>
      <c r="AH47" s="36"/>
      <c r="AI47" s="37">
        <f t="shared" si="5"/>
        <v>0.99000000000000199</v>
      </c>
      <c r="AJ47" s="38">
        <f t="shared" si="6"/>
        <v>2.6904405955200633E-2</v>
      </c>
      <c r="AL47" s="53"/>
      <c r="AM47" s="55"/>
      <c r="AN47" s="54">
        <f>SUM(AN40:AN46)+AN39</f>
        <v>38.406946999999995</v>
      </c>
      <c r="AO47" s="36"/>
      <c r="AP47" s="37">
        <f t="shared" si="7"/>
        <v>0.61999999999999744</v>
      </c>
      <c r="AQ47" s="38">
        <f t="shared" si="8"/>
        <v>1.6407782295828174E-2</v>
      </c>
    </row>
    <row r="48" spans="2:43" x14ac:dyDescent="0.25">
      <c r="B48" s="27" t="s">
        <v>28</v>
      </c>
      <c r="C48" s="27"/>
      <c r="D48" s="56" t="s">
        <v>20</v>
      </c>
      <c r="E48" s="57"/>
      <c r="F48" s="28">
        <f>'Proposed Rates'!D153</f>
        <v>7.6E-3</v>
      </c>
      <c r="G48" s="58">
        <f>F18*(1+F73)</f>
        <v>516.75</v>
      </c>
      <c r="H48" s="26">
        <f>G48*F48</f>
        <v>3.9272999999999998</v>
      </c>
      <c r="I48" s="27"/>
      <c r="J48" s="28">
        <f>'Proposed Rates'!E153</f>
        <v>7.6E-3</v>
      </c>
      <c r="K48" s="59">
        <f>F18*(1+J73)</f>
        <v>516.9</v>
      </c>
      <c r="L48" s="26">
        <f>K48*J48</f>
        <v>3.9284399999999997</v>
      </c>
      <c r="M48" s="27"/>
      <c r="N48" s="30">
        <f t="shared" si="58"/>
        <v>1.1399999999999189E-3</v>
      </c>
      <c r="O48" s="31">
        <f t="shared" si="59"/>
        <v>2.9027576197385456E-4</v>
      </c>
      <c r="Q48" s="28">
        <f>'Proposed Rates'!F153</f>
        <v>7.6E-3</v>
      </c>
      <c r="R48" s="59">
        <f>$F$18*(1+Q73)</f>
        <v>516.9</v>
      </c>
      <c r="S48" s="26">
        <f>R48*Q48</f>
        <v>3.9284399999999997</v>
      </c>
      <c r="T48" s="27"/>
      <c r="U48" s="30">
        <f t="shared" si="1"/>
        <v>0</v>
      </c>
      <c r="V48" s="31">
        <f t="shared" si="2"/>
        <v>0</v>
      </c>
      <c r="X48" s="28">
        <f>'Proposed Rates'!G153</f>
        <v>7.6E-3</v>
      </c>
      <c r="Y48" s="59">
        <f>$F$18*(1+X73)</f>
        <v>516.9</v>
      </c>
      <c r="Z48" s="26">
        <f>Y48*X48</f>
        <v>3.9284399999999997</v>
      </c>
      <c r="AA48" s="27"/>
      <c r="AB48" s="30">
        <f t="shared" si="3"/>
        <v>0</v>
      </c>
      <c r="AC48" s="31">
        <f t="shared" si="4"/>
        <v>0</v>
      </c>
      <c r="AE48" s="28">
        <f>'Proposed Rates'!H153</f>
        <v>7.6E-3</v>
      </c>
      <c r="AF48" s="59">
        <f>$F$18*(1+AE73)</f>
        <v>516.9</v>
      </c>
      <c r="AG48" s="26">
        <f>AF48*AE48</f>
        <v>3.9284399999999997</v>
      </c>
      <c r="AH48" s="27"/>
      <c r="AI48" s="30">
        <f t="shared" si="5"/>
        <v>0</v>
      </c>
      <c r="AJ48" s="31">
        <f t="shared" si="6"/>
        <v>0</v>
      </c>
      <c r="AL48" s="28">
        <f>'Proposed Rates'!I153</f>
        <v>7.6E-3</v>
      </c>
      <c r="AM48" s="59">
        <f>$F$18*(1+AL73)</f>
        <v>516.9</v>
      </c>
      <c r="AN48" s="26">
        <f>AM48*AL48</f>
        <v>3.9284399999999997</v>
      </c>
      <c r="AO48" s="27"/>
      <c r="AP48" s="30">
        <f t="shared" si="7"/>
        <v>0</v>
      </c>
      <c r="AQ48" s="31">
        <f t="shared" si="8"/>
        <v>0</v>
      </c>
    </row>
    <row r="49" spans="2:43" ht="25" x14ac:dyDescent="0.25">
      <c r="B49" s="60" t="s">
        <v>29</v>
      </c>
      <c r="C49" s="27"/>
      <c r="D49" s="56" t="s">
        <v>20</v>
      </c>
      <c r="E49" s="57"/>
      <c r="F49" s="28">
        <f>'Proposed Rates'!D167</f>
        <v>5.1999999999999998E-3</v>
      </c>
      <c r="G49" s="58">
        <f>G48</f>
        <v>516.75</v>
      </c>
      <c r="H49" s="26">
        <f>G49*F49</f>
        <v>2.6871</v>
      </c>
      <c r="I49" s="27"/>
      <c r="J49" s="28">
        <f>'Proposed Rates'!E167</f>
        <v>5.1999999999999998E-3</v>
      </c>
      <c r="K49" s="59">
        <f>K48</f>
        <v>516.9</v>
      </c>
      <c r="L49" s="26">
        <f>K49*J49</f>
        <v>2.6878799999999998</v>
      </c>
      <c r="M49" s="27"/>
      <c r="N49" s="30">
        <f t="shared" si="58"/>
        <v>7.7999999999978087E-4</v>
      </c>
      <c r="O49" s="31">
        <f t="shared" si="59"/>
        <v>2.9027576197379363E-4</v>
      </c>
      <c r="Q49" s="28">
        <f>'Proposed Rates'!F167</f>
        <v>5.1999999999999998E-3</v>
      </c>
      <c r="R49" s="59">
        <f>R48</f>
        <v>516.9</v>
      </c>
      <c r="S49" s="26">
        <f>R49*Q49</f>
        <v>2.6878799999999998</v>
      </c>
      <c r="T49" s="27"/>
      <c r="U49" s="30">
        <f t="shared" si="1"/>
        <v>0</v>
      </c>
      <c r="V49" s="31">
        <f t="shared" si="2"/>
        <v>0</v>
      </c>
      <c r="X49" s="28">
        <f>'Proposed Rates'!G167</f>
        <v>5.1999999999999998E-3</v>
      </c>
      <c r="Y49" s="59">
        <f>Y48</f>
        <v>516.9</v>
      </c>
      <c r="Z49" s="26">
        <f>Y49*X49</f>
        <v>2.6878799999999998</v>
      </c>
      <c r="AA49" s="27"/>
      <c r="AB49" s="30">
        <f t="shared" si="3"/>
        <v>0</v>
      </c>
      <c r="AC49" s="31">
        <f t="shared" si="4"/>
        <v>0</v>
      </c>
      <c r="AE49" s="28">
        <f>'Proposed Rates'!H167</f>
        <v>5.1999999999999998E-3</v>
      </c>
      <c r="AF49" s="59">
        <f>AF48</f>
        <v>516.9</v>
      </c>
      <c r="AG49" s="26">
        <f>AF49*AE49</f>
        <v>2.6878799999999998</v>
      </c>
      <c r="AH49" s="27"/>
      <c r="AI49" s="30">
        <f t="shared" si="5"/>
        <v>0</v>
      </c>
      <c r="AJ49" s="31">
        <f t="shared" si="6"/>
        <v>0</v>
      </c>
      <c r="AL49" s="28">
        <f>'Proposed Rates'!I167</f>
        <v>5.1999999999999998E-3</v>
      </c>
      <c r="AM49" s="59">
        <f>AM48</f>
        <v>516.9</v>
      </c>
      <c r="AN49" s="26">
        <f>AM49*AL49</f>
        <v>2.6878799999999998</v>
      </c>
      <c r="AO49" s="27"/>
      <c r="AP49" s="30">
        <f t="shared" si="7"/>
        <v>0</v>
      </c>
      <c r="AQ49" s="31">
        <f t="shared" si="8"/>
        <v>0</v>
      </c>
    </row>
    <row r="50" spans="2:43" ht="26" x14ac:dyDescent="0.25">
      <c r="B50" s="50" t="s">
        <v>30</v>
      </c>
      <c r="C50" s="35"/>
      <c r="D50" s="35"/>
      <c r="E50" s="35"/>
      <c r="F50" s="61"/>
      <c r="G50" s="53"/>
      <c r="H50" s="54">
        <f>SUM(H47:H49)</f>
        <v>37.842202499999999</v>
      </c>
      <c r="I50" s="62"/>
      <c r="J50" s="63"/>
      <c r="K50" s="64"/>
      <c r="L50" s="54">
        <f>SUM(L47:L49)</f>
        <v>39.691769151652515</v>
      </c>
      <c r="M50" s="62"/>
      <c r="N50" s="37">
        <f t="shared" si="58"/>
        <v>1.8495666516525162</v>
      </c>
      <c r="O50" s="38">
        <f t="shared" si="59"/>
        <v>4.8875766458163113E-2</v>
      </c>
      <c r="Q50" s="63"/>
      <c r="R50" s="64"/>
      <c r="S50" s="54">
        <f>SUM(S47:S49)</f>
        <v>41.573877426464108</v>
      </c>
      <c r="T50" s="62"/>
      <c r="U50" s="37">
        <f t="shared" si="1"/>
        <v>1.8821082748115927</v>
      </c>
      <c r="V50" s="38">
        <f t="shared" si="2"/>
        <v>4.7418099899264217E-2</v>
      </c>
      <c r="X50" s="63"/>
      <c r="Y50" s="64"/>
      <c r="Z50" s="54">
        <f>SUM(Z47:Z49)</f>
        <v>43.413266999999998</v>
      </c>
      <c r="AA50" s="62"/>
      <c r="AB50" s="37">
        <f t="shared" si="3"/>
        <v>1.8393895735358896</v>
      </c>
      <c r="AC50" s="38">
        <f t="shared" si="4"/>
        <v>4.4243878305298863E-2</v>
      </c>
      <c r="AE50" s="63"/>
      <c r="AF50" s="64"/>
      <c r="AG50" s="54">
        <f>SUM(AG47:AG49)</f>
        <v>44.403267</v>
      </c>
      <c r="AH50" s="62"/>
      <c r="AI50" s="37">
        <f t="shared" si="5"/>
        <v>0.99000000000000199</v>
      </c>
      <c r="AJ50" s="38">
        <f t="shared" si="6"/>
        <v>2.2804088897525311E-2</v>
      </c>
      <c r="AL50" s="63"/>
      <c r="AM50" s="64"/>
      <c r="AN50" s="54">
        <f>SUM(AN47:AN49)</f>
        <v>45.023266999999997</v>
      </c>
      <c r="AO50" s="62"/>
      <c r="AP50" s="37">
        <f t="shared" si="7"/>
        <v>0.61999999999999744</v>
      </c>
      <c r="AQ50" s="38">
        <f t="shared" si="8"/>
        <v>1.3962936555997049E-2</v>
      </c>
    </row>
    <row r="51" spans="2:43" ht="25" x14ac:dyDescent="0.25">
      <c r="B51" s="65" t="s">
        <v>31</v>
      </c>
      <c r="C51" s="21"/>
      <c r="D51" s="22" t="s">
        <v>20</v>
      </c>
      <c r="E51" s="23"/>
      <c r="F51" s="66">
        <f>'Proposed Rates'!D181</f>
        <v>3.3999999999999998E-3</v>
      </c>
      <c r="G51" s="58">
        <f>G49</f>
        <v>516.75</v>
      </c>
      <c r="H51" s="67">
        <f t="shared" ref="H51:H53" si="60">G51*F51</f>
        <v>1.75695</v>
      </c>
      <c r="I51" s="27"/>
      <c r="J51" s="66">
        <f>'Proposed Rates'!E181</f>
        <v>3.3999999999999998E-3</v>
      </c>
      <c r="K51" s="59">
        <f>K49</f>
        <v>516.9</v>
      </c>
      <c r="L51" s="67">
        <f t="shared" ref="L51:L53" si="61">K51*J51</f>
        <v>1.7574599999999998</v>
      </c>
      <c r="M51" s="27"/>
      <c r="N51" s="30">
        <f t="shared" si="58"/>
        <v>5.099999999997884E-4</v>
      </c>
      <c r="O51" s="68">
        <f t="shared" si="59"/>
        <v>2.9027576197375476E-4</v>
      </c>
      <c r="Q51" s="66">
        <f>'Proposed Rates'!F181</f>
        <v>3.3999999999999998E-3</v>
      </c>
      <c r="R51" s="59">
        <f>R49</f>
        <v>516.9</v>
      </c>
      <c r="S51" s="67">
        <f t="shared" ref="S51:S53" si="62">R51*Q51</f>
        <v>1.7574599999999998</v>
      </c>
      <c r="T51" s="27"/>
      <c r="U51" s="30">
        <f t="shared" si="1"/>
        <v>0</v>
      </c>
      <c r="V51" s="68">
        <f t="shared" si="2"/>
        <v>0</v>
      </c>
      <c r="X51" s="66">
        <f>'Proposed Rates'!G181</f>
        <v>3.3999999999999998E-3</v>
      </c>
      <c r="Y51" s="59">
        <f>Y49</f>
        <v>516.9</v>
      </c>
      <c r="Z51" s="67">
        <f t="shared" ref="Z51:Z53" si="63">Y51*X51</f>
        <v>1.7574599999999998</v>
      </c>
      <c r="AA51" s="27"/>
      <c r="AB51" s="30">
        <f t="shared" si="3"/>
        <v>0</v>
      </c>
      <c r="AC51" s="68">
        <f t="shared" si="4"/>
        <v>0</v>
      </c>
      <c r="AE51" s="66">
        <f>'Proposed Rates'!H181</f>
        <v>3.3999999999999998E-3</v>
      </c>
      <c r="AF51" s="59">
        <f>AF49</f>
        <v>516.9</v>
      </c>
      <c r="AG51" s="67">
        <f t="shared" ref="AG51:AG53" si="64">AF51*AE51</f>
        <v>1.7574599999999998</v>
      </c>
      <c r="AH51" s="27"/>
      <c r="AI51" s="30">
        <f t="shared" si="5"/>
        <v>0</v>
      </c>
      <c r="AJ51" s="68">
        <f t="shared" si="6"/>
        <v>0</v>
      </c>
      <c r="AL51" s="66">
        <f>'Proposed Rates'!I181</f>
        <v>3.3999999999999998E-3</v>
      </c>
      <c r="AM51" s="59">
        <f>AM49</f>
        <v>516.9</v>
      </c>
      <c r="AN51" s="67">
        <f t="shared" ref="AN51:AN53" si="65">AM51*AL51</f>
        <v>1.7574599999999998</v>
      </c>
      <c r="AO51" s="27"/>
      <c r="AP51" s="30">
        <f t="shared" si="7"/>
        <v>0</v>
      </c>
      <c r="AQ51" s="68">
        <f t="shared" si="8"/>
        <v>0</v>
      </c>
    </row>
    <row r="52" spans="2:43" ht="25" x14ac:dyDescent="0.25">
      <c r="B52" s="65" t="s">
        <v>32</v>
      </c>
      <c r="C52" s="21"/>
      <c r="D52" s="22" t="s">
        <v>20</v>
      </c>
      <c r="E52" s="23"/>
      <c r="F52" s="66">
        <f>'Proposed Rates'!D195</f>
        <v>5.0000000000000001E-4</v>
      </c>
      <c r="G52" s="58">
        <f>G49</f>
        <v>516.75</v>
      </c>
      <c r="H52" s="67">
        <f t="shared" si="60"/>
        <v>0.25837500000000002</v>
      </c>
      <c r="I52" s="27"/>
      <c r="J52" s="66">
        <f>'Proposed Rates'!E195</f>
        <v>5.0000000000000001E-4</v>
      </c>
      <c r="K52" s="59">
        <f>K49</f>
        <v>516.9</v>
      </c>
      <c r="L52" s="67">
        <f t="shared" si="61"/>
        <v>0.25845000000000001</v>
      </c>
      <c r="M52" s="27"/>
      <c r="N52" s="30">
        <f t="shared" si="58"/>
        <v>7.499999999999174E-5</v>
      </c>
      <c r="O52" s="68">
        <f t="shared" si="59"/>
        <v>2.9027576197384317E-4</v>
      </c>
      <c r="Q52" s="66">
        <f>'Proposed Rates'!F195</f>
        <v>5.0000000000000001E-4</v>
      </c>
      <c r="R52" s="59">
        <f>R49</f>
        <v>516.9</v>
      </c>
      <c r="S52" s="67">
        <f t="shared" si="62"/>
        <v>0.25845000000000001</v>
      </c>
      <c r="T52" s="27"/>
      <c r="U52" s="30">
        <f t="shared" si="1"/>
        <v>0</v>
      </c>
      <c r="V52" s="68">
        <f t="shared" si="2"/>
        <v>0</v>
      </c>
      <c r="X52" s="66">
        <f>'Proposed Rates'!G195</f>
        <v>5.0000000000000001E-4</v>
      </c>
      <c r="Y52" s="59">
        <f>Y49</f>
        <v>516.9</v>
      </c>
      <c r="Z52" s="67">
        <f t="shared" si="63"/>
        <v>0.25845000000000001</v>
      </c>
      <c r="AA52" s="27"/>
      <c r="AB52" s="30">
        <f t="shared" si="3"/>
        <v>0</v>
      </c>
      <c r="AC52" s="68">
        <f t="shared" si="4"/>
        <v>0</v>
      </c>
      <c r="AE52" s="66">
        <f>'Proposed Rates'!H195</f>
        <v>5.0000000000000001E-4</v>
      </c>
      <c r="AF52" s="59">
        <f>AF49</f>
        <v>516.9</v>
      </c>
      <c r="AG52" s="67">
        <f t="shared" si="64"/>
        <v>0.25845000000000001</v>
      </c>
      <c r="AH52" s="27"/>
      <c r="AI52" s="30">
        <f t="shared" si="5"/>
        <v>0</v>
      </c>
      <c r="AJ52" s="68">
        <f t="shared" si="6"/>
        <v>0</v>
      </c>
      <c r="AL52" s="66">
        <f>'Proposed Rates'!I195</f>
        <v>5.0000000000000001E-4</v>
      </c>
      <c r="AM52" s="59">
        <f>AM49</f>
        <v>516.9</v>
      </c>
      <c r="AN52" s="67">
        <f t="shared" si="65"/>
        <v>0.25845000000000001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325</v>
      </c>
      <c r="H54" s="67">
        <f t="shared" ref="H54:H56" si="66">G54*F54</f>
        <v>32.825000000000003</v>
      </c>
      <c r="I54" s="27"/>
      <c r="J54" s="66">
        <f>'Proposed Rates'!E222</f>
        <v>0.10100000000000001</v>
      </c>
      <c r="K54" s="71">
        <f>$G$54</f>
        <v>325</v>
      </c>
      <c r="L54" s="67">
        <f t="shared" ref="L54:L56" si="67">K54*J54</f>
        <v>32.825000000000003</v>
      </c>
      <c r="M54" s="27"/>
      <c r="N54" s="30">
        <f t="shared" si="58"/>
        <v>0</v>
      </c>
      <c r="O54" s="68">
        <f t="shared" si="59"/>
        <v>0</v>
      </c>
      <c r="Q54" s="66">
        <f>'Proposed Rates'!F222</f>
        <v>0.10100000000000001</v>
      </c>
      <c r="R54" s="71">
        <f>$G$54</f>
        <v>325</v>
      </c>
      <c r="S54" s="67">
        <f t="shared" ref="S54:S56" si="68">R54*Q54</f>
        <v>32.825000000000003</v>
      </c>
      <c r="T54" s="27"/>
      <c r="U54" s="30">
        <f t="shared" si="1"/>
        <v>0</v>
      </c>
      <c r="V54" s="68">
        <f t="shared" si="2"/>
        <v>0</v>
      </c>
      <c r="X54" s="66">
        <f>'Proposed Rates'!G222</f>
        <v>0.10100000000000001</v>
      </c>
      <c r="Y54" s="71">
        <f>$G$54</f>
        <v>325</v>
      </c>
      <c r="Z54" s="67">
        <f t="shared" ref="Z54:Z56" si="69">Y54*X54</f>
        <v>32.825000000000003</v>
      </c>
      <c r="AA54" s="27"/>
      <c r="AB54" s="30">
        <f t="shared" si="3"/>
        <v>0</v>
      </c>
      <c r="AC54" s="68">
        <f t="shared" si="4"/>
        <v>0</v>
      </c>
      <c r="AE54" s="66">
        <f>'Proposed Rates'!H222</f>
        <v>0.10100000000000001</v>
      </c>
      <c r="AF54" s="71">
        <f>$G$54</f>
        <v>325</v>
      </c>
      <c r="AG54" s="67">
        <f t="shared" ref="AG54:AG56" si="70">AF54*AE54</f>
        <v>32.825000000000003</v>
      </c>
      <c r="AH54" s="27"/>
      <c r="AI54" s="30">
        <f t="shared" si="5"/>
        <v>0</v>
      </c>
      <c r="AJ54" s="68">
        <f t="shared" si="6"/>
        <v>0</v>
      </c>
      <c r="AL54" s="66">
        <f>'Proposed Rates'!I222</f>
        <v>0.10100000000000001</v>
      </c>
      <c r="AM54" s="71">
        <f>$G$54</f>
        <v>325</v>
      </c>
      <c r="AN54" s="67">
        <f t="shared" ref="AN54:AN56" si="71">AM54*AL54</f>
        <v>32.825000000000003</v>
      </c>
      <c r="AO54" s="27"/>
      <c r="AP54" s="30">
        <f t="shared" si="7"/>
        <v>0</v>
      </c>
      <c r="AQ54" s="68">
        <f t="shared" si="8"/>
        <v>0</v>
      </c>
    </row>
    <row r="55" spans="2:43" x14ac:dyDescent="0.25">
      <c r="B55" s="43" t="s">
        <v>35</v>
      </c>
      <c r="C55" s="21"/>
      <c r="D55" s="22"/>
      <c r="E55" s="23"/>
      <c r="F55" s="66">
        <f>'Proposed Rates'!D223</f>
        <v>0.14399999999999999</v>
      </c>
      <c r="G55" s="71">
        <f>0.17*$F$18</f>
        <v>85</v>
      </c>
      <c r="H55" s="67">
        <f t="shared" si="66"/>
        <v>12.239999999999998</v>
      </c>
      <c r="I55" s="27"/>
      <c r="J55" s="66">
        <f>'Proposed Rates'!E223</f>
        <v>0.14399999999999999</v>
      </c>
      <c r="K55" s="71">
        <f>$G$55</f>
        <v>85</v>
      </c>
      <c r="L55" s="67">
        <f t="shared" si="67"/>
        <v>12.239999999999998</v>
      </c>
      <c r="M55" s="27"/>
      <c r="N55" s="30">
        <f t="shared" si="58"/>
        <v>0</v>
      </c>
      <c r="O55" s="68">
        <f t="shared" si="59"/>
        <v>0</v>
      </c>
      <c r="Q55" s="66">
        <f>'Proposed Rates'!F223</f>
        <v>0.14399999999999999</v>
      </c>
      <c r="R55" s="71">
        <f>$G$55</f>
        <v>85</v>
      </c>
      <c r="S55" s="67">
        <f t="shared" si="68"/>
        <v>12.239999999999998</v>
      </c>
      <c r="T55" s="27"/>
      <c r="U55" s="30">
        <f t="shared" si="1"/>
        <v>0</v>
      </c>
      <c r="V55" s="68">
        <f t="shared" si="2"/>
        <v>0</v>
      </c>
      <c r="X55" s="66">
        <f>'Proposed Rates'!G223</f>
        <v>0.14399999999999999</v>
      </c>
      <c r="Y55" s="71">
        <f>$G$55</f>
        <v>85</v>
      </c>
      <c r="Z55" s="67">
        <f t="shared" si="69"/>
        <v>12.239999999999998</v>
      </c>
      <c r="AA55" s="27"/>
      <c r="AB55" s="30">
        <f t="shared" si="3"/>
        <v>0</v>
      </c>
      <c r="AC55" s="68">
        <f t="shared" si="4"/>
        <v>0</v>
      </c>
      <c r="AE55" s="66">
        <f>'Proposed Rates'!H223</f>
        <v>0.14399999999999999</v>
      </c>
      <c r="AF55" s="71">
        <f>$G$55</f>
        <v>85</v>
      </c>
      <c r="AG55" s="67">
        <f t="shared" si="70"/>
        <v>12.239999999999998</v>
      </c>
      <c r="AH55" s="27"/>
      <c r="AI55" s="30">
        <f t="shared" si="5"/>
        <v>0</v>
      </c>
      <c r="AJ55" s="68">
        <f t="shared" si="6"/>
        <v>0</v>
      </c>
      <c r="AL55" s="66">
        <f>'Proposed Rates'!I223</f>
        <v>0.14399999999999999</v>
      </c>
      <c r="AM55" s="71">
        <f>$G$55</f>
        <v>85</v>
      </c>
      <c r="AN55" s="67">
        <f t="shared" si="71"/>
        <v>12.239999999999998</v>
      </c>
      <c r="AO55" s="27"/>
      <c r="AP55" s="30">
        <f t="shared" si="7"/>
        <v>0</v>
      </c>
      <c r="AQ55" s="68">
        <f t="shared" si="8"/>
        <v>0</v>
      </c>
    </row>
    <row r="56" spans="2:43" x14ac:dyDescent="0.25">
      <c r="B56" s="11" t="s">
        <v>36</v>
      </c>
      <c r="C56" s="21"/>
      <c r="D56" s="22"/>
      <c r="E56" s="23"/>
      <c r="F56" s="66">
        <f>'Proposed Rates'!D224</f>
        <v>0.20799999999999999</v>
      </c>
      <c r="G56" s="71">
        <f>0.18*$F$18</f>
        <v>90</v>
      </c>
      <c r="H56" s="67">
        <f t="shared" si="66"/>
        <v>18.72</v>
      </c>
      <c r="I56" s="27"/>
      <c r="J56" s="66">
        <f>'Proposed Rates'!E224</f>
        <v>0.20799999999999999</v>
      </c>
      <c r="K56" s="71">
        <f>$G$56</f>
        <v>90</v>
      </c>
      <c r="L56" s="67">
        <f t="shared" si="67"/>
        <v>18.72</v>
      </c>
      <c r="M56" s="27"/>
      <c r="N56" s="30">
        <f t="shared" si="58"/>
        <v>0</v>
      </c>
      <c r="O56" s="68">
        <f t="shared" si="59"/>
        <v>0</v>
      </c>
      <c r="Q56" s="66">
        <f>'Proposed Rates'!F224</f>
        <v>0.20799999999999999</v>
      </c>
      <c r="R56" s="71">
        <f>$G$56</f>
        <v>90</v>
      </c>
      <c r="S56" s="67">
        <f t="shared" si="68"/>
        <v>18.72</v>
      </c>
      <c r="T56" s="27"/>
      <c r="U56" s="30">
        <f t="shared" si="1"/>
        <v>0</v>
      </c>
      <c r="V56" s="68">
        <f t="shared" si="2"/>
        <v>0</v>
      </c>
      <c r="X56" s="66">
        <f>'Proposed Rates'!G224</f>
        <v>0.20799999999999999</v>
      </c>
      <c r="Y56" s="71">
        <f>$G$56</f>
        <v>90</v>
      </c>
      <c r="Z56" s="67">
        <f t="shared" si="69"/>
        <v>18.72</v>
      </c>
      <c r="AA56" s="27"/>
      <c r="AB56" s="30">
        <f t="shared" si="3"/>
        <v>0</v>
      </c>
      <c r="AC56" s="68">
        <f t="shared" si="4"/>
        <v>0</v>
      </c>
      <c r="AE56" s="66">
        <f>'Proposed Rates'!H224</f>
        <v>0.20799999999999999</v>
      </c>
      <c r="AF56" s="71">
        <f>$G$56</f>
        <v>90</v>
      </c>
      <c r="AG56" s="67">
        <f t="shared" si="70"/>
        <v>18.72</v>
      </c>
      <c r="AH56" s="27"/>
      <c r="AI56" s="30">
        <f t="shared" si="5"/>
        <v>0</v>
      </c>
      <c r="AJ56" s="68">
        <f t="shared" si="6"/>
        <v>0</v>
      </c>
      <c r="AL56" s="66">
        <f>'Proposed Rates'!I224</f>
        <v>0.20799999999999999</v>
      </c>
      <c r="AM56" s="71">
        <f>$G$56</f>
        <v>90</v>
      </c>
      <c r="AN56" s="67">
        <f t="shared" si="71"/>
        <v>18.72</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500</v>
      </c>
      <c r="H57" s="67">
        <f>G57*F57</f>
        <v>59.5</v>
      </c>
      <c r="I57" s="77"/>
      <c r="J57" s="66">
        <f>'Proposed Rates'!E226</f>
        <v>0.11899999999999999</v>
      </c>
      <c r="K57" s="76">
        <f>$G$57</f>
        <v>500</v>
      </c>
      <c r="L57" s="67">
        <f>K57*J57</f>
        <v>59.5</v>
      </c>
      <c r="M57" s="77"/>
      <c r="N57" s="78">
        <f t="shared" si="58"/>
        <v>0</v>
      </c>
      <c r="O57" s="68">
        <f t="shared" si="59"/>
        <v>0</v>
      </c>
      <c r="Q57" s="66">
        <f>'Proposed Rates'!F226</f>
        <v>0.11899999999999999</v>
      </c>
      <c r="R57" s="76">
        <f>$G$57</f>
        <v>500</v>
      </c>
      <c r="S57" s="67">
        <f>R57*Q57</f>
        <v>59.5</v>
      </c>
      <c r="T57" s="77"/>
      <c r="U57" s="78">
        <f t="shared" si="1"/>
        <v>0</v>
      </c>
      <c r="V57" s="68">
        <f t="shared" si="2"/>
        <v>0</v>
      </c>
      <c r="X57" s="66">
        <f>'Proposed Rates'!G226</f>
        <v>0.11899999999999999</v>
      </c>
      <c r="Y57" s="76">
        <f>$G$57</f>
        <v>500</v>
      </c>
      <c r="Z57" s="67">
        <f>Y57*X57</f>
        <v>59.5</v>
      </c>
      <c r="AA57" s="77"/>
      <c r="AB57" s="78">
        <f t="shared" si="3"/>
        <v>0</v>
      </c>
      <c r="AC57" s="68">
        <f t="shared" si="4"/>
        <v>0</v>
      </c>
      <c r="AE57" s="66">
        <f>'Proposed Rates'!H226</f>
        <v>0.11899999999999999</v>
      </c>
      <c r="AF57" s="76">
        <f>$G$57</f>
        <v>500</v>
      </c>
      <c r="AG57" s="67">
        <f>AF57*AE57</f>
        <v>59.5</v>
      </c>
      <c r="AH57" s="77"/>
      <c r="AI57" s="78">
        <f t="shared" si="5"/>
        <v>0</v>
      </c>
      <c r="AJ57" s="68">
        <f t="shared" si="6"/>
        <v>0</v>
      </c>
      <c r="AL57" s="66">
        <f>'Proposed Rates'!I224</f>
        <v>0.20799999999999999</v>
      </c>
      <c r="AM57" s="76">
        <f>$G$57</f>
        <v>500</v>
      </c>
      <c r="AN57" s="67">
        <f>AM57*AL57</f>
        <v>104</v>
      </c>
      <c r="AO57" s="77"/>
      <c r="AP57" s="78">
        <f t="shared" si="7"/>
        <v>44.5</v>
      </c>
      <c r="AQ57" s="68">
        <f t="shared" si="8"/>
        <v>0.74789915966386555</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f>'Proposed Rates'!D228</f>
        <v>0</v>
      </c>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103.8925275</v>
      </c>
      <c r="I60" s="94"/>
      <c r="J60" s="95"/>
      <c r="K60" s="95"/>
      <c r="L60" s="93">
        <f>SUM(L51:L56,L50)</f>
        <v>106.11267915165251</v>
      </c>
      <c r="M60" s="96"/>
      <c r="N60" s="97">
        <f t="shared" ref="N60" si="72">L60-H60</f>
        <v>2.2201516516525146</v>
      </c>
      <c r="O60" s="98">
        <f t="shared" ref="O60" si="73">IF((H60)=0,"",(N60/H60))</f>
        <v>2.1369695252168301E-2</v>
      </c>
      <c r="Q60" s="95"/>
      <c r="R60" s="95"/>
      <c r="S60" s="97">
        <f>SUM(S51:S56,S50)</f>
        <v>108.01478742646411</v>
      </c>
      <c r="T60" s="96"/>
      <c r="U60" s="97">
        <f t="shared" si="1"/>
        <v>1.9021082748115958</v>
      </c>
      <c r="V60" s="98">
        <f>IF((L60)=0,"",(U60/L60))</f>
        <v>1.7925362831459277E-2</v>
      </c>
      <c r="X60" s="95"/>
      <c r="Y60" s="95"/>
      <c r="Z60" s="97">
        <f>SUM(Z51:Z56,Z50)</f>
        <v>109.874177</v>
      </c>
      <c r="AA60" s="96"/>
      <c r="AB60" s="97">
        <f t="shared" si="3"/>
        <v>1.8593895735358927</v>
      </c>
      <c r="AC60" s="98">
        <f>IF((S60)=0,"",(AB60/S60))</f>
        <v>1.7214213144674799E-2</v>
      </c>
      <c r="AE60" s="95"/>
      <c r="AF60" s="95"/>
      <c r="AG60" s="97">
        <f>SUM(AG51:AG56,AG50)</f>
        <v>110.88417699999999</v>
      </c>
      <c r="AH60" s="96"/>
      <c r="AI60" s="97">
        <f t="shared" ref="AI60:AI64" si="74">AG60-Z60</f>
        <v>1.0099999999999909</v>
      </c>
      <c r="AJ60" s="98">
        <f>IF((Z60)=0,"",(AI60/Z60))</f>
        <v>9.1923327898964912E-3</v>
      </c>
      <c r="AL60" s="95"/>
      <c r="AM60" s="95"/>
      <c r="AN60" s="97">
        <f>SUM(AN51:AN56,AN50)</f>
        <v>111.52417700000001</v>
      </c>
      <c r="AO60" s="96"/>
      <c r="AP60" s="97">
        <f t="shared" ref="AP60:AP64" si="75">AN60-AG60</f>
        <v>0.64000000000001478</v>
      </c>
      <c r="AQ60" s="98">
        <f>IF((AG60)=0,"",(AP60/AG60))</f>
        <v>5.7717883409101264E-3</v>
      </c>
    </row>
    <row r="61" spans="2:43" x14ac:dyDescent="0.25">
      <c r="B61" s="99" t="s">
        <v>40</v>
      </c>
      <c r="C61" s="21"/>
      <c r="D61" s="21"/>
      <c r="E61" s="21"/>
      <c r="F61" s="100">
        <v>0.13</v>
      </c>
      <c r="G61" s="101"/>
      <c r="H61" s="102">
        <f>H60*F61</f>
        <v>13.506028575</v>
      </c>
      <c r="I61" s="103"/>
      <c r="J61" s="104">
        <v>0.13</v>
      </c>
      <c r="K61" s="103"/>
      <c r="L61" s="105">
        <f>L60*J61</f>
        <v>13.794648289714827</v>
      </c>
      <c r="M61" s="106"/>
      <c r="N61" s="107">
        <f t="shared" si="58"/>
        <v>0.28861971471482661</v>
      </c>
      <c r="O61" s="108">
        <f t="shared" si="59"/>
        <v>2.136969525216828E-2</v>
      </c>
      <c r="Q61" s="104">
        <v>0.13</v>
      </c>
      <c r="R61" s="103"/>
      <c r="S61" s="105">
        <f>S60*Q61</f>
        <v>14.041922365440335</v>
      </c>
      <c r="T61" s="106"/>
      <c r="U61" s="107">
        <f t="shared" si="1"/>
        <v>0.24727407572550852</v>
      </c>
      <c r="V61" s="108">
        <f t="shared" ref="V61:V70" si="76">IF((L61)=0,"",(U61/L61))</f>
        <v>1.7925362831459356E-2</v>
      </c>
      <c r="X61" s="104">
        <v>0.13</v>
      </c>
      <c r="Y61" s="103"/>
      <c r="Z61" s="105">
        <f>Z60*X61</f>
        <v>14.28364301</v>
      </c>
      <c r="AA61" s="106"/>
      <c r="AB61" s="107">
        <f t="shared" si="3"/>
        <v>0.24172064455966513</v>
      </c>
      <c r="AC61" s="108">
        <f t="shared" ref="AC61:AC70" si="77">IF((S61)=0,"",(AB61/S61))</f>
        <v>1.7214213144674733E-2</v>
      </c>
      <c r="AE61" s="104">
        <v>0.13</v>
      </c>
      <c r="AF61" s="103"/>
      <c r="AG61" s="105">
        <f>AG60*AE61</f>
        <v>14.41494301</v>
      </c>
      <c r="AH61" s="106"/>
      <c r="AI61" s="107">
        <f t="shared" si="74"/>
        <v>0.13129999999999953</v>
      </c>
      <c r="AJ61" s="108">
        <f t="shared" ref="AJ61:AJ70" si="78">IF((Z61)=0,"",(AI61/Z61))</f>
        <v>9.1923327898965415E-3</v>
      </c>
      <c r="AL61" s="104">
        <v>0.13</v>
      </c>
      <c r="AM61" s="103"/>
      <c r="AN61" s="105">
        <f>AN60*AL61</f>
        <v>14.498143010000001</v>
      </c>
      <c r="AO61" s="106"/>
      <c r="AP61" s="107">
        <f t="shared" si="75"/>
        <v>8.3200000000001495E-2</v>
      </c>
      <c r="AQ61" s="108">
        <f t="shared" ref="AQ61:AQ70" si="79">IF((AG61)=0,"",(AP61/AG61))</f>
        <v>5.7717883409100969E-3</v>
      </c>
    </row>
    <row r="62" spans="2:43" ht="13" x14ac:dyDescent="0.25">
      <c r="B62" s="109" t="s">
        <v>41</v>
      </c>
      <c r="C62" s="21"/>
      <c r="D62" s="21"/>
      <c r="E62" s="21"/>
      <c r="F62" s="110"/>
      <c r="G62" s="101"/>
      <c r="H62" s="102">
        <f>H60+H61</f>
        <v>117.398556075</v>
      </c>
      <c r="I62" s="103"/>
      <c r="J62" s="103"/>
      <c r="K62" s="103"/>
      <c r="L62" s="105">
        <f>L60+L61</f>
        <v>119.90732744136734</v>
      </c>
      <c r="M62" s="106"/>
      <c r="N62" s="107">
        <f t="shared" si="58"/>
        <v>2.5087713663673412</v>
      </c>
      <c r="O62" s="108">
        <f t="shared" si="59"/>
        <v>2.1369695252168298E-2</v>
      </c>
      <c r="Q62" s="103"/>
      <c r="R62" s="103"/>
      <c r="S62" s="105">
        <f>S60+S61</f>
        <v>122.05670979190444</v>
      </c>
      <c r="T62" s="106"/>
      <c r="U62" s="107">
        <f t="shared" si="1"/>
        <v>2.1493823505370955</v>
      </c>
      <c r="V62" s="108">
        <f t="shared" si="76"/>
        <v>1.7925362831459214E-2</v>
      </c>
      <c r="X62" s="103"/>
      <c r="Y62" s="103"/>
      <c r="Z62" s="105">
        <f>Z60+Z61</f>
        <v>124.15782001000001</v>
      </c>
      <c r="AA62" s="106"/>
      <c r="AB62" s="107">
        <f t="shared" si="3"/>
        <v>2.1011102180955703</v>
      </c>
      <c r="AC62" s="108">
        <f t="shared" si="77"/>
        <v>1.7214213144674896E-2</v>
      </c>
      <c r="AE62" s="103"/>
      <c r="AF62" s="103"/>
      <c r="AG62" s="105">
        <f>AG60+AG61</f>
        <v>125.29912001</v>
      </c>
      <c r="AH62" s="106"/>
      <c r="AI62" s="107">
        <f t="shared" si="74"/>
        <v>1.1412999999999869</v>
      </c>
      <c r="AJ62" s="108">
        <f t="shared" si="78"/>
        <v>9.1923327898964687E-3</v>
      </c>
      <c r="AL62" s="244"/>
      <c r="AM62" s="103"/>
      <c r="AN62" s="105">
        <f>AN60+AN61</f>
        <v>126.02232001000002</v>
      </c>
      <c r="AO62" s="106"/>
      <c r="AP62" s="107">
        <f t="shared" si="75"/>
        <v>0.72320000000001983</v>
      </c>
      <c r="AQ62" s="108">
        <f t="shared" si="79"/>
        <v>5.7717883409101516E-3</v>
      </c>
    </row>
    <row r="63" spans="2:43" ht="15.75" customHeight="1" x14ac:dyDescent="0.25">
      <c r="B63" s="405" t="s">
        <v>127</v>
      </c>
      <c r="C63" s="405"/>
      <c r="D63" s="405"/>
      <c r="E63" s="21"/>
      <c r="F63" s="267">
        <f>'Res (100)'!F64</f>
        <v>0.318</v>
      </c>
      <c r="G63" s="101"/>
      <c r="H63" s="111">
        <f>F63*H60</f>
        <v>33.037823744999997</v>
      </c>
      <c r="I63" s="103"/>
      <c r="J63" s="268">
        <f>'Res (100)'!J64</f>
        <v>0.318</v>
      </c>
      <c r="K63" s="103"/>
      <c r="L63" s="112">
        <f>J63*L60</f>
        <v>33.7438319702255</v>
      </c>
      <c r="M63" s="106"/>
      <c r="N63" s="112">
        <f t="shared" si="58"/>
        <v>0.70600822522550288</v>
      </c>
      <c r="O63" s="113">
        <f t="shared" si="59"/>
        <v>2.1369695252168402E-2</v>
      </c>
      <c r="Q63" s="268">
        <f>'Res (100)'!Q64</f>
        <v>0.318</v>
      </c>
      <c r="R63" s="103"/>
      <c r="S63" s="112">
        <f>Q63*S60</f>
        <v>34.34870240161559</v>
      </c>
      <c r="T63" s="106"/>
      <c r="U63" s="112">
        <f t="shared" si="1"/>
        <v>0.60487043139008989</v>
      </c>
      <c r="V63" s="113">
        <f t="shared" si="76"/>
        <v>1.792536283145935E-2</v>
      </c>
      <c r="X63" s="268">
        <f>Q63</f>
        <v>0.318</v>
      </c>
      <c r="Y63" s="103"/>
      <c r="Z63" s="112">
        <f>X63*Z60</f>
        <v>34.939988286000002</v>
      </c>
      <c r="AA63" s="106"/>
      <c r="AB63" s="112">
        <f t="shared" si="3"/>
        <v>0.59128588438441199</v>
      </c>
      <c r="AC63" s="113">
        <f t="shared" si="77"/>
        <v>1.7214213144674743E-2</v>
      </c>
      <c r="AE63" s="268">
        <f>X63</f>
        <v>0.318</v>
      </c>
      <c r="AF63" s="103"/>
      <c r="AG63" s="112">
        <f>AE63*AG60</f>
        <v>35.261168286</v>
      </c>
      <c r="AH63" s="106"/>
      <c r="AI63" s="112">
        <f t="shared" si="74"/>
        <v>0.32117999999999824</v>
      </c>
      <c r="AJ63" s="113">
        <f t="shared" si="78"/>
        <v>9.1923327898965242E-3</v>
      </c>
      <c r="AL63" s="268">
        <f>AE63</f>
        <v>0.318</v>
      </c>
      <c r="AM63" s="103"/>
      <c r="AN63" s="112">
        <f>AL63*AN60</f>
        <v>35.464688286000005</v>
      </c>
      <c r="AO63" s="106"/>
      <c r="AP63" s="112">
        <f t="shared" si="75"/>
        <v>0.20352000000000459</v>
      </c>
      <c r="AQ63" s="113">
        <f t="shared" si="79"/>
        <v>5.771788340910123E-3</v>
      </c>
    </row>
    <row r="64" spans="2:43" ht="13.5" customHeight="1" thickBot="1" x14ac:dyDescent="0.3">
      <c r="B64" s="406" t="s">
        <v>126</v>
      </c>
      <c r="C64" s="406"/>
      <c r="D64" s="406"/>
      <c r="E64" s="114"/>
      <c r="F64" s="246"/>
      <c r="G64" s="116"/>
      <c r="H64" s="117">
        <f>H62-H63</f>
        <v>84.360732330000005</v>
      </c>
      <c r="I64" s="118"/>
      <c r="J64" s="249"/>
      <c r="K64" s="118"/>
      <c r="L64" s="119">
        <f>L62-L63</f>
        <v>86.163495471141843</v>
      </c>
      <c r="M64" s="120"/>
      <c r="N64" s="121">
        <f t="shared" si="58"/>
        <v>1.8027631411418383</v>
      </c>
      <c r="O64" s="122">
        <f t="shared" si="59"/>
        <v>2.1369695252168256E-2</v>
      </c>
      <c r="Q64" s="249"/>
      <c r="R64" s="118"/>
      <c r="S64" s="119">
        <f>S62-S63</f>
        <v>87.708007390288856</v>
      </c>
      <c r="T64" s="120"/>
      <c r="U64" s="121">
        <f t="shared" si="1"/>
        <v>1.5445119191470127</v>
      </c>
      <c r="V64" s="122">
        <f t="shared" si="76"/>
        <v>1.7925362831459242E-2</v>
      </c>
      <c r="X64" s="249"/>
      <c r="Y64" s="118"/>
      <c r="Z64" s="119">
        <f>Z62-Z63</f>
        <v>89.217831724000007</v>
      </c>
      <c r="AA64" s="120"/>
      <c r="AB64" s="121">
        <f t="shared" si="3"/>
        <v>1.5098243337111512</v>
      </c>
      <c r="AC64" s="122">
        <f t="shared" si="77"/>
        <v>1.7214213144674872E-2</v>
      </c>
      <c r="AE64" s="249"/>
      <c r="AF64" s="118"/>
      <c r="AG64" s="119">
        <f>AG62-AG63</f>
        <v>90.037951723999996</v>
      </c>
      <c r="AH64" s="120"/>
      <c r="AI64" s="121">
        <f t="shared" si="74"/>
        <v>0.82011999999998864</v>
      </c>
      <c r="AJ64" s="122">
        <f t="shared" si="78"/>
        <v>9.1923327898964461E-3</v>
      </c>
      <c r="AL64" s="249"/>
      <c r="AM64" s="118"/>
      <c r="AN64" s="119">
        <f>AN62-AN63</f>
        <v>90.557631724000004</v>
      </c>
      <c r="AO64" s="120"/>
      <c r="AP64" s="121">
        <f t="shared" si="75"/>
        <v>0.51968000000000814</v>
      </c>
      <c r="AQ64" s="122">
        <f t="shared" si="79"/>
        <v>5.7717883409100839E-3</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99.607527500000003</v>
      </c>
      <c r="I66" s="134"/>
      <c r="J66" s="250"/>
      <c r="K66" s="135"/>
      <c r="L66" s="133">
        <f>SUM(L57:L58,L50,L51:L53)</f>
        <v>101.82767915165252</v>
      </c>
      <c r="M66" s="136"/>
      <c r="N66" s="137">
        <f t="shared" ref="N66:N69" si="80">L66-H66</f>
        <v>2.2201516516525146</v>
      </c>
      <c r="O66" s="98">
        <f t="shared" ref="O66:O69" si="81">IF((H66)=0,"",(N66/H66))</f>
        <v>2.2288994691214623E-2</v>
      </c>
      <c r="Q66" s="250"/>
      <c r="R66" s="135"/>
      <c r="S66" s="137">
        <f>SUM(S57:S58,S50,S51:S53)</f>
        <v>103.7297874264641</v>
      </c>
      <c r="T66" s="136"/>
      <c r="U66" s="137">
        <f t="shared" si="1"/>
        <v>1.9021082748115816</v>
      </c>
      <c r="V66" s="98">
        <f t="shared" si="76"/>
        <v>1.8679678164703738E-2</v>
      </c>
      <c r="X66" s="250"/>
      <c r="Y66" s="135"/>
      <c r="Z66" s="137">
        <f>SUM(Z57:Z58,Z50,Z51:Z53)</f>
        <v>105.58917699999998</v>
      </c>
      <c r="AA66" s="136"/>
      <c r="AB66" s="137">
        <f t="shared" si="3"/>
        <v>1.8593895735358785</v>
      </c>
      <c r="AC66" s="98">
        <f t="shared" si="77"/>
        <v>1.7925319425281121E-2</v>
      </c>
      <c r="AE66" s="250"/>
      <c r="AF66" s="135"/>
      <c r="AG66" s="137">
        <f>SUM(AG57:AG58,AG50,AG51:AG53)</f>
        <v>106.599177</v>
      </c>
      <c r="AH66" s="136"/>
      <c r="AI66" s="137">
        <f t="shared" ref="AI66:AI69" si="82">AG66-Z66</f>
        <v>1.0100000000000193</v>
      </c>
      <c r="AJ66" s="98">
        <f t="shared" si="78"/>
        <v>9.5653742996786462E-3</v>
      </c>
      <c r="AL66" s="250"/>
      <c r="AM66" s="135"/>
      <c r="AN66" s="137">
        <f>SUM(AN57:AN58,AN50,AN51:AN53)</f>
        <v>151.73917700000001</v>
      </c>
      <c r="AO66" s="136"/>
      <c r="AP66" s="137">
        <f t="shared" ref="AP66:AP69" si="83">AN66-AG66</f>
        <v>45.140000000000015</v>
      </c>
      <c r="AQ66" s="98">
        <f t="shared" si="79"/>
        <v>0.42345542686506871</v>
      </c>
    </row>
    <row r="67" spans="1:43" s="79" customFormat="1" x14ac:dyDescent="0.25">
      <c r="B67" s="138" t="s">
        <v>40</v>
      </c>
      <c r="C67" s="73"/>
      <c r="D67" s="73"/>
      <c r="E67" s="73"/>
      <c r="F67" s="248">
        <v>0.13</v>
      </c>
      <c r="G67" s="132"/>
      <c r="H67" s="140">
        <f>H66*F67</f>
        <v>12.948978575000002</v>
      </c>
      <c r="I67" s="141"/>
      <c r="J67" s="251">
        <v>0.13</v>
      </c>
      <c r="K67" s="143"/>
      <c r="L67" s="144">
        <f>L66*J67</f>
        <v>13.237598289714828</v>
      </c>
      <c r="M67" s="145"/>
      <c r="N67" s="146">
        <f t="shared" si="80"/>
        <v>0.28861971471482661</v>
      </c>
      <c r="O67" s="108">
        <f t="shared" si="81"/>
        <v>2.2288994691214599E-2</v>
      </c>
      <c r="Q67" s="251">
        <v>0.13</v>
      </c>
      <c r="R67" s="143"/>
      <c r="S67" s="144">
        <f>S66*Q67</f>
        <v>13.484872365440333</v>
      </c>
      <c r="T67" s="145"/>
      <c r="U67" s="146">
        <f t="shared" si="1"/>
        <v>0.24727407572550497</v>
      </c>
      <c r="V67" s="108">
        <f t="shared" si="76"/>
        <v>1.867967816470369E-2</v>
      </c>
      <c r="X67" s="251">
        <v>0.13</v>
      </c>
      <c r="Y67" s="143"/>
      <c r="Z67" s="144">
        <f>Z66*X67</f>
        <v>13.726593009999998</v>
      </c>
      <c r="AA67" s="145"/>
      <c r="AB67" s="146">
        <f t="shared" si="3"/>
        <v>0.24172064455966513</v>
      </c>
      <c r="AC67" s="108">
        <f t="shared" si="77"/>
        <v>1.7925319425281191E-2</v>
      </c>
      <c r="AE67" s="251">
        <v>0.13</v>
      </c>
      <c r="AF67" s="143"/>
      <c r="AG67" s="144">
        <f>AG66*AE67</f>
        <v>13.85789301</v>
      </c>
      <c r="AH67" s="145"/>
      <c r="AI67" s="146">
        <f t="shared" si="82"/>
        <v>0.1313000000000013</v>
      </c>
      <c r="AJ67" s="108">
        <f t="shared" si="78"/>
        <v>9.565374299678556E-3</v>
      </c>
      <c r="AL67" s="251">
        <v>0.13</v>
      </c>
      <c r="AM67" s="143"/>
      <c r="AN67" s="144">
        <f>AN66*AL67</f>
        <v>19.726093010000003</v>
      </c>
      <c r="AO67" s="145"/>
      <c r="AP67" s="146">
        <f t="shared" si="83"/>
        <v>5.8682000000000034</v>
      </c>
      <c r="AQ67" s="108">
        <f t="shared" si="79"/>
        <v>0.42345542686506882</v>
      </c>
    </row>
    <row r="68" spans="1:43" s="79" customFormat="1" ht="13" x14ac:dyDescent="0.25">
      <c r="B68" s="147" t="s">
        <v>41</v>
      </c>
      <c r="C68" s="73"/>
      <c r="D68" s="73"/>
      <c r="E68" s="73"/>
      <c r="F68" s="243"/>
      <c r="G68" s="149"/>
      <c r="H68" s="140">
        <f>H66+H67</f>
        <v>112.556506075</v>
      </c>
      <c r="I68" s="141"/>
      <c r="J68" s="244"/>
      <c r="K68" s="141"/>
      <c r="L68" s="144">
        <f>L66+L67</f>
        <v>115.06527744136734</v>
      </c>
      <c r="M68" s="145"/>
      <c r="N68" s="146">
        <f t="shared" si="80"/>
        <v>2.5087713663673412</v>
      </c>
      <c r="O68" s="108">
        <f t="shared" si="81"/>
        <v>2.228899469121462E-2</v>
      </c>
      <c r="Q68" s="244"/>
      <c r="R68" s="141"/>
      <c r="S68" s="144">
        <f>S66+S67</f>
        <v>117.21465979190444</v>
      </c>
      <c r="T68" s="145"/>
      <c r="U68" s="146">
        <f t="shared" si="1"/>
        <v>2.1493823505370955</v>
      </c>
      <c r="V68" s="108">
        <f t="shared" si="76"/>
        <v>1.8679678164703811E-2</v>
      </c>
      <c r="X68" s="244"/>
      <c r="Y68" s="141"/>
      <c r="Z68" s="144">
        <f>Z66+Z67</f>
        <v>119.31577000999998</v>
      </c>
      <c r="AA68" s="145"/>
      <c r="AB68" s="146">
        <f t="shared" si="3"/>
        <v>2.1011102180955419</v>
      </c>
      <c r="AC68" s="108">
        <f t="shared" si="77"/>
        <v>1.7925319425281114E-2</v>
      </c>
      <c r="AE68" s="244"/>
      <c r="AF68" s="141"/>
      <c r="AG68" s="144">
        <f>AG66+AG67</f>
        <v>120.45707001</v>
      </c>
      <c r="AH68" s="145"/>
      <c r="AI68" s="146">
        <f t="shared" si="82"/>
        <v>1.1413000000000153</v>
      </c>
      <c r="AJ68" s="108">
        <f t="shared" si="78"/>
        <v>9.5653742996785907E-3</v>
      </c>
      <c r="AL68" s="244"/>
      <c r="AM68" s="141"/>
      <c r="AN68" s="144">
        <f>AN66+AN67</f>
        <v>171.46527001000001</v>
      </c>
      <c r="AO68" s="145"/>
      <c r="AP68" s="146">
        <f t="shared" si="83"/>
        <v>51.008200000000016</v>
      </c>
      <c r="AQ68" s="108">
        <f t="shared" si="79"/>
        <v>0.42345542686506871</v>
      </c>
    </row>
    <row r="69" spans="1:43" s="79" customFormat="1" ht="15.75" customHeight="1" x14ac:dyDescent="0.25">
      <c r="B69" s="405" t="s">
        <v>127</v>
      </c>
      <c r="C69" s="405"/>
      <c r="D69" s="405"/>
      <c r="E69" s="73"/>
      <c r="F69" s="269">
        <f>F63</f>
        <v>0.318</v>
      </c>
      <c r="G69" s="149"/>
      <c r="H69" s="150">
        <f>F69*H66</f>
        <v>31.675193745000001</v>
      </c>
      <c r="I69" s="141"/>
      <c r="J69" s="268">
        <f>'Res (100)'!J70</f>
        <v>0.318</v>
      </c>
      <c r="K69" s="141"/>
      <c r="L69" s="112">
        <f>J69*L66</f>
        <v>32.381201970225504</v>
      </c>
      <c r="M69" s="145"/>
      <c r="N69" s="151">
        <f t="shared" si="80"/>
        <v>0.70600822522550288</v>
      </c>
      <c r="O69" s="113">
        <f t="shared" si="81"/>
        <v>2.2288994691214724E-2</v>
      </c>
      <c r="Q69" s="268">
        <f>'Res (100)'!Q70</f>
        <v>0.318</v>
      </c>
      <c r="R69" s="141"/>
      <c r="S69" s="112">
        <f>Q69*S66</f>
        <v>32.986072401615587</v>
      </c>
      <c r="T69" s="145"/>
      <c r="U69" s="151">
        <f t="shared" si="1"/>
        <v>0.60487043139008279</v>
      </c>
      <c r="V69" s="113">
        <f t="shared" si="76"/>
        <v>1.8679678164703731E-2</v>
      </c>
      <c r="X69" s="268">
        <f>Q69</f>
        <v>0.318</v>
      </c>
      <c r="Y69" s="141"/>
      <c r="Z69" s="112">
        <f>X69*Z66</f>
        <v>33.577358285999992</v>
      </c>
      <c r="AA69" s="145"/>
      <c r="AB69" s="151">
        <f t="shared" si="3"/>
        <v>0.59128588438440488</v>
      </c>
      <c r="AC69" s="113">
        <f t="shared" si="77"/>
        <v>1.7925319425280986E-2</v>
      </c>
      <c r="AE69" s="268">
        <f>X69</f>
        <v>0.318</v>
      </c>
      <c r="AF69" s="141"/>
      <c r="AG69" s="112">
        <f>AE69*AG66</f>
        <v>33.898538285999997</v>
      </c>
      <c r="AH69" s="145"/>
      <c r="AI69" s="151">
        <f t="shared" si="82"/>
        <v>0.32118000000000535</v>
      </c>
      <c r="AJ69" s="113">
        <f t="shared" si="78"/>
        <v>9.5653742996786219E-3</v>
      </c>
      <c r="AL69" s="268">
        <f>AE69</f>
        <v>0.318</v>
      </c>
      <c r="AM69" s="141"/>
      <c r="AN69" s="112">
        <f>AL69*AN66</f>
        <v>48.253058286000005</v>
      </c>
      <c r="AO69" s="145"/>
      <c r="AP69" s="151">
        <f t="shared" si="83"/>
        <v>14.354520000000008</v>
      </c>
      <c r="AQ69" s="113">
        <f t="shared" si="79"/>
        <v>0.42345542686506882</v>
      </c>
    </row>
    <row r="70" spans="1:43" s="79" customFormat="1" ht="13.5" customHeight="1" thickBot="1" x14ac:dyDescent="0.3">
      <c r="B70" s="400" t="s">
        <v>128</v>
      </c>
      <c r="C70" s="400"/>
      <c r="D70" s="400"/>
      <c r="E70" s="152"/>
      <c r="F70" s="153"/>
      <c r="G70" s="154"/>
      <c r="H70" s="155">
        <f>H68-H69</f>
        <v>80.88131233</v>
      </c>
      <c r="I70" s="156"/>
      <c r="J70" s="156"/>
      <c r="K70" s="156"/>
      <c r="L70" s="157">
        <f>L68-L69</f>
        <v>82.684075471141838</v>
      </c>
      <c r="M70" s="158"/>
      <c r="N70" s="159">
        <f t="shared" ref="N70" si="84">L70-H70</f>
        <v>1.8027631411418383</v>
      </c>
      <c r="O70" s="160">
        <f t="shared" ref="O70" si="85">IF((H70)=0,"",(N70/H70))</f>
        <v>2.2288994691214578E-2</v>
      </c>
      <c r="Q70" s="156"/>
      <c r="R70" s="156"/>
      <c r="S70" s="157">
        <f>S68-S69</f>
        <v>84.228587390288851</v>
      </c>
      <c r="T70" s="158"/>
      <c r="U70" s="159">
        <f t="shared" si="1"/>
        <v>1.5445119191470127</v>
      </c>
      <c r="V70" s="160">
        <f t="shared" si="76"/>
        <v>1.8679678164703842E-2</v>
      </c>
      <c r="X70" s="156"/>
      <c r="Y70" s="156"/>
      <c r="Z70" s="157">
        <f>Z68-Z69</f>
        <v>85.738411723999988</v>
      </c>
      <c r="AA70" s="158"/>
      <c r="AB70" s="159">
        <f t="shared" si="3"/>
        <v>1.509824333711137</v>
      </c>
      <c r="AC70" s="160">
        <f t="shared" si="77"/>
        <v>1.7925319425281167E-2</v>
      </c>
      <c r="AE70" s="252"/>
      <c r="AF70" s="156"/>
      <c r="AG70" s="157">
        <f>AG68-AG69</f>
        <v>86.558531724000005</v>
      </c>
      <c r="AH70" s="158"/>
      <c r="AI70" s="159">
        <f t="shared" ref="AI70" si="86">AG70-Z70</f>
        <v>0.82012000000001706</v>
      </c>
      <c r="AJ70" s="160">
        <f t="shared" si="78"/>
        <v>9.5653742996786601E-3</v>
      </c>
      <c r="AL70" s="156"/>
      <c r="AM70" s="156"/>
      <c r="AN70" s="157">
        <f>AN68-AN69</f>
        <v>123.21221172400001</v>
      </c>
      <c r="AO70" s="158"/>
      <c r="AP70" s="159">
        <f t="shared" ref="AP70" si="87">AN70-AG70</f>
        <v>36.653680000000008</v>
      </c>
      <c r="AQ70" s="160">
        <f t="shared" si="79"/>
        <v>0.42345542686506865</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6</xdr:col>
                    <xdr:colOff>476250</xdr:colOff>
                    <xdr:row>16</xdr:row>
                    <xdr:rowOff>171450</xdr:rowOff>
                  </from>
                  <to>
                    <xdr:col>9</xdr:col>
                    <xdr:colOff>533400</xdr:colOff>
                    <xdr:row>18</xdr:row>
                    <xdr:rowOff>31750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9</xdr:col>
                    <xdr:colOff>361950</xdr:colOff>
                    <xdr:row>16</xdr:row>
                    <xdr:rowOff>114300</xdr:rowOff>
                  </from>
                  <to>
                    <xdr:col>16</xdr:col>
                    <xdr:colOff>57150</xdr:colOff>
                    <xdr:row>18</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91"/>
  <sheetViews>
    <sheetView showGridLines="0" topLeftCell="C13" zoomScale="85" zoomScaleNormal="85" zoomScaleSheetLayoutView="100" workbookViewId="0">
      <selection activeCell="S31" sqref="S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9.726562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54296875" style="6" bestFit="1" customWidth="1"/>
    <col min="13" max="13" width="2.81640625" style="6" customWidth="1"/>
    <col min="14" max="14" width="11.81640625" style="6" bestFit="1" customWidth="1"/>
    <col min="15" max="15" width="12" style="6" bestFit="1" customWidth="1"/>
    <col min="16" max="16" width="3.81640625" style="6" customWidth="1"/>
    <col min="17" max="17" width="11.26953125" style="6" bestFit="1" customWidth="1"/>
    <col min="18" max="18" width="9.81640625" style="6" bestFit="1" customWidth="1"/>
    <col min="19" max="19" width="12.2695312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1.26953125" style="6" bestFit="1" customWidth="1"/>
    <col min="39" max="39" width="9.81640625" style="6" bestFit="1" customWidth="1"/>
    <col min="40" max="40" width="12.54296875" style="6" bestFit="1" customWidth="1"/>
    <col min="41" max="41" width="2.726562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39"/>
      <c r="O8" s="18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750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16">
        <f>G23*F23</f>
        <v>27.79</v>
      </c>
      <c r="I23" s="27"/>
      <c r="J23" s="24">
        <f>+'Res (100)'!J23</f>
        <v>30.59</v>
      </c>
      <c r="K23" s="29">
        <v>1</v>
      </c>
      <c r="L23" s="216">
        <f>K23*J23</f>
        <v>30.59</v>
      </c>
      <c r="M23" s="27"/>
      <c r="N23" s="217">
        <f>L23-H23</f>
        <v>2.8000000000000007</v>
      </c>
      <c r="O23" s="31">
        <f>IF((H23)=0,"",(N23/H23))</f>
        <v>0.10075566750629726</v>
      </c>
      <c r="Q23" s="24">
        <f>+'Res (100)'!Q23</f>
        <v>32.47</v>
      </c>
      <c r="R23" s="29">
        <v>1</v>
      </c>
      <c r="S23" s="26">
        <f>R23*Q23</f>
        <v>32.47</v>
      </c>
      <c r="T23" s="27"/>
      <c r="U23" s="30">
        <f>S23-L23</f>
        <v>1.879999999999999</v>
      </c>
      <c r="V23" s="31">
        <f>IF((L23)=0,"",(U23/L23))</f>
        <v>6.1457992808107195E-2</v>
      </c>
      <c r="X23" s="24">
        <f>+'Res (100)'!X23</f>
        <v>34.04</v>
      </c>
      <c r="Y23" s="29">
        <v>1</v>
      </c>
      <c r="Z23" s="26">
        <f>Y23*X23</f>
        <v>34.04</v>
      </c>
      <c r="AA23" s="27"/>
      <c r="AB23" s="30">
        <f>Z23-S23</f>
        <v>1.5700000000000003</v>
      </c>
      <c r="AC23" s="31">
        <f>IF((S23)=0,"",(AB23/S23))</f>
        <v>4.8352325223283039E-2</v>
      </c>
      <c r="AE23" s="24">
        <f>+'Res (100)'!AE23</f>
        <v>35.03</v>
      </c>
      <c r="AF23" s="29">
        <v>1</v>
      </c>
      <c r="AG23" s="26">
        <f>AF23*AE23</f>
        <v>35.03</v>
      </c>
      <c r="AH23" s="27"/>
      <c r="AI23" s="30">
        <f>AG23-Z23</f>
        <v>0.99000000000000199</v>
      </c>
      <c r="AJ23" s="31">
        <f>IF((Z23)=0,"",(AI23/Z23))</f>
        <v>2.9083431257344361E-2</v>
      </c>
      <c r="AL23" s="24">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750</v>
      </c>
      <c r="H25" s="26">
        <f t="shared" si="0"/>
        <v>0</v>
      </c>
      <c r="I25" s="27"/>
      <c r="J25" s="24">
        <f>'Proposed Rates'!E81</f>
        <v>0</v>
      </c>
      <c r="K25" s="29">
        <f>$F$18</f>
        <v>750</v>
      </c>
      <c r="L25" s="26">
        <f t="shared" ref="L25:L27" si="9">K25*J25</f>
        <v>0</v>
      </c>
      <c r="M25" s="27"/>
      <c r="N25" s="30">
        <f t="shared" ref="N25:N27" si="10">L25-H25</f>
        <v>0</v>
      </c>
      <c r="O25" s="31" t="str">
        <f t="shared" ref="O25:O27" si="11">IF((H25)=0,"",(N25/H25))</f>
        <v/>
      </c>
      <c r="Q25" s="24">
        <f>'Proposed Rates'!F81</f>
        <v>0</v>
      </c>
      <c r="R25" s="29">
        <f>$F$18</f>
        <v>750</v>
      </c>
      <c r="S25" s="26">
        <f t="shared" ref="S25:S27" si="12">R25*Q25</f>
        <v>0</v>
      </c>
      <c r="T25" s="27"/>
      <c r="U25" s="30">
        <f t="shared" si="1"/>
        <v>0</v>
      </c>
      <c r="V25" s="31" t="str">
        <f t="shared" si="2"/>
        <v/>
      </c>
      <c r="X25" s="24">
        <f>'Proposed Rates'!G81</f>
        <v>0</v>
      </c>
      <c r="Y25" s="29">
        <f>$F$18</f>
        <v>750</v>
      </c>
      <c r="Z25" s="26">
        <f t="shared" ref="Z25:Z27" si="13">Y25*X25</f>
        <v>0</v>
      </c>
      <c r="AA25" s="27"/>
      <c r="AB25" s="30">
        <f t="shared" si="3"/>
        <v>0</v>
      </c>
      <c r="AC25" s="31" t="str">
        <f t="shared" si="4"/>
        <v/>
      </c>
      <c r="AE25" s="24">
        <f>'Proposed Rates'!H81</f>
        <v>0</v>
      </c>
      <c r="AF25" s="29">
        <f>$F$18</f>
        <v>750</v>
      </c>
      <c r="AG25" s="26">
        <f t="shared" ref="AG25:AG27" si="14">AF25*AE25</f>
        <v>0</v>
      </c>
      <c r="AH25" s="27"/>
      <c r="AI25" s="30">
        <f t="shared" si="5"/>
        <v>0</v>
      </c>
      <c r="AJ25" s="31" t="str">
        <f t="shared" si="6"/>
        <v/>
      </c>
      <c r="AL25" s="24">
        <f>'Proposed Rates'!I81</f>
        <v>0</v>
      </c>
      <c r="AM25" s="29">
        <f>$F$18</f>
        <v>750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750</v>
      </c>
      <c r="H26" s="26">
        <f t="shared" si="0"/>
        <v>0</v>
      </c>
      <c r="I26" s="27"/>
      <c r="J26" s="24">
        <f>'Proposed Rates'!E95</f>
        <v>0</v>
      </c>
      <c r="K26" s="29">
        <f t="shared" ref="K26:K27" si="16">$F$18</f>
        <v>750</v>
      </c>
      <c r="L26" s="26">
        <f t="shared" si="9"/>
        <v>0</v>
      </c>
      <c r="M26" s="27"/>
      <c r="N26" s="30">
        <f t="shared" si="10"/>
        <v>0</v>
      </c>
      <c r="O26" s="31" t="str">
        <f t="shared" si="11"/>
        <v/>
      </c>
      <c r="Q26" s="24">
        <f>'Proposed Rates'!F95</f>
        <v>0</v>
      </c>
      <c r="R26" s="29">
        <f t="shared" ref="R26:R27" si="17">$F$18</f>
        <v>750</v>
      </c>
      <c r="S26" s="26">
        <f t="shared" si="12"/>
        <v>0</v>
      </c>
      <c r="T26" s="27"/>
      <c r="U26" s="30">
        <f t="shared" si="1"/>
        <v>0</v>
      </c>
      <c r="V26" s="31" t="str">
        <f t="shared" si="2"/>
        <v/>
      </c>
      <c r="X26" s="24">
        <f>'Proposed Rates'!G95</f>
        <v>0</v>
      </c>
      <c r="Y26" s="29">
        <f t="shared" ref="Y26:Y27" si="18">$F$18</f>
        <v>750</v>
      </c>
      <c r="Z26" s="26">
        <f t="shared" si="13"/>
        <v>0</v>
      </c>
      <c r="AA26" s="27"/>
      <c r="AB26" s="30">
        <f t="shared" si="3"/>
        <v>0</v>
      </c>
      <c r="AC26" s="31" t="str">
        <f t="shared" si="4"/>
        <v/>
      </c>
      <c r="AE26" s="24">
        <f>'Proposed Rates'!H95</f>
        <v>0</v>
      </c>
      <c r="AF26" s="29">
        <f t="shared" ref="AF26:AF27" si="19">$F$18</f>
        <v>750</v>
      </c>
      <c r="AG26" s="26">
        <f t="shared" si="14"/>
        <v>0</v>
      </c>
      <c r="AH26" s="27"/>
      <c r="AI26" s="30">
        <f t="shared" si="5"/>
        <v>0</v>
      </c>
      <c r="AJ26" s="31" t="str">
        <f t="shared" si="6"/>
        <v/>
      </c>
      <c r="AL26" s="24">
        <f>'Proposed Rates'!I95</f>
        <v>0</v>
      </c>
      <c r="AM26" s="29">
        <f t="shared" ref="AM26:AM27" si="20">$F$18</f>
        <v>750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750</v>
      </c>
      <c r="H27" s="26">
        <f t="shared" si="0"/>
        <v>0</v>
      </c>
      <c r="I27" s="27"/>
      <c r="J27" s="24">
        <f>'Proposed Rates'!E109</f>
        <v>0</v>
      </c>
      <c r="K27" s="29">
        <f t="shared" si="16"/>
        <v>750</v>
      </c>
      <c r="L27" s="26">
        <f t="shared" si="9"/>
        <v>0</v>
      </c>
      <c r="M27" s="27"/>
      <c r="N27" s="30">
        <f t="shared" si="10"/>
        <v>0</v>
      </c>
      <c r="O27" s="31" t="str">
        <f t="shared" si="11"/>
        <v/>
      </c>
      <c r="Q27" s="24">
        <f>'Proposed Rates'!F109</f>
        <v>0</v>
      </c>
      <c r="R27" s="29">
        <f t="shared" si="17"/>
        <v>750</v>
      </c>
      <c r="S27" s="26">
        <f t="shared" si="12"/>
        <v>0</v>
      </c>
      <c r="T27" s="27"/>
      <c r="U27" s="30">
        <f t="shared" si="1"/>
        <v>0</v>
      </c>
      <c r="V27" s="31" t="str">
        <f t="shared" si="2"/>
        <v/>
      </c>
      <c r="X27" s="24">
        <f>'Proposed Rates'!G109</f>
        <v>0</v>
      </c>
      <c r="Y27" s="29">
        <f t="shared" si="18"/>
        <v>750</v>
      </c>
      <c r="Z27" s="26">
        <f t="shared" si="13"/>
        <v>0</v>
      </c>
      <c r="AA27" s="27"/>
      <c r="AB27" s="30">
        <f t="shared" si="3"/>
        <v>0</v>
      </c>
      <c r="AC27" s="31" t="str">
        <f t="shared" si="4"/>
        <v/>
      </c>
      <c r="AE27" s="24">
        <f>'Proposed Rates'!H109</f>
        <v>0</v>
      </c>
      <c r="AF27" s="29">
        <f t="shared" si="19"/>
        <v>750</v>
      </c>
      <c r="AG27" s="26">
        <f t="shared" si="14"/>
        <v>0</v>
      </c>
      <c r="AH27" s="27"/>
      <c r="AI27" s="30">
        <f t="shared" si="5"/>
        <v>0</v>
      </c>
      <c r="AJ27" s="31" t="str">
        <f t="shared" si="6"/>
        <v/>
      </c>
      <c r="AL27" s="24">
        <f>'Proposed Rates'!I109</f>
        <v>0</v>
      </c>
      <c r="AM27" s="29">
        <f t="shared" si="20"/>
        <v>750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750</v>
      </c>
      <c r="H29" s="216">
        <f t="shared" si="0"/>
        <v>0</v>
      </c>
      <c r="I29" s="27"/>
      <c r="J29" s="24">
        <f>+'Res (100)'!J29</f>
        <v>0</v>
      </c>
      <c r="K29" s="25">
        <f>$F$18</f>
        <v>750</v>
      </c>
      <c r="L29" s="216">
        <f t="shared" si="22"/>
        <v>0</v>
      </c>
      <c r="M29" s="27"/>
      <c r="N29" s="217">
        <f t="shared" si="23"/>
        <v>0</v>
      </c>
      <c r="O29" s="31" t="str">
        <f t="shared" si="24"/>
        <v/>
      </c>
      <c r="Q29" s="24">
        <f>+'Res (100)'!Q29</f>
        <v>0</v>
      </c>
      <c r="R29" s="25">
        <f>$F$18</f>
        <v>750</v>
      </c>
      <c r="S29" s="26">
        <f t="shared" si="25"/>
        <v>0</v>
      </c>
      <c r="T29" s="27"/>
      <c r="U29" s="30">
        <f t="shared" si="1"/>
        <v>0</v>
      </c>
      <c r="V29" s="31" t="str">
        <f t="shared" si="2"/>
        <v/>
      </c>
      <c r="X29" s="24">
        <f>+'Res (100)'!X29</f>
        <v>0</v>
      </c>
      <c r="Y29" s="25">
        <f>$F$18</f>
        <v>750</v>
      </c>
      <c r="Z29" s="26">
        <f t="shared" si="26"/>
        <v>0</v>
      </c>
      <c r="AA29" s="27"/>
      <c r="AB29" s="30">
        <f t="shared" si="3"/>
        <v>0</v>
      </c>
      <c r="AC29" s="31" t="str">
        <f t="shared" si="4"/>
        <v/>
      </c>
      <c r="AE29" s="24">
        <f>+'Res (100)'!AE29</f>
        <v>0</v>
      </c>
      <c r="AF29" s="25">
        <f>$F$18</f>
        <v>750</v>
      </c>
      <c r="AG29" s="26">
        <f t="shared" si="27"/>
        <v>0</v>
      </c>
      <c r="AH29" s="27"/>
      <c r="AI29" s="30">
        <f t="shared" si="5"/>
        <v>0</v>
      </c>
      <c r="AJ29" s="31" t="str">
        <f t="shared" si="6"/>
        <v/>
      </c>
      <c r="AL29" s="24">
        <f>+'Res (100)'!AL29</f>
        <v>0</v>
      </c>
      <c r="AM29" s="25">
        <f>$F$18</f>
        <v>750</v>
      </c>
      <c r="AN29" s="26">
        <f t="shared" si="28"/>
        <v>0</v>
      </c>
      <c r="AO29" s="27"/>
      <c r="AP29" s="30">
        <f t="shared" si="7"/>
        <v>0</v>
      </c>
      <c r="AQ29" s="31" t="str">
        <f t="shared" si="8"/>
        <v/>
      </c>
    </row>
    <row r="30" spans="2:43" x14ac:dyDescent="0.25">
      <c r="B30" s="21" t="s">
        <v>21</v>
      </c>
      <c r="C30" s="21"/>
      <c r="D30" s="22"/>
      <c r="E30" s="23"/>
      <c r="F30" s="24"/>
      <c r="G30" s="25">
        <f t="shared" ref="G30" si="29">$F$18</f>
        <v>750</v>
      </c>
      <c r="H30" s="26">
        <f t="shared" si="0"/>
        <v>0</v>
      </c>
      <c r="I30" s="27"/>
      <c r="J30" s="24"/>
      <c r="K30" s="25">
        <f t="shared" ref="K30:K38" si="30">$F$18</f>
        <v>750</v>
      </c>
      <c r="L30" s="26">
        <f t="shared" si="22"/>
        <v>0</v>
      </c>
      <c r="M30" s="27"/>
      <c r="N30" s="30">
        <f t="shared" si="23"/>
        <v>0</v>
      </c>
      <c r="O30" s="31" t="str">
        <f t="shared" si="24"/>
        <v/>
      </c>
      <c r="Q30" s="24"/>
      <c r="R30" s="25">
        <f t="shared" ref="R30:R38" si="31">$F$18</f>
        <v>750</v>
      </c>
      <c r="S30" s="26">
        <f t="shared" si="25"/>
        <v>0</v>
      </c>
      <c r="T30" s="27"/>
      <c r="U30" s="30">
        <f t="shared" si="1"/>
        <v>0</v>
      </c>
      <c r="V30" s="31" t="str">
        <f t="shared" si="2"/>
        <v/>
      </c>
      <c r="X30" s="24"/>
      <c r="Y30" s="25">
        <f t="shared" ref="Y30:Y38" si="32">$F$18</f>
        <v>750</v>
      </c>
      <c r="Z30" s="26">
        <f t="shared" si="26"/>
        <v>0</v>
      </c>
      <c r="AA30" s="27"/>
      <c r="AB30" s="30">
        <f t="shared" si="3"/>
        <v>0</v>
      </c>
      <c r="AC30" s="31" t="str">
        <f t="shared" si="4"/>
        <v/>
      </c>
      <c r="AE30" s="24"/>
      <c r="AF30" s="25">
        <f t="shared" ref="AF30:AF38" si="33">$F$18</f>
        <v>750</v>
      </c>
      <c r="AG30" s="26">
        <f t="shared" si="27"/>
        <v>0</v>
      </c>
      <c r="AH30" s="27"/>
      <c r="AI30" s="30">
        <f t="shared" si="5"/>
        <v>0</v>
      </c>
      <c r="AJ30" s="31" t="str">
        <f t="shared" si="6"/>
        <v/>
      </c>
      <c r="AL30" s="24"/>
      <c r="AM30" s="25">
        <f t="shared" ref="AM30:AM38" si="34">$F$18</f>
        <v>750</v>
      </c>
      <c r="AN30" s="26">
        <f t="shared" si="28"/>
        <v>0</v>
      </c>
      <c r="AO30" s="27"/>
      <c r="AP30" s="30">
        <f t="shared" si="7"/>
        <v>0</v>
      </c>
      <c r="AQ30" s="31" t="str">
        <f t="shared" si="8"/>
        <v/>
      </c>
    </row>
    <row r="31" spans="2:43" x14ac:dyDescent="0.25">
      <c r="B31" s="21" t="s">
        <v>136</v>
      </c>
      <c r="C31" s="21"/>
      <c r="D31" s="22" t="s">
        <v>17</v>
      </c>
      <c r="E31" s="23"/>
      <c r="F31" s="24">
        <f>+'Proposed Rates'!D67</f>
        <v>0</v>
      </c>
      <c r="G31" s="25">
        <f>$F$18</f>
        <v>750</v>
      </c>
      <c r="H31" s="26">
        <f t="shared" si="0"/>
        <v>0</v>
      </c>
      <c r="I31" s="27"/>
      <c r="J31" s="178">
        <f>+'Proposed Rates'!E67</f>
        <v>0.25</v>
      </c>
      <c r="K31" s="25">
        <v>1</v>
      </c>
      <c r="L31" s="26">
        <f t="shared" si="22"/>
        <v>0.25</v>
      </c>
      <c r="M31" s="27"/>
      <c r="N31" s="30">
        <f t="shared" si="23"/>
        <v>0.25</v>
      </c>
      <c r="O31" s="31" t="str">
        <f t="shared" si="24"/>
        <v/>
      </c>
      <c r="Q31" s="176">
        <f>+'Res (100)'!Q31</f>
        <v>0.25</v>
      </c>
      <c r="R31" s="25">
        <f t="shared" si="31"/>
        <v>750</v>
      </c>
      <c r="S31" s="26">
        <f>L31</f>
        <v>0.25</v>
      </c>
      <c r="T31" s="27"/>
      <c r="U31" s="30">
        <f t="shared" si="1"/>
        <v>0</v>
      </c>
      <c r="V31" s="31">
        <f t="shared" si="2"/>
        <v>0</v>
      </c>
      <c r="X31" s="24">
        <f>+'Res (100)'!X31</f>
        <v>0</v>
      </c>
      <c r="Y31" s="25">
        <f t="shared" si="32"/>
        <v>750</v>
      </c>
      <c r="Z31" s="26">
        <f t="shared" si="26"/>
        <v>0</v>
      </c>
      <c r="AA31" s="27"/>
      <c r="AB31" s="30">
        <f t="shared" si="3"/>
        <v>-0.25</v>
      </c>
      <c r="AC31" s="31">
        <f t="shared" si="4"/>
        <v>-1</v>
      </c>
      <c r="AE31" s="24">
        <f>+'Res (100)'!AE31</f>
        <v>0</v>
      </c>
      <c r="AF31" s="25">
        <f t="shared" si="33"/>
        <v>750</v>
      </c>
      <c r="AG31" s="26">
        <f t="shared" si="27"/>
        <v>0</v>
      </c>
      <c r="AH31" s="27"/>
      <c r="AI31" s="30">
        <f t="shared" si="5"/>
        <v>0</v>
      </c>
      <c r="AJ31" s="31" t="str">
        <f t="shared" si="6"/>
        <v/>
      </c>
      <c r="AL31" s="24">
        <f>+'Res (100)'!AL31</f>
        <v>0</v>
      </c>
      <c r="AM31" s="25">
        <f t="shared" si="34"/>
        <v>750</v>
      </c>
      <c r="AN31" s="26">
        <f t="shared" si="28"/>
        <v>0</v>
      </c>
      <c r="AO31" s="27"/>
      <c r="AP31" s="30">
        <f t="shared" si="7"/>
        <v>0</v>
      </c>
      <c r="AQ31" s="31" t="str">
        <f t="shared" si="8"/>
        <v/>
      </c>
    </row>
    <row r="32" spans="2:43" x14ac:dyDescent="0.25">
      <c r="B32" s="33"/>
      <c r="C32" s="21"/>
      <c r="D32" s="22"/>
      <c r="E32" s="23"/>
      <c r="F32" s="24"/>
      <c r="G32" s="25">
        <f t="shared" ref="G32:G38" si="35">$F$18</f>
        <v>750</v>
      </c>
      <c r="H32" s="26">
        <f t="shared" si="0"/>
        <v>0</v>
      </c>
      <c r="I32" s="27"/>
      <c r="J32" s="28"/>
      <c r="K32" s="25">
        <f t="shared" si="30"/>
        <v>750</v>
      </c>
      <c r="L32" s="26">
        <f t="shared" si="22"/>
        <v>0</v>
      </c>
      <c r="M32" s="27"/>
      <c r="N32" s="30">
        <f t="shared" si="23"/>
        <v>0</v>
      </c>
      <c r="O32" s="31" t="str">
        <f t="shared" si="24"/>
        <v/>
      </c>
      <c r="Q32" s="24"/>
      <c r="R32" s="25">
        <f t="shared" si="31"/>
        <v>750</v>
      </c>
      <c r="S32" s="26">
        <f t="shared" si="25"/>
        <v>0</v>
      </c>
      <c r="T32" s="27"/>
      <c r="U32" s="30">
        <f t="shared" si="1"/>
        <v>0</v>
      </c>
      <c r="V32" s="31" t="str">
        <f t="shared" si="2"/>
        <v/>
      </c>
      <c r="X32" s="24"/>
      <c r="Y32" s="25">
        <f t="shared" si="32"/>
        <v>750</v>
      </c>
      <c r="Z32" s="26">
        <f t="shared" si="26"/>
        <v>0</v>
      </c>
      <c r="AA32" s="27"/>
      <c r="AB32" s="30">
        <f t="shared" si="3"/>
        <v>0</v>
      </c>
      <c r="AC32" s="31" t="str">
        <f t="shared" si="4"/>
        <v/>
      </c>
      <c r="AE32" s="24"/>
      <c r="AF32" s="25">
        <f t="shared" si="33"/>
        <v>750</v>
      </c>
      <c r="AG32" s="26">
        <f t="shared" si="27"/>
        <v>0</v>
      </c>
      <c r="AH32" s="27"/>
      <c r="AI32" s="30">
        <f t="shared" si="5"/>
        <v>0</v>
      </c>
      <c r="AJ32" s="31" t="str">
        <f t="shared" si="6"/>
        <v/>
      </c>
      <c r="AL32" s="24"/>
      <c r="AM32" s="25">
        <f t="shared" si="34"/>
        <v>750</v>
      </c>
      <c r="AN32" s="26">
        <f t="shared" si="28"/>
        <v>0</v>
      </c>
      <c r="AO32" s="27"/>
      <c r="AP32" s="30">
        <f t="shared" si="7"/>
        <v>0</v>
      </c>
      <c r="AQ32" s="31" t="str">
        <f t="shared" si="8"/>
        <v/>
      </c>
    </row>
    <row r="33" spans="2:43" x14ac:dyDescent="0.25">
      <c r="B33" s="33"/>
      <c r="C33" s="21"/>
      <c r="D33" s="22"/>
      <c r="E33" s="23"/>
      <c r="F33" s="24"/>
      <c r="G33" s="25">
        <f t="shared" si="35"/>
        <v>750</v>
      </c>
      <c r="H33" s="26">
        <f t="shared" si="0"/>
        <v>0</v>
      </c>
      <c r="I33" s="27"/>
      <c r="J33" s="28"/>
      <c r="K33" s="25">
        <f t="shared" si="30"/>
        <v>750</v>
      </c>
      <c r="L33" s="26">
        <f t="shared" si="22"/>
        <v>0</v>
      </c>
      <c r="M33" s="27"/>
      <c r="N33" s="30">
        <f t="shared" si="23"/>
        <v>0</v>
      </c>
      <c r="O33" s="31" t="str">
        <f t="shared" si="24"/>
        <v/>
      </c>
      <c r="Q33" s="28"/>
      <c r="R33" s="25">
        <f t="shared" si="31"/>
        <v>750</v>
      </c>
      <c r="S33" s="26">
        <f t="shared" si="25"/>
        <v>0</v>
      </c>
      <c r="T33" s="27"/>
      <c r="U33" s="30">
        <f t="shared" si="1"/>
        <v>0</v>
      </c>
      <c r="V33" s="31" t="str">
        <f t="shared" si="2"/>
        <v/>
      </c>
      <c r="X33" s="28"/>
      <c r="Y33" s="25">
        <f t="shared" si="32"/>
        <v>750</v>
      </c>
      <c r="Z33" s="26">
        <f t="shared" si="26"/>
        <v>0</v>
      </c>
      <c r="AA33" s="27"/>
      <c r="AB33" s="30">
        <f t="shared" si="3"/>
        <v>0</v>
      </c>
      <c r="AC33" s="31" t="str">
        <f t="shared" si="4"/>
        <v/>
      </c>
      <c r="AE33" s="28"/>
      <c r="AF33" s="25">
        <f t="shared" si="33"/>
        <v>750</v>
      </c>
      <c r="AG33" s="26">
        <f t="shared" si="27"/>
        <v>0</v>
      </c>
      <c r="AH33" s="27"/>
      <c r="AI33" s="30">
        <f t="shared" si="5"/>
        <v>0</v>
      </c>
      <c r="AJ33" s="31" t="str">
        <f t="shared" si="6"/>
        <v/>
      </c>
      <c r="AL33" s="28"/>
      <c r="AM33" s="25">
        <f t="shared" si="34"/>
        <v>750</v>
      </c>
      <c r="AN33" s="26">
        <f t="shared" si="28"/>
        <v>0</v>
      </c>
      <c r="AO33" s="27"/>
      <c r="AP33" s="30">
        <f t="shared" si="7"/>
        <v>0</v>
      </c>
      <c r="AQ33" s="31" t="str">
        <f t="shared" si="8"/>
        <v/>
      </c>
    </row>
    <row r="34" spans="2:43" x14ac:dyDescent="0.25">
      <c r="B34" s="33"/>
      <c r="C34" s="21"/>
      <c r="D34" s="22"/>
      <c r="E34" s="23"/>
      <c r="F34" s="24"/>
      <c r="G34" s="25">
        <f t="shared" si="35"/>
        <v>750</v>
      </c>
      <c r="H34" s="26">
        <f t="shared" si="0"/>
        <v>0</v>
      </c>
      <c r="I34" s="27"/>
      <c r="J34" s="28"/>
      <c r="K34" s="25">
        <f t="shared" si="30"/>
        <v>750</v>
      </c>
      <c r="L34" s="26">
        <f t="shared" si="22"/>
        <v>0</v>
      </c>
      <c r="M34" s="27"/>
      <c r="N34" s="30">
        <f t="shared" si="23"/>
        <v>0</v>
      </c>
      <c r="O34" s="31" t="str">
        <f t="shared" si="24"/>
        <v/>
      </c>
      <c r="Q34" s="28"/>
      <c r="R34" s="25">
        <f t="shared" si="31"/>
        <v>750</v>
      </c>
      <c r="S34" s="26">
        <f t="shared" si="25"/>
        <v>0</v>
      </c>
      <c r="T34" s="27"/>
      <c r="U34" s="30">
        <f t="shared" si="1"/>
        <v>0</v>
      </c>
      <c r="V34" s="31" t="str">
        <f t="shared" si="2"/>
        <v/>
      </c>
      <c r="X34" s="28"/>
      <c r="Y34" s="25">
        <f t="shared" si="32"/>
        <v>750</v>
      </c>
      <c r="Z34" s="26">
        <f t="shared" si="26"/>
        <v>0</v>
      </c>
      <c r="AA34" s="27"/>
      <c r="AB34" s="30">
        <f t="shared" si="3"/>
        <v>0</v>
      </c>
      <c r="AC34" s="31" t="str">
        <f t="shared" si="4"/>
        <v/>
      </c>
      <c r="AE34" s="28"/>
      <c r="AF34" s="25">
        <f t="shared" si="33"/>
        <v>750</v>
      </c>
      <c r="AG34" s="26">
        <f t="shared" si="27"/>
        <v>0</v>
      </c>
      <c r="AH34" s="27"/>
      <c r="AI34" s="30">
        <f t="shared" si="5"/>
        <v>0</v>
      </c>
      <c r="AJ34" s="31" t="str">
        <f t="shared" si="6"/>
        <v/>
      </c>
      <c r="AL34" s="28"/>
      <c r="AM34" s="25">
        <f t="shared" si="34"/>
        <v>750</v>
      </c>
      <c r="AN34" s="26">
        <f t="shared" si="28"/>
        <v>0</v>
      </c>
      <c r="AO34" s="27"/>
      <c r="AP34" s="30">
        <f t="shared" si="7"/>
        <v>0</v>
      </c>
      <c r="AQ34" s="31" t="str">
        <f t="shared" si="8"/>
        <v/>
      </c>
    </row>
    <row r="35" spans="2:43" x14ac:dyDescent="0.25">
      <c r="B35" s="33"/>
      <c r="C35" s="21"/>
      <c r="D35" s="22"/>
      <c r="E35" s="23"/>
      <c r="F35" s="24"/>
      <c r="G35" s="25">
        <f t="shared" si="35"/>
        <v>750</v>
      </c>
      <c r="H35" s="26">
        <f t="shared" si="0"/>
        <v>0</v>
      </c>
      <c r="I35" s="27"/>
      <c r="J35" s="28"/>
      <c r="K35" s="25">
        <f t="shared" si="30"/>
        <v>750</v>
      </c>
      <c r="L35" s="26">
        <f t="shared" si="22"/>
        <v>0</v>
      </c>
      <c r="M35" s="27"/>
      <c r="N35" s="30">
        <f t="shared" si="23"/>
        <v>0</v>
      </c>
      <c r="O35" s="31" t="str">
        <f t="shared" si="24"/>
        <v/>
      </c>
      <c r="Q35" s="28"/>
      <c r="R35" s="25">
        <f t="shared" si="31"/>
        <v>750</v>
      </c>
      <c r="S35" s="26">
        <f t="shared" si="25"/>
        <v>0</v>
      </c>
      <c r="T35" s="27"/>
      <c r="U35" s="30">
        <f t="shared" si="1"/>
        <v>0</v>
      </c>
      <c r="V35" s="31" t="str">
        <f t="shared" si="2"/>
        <v/>
      </c>
      <c r="X35" s="28"/>
      <c r="Y35" s="25">
        <f t="shared" si="32"/>
        <v>750</v>
      </c>
      <c r="Z35" s="26">
        <f t="shared" si="26"/>
        <v>0</v>
      </c>
      <c r="AA35" s="27"/>
      <c r="AB35" s="30">
        <f t="shared" si="3"/>
        <v>0</v>
      </c>
      <c r="AC35" s="31" t="str">
        <f t="shared" si="4"/>
        <v/>
      </c>
      <c r="AE35" s="28"/>
      <c r="AF35" s="25">
        <f t="shared" si="33"/>
        <v>750</v>
      </c>
      <c r="AG35" s="26">
        <f t="shared" si="27"/>
        <v>0</v>
      </c>
      <c r="AH35" s="27"/>
      <c r="AI35" s="30">
        <f t="shared" si="5"/>
        <v>0</v>
      </c>
      <c r="AJ35" s="31" t="str">
        <f t="shared" si="6"/>
        <v/>
      </c>
      <c r="AL35" s="28"/>
      <c r="AM35" s="25">
        <f t="shared" si="34"/>
        <v>750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750</v>
      </c>
      <c r="H37" s="26">
        <f t="shared" si="0"/>
        <v>0</v>
      </c>
      <c r="I37" s="27"/>
      <c r="J37" s="28"/>
      <c r="K37" s="25">
        <f t="shared" si="30"/>
        <v>750</v>
      </c>
      <c r="L37" s="26">
        <f t="shared" si="22"/>
        <v>0</v>
      </c>
      <c r="M37" s="27"/>
      <c r="N37" s="30">
        <f t="shared" si="23"/>
        <v>0</v>
      </c>
      <c r="O37" s="31" t="str">
        <f t="shared" si="24"/>
        <v/>
      </c>
      <c r="Q37" s="28"/>
      <c r="R37" s="25">
        <f t="shared" si="31"/>
        <v>750</v>
      </c>
      <c r="S37" s="26">
        <f t="shared" si="25"/>
        <v>0</v>
      </c>
      <c r="T37" s="27"/>
      <c r="U37" s="30">
        <f t="shared" si="1"/>
        <v>0</v>
      </c>
      <c r="V37" s="31" t="str">
        <f t="shared" si="2"/>
        <v/>
      </c>
      <c r="X37" s="28"/>
      <c r="Y37" s="25">
        <f t="shared" si="32"/>
        <v>750</v>
      </c>
      <c r="Z37" s="26">
        <f t="shared" si="26"/>
        <v>0</v>
      </c>
      <c r="AA37" s="27"/>
      <c r="AB37" s="30">
        <f t="shared" si="3"/>
        <v>0</v>
      </c>
      <c r="AC37" s="31" t="str">
        <f t="shared" si="4"/>
        <v/>
      </c>
      <c r="AE37" s="28"/>
      <c r="AF37" s="25">
        <f t="shared" si="33"/>
        <v>750</v>
      </c>
      <c r="AG37" s="26">
        <f t="shared" si="27"/>
        <v>0</v>
      </c>
      <c r="AH37" s="27"/>
      <c r="AI37" s="30">
        <f t="shared" si="5"/>
        <v>0</v>
      </c>
      <c r="AJ37" s="31" t="str">
        <f t="shared" si="6"/>
        <v/>
      </c>
      <c r="AL37" s="28"/>
      <c r="AM37" s="25">
        <f t="shared" si="34"/>
        <v>750</v>
      </c>
      <c r="AN37" s="26">
        <f t="shared" si="28"/>
        <v>0</v>
      </c>
      <c r="AO37" s="27"/>
      <c r="AP37" s="30">
        <f t="shared" si="7"/>
        <v>0</v>
      </c>
      <c r="AQ37" s="31" t="str">
        <f t="shared" si="8"/>
        <v/>
      </c>
    </row>
    <row r="38" spans="2:43" x14ac:dyDescent="0.25">
      <c r="B38" s="33"/>
      <c r="C38" s="21"/>
      <c r="D38" s="22"/>
      <c r="E38" s="23"/>
      <c r="F38" s="24"/>
      <c r="G38" s="25">
        <f t="shared" si="35"/>
        <v>750</v>
      </c>
      <c r="H38" s="26">
        <f t="shared" si="0"/>
        <v>0</v>
      </c>
      <c r="I38" s="27"/>
      <c r="J38" s="28"/>
      <c r="K38" s="25">
        <f t="shared" si="30"/>
        <v>750</v>
      </c>
      <c r="L38" s="26">
        <f t="shared" si="22"/>
        <v>0</v>
      </c>
      <c r="M38" s="27"/>
      <c r="N38" s="30">
        <f t="shared" si="23"/>
        <v>0</v>
      </c>
      <c r="O38" s="31" t="str">
        <f t="shared" si="24"/>
        <v/>
      </c>
      <c r="Q38" s="28"/>
      <c r="R38" s="25">
        <f t="shared" si="31"/>
        <v>750</v>
      </c>
      <c r="S38" s="26">
        <f t="shared" si="25"/>
        <v>0</v>
      </c>
      <c r="T38" s="27"/>
      <c r="U38" s="30">
        <f t="shared" si="1"/>
        <v>0</v>
      </c>
      <c r="V38" s="31" t="str">
        <f t="shared" si="2"/>
        <v/>
      </c>
      <c r="X38" s="28"/>
      <c r="Y38" s="25">
        <f t="shared" si="32"/>
        <v>750</v>
      </c>
      <c r="Z38" s="26">
        <f t="shared" si="26"/>
        <v>0</v>
      </c>
      <c r="AA38" s="27"/>
      <c r="AB38" s="30">
        <f t="shared" si="3"/>
        <v>0</v>
      </c>
      <c r="AC38" s="31" t="str">
        <f t="shared" si="4"/>
        <v/>
      </c>
      <c r="AE38" s="28"/>
      <c r="AF38" s="25">
        <f t="shared" si="33"/>
        <v>750</v>
      </c>
      <c r="AG38" s="26">
        <f t="shared" si="27"/>
        <v>0</v>
      </c>
      <c r="AH38" s="27"/>
      <c r="AI38" s="30">
        <f t="shared" si="5"/>
        <v>0</v>
      </c>
      <c r="AJ38" s="31" t="str">
        <f t="shared" si="6"/>
        <v/>
      </c>
      <c r="AL38" s="28"/>
      <c r="AM38" s="25">
        <f t="shared" si="34"/>
        <v>750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40" t="s">
        <v>99</v>
      </c>
      <c r="C40" s="21"/>
      <c r="D40" s="22" t="s">
        <v>20</v>
      </c>
      <c r="E40" s="23"/>
      <c r="F40" s="24">
        <f>+'Proposed Rates'!D38</f>
        <v>-2.9999999999999997E-4</v>
      </c>
      <c r="G40" s="25">
        <f>$F$18</f>
        <v>750</v>
      </c>
      <c r="H40" s="26">
        <f>G40*F40</f>
        <v>-0.22499999999999998</v>
      </c>
      <c r="I40" s="27"/>
      <c r="J40" s="28">
        <f>+'Proposed Rates'!E38</f>
        <v>-5.9999999999999995E-4</v>
      </c>
      <c r="K40" s="25">
        <f>$F$18</f>
        <v>750</v>
      </c>
      <c r="L40" s="26">
        <f>K40*J40</f>
        <v>-0.44999999999999996</v>
      </c>
      <c r="M40" s="27"/>
      <c r="N40" s="30">
        <f>L40-H40</f>
        <v>-0.22499999999999998</v>
      </c>
      <c r="O40" s="31">
        <f>IF((H40)=0,"",(N40/H40))</f>
        <v>1</v>
      </c>
      <c r="Q40" s="28">
        <f>+'Proposed Rates'!F38</f>
        <v>-5.9999999999999995E-4</v>
      </c>
      <c r="R40" s="25">
        <f>$F$18</f>
        <v>750</v>
      </c>
      <c r="S40" s="26">
        <f>R40*Q40</f>
        <v>-0.44999999999999996</v>
      </c>
      <c r="T40" s="27"/>
      <c r="U40" s="30">
        <f t="shared" si="1"/>
        <v>0</v>
      </c>
      <c r="V40" s="31">
        <f t="shared" si="2"/>
        <v>0</v>
      </c>
      <c r="X40" s="28">
        <f>+'Proposed Rates'!G38</f>
        <v>0</v>
      </c>
      <c r="Y40" s="25">
        <f>$F$18</f>
        <v>750</v>
      </c>
      <c r="Z40" s="26">
        <f>Y40*X40</f>
        <v>0</v>
      </c>
      <c r="AA40" s="27"/>
      <c r="AB40" s="30">
        <f t="shared" si="3"/>
        <v>0.44999999999999996</v>
      </c>
      <c r="AC40" s="31">
        <f t="shared" si="4"/>
        <v>-1</v>
      </c>
      <c r="AE40" s="28">
        <f>+'Proposed Rates'!H38</f>
        <v>0</v>
      </c>
      <c r="AF40" s="25">
        <f>$F$18</f>
        <v>750</v>
      </c>
      <c r="AG40" s="26">
        <f>AF40*AE40</f>
        <v>0</v>
      </c>
      <c r="AH40" s="27"/>
      <c r="AI40" s="30">
        <f t="shared" si="5"/>
        <v>0</v>
      </c>
      <c r="AJ40" s="31" t="str">
        <f t="shared" si="6"/>
        <v/>
      </c>
      <c r="AL40" s="28">
        <f>+'Proposed Rates'!I38</f>
        <v>0</v>
      </c>
      <c r="AM40" s="25">
        <f>$F$18</f>
        <v>750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Rates'!D139</f>
        <v>0</v>
      </c>
      <c r="G42" s="25">
        <f t="shared" ref="G42:G43" si="36">$F$18</f>
        <v>750</v>
      </c>
      <c r="H42" s="26">
        <f t="shared" ref="H42:H43" si="37">G42*F42</f>
        <v>0</v>
      </c>
      <c r="I42" s="41"/>
      <c r="J42" s="28">
        <f>+'Proposed Rates'!E139</f>
        <v>0</v>
      </c>
      <c r="K42" s="25">
        <f t="shared" ref="K42:K43" si="38">$F$18</f>
        <v>750</v>
      </c>
      <c r="L42" s="26">
        <f t="shared" ref="L42:L43" si="39">K42*J42</f>
        <v>0</v>
      </c>
      <c r="M42" s="42"/>
      <c r="N42" s="30">
        <f t="shared" ref="N42:N43" si="40">L42-H42</f>
        <v>0</v>
      </c>
      <c r="O42" s="31" t="str">
        <f t="shared" ref="O42:O46" si="41">IF((H42)=0,"",(N42/H42))</f>
        <v/>
      </c>
      <c r="Q42" s="28">
        <f>+'Proposed Rates'!F139</f>
        <v>0</v>
      </c>
      <c r="R42" s="25">
        <f t="shared" ref="R42:R43" si="42">$F$18</f>
        <v>750</v>
      </c>
      <c r="S42" s="26">
        <f t="shared" ref="S42:S43" si="43">R42*Q42</f>
        <v>0</v>
      </c>
      <c r="T42" s="42"/>
      <c r="U42" s="30">
        <f t="shared" si="1"/>
        <v>0</v>
      </c>
      <c r="V42" s="31" t="str">
        <f t="shared" si="2"/>
        <v/>
      </c>
      <c r="X42" s="28">
        <f>+'Proposed Rates'!G139</f>
        <v>0</v>
      </c>
      <c r="Y42" s="25">
        <f t="shared" ref="Y42:Y43" si="44">$F$18</f>
        <v>750</v>
      </c>
      <c r="Z42" s="26">
        <f t="shared" ref="Z42:Z43" si="45">Y42*X42</f>
        <v>0</v>
      </c>
      <c r="AA42" s="42"/>
      <c r="AB42" s="30">
        <f t="shared" si="3"/>
        <v>0</v>
      </c>
      <c r="AC42" s="31" t="str">
        <f t="shared" si="4"/>
        <v/>
      </c>
      <c r="AE42" s="28">
        <f>+'Proposed Rates'!H139</f>
        <v>0</v>
      </c>
      <c r="AF42" s="25">
        <f t="shared" ref="AF42:AF43" si="46">$F$18</f>
        <v>750</v>
      </c>
      <c r="AG42" s="26">
        <f t="shared" ref="AG42:AG43" si="47">AF42*AE42</f>
        <v>0</v>
      </c>
      <c r="AH42" s="42"/>
      <c r="AI42" s="30">
        <f t="shared" si="5"/>
        <v>0</v>
      </c>
      <c r="AJ42" s="31" t="str">
        <f t="shared" si="6"/>
        <v/>
      </c>
      <c r="AL42" s="28">
        <f>+'Proposed Rates'!I139</f>
        <v>0</v>
      </c>
      <c r="AM42" s="25">
        <f t="shared" ref="AM42:AM43" si="48">$F$18</f>
        <v>750</v>
      </c>
      <c r="AN42" s="26">
        <f t="shared" ref="AN42:AN43" si="49">AM42*AL42</f>
        <v>0</v>
      </c>
      <c r="AO42" s="42"/>
      <c r="AP42" s="30">
        <f t="shared" si="7"/>
        <v>0</v>
      </c>
      <c r="AQ42" s="31" t="str">
        <f t="shared" si="8"/>
        <v/>
      </c>
    </row>
    <row r="43" spans="2:43" x14ac:dyDescent="0.25">
      <c r="B43" s="40"/>
      <c r="C43" s="21"/>
      <c r="D43" s="22"/>
      <c r="E43" s="23"/>
      <c r="F43" s="24"/>
      <c r="G43" s="25">
        <f t="shared" si="36"/>
        <v>750</v>
      </c>
      <c r="H43" s="26">
        <f t="shared" si="37"/>
        <v>0</v>
      </c>
      <c r="I43" s="41"/>
      <c r="J43" s="28"/>
      <c r="K43" s="25">
        <f t="shared" si="38"/>
        <v>750</v>
      </c>
      <c r="L43" s="26">
        <f t="shared" si="39"/>
        <v>0</v>
      </c>
      <c r="M43" s="42"/>
      <c r="N43" s="30">
        <f t="shared" si="40"/>
        <v>0</v>
      </c>
      <c r="O43" s="31" t="str">
        <f t="shared" si="41"/>
        <v/>
      </c>
      <c r="Q43" s="28"/>
      <c r="R43" s="25">
        <f t="shared" si="42"/>
        <v>750</v>
      </c>
      <c r="S43" s="26">
        <f t="shared" si="43"/>
        <v>0</v>
      </c>
      <c r="T43" s="42"/>
      <c r="U43" s="30">
        <f t="shared" si="1"/>
        <v>0</v>
      </c>
      <c r="V43" s="31" t="str">
        <f t="shared" si="2"/>
        <v/>
      </c>
      <c r="X43" s="28"/>
      <c r="Y43" s="25">
        <f t="shared" si="44"/>
        <v>750</v>
      </c>
      <c r="Z43" s="26">
        <f t="shared" si="45"/>
        <v>0</v>
      </c>
      <c r="AA43" s="42"/>
      <c r="AB43" s="30">
        <f t="shared" si="3"/>
        <v>0</v>
      </c>
      <c r="AC43" s="31" t="str">
        <f t="shared" si="4"/>
        <v/>
      </c>
      <c r="AE43" s="28"/>
      <c r="AF43" s="25">
        <f t="shared" si="46"/>
        <v>750</v>
      </c>
      <c r="AG43" s="26">
        <f t="shared" si="47"/>
        <v>0</v>
      </c>
      <c r="AH43" s="42"/>
      <c r="AI43" s="30">
        <f t="shared" si="5"/>
        <v>0</v>
      </c>
      <c r="AJ43" s="31" t="str">
        <f t="shared" si="6"/>
        <v/>
      </c>
      <c r="AL43" s="28"/>
      <c r="AM43" s="25">
        <f t="shared" si="48"/>
        <v>750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775.12500000000011</v>
      </c>
      <c r="H44" s="26">
        <f>G44*F44</f>
        <v>4.6507500000000007E-2</v>
      </c>
      <c r="I44" s="27"/>
      <c r="J44" s="46">
        <f>'Proposed Rates'!E233</f>
        <v>6.0000000000000002E-5</v>
      </c>
      <c r="K44" s="45">
        <f>$F$18*(1+J73)</f>
        <v>775.35</v>
      </c>
      <c r="L44" s="26">
        <f>K44*J44</f>
        <v>4.6521E-2</v>
      </c>
      <c r="M44" s="27"/>
      <c r="N44" s="30">
        <f>L44-H44</f>
        <v>1.3499999999992685E-5</v>
      </c>
      <c r="O44" s="31">
        <f>IF((H44)=0,"",(N44/H44))</f>
        <v>2.9027576197371784E-4</v>
      </c>
      <c r="Q44" s="46">
        <f>'Proposed Rates'!F233</f>
        <v>6.0000000000000002E-5</v>
      </c>
      <c r="R44" s="45">
        <f>$F$18*(1+Q73)</f>
        <v>775.35</v>
      </c>
      <c r="S44" s="26">
        <f>R44*Q44</f>
        <v>4.6521E-2</v>
      </c>
      <c r="T44" s="27"/>
      <c r="U44" s="30">
        <f t="shared" si="1"/>
        <v>0</v>
      </c>
      <c r="V44" s="31">
        <f t="shared" si="2"/>
        <v>0</v>
      </c>
      <c r="X44" s="46">
        <f>'Proposed Rates'!G233</f>
        <v>6.0000000000000002E-5</v>
      </c>
      <c r="Y44" s="45">
        <f>$F$18*(1+X73)</f>
        <v>775.35</v>
      </c>
      <c r="Z44" s="26">
        <f>Y44*X44</f>
        <v>4.6521E-2</v>
      </c>
      <c r="AA44" s="27"/>
      <c r="AB44" s="30">
        <f t="shared" si="3"/>
        <v>0</v>
      </c>
      <c r="AC44" s="31">
        <f t="shared" si="4"/>
        <v>0</v>
      </c>
      <c r="AE44" s="46">
        <f>'Proposed Rates'!H233</f>
        <v>6.0000000000000002E-5</v>
      </c>
      <c r="AF44" s="45">
        <f>$F$18*(1+AE73)</f>
        <v>775.35</v>
      </c>
      <c r="AG44" s="26">
        <f>AF44*AE44</f>
        <v>4.6521E-2</v>
      </c>
      <c r="AH44" s="27"/>
      <c r="AI44" s="30">
        <f t="shared" si="5"/>
        <v>0</v>
      </c>
      <c r="AJ44" s="31">
        <f t="shared" si="6"/>
        <v>0</v>
      </c>
      <c r="AL44" s="46">
        <f>'Proposed Rates'!I233</f>
        <v>6.0000000000000002E-5</v>
      </c>
      <c r="AM44" s="45">
        <f>$F$18*(1+AL73)</f>
        <v>775.35</v>
      </c>
      <c r="AN44" s="26">
        <f>AM44*AL44</f>
        <v>4.6521E-2</v>
      </c>
      <c r="AO44" s="27"/>
      <c r="AP44" s="30">
        <f t="shared" si="7"/>
        <v>0</v>
      </c>
      <c r="AQ44" s="31">
        <f t="shared" si="8"/>
        <v>0</v>
      </c>
    </row>
    <row r="45" spans="2:43" x14ac:dyDescent="0.25">
      <c r="B45" s="43" t="s">
        <v>25</v>
      </c>
      <c r="C45" s="21"/>
      <c r="D45" s="22"/>
      <c r="E45" s="23"/>
      <c r="F45" s="47">
        <f>0.65*$F$54+0.17*$F$55+0.18*$F$56</f>
        <v>0.12756999999999999</v>
      </c>
      <c r="G45" s="48">
        <f>$F$18*(1+$F$73)-$F$18</f>
        <v>25.125000000000114</v>
      </c>
      <c r="H45" s="26">
        <f t="shared" ref="H45" si="50">G45*F45</f>
        <v>3.2051962500000144</v>
      </c>
      <c r="I45" s="27"/>
      <c r="J45" s="49">
        <f>0.65*$J$54+0.17*$J$55+0.18*$J$56</f>
        <v>0.12756999999999999</v>
      </c>
      <c r="K45" s="48">
        <f>$F$18*(1+$J$73)-$F$18</f>
        <v>25.350000000000023</v>
      </c>
      <c r="L45" s="26">
        <f t="shared" ref="L45" si="51">K45*J45</f>
        <v>3.2338995000000028</v>
      </c>
      <c r="M45" s="27"/>
      <c r="N45" s="30">
        <f t="shared" ref="N45" si="52">L45-H45</f>
        <v>2.8703249999988412E-2</v>
      </c>
      <c r="O45" s="31">
        <f t="shared" ref="O45" si="53">IF((H45)=0,"",(N45/H45))</f>
        <v>8.9552238805933587E-3</v>
      </c>
      <c r="Q45" s="49">
        <f>0.65*$Q$54+0.17*$Q$55+0.18*$Q$56</f>
        <v>0.12756999999999999</v>
      </c>
      <c r="R45" s="48">
        <f>$F$18*(1+Q73)-$F$18</f>
        <v>25.350000000000023</v>
      </c>
      <c r="S45" s="26">
        <f t="shared" ref="S45" si="54">R45*Q45</f>
        <v>3.2338995000000028</v>
      </c>
      <c r="T45" s="27"/>
      <c r="U45" s="30">
        <f t="shared" si="1"/>
        <v>0</v>
      </c>
      <c r="V45" s="31">
        <f t="shared" si="2"/>
        <v>0</v>
      </c>
      <c r="X45" s="49">
        <f>0.65*$X$54+0.17*$X$55+0.18*$X$56</f>
        <v>0.12756999999999999</v>
      </c>
      <c r="Y45" s="48">
        <f>$F$18*(1+X73)-$F$18</f>
        <v>25.350000000000023</v>
      </c>
      <c r="Z45" s="26">
        <f t="shared" ref="Z45" si="55">Y45*X45</f>
        <v>3.2338995000000028</v>
      </c>
      <c r="AA45" s="27"/>
      <c r="AB45" s="30">
        <f t="shared" si="3"/>
        <v>0</v>
      </c>
      <c r="AC45" s="31">
        <f t="shared" si="4"/>
        <v>0</v>
      </c>
      <c r="AE45" s="49">
        <f>0.65*$AE$54+0.17*$AE$55+0.18*$AE$56</f>
        <v>0.12756999999999999</v>
      </c>
      <c r="AF45" s="48">
        <f>$F$18*(1+AE73)-$F$18</f>
        <v>25.350000000000023</v>
      </c>
      <c r="AG45" s="26">
        <f t="shared" ref="AG45" si="56">AF45*AE45</f>
        <v>3.2338995000000028</v>
      </c>
      <c r="AH45" s="27"/>
      <c r="AI45" s="30">
        <f t="shared" si="5"/>
        <v>0</v>
      </c>
      <c r="AJ45" s="31">
        <f t="shared" si="6"/>
        <v>0</v>
      </c>
      <c r="AL45" s="49">
        <f>0.65*$AL$54+0.17*$AL$55+0.18*$AL$56</f>
        <v>0.12756999999999999</v>
      </c>
      <c r="AM45" s="48">
        <f>$F$18*(1+AL73)-$F$18</f>
        <v>25.350000000000023</v>
      </c>
      <c r="AN45" s="26">
        <f t="shared" ref="AN45" si="57">AM45*AL45</f>
        <v>3.2338995000000028</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32.236703750000018</v>
      </c>
      <c r="I47" s="36"/>
      <c r="J47" s="53"/>
      <c r="K47" s="55"/>
      <c r="L47" s="54">
        <f>SUM(L40:L46)+L39</f>
        <v>34.018922651652517</v>
      </c>
      <c r="M47" s="36"/>
      <c r="N47" s="37">
        <f t="shared" ref="N47:N64" si="58">L47-H47</f>
        <v>1.7822189016524987</v>
      </c>
      <c r="O47" s="38">
        <f t="shared" ref="O47:O64" si="59">IF((H47)=0,"",(N47/H47))</f>
        <v>5.5285395041436203E-2</v>
      </c>
      <c r="Q47" s="53"/>
      <c r="R47" s="55"/>
      <c r="S47" s="54">
        <f>SUM(S40:S46)+S39</f>
        <v>35.901030926464109</v>
      </c>
      <c r="T47" s="36"/>
      <c r="U47" s="37">
        <f t="shared" si="1"/>
        <v>1.8821082748115927</v>
      </c>
      <c r="V47" s="38">
        <f t="shared" si="2"/>
        <v>5.5325334493512145E-2</v>
      </c>
      <c r="X47" s="53"/>
      <c r="Y47" s="55"/>
      <c r="Z47" s="54">
        <f>SUM(Z40:Z46)+Z39</f>
        <v>37.890420500000005</v>
      </c>
      <c r="AA47" s="36"/>
      <c r="AB47" s="37">
        <f t="shared" si="3"/>
        <v>1.9893895735358953</v>
      </c>
      <c r="AC47" s="38">
        <f t="shared" si="4"/>
        <v>5.5413160073613243E-2</v>
      </c>
      <c r="AE47" s="53"/>
      <c r="AF47" s="55"/>
      <c r="AG47" s="54">
        <f>SUM(AG40:AG46)+AG39</f>
        <v>38.880420500000007</v>
      </c>
      <c r="AH47" s="36"/>
      <c r="AI47" s="37">
        <f t="shared" si="5"/>
        <v>0.99000000000000199</v>
      </c>
      <c r="AJ47" s="38">
        <f t="shared" si="6"/>
        <v>2.6127976067196242E-2</v>
      </c>
      <c r="AL47" s="53"/>
      <c r="AM47" s="55"/>
      <c r="AN47" s="54">
        <f>SUM(AN40:AN46)+AN39</f>
        <v>39.500420500000004</v>
      </c>
      <c r="AO47" s="36"/>
      <c r="AP47" s="37">
        <f t="shared" si="7"/>
        <v>0.61999999999999744</v>
      </c>
      <c r="AQ47" s="38">
        <f t="shared" si="8"/>
        <v>1.5946329592808735E-2</v>
      </c>
    </row>
    <row r="48" spans="2:43" x14ac:dyDescent="0.25">
      <c r="B48" s="27" t="s">
        <v>28</v>
      </c>
      <c r="C48" s="27"/>
      <c r="D48" s="56" t="s">
        <v>20</v>
      </c>
      <c r="E48" s="57"/>
      <c r="F48" s="28">
        <f>'Proposed Rates'!D153</f>
        <v>7.6E-3</v>
      </c>
      <c r="G48" s="58">
        <f>F18*(1+F73)</f>
        <v>775.12500000000011</v>
      </c>
      <c r="H48" s="26">
        <f>G48*F48</f>
        <v>5.890950000000001</v>
      </c>
      <c r="I48" s="27"/>
      <c r="J48" s="28">
        <f>'Proposed Rates'!E153</f>
        <v>7.6E-3</v>
      </c>
      <c r="K48" s="59">
        <f>F18*(1+J73)</f>
        <v>775.35</v>
      </c>
      <c r="L48" s="26">
        <f>K48*J48</f>
        <v>5.8926600000000002</v>
      </c>
      <c r="M48" s="27"/>
      <c r="N48" s="30">
        <f t="shared" si="58"/>
        <v>1.7099999999992122E-3</v>
      </c>
      <c r="O48" s="31">
        <f t="shared" si="59"/>
        <v>2.9027576197374137E-4</v>
      </c>
      <c r="Q48" s="28">
        <f>'Proposed Rates'!F153</f>
        <v>7.6E-3</v>
      </c>
      <c r="R48" s="59">
        <f>$F$18*(1+Q73)</f>
        <v>775.35</v>
      </c>
      <c r="S48" s="26">
        <f>R48*Q48</f>
        <v>5.8926600000000002</v>
      </c>
      <c r="T48" s="27"/>
      <c r="U48" s="30">
        <f t="shared" si="1"/>
        <v>0</v>
      </c>
      <c r="V48" s="31">
        <f t="shared" si="2"/>
        <v>0</v>
      </c>
      <c r="X48" s="28">
        <f>'Proposed Rates'!G153</f>
        <v>7.6E-3</v>
      </c>
      <c r="Y48" s="59">
        <f>$F$18*(1+X73)</f>
        <v>775.35</v>
      </c>
      <c r="Z48" s="26">
        <f>Y48*X48</f>
        <v>5.8926600000000002</v>
      </c>
      <c r="AA48" s="27"/>
      <c r="AB48" s="30">
        <f t="shared" si="3"/>
        <v>0</v>
      </c>
      <c r="AC48" s="31">
        <f t="shared" si="4"/>
        <v>0</v>
      </c>
      <c r="AE48" s="28">
        <f>'Proposed Rates'!H153</f>
        <v>7.6E-3</v>
      </c>
      <c r="AF48" s="59">
        <f>$F$18*(1+AE73)</f>
        <v>775.35</v>
      </c>
      <c r="AG48" s="26">
        <f>AF48*AE48</f>
        <v>5.8926600000000002</v>
      </c>
      <c r="AH48" s="27"/>
      <c r="AI48" s="30">
        <f t="shared" si="5"/>
        <v>0</v>
      </c>
      <c r="AJ48" s="31">
        <f t="shared" si="6"/>
        <v>0</v>
      </c>
      <c r="AL48" s="28">
        <f>'Proposed Rates'!I153</f>
        <v>7.6E-3</v>
      </c>
      <c r="AM48" s="59">
        <f>$F$18*(1+AL73)</f>
        <v>775.35</v>
      </c>
      <c r="AN48" s="26">
        <f>AM48*AL48</f>
        <v>5.8926600000000002</v>
      </c>
      <c r="AO48" s="27"/>
      <c r="AP48" s="30">
        <f t="shared" si="7"/>
        <v>0</v>
      </c>
      <c r="AQ48" s="31">
        <f t="shared" si="8"/>
        <v>0</v>
      </c>
    </row>
    <row r="49" spans="2:43" ht="25" x14ac:dyDescent="0.25">
      <c r="B49" s="60" t="s">
        <v>29</v>
      </c>
      <c r="C49" s="27"/>
      <c r="D49" s="56" t="s">
        <v>20</v>
      </c>
      <c r="E49" s="57"/>
      <c r="F49" s="28">
        <f>'Proposed Rates'!D167</f>
        <v>5.1999999999999998E-3</v>
      </c>
      <c r="G49" s="58">
        <f>G48</f>
        <v>775.12500000000011</v>
      </c>
      <c r="H49" s="26">
        <f>G49*F49</f>
        <v>4.0306500000000005</v>
      </c>
      <c r="I49" s="27"/>
      <c r="J49" s="28">
        <f>'Proposed Rates'!E167</f>
        <v>5.1999999999999998E-3</v>
      </c>
      <c r="K49" s="59">
        <f>K48</f>
        <v>775.35</v>
      </c>
      <c r="L49" s="26">
        <f>K49*J49</f>
        <v>4.0318199999999997</v>
      </c>
      <c r="M49" s="27"/>
      <c r="N49" s="30">
        <f t="shared" si="58"/>
        <v>1.1699999999992272E-3</v>
      </c>
      <c r="O49" s="31">
        <f t="shared" si="59"/>
        <v>2.9027576197368342E-4</v>
      </c>
      <c r="Q49" s="28">
        <f>'Proposed Rates'!F167</f>
        <v>5.1999999999999998E-3</v>
      </c>
      <c r="R49" s="59">
        <f>R48</f>
        <v>775.35</v>
      </c>
      <c r="S49" s="26">
        <f>R49*Q49</f>
        <v>4.0318199999999997</v>
      </c>
      <c r="T49" s="27"/>
      <c r="U49" s="30">
        <f t="shared" si="1"/>
        <v>0</v>
      </c>
      <c r="V49" s="31">
        <f t="shared" si="2"/>
        <v>0</v>
      </c>
      <c r="X49" s="28">
        <f>'Proposed Rates'!G167</f>
        <v>5.1999999999999998E-3</v>
      </c>
      <c r="Y49" s="59">
        <f>Y48</f>
        <v>775.35</v>
      </c>
      <c r="Z49" s="26">
        <f>Y49*X49</f>
        <v>4.0318199999999997</v>
      </c>
      <c r="AA49" s="27"/>
      <c r="AB49" s="30">
        <f t="shared" si="3"/>
        <v>0</v>
      </c>
      <c r="AC49" s="31">
        <f t="shared" si="4"/>
        <v>0</v>
      </c>
      <c r="AE49" s="28">
        <f>'Proposed Rates'!H167</f>
        <v>5.1999999999999998E-3</v>
      </c>
      <c r="AF49" s="59">
        <f>AF48</f>
        <v>775.35</v>
      </c>
      <c r="AG49" s="26">
        <f>AF49*AE49</f>
        <v>4.0318199999999997</v>
      </c>
      <c r="AH49" s="27"/>
      <c r="AI49" s="30">
        <f t="shared" si="5"/>
        <v>0</v>
      </c>
      <c r="AJ49" s="31">
        <f t="shared" si="6"/>
        <v>0</v>
      </c>
      <c r="AL49" s="28">
        <f>'Proposed Rates'!I167</f>
        <v>5.1999999999999998E-3</v>
      </c>
      <c r="AM49" s="59">
        <f>AM48</f>
        <v>775.35</v>
      </c>
      <c r="AN49" s="26">
        <f>AM49*AL49</f>
        <v>4.0318199999999997</v>
      </c>
      <c r="AO49" s="27"/>
      <c r="AP49" s="30">
        <f t="shared" si="7"/>
        <v>0</v>
      </c>
      <c r="AQ49" s="31">
        <f t="shared" si="8"/>
        <v>0</v>
      </c>
    </row>
    <row r="50" spans="2:43" ht="26" x14ac:dyDescent="0.25">
      <c r="B50" s="50" t="s">
        <v>30</v>
      </c>
      <c r="C50" s="35"/>
      <c r="D50" s="35"/>
      <c r="E50" s="35"/>
      <c r="F50" s="61"/>
      <c r="G50" s="53"/>
      <c r="H50" s="54">
        <f>SUM(H47:H49)</f>
        <v>42.158303750000023</v>
      </c>
      <c r="I50" s="62"/>
      <c r="J50" s="63"/>
      <c r="K50" s="64"/>
      <c r="L50" s="54">
        <f>SUM(L47:L49)</f>
        <v>43.943402651652519</v>
      </c>
      <c r="M50" s="62"/>
      <c r="N50" s="37">
        <f t="shared" si="58"/>
        <v>1.7850989016524963</v>
      </c>
      <c r="O50" s="38">
        <f t="shared" si="59"/>
        <v>4.2342759145106622E-2</v>
      </c>
      <c r="Q50" s="63"/>
      <c r="R50" s="64"/>
      <c r="S50" s="54">
        <f>SUM(S47:S49)</f>
        <v>45.825510926464105</v>
      </c>
      <c r="T50" s="62"/>
      <c r="U50" s="37">
        <f t="shared" si="1"/>
        <v>1.8821082748115856</v>
      </c>
      <c r="V50" s="38">
        <f t="shared" si="2"/>
        <v>4.2830280798494512E-2</v>
      </c>
      <c r="X50" s="63"/>
      <c r="Y50" s="64"/>
      <c r="Z50" s="54">
        <f>SUM(Z47:Z49)</f>
        <v>47.814900500000007</v>
      </c>
      <c r="AA50" s="62"/>
      <c r="AB50" s="37">
        <f t="shared" si="3"/>
        <v>1.9893895735359024</v>
      </c>
      <c r="AC50" s="38">
        <f t="shared" si="4"/>
        <v>4.3412272625356275E-2</v>
      </c>
      <c r="AE50" s="63"/>
      <c r="AF50" s="64"/>
      <c r="AG50" s="54">
        <f>SUM(AG47:AG49)</f>
        <v>48.804900500000002</v>
      </c>
      <c r="AH50" s="62"/>
      <c r="AI50" s="37">
        <f t="shared" si="5"/>
        <v>0.98999999999999488</v>
      </c>
      <c r="AJ50" s="38">
        <f t="shared" si="6"/>
        <v>2.0704842834505004E-2</v>
      </c>
      <c r="AL50" s="63"/>
      <c r="AM50" s="64"/>
      <c r="AN50" s="54">
        <f>SUM(AN47:AN49)</f>
        <v>49.424900500000007</v>
      </c>
      <c r="AO50" s="62"/>
      <c r="AP50" s="37">
        <f t="shared" si="7"/>
        <v>0.62000000000000455</v>
      </c>
      <c r="AQ50" s="38">
        <f t="shared" si="8"/>
        <v>1.2703642331982718E-2</v>
      </c>
    </row>
    <row r="51" spans="2:43" ht="25" x14ac:dyDescent="0.25">
      <c r="B51" s="65" t="s">
        <v>31</v>
      </c>
      <c r="C51" s="21"/>
      <c r="D51" s="22" t="s">
        <v>20</v>
      </c>
      <c r="E51" s="23"/>
      <c r="F51" s="66">
        <f>'Proposed Rates'!D181</f>
        <v>3.3999999999999998E-3</v>
      </c>
      <c r="G51" s="58">
        <f>G49</f>
        <v>775.12500000000011</v>
      </c>
      <c r="H51" s="67">
        <f t="shared" ref="H51:H53" si="60">G51*F51</f>
        <v>2.6354250000000001</v>
      </c>
      <c r="I51" s="27"/>
      <c r="J51" s="66">
        <f>'Proposed Rates'!E181</f>
        <v>3.3999999999999998E-3</v>
      </c>
      <c r="K51" s="59">
        <f>K49</f>
        <v>775.35</v>
      </c>
      <c r="L51" s="67">
        <f t="shared" ref="L51:L53" si="61">K51*J51</f>
        <v>2.63619</v>
      </c>
      <c r="M51" s="27"/>
      <c r="N51" s="30">
        <f t="shared" si="58"/>
        <v>7.6499999999990465E-4</v>
      </c>
      <c r="O51" s="68">
        <f t="shared" si="59"/>
        <v>2.90275761973839E-4</v>
      </c>
      <c r="Q51" s="66">
        <f>'Proposed Rates'!F181</f>
        <v>3.3999999999999998E-3</v>
      </c>
      <c r="R51" s="59">
        <f>R49</f>
        <v>775.35</v>
      </c>
      <c r="S51" s="67">
        <f t="shared" ref="S51:S53" si="62">R51*Q51</f>
        <v>2.63619</v>
      </c>
      <c r="T51" s="27"/>
      <c r="U51" s="30">
        <f t="shared" si="1"/>
        <v>0</v>
      </c>
      <c r="V51" s="68">
        <f t="shared" si="2"/>
        <v>0</v>
      </c>
      <c r="X51" s="66">
        <f>'Proposed Rates'!G181</f>
        <v>3.3999999999999998E-3</v>
      </c>
      <c r="Y51" s="59">
        <f>Y49</f>
        <v>775.35</v>
      </c>
      <c r="Z51" s="67">
        <f t="shared" ref="Z51:Z53" si="63">Y51*X51</f>
        <v>2.63619</v>
      </c>
      <c r="AA51" s="27"/>
      <c r="AB51" s="30">
        <f t="shared" si="3"/>
        <v>0</v>
      </c>
      <c r="AC51" s="68">
        <f t="shared" si="4"/>
        <v>0</v>
      </c>
      <c r="AE51" s="66">
        <f>'Proposed Rates'!H181</f>
        <v>3.3999999999999998E-3</v>
      </c>
      <c r="AF51" s="59">
        <f>AF49</f>
        <v>775.35</v>
      </c>
      <c r="AG51" s="67">
        <f t="shared" ref="AG51:AG53" si="64">AF51*AE51</f>
        <v>2.63619</v>
      </c>
      <c r="AH51" s="27"/>
      <c r="AI51" s="30">
        <f t="shared" si="5"/>
        <v>0</v>
      </c>
      <c r="AJ51" s="68">
        <f t="shared" si="6"/>
        <v>0</v>
      </c>
      <c r="AL51" s="66">
        <f>'Proposed Rates'!I181</f>
        <v>3.3999999999999998E-3</v>
      </c>
      <c r="AM51" s="59">
        <f>AM49</f>
        <v>775.35</v>
      </c>
      <c r="AN51" s="67">
        <f t="shared" ref="AN51:AN53" si="65">AM51*AL51</f>
        <v>2.63619</v>
      </c>
      <c r="AO51" s="27"/>
      <c r="AP51" s="30">
        <f t="shared" si="7"/>
        <v>0</v>
      </c>
      <c r="AQ51" s="68">
        <f t="shared" si="8"/>
        <v>0</v>
      </c>
    </row>
    <row r="52" spans="2:43" ht="25" x14ac:dyDescent="0.25">
      <c r="B52" s="65" t="s">
        <v>32</v>
      </c>
      <c r="C52" s="21"/>
      <c r="D52" s="22" t="s">
        <v>20</v>
      </c>
      <c r="E52" s="23"/>
      <c r="F52" s="66">
        <f>'Proposed Rates'!D195</f>
        <v>5.0000000000000001E-4</v>
      </c>
      <c r="G52" s="58">
        <f>G49</f>
        <v>775.12500000000011</v>
      </c>
      <c r="H52" s="67">
        <f t="shared" si="60"/>
        <v>0.38756250000000009</v>
      </c>
      <c r="I52" s="27"/>
      <c r="J52" s="66">
        <f>'Proposed Rates'!E195</f>
        <v>5.0000000000000001E-4</v>
      </c>
      <c r="K52" s="59">
        <f>K49</f>
        <v>775.35</v>
      </c>
      <c r="L52" s="67">
        <f t="shared" si="61"/>
        <v>0.38767499999999999</v>
      </c>
      <c r="M52" s="27"/>
      <c r="N52" s="30">
        <f t="shared" si="58"/>
        <v>1.1249999999990434E-4</v>
      </c>
      <c r="O52" s="68">
        <f t="shared" si="59"/>
        <v>2.9027576197362829E-4</v>
      </c>
      <c r="Q52" s="66">
        <f>'Proposed Rates'!F195</f>
        <v>5.0000000000000001E-4</v>
      </c>
      <c r="R52" s="59">
        <f>R49</f>
        <v>775.35</v>
      </c>
      <c r="S52" s="67">
        <f t="shared" si="62"/>
        <v>0.38767499999999999</v>
      </c>
      <c r="T52" s="27"/>
      <c r="U52" s="30">
        <f t="shared" si="1"/>
        <v>0</v>
      </c>
      <c r="V52" s="68">
        <f t="shared" si="2"/>
        <v>0</v>
      </c>
      <c r="X52" s="66">
        <f>'Proposed Rates'!G195</f>
        <v>5.0000000000000001E-4</v>
      </c>
      <c r="Y52" s="59">
        <f>Y49</f>
        <v>775.35</v>
      </c>
      <c r="Z52" s="67">
        <f t="shared" si="63"/>
        <v>0.38767499999999999</v>
      </c>
      <c r="AA52" s="27"/>
      <c r="AB52" s="30">
        <f t="shared" si="3"/>
        <v>0</v>
      </c>
      <c r="AC52" s="68">
        <f t="shared" si="4"/>
        <v>0</v>
      </c>
      <c r="AE52" s="66">
        <f>'Proposed Rates'!H195</f>
        <v>5.0000000000000001E-4</v>
      </c>
      <c r="AF52" s="59">
        <f>AF49</f>
        <v>775.35</v>
      </c>
      <c r="AG52" s="67">
        <f t="shared" si="64"/>
        <v>0.38767499999999999</v>
      </c>
      <c r="AH52" s="27"/>
      <c r="AI52" s="30">
        <f t="shared" si="5"/>
        <v>0</v>
      </c>
      <c r="AJ52" s="68">
        <f t="shared" si="6"/>
        <v>0</v>
      </c>
      <c r="AL52" s="66">
        <f>'Proposed Rates'!I195</f>
        <v>5.0000000000000001E-4</v>
      </c>
      <c r="AM52" s="59">
        <f>AM49</f>
        <v>775.35</v>
      </c>
      <c r="AN52" s="67">
        <f t="shared" si="65"/>
        <v>0.38767499999999999</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487.5</v>
      </c>
      <c r="H54" s="67">
        <f t="shared" ref="H54:H56" si="66">G54*F54</f>
        <v>49.237500000000004</v>
      </c>
      <c r="I54" s="27"/>
      <c r="J54" s="66">
        <f>'Proposed Rates'!E222</f>
        <v>0.10100000000000001</v>
      </c>
      <c r="K54" s="71">
        <f>$G$54</f>
        <v>487.5</v>
      </c>
      <c r="L54" s="67">
        <f t="shared" ref="L54:L56" si="67">K54*J54</f>
        <v>49.237500000000004</v>
      </c>
      <c r="M54" s="27"/>
      <c r="N54" s="30">
        <f t="shared" si="58"/>
        <v>0</v>
      </c>
      <c r="O54" s="68">
        <f t="shared" si="59"/>
        <v>0</v>
      </c>
      <c r="Q54" s="66">
        <f>'Proposed Rates'!F222</f>
        <v>0.10100000000000001</v>
      </c>
      <c r="R54" s="71">
        <f>$G$54</f>
        <v>487.5</v>
      </c>
      <c r="S54" s="67">
        <f t="shared" ref="S54:S56" si="68">R54*Q54</f>
        <v>49.237500000000004</v>
      </c>
      <c r="T54" s="27"/>
      <c r="U54" s="30">
        <f t="shared" si="1"/>
        <v>0</v>
      </c>
      <c r="V54" s="68">
        <f t="shared" si="2"/>
        <v>0</v>
      </c>
      <c r="X54" s="66">
        <f>'Proposed Rates'!G222</f>
        <v>0.10100000000000001</v>
      </c>
      <c r="Y54" s="71">
        <f>$G$54</f>
        <v>487.5</v>
      </c>
      <c r="Z54" s="67">
        <f t="shared" ref="Z54:Z56" si="69">Y54*X54</f>
        <v>49.237500000000004</v>
      </c>
      <c r="AA54" s="27"/>
      <c r="AB54" s="30">
        <f t="shared" si="3"/>
        <v>0</v>
      </c>
      <c r="AC54" s="68">
        <f t="shared" si="4"/>
        <v>0</v>
      </c>
      <c r="AE54" s="66">
        <f>'Proposed Rates'!H222</f>
        <v>0.10100000000000001</v>
      </c>
      <c r="AF54" s="71">
        <f>$G$54</f>
        <v>487.5</v>
      </c>
      <c r="AG54" s="67">
        <f t="shared" ref="AG54:AG56" si="70">AF54*AE54</f>
        <v>49.237500000000004</v>
      </c>
      <c r="AH54" s="27"/>
      <c r="AI54" s="30">
        <f t="shared" si="5"/>
        <v>0</v>
      </c>
      <c r="AJ54" s="68">
        <f t="shared" si="6"/>
        <v>0</v>
      </c>
      <c r="AL54" s="66">
        <f>'Proposed Rates'!I222</f>
        <v>0.10100000000000001</v>
      </c>
      <c r="AM54" s="71">
        <f>$G$54</f>
        <v>487.5</v>
      </c>
      <c r="AN54" s="67">
        <f t="shared" ref="AN54:AN56" si="71">AM54*AL54</f>
        <v>49.237500000000004</v>
      </c>
      <c r="AO54" s="27"/>
      <c r="AP54" s="30">
        <f t="shared" si="7"/>
        <v>0</v>
      </c>
      <c r="AQ54" s="68">
        <f t="shared" si="8"/>
        <v>0</v>
      </c>
    </row>
    <row r="55" spans="2:43" x14ac:dyDescent="0.25">
      <c r="B55" s="43" t="s">
        <v>35</v>
      </c>
      <c r="C55" s="21"/>
      <c r="D55" s="22"/>
      <c r="E55" s="23"/>
      <c r="F55" s="66">
        <f>'Proposed Rates'!D223</f>
        <v>0.14399999999999999</v>
      </c>
      <c r="G55" s="71">
        <f>0.17*$F$18</f>
        <v>127.50000000000001</v>
      </c>
      <c r="H55" s="67">
        <f t="shared" si="66"/>
        <v>18.36</v>
      </c>
      <c r="I55" s="27"/>
      <c r="J55" s="66">
        <f>'Proposed Rates'!E223</f>
        <v>0.14399999999999999</v>
      </c>
      <c r="K55" s="71">
        <f>$G$55</f>
        <v>127.50000000000001</v>
      </c>
      <c r="L55" s="67">
        <f t="shared" si="67"/>
        <v>18.36</v>
      </c>
      <c r="M55" s="27"/>
      <c r="N55" s="30">
        <f t="shared" si="58"/>
        <v>0</v>
      </c>
      <c r="O55" s="68">
        <f t="shared" si="59"/>
        <v>0</v>
      </c>
      <c r="Q55" s="66">
        <f>'Proposed Rates'!F223</f>
        <v>0.14399999999999999</v>
      </c>
      <c r="R55" s="71">
        <f>$G$55</f>
        <v>127.50000000000001</v>
      </c>
      <c r="S55" s="67">
        <f t="shared" si="68"/>
        <v>18.36</v>
      </c>
      <c r="T55" s="27"/>
      <c r="U55" s="30">
        <f t="shared" si="1"/>
        <v>0</v>
      </c>
      <c r="V55" s="68">
        <f t="shared" si="2"/>
        <v>0</v>
      </c>
      <c r="X55" s="66">
        <f>'Proposed Rates'!G223</f>
        <v>0.14399999999999999</v>
      </c>
      <c r="Y55" s="71">
        <f>$G$55</f>
        <v>127.50000000000001</v>
      </c>
      <c r="Z55" s="67">
        <f t="shared" si="69"/>
        <v>18.36</v>
      </c>
      <c r="AA55" s="27"/>
      <c r="AB55" s="30">
        <f t="shared" si="3"/>
        <v>0</v>
      </c>
      <c r="AC55" s="68">
        <f t="shared" si="4"/>
        <v>0</v>
      </c>
      <c r="AE55" s="66">
        <f>'Proposed Rates'!H223</f>
        <v>0.14399999999999999</v>
      </c>
      <c r="AF55" s="71">
        <f>$G$55</f>
        <v>127.50000000000001</v>
      </c>
      <c r="AG55" s="67">
        <f t="shared" si="70"/>
        <v>18.36</v>
      </c>
      <c r="AH55" s="27"/>
      <c r="AI55" s="30">
        <f t="shared" si="5"/>
        <v>0</v>
      </c>
      <c r="AJ55" s="68">
        <f t="shared" si="6"/>
        <v>0</v>
      </c>
      <c r="AL55" s="66">
        <f>'Proposed Rates'!I223</f>
        <v>0.14399999999999999</v>
      </c>
      <c r="AM55" s="71">
        <f>$G$55</f>
        <v>127.50000000000001</v>
      </c>
      <c r="AN55" s="67">
        <f t="shared" si="71"/>
        <v>18.36</v>
      </c>
      <c r="AO55" s="27"/>
      <c r="AP55" s="30">
        <f t="shared" si="7"/>
        <v>0</v>
      </c>
      <c r="AQ55" s="68">
        <f t="shared" si="8"/>
        <v>0</v>
      </c>
    </row>
    <row r="56" spans="2:43" x14ac:dyDescent="0.25">
      <c r="B56" s="11" t="s">
        <v>36</v>
      </c>
      <c r="C56" s="21"/>
      <c r="D56" s="22"/>
      <c r="E56" s="23"/>
      <c r="F56" s="66">
        <f>'Proposed Rates'!D224</f>
        <v>0.20799999999999999</v>
      </c>
      <c r="G56" s="71">
        <f>0.18*$F$18</f>
        <v>135</v>
      </c>
      <c r="H56" s="67">
        <f t="shared" si="66"/>
        <v>28.08</v>
      </c>
      <c r="I56" s="27"/>
      <c r="J56" s="66">
        <f>'Proposed Rates'!E224</f>
        <v>0.20799999999999999</v>
      </c>
      <c r="K56" s="71">
        <f>$G$56</f>
        <v>135</v>
      </c>
      <c r="L56" s="67">
        <f t="shared" si="67"/>
        <v>28.08</v>
      </c>
      <c r="M56" s="27"/>
      <c r="N56" s="30">
        <f t="shared" si="58"/>
        <v>0</v>
      </c>
      <c r="O56" s="68">
        <f t="shared" si="59"/>
        <v>0</v>
      </c>
      <c r="Q56" s="66">
        <f>'Proposed Rates'!F224</f>
        <v>0.20799999999999999</v>
      </c>
      <c r="R56" s="71">
        <f>$G$56</f>
        <v>135</v>
      </c>
      <c r="S56" s="67">
        <f t="shared" si="68"/>
        <v>28.08</v>
      </c>
      <c r="T56" s="27"/>
      <c r="U56" s="30">
        <f t="shared" si="1"/>
        <v>0</v>
      </c>
      <c r="V56" s="68">
        <f t="shared" si="2"/>
        <v>0</v>
      </c>
      <c r="X56" s="66">
        <f>'Proposed Rates'!G224</f>
        <v>0.20799999999999999</v>
      </c>
      <c r="Y56" s="71">
        <f>$G$56</f>
        <v>135</v>
      </c>
      <c r="Z56" s="67">
        <f t="shared" si="69"/>
        <v>28.08</v>
      </c>
      <c r="AA56" s="27"/>
      <c r="AB56" s="30">
        <f t="shared" si="3"/>
        <v>0</v>
      </c>
      <c r="AC56" s="68">
        <f t="shared" si="4"/>
        <v>0</v>
      </c>
      <c r="AE56" s="66">
        <f>'Proposed Rates'!H224</f>
        <v>0.20799999999999999</v>
      </c>
      <c r="AF56" s="71">
        <f>$G$56</f>
        <v>135</v>
      </c>
      <c r="AG56" s="67">
        <f t="shared" si="70"/>
        <v>28.08</v>
      </c>
      <c r="AH56" s="27"/>
      <c r="AI56" s="30">
        <f t="shared" si="5"/>
        <v>0</v>
      </c>
      <c r="AJ56" s="68">
        <f t="shared" si="6"/>
        <v>0</v>
      </c>
      <c r="AL56" s="66">
        <f>'Proposed Rates'!I224</f>
        <v>0.20799999999999999</v>
      </c>
      <c r="AM56" s="71">
        <f>$G$56</f>
        <v>135</v>
      </c>
      <c r="AN56" s="67">
        <f t="shared" si="71"/>
        <v>28.08</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Rates'!I226</f>
        <v>0.11899999999999999</v>
      </c>
      <c r="AM57" s="76">
        <f>$G$57</f>
        <v>600</v>
      </c>
      <c r="AN57" s="67">
        <f>AM57*AL57</f>
        <v>71.399999999999991</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150</v>
      </c>
      <c r="H58" s="67">
        <f>G58*F58</f>
        <v>20.85</v>
      </c>
      <c r="I58" s="77"/>
      <c r="J58" s="66">
        <f>'Proposed Rates'!E227</f>
        <v>0.13900000000000001</v>
      </c>
      <c r="K58" s="76">
        <f>$G$58</f>
        <v>150</v>
      </c>
      <c r="L58" s="67">
        <f>K58*J58</f>
        <v>20.85</v>
      </c>
      <c r="M58" s="77"/>
      <c r="N58" s="78">
        <f t="shared" si="58"/>
        <v>0</v>
      </c>
      <c r="O58" s="68">
        <f t="shared" si="59"/>
        <v>0</v>
      </c>
      <c r="Q58" s="66">
        <f>'Proposed Rates'!F227</f>
        <v>0.13900000000000001</v>
      </c>
      <c r="R58" s="76">
        <f>$G$58</f>
        <v>150</v>
      </c>
      <c r="S58" s="67">
        <f>R58*Q58</f>
        <v>20.85</v>
      </c>
      <c r="T58" s="77"/>
      <c r="U58" s="78">
        <f t="shared" si="1"/>
        <v>0</v>
      </c>
      <c r="V58" s="68">
        <f t="shared" si="2"/>
        <v>0</v>
      </c>
      <c r="X58" s="66">
        <f>'Proposed Rates'!G227</f>
        <v>0.13900000000000001</v>
      </c>
      <c r="Y58" s="76">
        <f>$G$58</f>
        <v>150</v>
      </c>
      <c r="Z58" s="67">
        <f>Y58*X58</f>
        <v>20.85</v>
      </c>
      <c r="AA58" s="77"/>
      <c r="AB58" s="78">
        <f t="shared" si="3"/>
        <v>0</v>
      </c>
      <c r="AC58" s="68">
        <f t="shared" si="4"/>
        <v>0</v>
      </c>
      <c r="AE58" s="66">
        <f>'Proposed Rates'!H227</f>
        <v>0.13900000000000001</v>
      </c>
      <c r="AF58" s="76">
        <f>$G$58</f>
        <v>150</v>
      </c>
      <c r="AG58" s="67">
        <f>AF58*AE58</f>
        <v>20.85</v>
      </c>
      <c r="AH58" s="77"/>
      <c r="AI58" s="78">
        <f t="shared" si="5"/>
        <v>0</v>
      </c>
      <c r="AJ58" s="68">
        <f t="shared" si="6"/>
        <v>0</v>
      </c>
      <c r="AL58" s="66">
        <f>'Proposed Rates'!I227</f>
        <v>0.13900000000000001</v>
      </c>
      <c r="AM58" s="76">
        <f>$G$58</f>
        <v>150</v>
      </c>
      <c r="AN58" s="67">
        <f>AM58*AL58</f>
        <v>20.85</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141.10879125000002</v>
      </c>
      <c r="I60" s="94"/>
      <c r="J60" s="95"/>
      <c r="K60" s="95"/>
      <c r="L60" s="93">
        <f>SUM(L51:L56,L50)</f>
        <v>143.26476765165251</v>
      </c>
      <c r="M60" s="96"/>
      <c r="N60" s="97">
        <f t="shared" ref="N60" si="72">L60-H60</f>
        <v>2.1559764016524809</v>
      </c>
      <c r="O60" s="98">
        <f t="shared" ref="O60" si="73">IF((H60)=0,"",(N60/H60))</f>
        <v>1.5278824108363133E-2</v>
      </c>
      <c r="Q60" s="95"/>
      <c r="R60" s="95"/>
      <c r="S60" s="97">
        <f>SUM(S51:S56,S50)</f>
        <v>145.16687592646412</v>
      </c>
      <c r="T60" s="96"/>
      <c r="U60" s="97">
        <f t="shared" si="1"/>
        <v>1.90210827481161</v>
      </c>
      <c r="V60" s="98">
        <f>IF((L60)=0,"",(U60/L60))</f>
        <v>1.3276874042308684E-2</v>
      </c>
      <c r="X60" s="95"/>
      <c r="Y60" s="95"/>
      <c r="Z60" s="97">
        <f>SUM(Z51:Z56,Z50)</f>
        <v>147.1762655</v>
      </c>
      <c r="AA60" s="96"/>
      <c r="AB60" s="97">
        <f t="shared" si="3"/>
        <v>2.0093895735358842</v>
      </c>
      <c r="AC60" s="98">
        <f>IF((S60)=0,"",(AB60/S60))</f>
        <v>1.3841928888472896E-2</v>
      </c>
      <c r="AE60" s="95"/>
      <c r="AF60" s="95"/>
      <c r="AG60" s="97">
        <f>SUM(AG51:AG56,AG50)</f>
        <v>148.18626549999999</v>
      </c>
      <c r="AH60" s="96"/>
      <c r="AI60" s="97">
        <f t="shared" ref="AI60:AI64" si="74">AG60-Z60</f>
        <v>1.0099999999999909</v>
      </c>
      <c r="AJ60" s="98">
        <f>IF((Z60)=0,"",(AI60/Z60))</f>
        <v>6.8625195548258485E-3</v>
      </c>
      <c r="AL60" s="95"/>
      <c r="AM60" s="95"/>
      <c r="AN60" s="97">
        <f>SUM(AN51:AN56,AN50)</f>
        <v>148.82626550000001</v>
      </c>
      <c r="AO60" s="96"/>
      <c r="AP60" s="97">
        <f t="shared" ref="AP60:AP64" si="75">AN60-AG60</f>
        <v>0.64000000000001478</v>
      </c>
      <c r="AQ60" s="98">
        <f>IF((AG60)=0,"",(AP60/AG60))</f>
        <v>4.3188887839272451E-3</v>
      </c>
    </row>
    <row r="61" spans="2:43" x14ac:dyDescent="0.25">
      <c r="B61" s="99" t="s">
        <v>40</v>
      </c>
      <c r="C61" s="21"/>
      <c r="D61" s="21"/>
      <c r="E61" s="21"/>
      <c r="F61" s="100">
        <v>0.13</v>
      </c>
      <c r="G61" s="101"/>
      <c r="H61" s="102">
        <f>H60*F61</f>
        <v>18.344142862500004</v>
      </c>
      <c r="I61" s="103"/>
      <c r="J61" s="104">
        <v>0.13</v>
      </c>
      <c r="K61" s="103"/>
      <c r="L61" s="105">
        <f>L60*J61</f>
        <v>18.624419794714825</v>
      </c>
      <c r="M61" s="106"/>
      <c r="N61" s="107">
        <f t="shared" si="58"/>
        <v>0.28027693221482153</v>
      </c>
      <c r="O61" s="108">
        <f t="shared" si="59"/>
        <v>1.5278824108363077E-2</v>
      </c>
      <c r="Q61" s="104">
        <v>0.13</v>
      </c>
      <c r="R61" s="103"/>
      <c r="S61" s="105">
        <f>S60*Q61</f>
        <v>18.871693870440335</v>
      </c>
      <c r="T61" s="106"/>
      <c r="U61" s="107">
        <f t="shared" si="1"/>
        <v>0.2472740757255103</v>
      </c>
      <c r="V61" s="108">
        <f t="shared" ref="V61:V70" si="76">IF((L61)=0,"",(U61/L61))</f>
        <v>1.3276874042308737E-2</v>
      </c>
      <c r="X61" s="104">
        <v>0.13</v>
      </c>
      <c r="Y61" s="103"/>
      <c r="Z61" s="105">
        <f>Z60*X61</f>
        <v>19.132914515</v>
      </c>
      <c r="AA61" s="106"/>
      <c r="AB61" s="107">
        <f t="shared" si="3"/>
        <v>0.26122064455966409</v>
      </c>
      <c r="AC61" s="108">
        <f t="shared" ref="AC61:AC70" si="77">IF((S61)=0,"",(AB61/S61))</f>
        <v>1.3841928888472851E-2</v>
      </c>
      <c r="AE61" s="104">
        <v>0.13</v>
      </c>
      <c r="AF61" s="103"/>
      <c r="AG61" s="105">
        <f>AG60*AE61</f>
        <v>19.264214514999999</v>
      </c>
      <c r="AH61" s="106"/>
      <c r="AI61" s="107">
        <f t="shared" si="74"/>
        <v>0.13129999999999953</v>
      </c>
      <c r="AJ61" s="108">
        <f t="shared" ref="AJ61:AJ70" si="78">IF((Z61)=0,"",(AI61/Z61))</f>
        <v>6.8625195548258858E-3</v>
      </c>
      <c r="AL61" s="104">
        <v>0.13</v>
      </c>
      <c r="AM61" s="103"/>
      <c r="AN61" s="105">
        <f>AN60*AL61</f>
        <v>19.347414515000001</v>
      </c>
      <c r="AO61" s="106"/>
      <c r="AP61" s="107">
        <f t="shared" si="75"/>
        <v>8.3200000000001495E-2</v>
      </c>
      <c r="AQ61" s="108">
        <f t="shared" ref="AQ61:AQ70" si="79">IF((AG61)=0,"",(AP61/AG61))</f>
        <v>4.3188887839272225E-3</v>
      </c>
    </row>
    <row r="62" spans="2:43" ht="13" x14ac:dyDescent="0.25">
      <c r="B62" s="109" t="s">
        <v>41</v>
      </c>
      <c r="C62" s="21"/>
      <c r="D62" s="21"/>
      <c r="E62" s="21"/>
      <c r="F62" s="110"/>
      <c r="G62" s="101"/>
      <c r="H62" s="102">
        <f>H60+H61</f>
        <v>159.45293411250003</v>
      </c>
      <c r="I62" s="103"/>
      <c r="J62" s="103"/>
      <c r="K62" s="103"/>
      <c r="L62" s="105">
        <f>L60+L61</f>
        <v>161.88918744636732</v>
      </c>
      <c r="M62" s="106"/>
      <c r="N62" s="107">
        <f t="shared" si="58"/>
        <v>2.4362533338672847</v>
      </c>
      <c r="O62" s="108">
        <f t="shared" si="59"/>
        <v>1.5278824108363015E-2</v>
      </c>
      <c r="Q62" s="103"/>
      <c r="R62" s="103"/>
      <c r="S62" s="105">
        <f>S60+S61</f>
        <v>164.03856979690445</v>
      </c>
      <c r="T62" s="106"/>
      <c r="U62" s="107">
        <f t="shared" si="1"/>
        <v>2.1493823505371381</v>
      </c>
      <c r="V62" s="108">
        <f t="shared" si="76"/>
        <v>1.3276874042308802E-2</v>
      </c>
      <c r="X62" s="103"/>
      <c r="Y62" s="103"/>
      <c r="Z62" s="105">
        <f>Z60+Z61</f>
        <v>166.30918001500001</v>
      </c>
      <c r="AA62" s="106"/>
      <c r="AB62" s="107">
        <f t="shared" si="3"/>
        <v>2.2706102180955554</v>
      </c>
      <c r="AC62" s="108">
        <f t="shared" si="77"/>
        <v>1.3841928888472934E-2</v>
      </c>
      <c r="AE62" s="103"/>
      <c r="AF62" s="103"/>
      <c r="AG62" s="105">
        <f>AG60+AG61</f>
        <v>167.45048001499998</v>
      </c>
      <c r="AH62" s="106"/>
      <c r="AI62" s="107">
        <f t="shared" si="74"/>
        <v>1.1412999999999727</v>
      </c>
      <c r="AJ62" s="108">
        <f t="shared" si="78"/>
        <v>6.8625195548257453E-3</v>
      </c>
      <c r="AL62" s="103"/>
      <c r="AM62" s="103"/>
      <c r="AN62" s="105">
        <f>AN60+AN61</f>
        <v>168.173680015</v>
      </c>
      <c r="AO62" s="106"/>
      <c r="AP62" s="107">
        <f t="shared" si="75"/>
        <v>0.72320000000001983</v>
      </c>
      <c r="AQ62" s="108">
        <f t="shared" si="79"/>
        <v>4.3188887839272633E-3</v>
      </c>
    </row>
    <row r="63" spans="2:43" ht="15.75" customHeight="1" x14ac:dyDescent="0.25">
      <c r="B63" s="405" t="s">
        <v>127</v>
      </c>
      <c r="C63" s="405"/>
      <c r="D63" s="405"/>
      <c r="E63" s="21"/>
      <c r="F63" s="242">
        <f>'Res (100)'!F64</f>
        <v>0.318</v>
      </c>
      <c r="G63" s="101"/>
      <c r="H63" s="111">
        <f>F63*H60</f>
        <v>44.872595617500011</v>
      </c>
      <c r="I63" s="103"/>
      <c r="J63" s="268">
        <f>'Res (100)'!J64</f>
        <v>0.318</v>
      </c>
      <c r="K63" s="103"/>
      <c r="L63" s="112">
        <f>J63*L60</f>
        <v>45.558196113225499</v>
      </c>
      <c r="M63" s="106"/>
      <c r="N63" s="112">
        <f t="shared" si="58"/>
        <v>0.6856004957254882</v>
      </c>
      <c r="O63" s="113">
        <f t="shared" si="59"/>
        <v>1.5278824108363115E-2</v>
      </c>
      <c r="Q63" s="268">
        <f>'Res (100)'!Q64</f>
        <v>0.318</v>
      </c>
      <c r="R63" s="103"/>
      <c r="S63" s="112">
        <f>Q63*S60</f>
        <v>46.163066544615589</v>
      </c>
      <c r="T63" s="106"/>
      <c r="U63" s="112">
        <f t="shared" si="1"/>
        <v>0.60487043139008989</v>
      </c>
      <c r="V63" s="113">
        <f t="shared" si="76"/>
        <v>1.3276874042308637E-2</v>
      </c>
      <c r="X63" s="268">
        <f>Q63</f>
        <v>0.318</v>
      </c>
      <c r="Y63" s="103"/>
      <c r="Z63" s="112">
        <f>X63*Z60</f>
        <v>46.802052429</v>
      </c>
      <c r="AA63" s="106"/>
      <c r="AB63" s="112">
        <f t="shared" si="3"/>
        <v>0.63898588438441095</v>
      </c>
      <c r="AC63" s="113">
        <f t="shared" si="77"/>
        <v>1.3841928888472891E-2</v>
      </c>
      <c r="AE63" s="268">
        <f>X63</f>
        <v>0.318</v>
      </c>
      <c r="AF63" s="103"/>
      <c r="AG63" s="112">
        <f>AE63*AG60</f>
        <v>47.123232428999998</v>
      </c>
      <c r="AH63" s="106"/>
      <c r="AI63" s="112">
        <f t="shared" si="74"/>
        <v>0.32117999999999824</v>
      </c>
      <c r="AJ63" s="113">
        <f t="shared" si="78"/>
        <v>6.8625195548258728E-3</v>
      </c>
      <c r="AL63" s="268">
        <f>AE63</f>
        <v>0.318</v>
      </c>
      <c r="AM63" s="103"/>
      <c r="AN63" s="112">
        <f>AL63*AN60</f>
        <v>47.326752429000003</v>
      </c>
      <c r="AO63" s="106"/>
      <c r="AP63" s="112">
        <f t="shared" si="75"/>
        <v>0.20352000000000459</v>
      </c>
      <c r="AQ63" s="113">
        <f t="shared" si="79"/>
        <v>4.3188887839272425E-3</v>
      </c>
    </row>
    <row r="64" spans="2:43" ht="13.5" customHeight="1" thickBot="1" x14ac:dyDescent="0.3">
      <c r="B64" s="406" t="s">
        <v>126</v>
      </c>
      <c r="C64" s="406"/>
      <c r="D64" s="406"/>
      <c r="E64" s="114"/>
      <c r="F64" s="115"/>
      <c r="G64" s="116"/>
      <c r="H64" s="117">
        <f>H62-H63</f>
        <v>114.58033849500002</v>
      </c>
      <c r="I64" s="118"/>
      <c r="J64" s="118"/>
      <c r="K64" s="118"/>
      <c r="L64" s="119">
        <f>L62-L63</f>
        <v>116.33099133314181</v>
      </c>
      <c r="M64" s="120"/>
      <c r="N64" s="121">
        <f t="shared" si="58"/>
        <v>1.7506528381417894</v>
      </c>
      <c r="O64" s="122">
        <f t="shared" si="59"/>
        <v>1.5278824108362912E-2</v>
      </c>
      <c r="Q64" s="118"/>
      <c r="R64" s="118"/>
      <c r="S64" s="119">
        <f>S62-S63</f>
        <v>117.87550325228887</v>
      </c>
      <c r="T64" s="120"/>
      <c r="U64" s="121">
        <f t="shared" si="1"/>
        <v>1.5445119191470553</v>
      </c>
      <c r="V64" s="122">
        <f t="shared" si="76"/>
        <v>1.3276874042308928E-2</v>
      </c>
      <c r="X64" s="118"/>
      <c r="Y64" s="118"/>
      <c r="Z64" s="119">
        <f>Z62-Z63</f>
        <v>119.50712758600001</v>
      </c>
      <c r="AA64" s="120"/>
      <c r="AB64" s="121">
        <f t="shared" si="3"/>
        <v>1.6316243337111445</v>
      </c>
      <c r="AC64" s="122">
        <f t="shared" si="77"/>
        <v>1.384192888847295E-2</v>
      </c>
      <c r="AE64" s="118"/>
      <c r="AF64" s="118"/>
      <c r="AG64" s="119">
        <f>AG62-AG63</f>
        <v>120.32724758599998</v>
      </c>
      <c r="AH64" s="120"/>
      <c r="AI64" s="121">
        <f t="shared" si="74"/>
        <v>0.82011999999997443</v>
      </c>
      <c r="AJ64" s="122">
        <f t="shared" si="78"/>
        <v>6.8625195548256959E-3</v>
      </c>
      <c r="AL64" s="118"/>
      <c r="AM64" s="118"/>
      <c r="AN64" s="119">
        <f>AN62-AN63</f>
        <v>120.84692758599999</v>
      </c>
      <c r="AO64" s="120"/>
      <c r="AP64" s="121">
        <f t="shared" si="75"/>
        <v>0.51968000000000814</v>
      </c>
      <c r="AQ64" s="122">
        <f t="shared" si="79"/>
        <v>4.318888783927213E-3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137.68129125000002</v>
      </c>
      <c r="I66" s="134"/>
      <c r="J66" s="135"/>
      <c r="K66" s="135"/>
      <c r="L66" s="133">
        <f>SUM(L57:L58,L50,L51:L53)</f>
        <v>139.83726765165252</v>
      </c>
      <c r="M66" s="136"/>
      <c r="N66" s="137">
        <f t="shared" ref="N66:N70" si="80">L66-H66</f>
        <v>2.1559764016525094</v>
      </c>
      <c r="O66" s="98">
        <f t="shared" ref="O66:O70" si="81">IF((H66)=0,"",(N66/H66))</f>
        <v>1.5659182028861959E-2</v>
      </c>
      <c r="Q66" s="135"/>
      <c r="R66" s="135"/>
      <c r="S66" s="137">
        <f>SUM(S57:S58,S50,S51:S53)</f>
        <v>141.73937592646411</v>
      </c>
      <c r="T66" s="136"/>
      <c r="U66" s="137">
        <f t="shared" si="1"/>
        <v>1.9021082748115816</v>
      </c>
      <c r="V66" s="98">
        <f t="shared" si="76"/>
        <v>1.3602298634366254E-2</v>
      </c>
      <c r="X66" s="135"/>
      <c r="Y66" s="135"/>
      <c r="Z66" s="137">
        <f>SUM(Z57:Z58,Z50,Z51:Z53)</f>
        <v>143.74876550000002</v>
      </c>
      <c r="AA66" s="136"/>
      <c r="AB66" s="137">
        <f t="shared" si="3"/>
        <v>2.0093895735359126</v>
      </c>
      <c r="AC66" s="98">
        <f t="shared" si="77"/>
        <v>1.4176650351405563E-2</v>
      </c>
      <c r="AE66" s="135"/>
      <c r="AF66" s="135"/>
      <c r="AG66" s="137">
        <f>SUM(AG57:AG58,AG50,AG51:AG53)</f>
        <v>144.75876550000001</v>
      </c>
      <c r="AH66" s="136"/>
      <c r="AI66" s="137">
        <f t="shared" ref="AI66:AI70" si="82">AG66-Z66</f>
        <v>1.0099999999999909</v>
      </c>
      <c r="AJ66" s="98">
        <f t="shared" si="78"/>
        <v>7.0261472958527129E-3</v>
      </c>
      <c r="AL66" s="135"/>
      <c r="AM66" s="135"/>
      <c r="AN66" s="137">
        <f>SUM(AN57:AN58,AN50,AN51:AN53)</f>
        <v>145.3987655</v>
      </c>
      <c r="AO66" s="136"/>
      <c r="AP66" s="137">
        <f t="shared" ref="AP66:AP70" si="83">AN66-AG66</f>
        <v>0.63999999999998636</v>
      </c>
      <c r="AQ66" s="98">
        <f t="shared" si="79"/>
        <v>4.4211485072383153E-3</v>
      </c>
    </row>
    <row r="67" spans="1:43" s="79" customFormat="1" x14ac:dyDescent="0.25">
      <c r="B67" s="138" t="s">
        <v>40</v>
      </c>
      <c r="C67" s="73"/>
      <c r="D67" s="73"/>
      <c r="E67" s="73"/>
      <c r="F67" s="139">
        <v>0.13</v>
      </c>
      <c r="G67" s="132"/>
      <c r="H67" s="140">
        <f>H66*F67</f>
        <v>17.898567862500002</v>
      </c>
      <c r="I67" s="141"/>
      <c r="J67" s="142">
        <v>0.13</v>
      </c>
      <c r="K67" s="143"/>
      <c r="L67" s="144">
        <f>L66*J67</f>
        <v>18.178844794714827</v>
      </c>
      <c r="M67" s="145"/>
      <c r="N67" s="146">
        <f t="shared" si="80"/>
        <v>0.28027693221482508</v>
      </c>
      <c r="O67" s="108">
        <f t="shared" si="81"/>
        <v>1.5659182028861893E-2</v>
      </c>
      <c r="Q67" s="142">
        <v>0.13</v>
      </c>
      <c r="R67" s="143"/>
      <c r="S67" s="144">
        <f>S66*Q67</f>
        <v>18.426118870440334</v>
      </c>
      <c r="T67" s="145"/>
      <c r="U67" s="146">
        <f t="shared" si="1"/>
        <v>0.24727407572550675</v>
      </c>
      <c r="V67" s="108">
        <f t="shared" si="76"/>
        <v>1.3602298634366319E-2</v>
      </c>
      <c r="X67" s="142">
        <v>0.13</v>
      </c>
      <c r="Y67" s="143"/>
      <c r="Z67" s="144">
        <f>Z66*X67</f>
        <v>18.687339515000001</v>
      </c>
      <c r="AA67" s="145"/>
      <c r="AB67" s="146">
        <f t="shared" si="3"/>
        <v>0.26122064455966765</v>
      </c>
      <c r="AC67" s="108">
        <f t="shared" si="77"/>
        <v>1.417665035140551E-2</v>
      </c>
      <c r="AE67" s="142">
        <v>0.13</v>
      </c>
      <c r="AF67" s="143"/>
      <c r="AG67" s="144">
        <f>AG66*AE67</f>
        <v>18.818639515000001</v>
      </c>
      <c r="AH67" s="145"/>
      <c r="AI67" s="146">
        <f t="shared" si="82"/>
        <v>0.13129999999999953</v>
      </c>
      <c r="AJ67" s="108">
        <f t="shared" si="78"/>
        <v>7.0261472958527511E-3</v>
      </c>
      <c r="AL67" s="142">
        <v>0.13</v>
      </c>
      <c r="AM67" s="143"/>
      <c r="AN67" s="144">
        <f>AN66*AL67</f>
        <v>18.901839514999999</v>
      </c>
      <c r="AO67" s="145"/>
      <c r="AP67" s="146">
        <f t="shared" si="83"/>
        <v>8.3199999999997942E-2</v>
      </c>
      <c r="AQ67" s="108">
        <f t="shared" si="79"/>
        <v>4.4211485072382997E-3</v>
      </c>
    </row>
    <row r="68" spans="1:43" s="79" customFormat="1" ht="13" x14ac:dyDescent="0.25">
      <c r="B68" s="147" t="s">
        <v>41</v>
      </c>
      <c r="C68" s="73"/>
      <c r="D68" s="73"/>
      <c r="E68" s="73"/>
      <c r="F68" s="148"/>
      <c r="G68" s="149"/>
      <c r="H68" s="140">
        <f>H66+H67</f>
        <v>155.5798591125</v>
      </c>
      <c r="I68" s="141"/>
      <c r="J68" s="141"/>
      <c r="K68" s="141"/>
      <c r="L68" s="144">
        <f>L66+L67</f>
        <v>158.01611244636734</v>
      </c>
      <c r="M68" s="145"/>
      <c r="N68" s="146">
        <f t="shared" si="80"/>
        <v>2.4362533338673416</v>
      </c>
      <c r="O68" s="108">
        <f t="shared" si="81"/>
        <v>1.5659182028861997E-2</v>
      </c>
      <c r="Q68" s="141"/>
      <c r="R68" s="141"/>
      <c r="S68" s="144">
        <f>S66+S67</f>
        <v>160.16549479690445</v>
      </c>
      <c r="T68" s="145"/>
      <c r="U68" s="146">
        <f t="shared" si="1"/>
        <v>2.1493823505371097</v>
      </c>
      <c r="V68" s="108">
        <f t="shared" si="76"/>
        <v>1.3602298634366398E-2</v>
      </c>
      <c r="X68" s="141"/>
      <c r="Y68" s="141"/>
      <c r="Z68" s="144">
        <f>Z66+Z67</f>
        <v>162.43610501500001</v>
      </c>
      <c r="AA68" s="145"/>
      <c r="AB68" s="146">
        <f t="shared" si="3"/>
        <v>2.2706102180955554</v>
      </c>
      <c r="AC68" s="108">
        <f t="shared" si="77"/>
        <v>1.41766503514054E-2</v>
      </c>
      <c r="AE68" s="141"/>
      <c r="AF68" s="141"/>
      <c r="AG68" s="144">
        <f>AG66+AG67</f>
        <v>163.57740501500001</v>
      </c>
      <c r="AH68" s="145"/>
      <c r="AI68" s="146">
        <f t="shared" si="82"/>
        <v>1.1413000000000011</v>
      </c>
      <c r="AJ68" s="108">
        <f t="shared" si="78"/>
        <v>7.0261472958527832E-3</v>
      </c>
      <c r="AL68" s="141"/>
      <c r="AM68" s="141"/>
      <c r="AN68" s="144">
        <f>AN66+AN67</f>
        <v>164.300605015</v>
      </c>
      <c r="AO68" s="145"/>
      <c r="AP68" s="146">
        <f t="shared" si="83"/>
        <v>0.72319999999999141</v>
      </c>
      <c r="AQ68" s="108">
        <f t="shared" si="79"/>
        <v>4.421148507238357E-3</v>
      </c>
    </row>
    <row r="69" spans="1:43" s="79" customFormat="1" ht="15.75" customHeight="1" x14ac:dyDescent="0.25">
      <c r="B69" s="405" t="s">
        <v>127</v>
      </c>
      <c r="C69" s="405"/>
      <c r="D69" s="405"/>
      <c r="E69" s="73"/>
      <c r="F69" s="243">
        <f>F63</f>
        <v>0.318</v>
      </c>
      <c r="G69" s="149"/>
      <c r="H69" s="150">
        <f>F69*H66</f>
        <v>43.782650617500003</v>
      </c>
      <c r="I69" s="141"/>
      <c r="J69" s="268">
        <f>'Res (100)'!J70</f>
        <v>0.318</v>
      </c>
      <c r="K69" s="141"/>
      <c r="L69" s="112">
        <f>J69*L66</f>
        <v>44.468251113225506</v>
      </c>
      <c r="M69" s="145"/>
      <c r="N69" s="151">
        <f t="shared" si="80"/>
        <v>0.68560049572550241</v>
      </c>
      <c r="O69" s="113">
        <f t="shared" si="81"/>
        <v>1.5659182028862059E-2</v>
      </c>
      <c r="Q69" s="268">
        <f>'Res (100)'!Q70</f>
        <v>0.318</v>
      </c>
      <c r="R69" s="141"/>
      <c r="S69" s="112">
        <f>Q69*S66</f>
        <v>45.073121544615589</v>
      </c>
      <c r="T69" s="145"/>
      <c r="U69" s="151">
        <f t="shared" si="1"/>
        <v>0.60487043139008279</v>
      </c>
      <c r="V69" s="113">
        <f t="shared" si="76"/>
        <v>1.3602298634366251E-2</v>
      </c>
      <c r="X69" s="268">
        <f>Q69</f>
        <v>0.318</v>
      </c>
      <c r="Y69" s="141"/>
      <c r="Z69" s="112">
        <f>X69*Z66</f>
        <v>45.712107429000007</v>
      </c>
      <c r="AA69" s="145"/>
      <c r="AB69" s="151">
        <f t="shared" si="3"/>
        <v>0.63898588438441806</v>
      </c>
      <c r="AC69" s="113">
        <f t="shared" si="77"/>
        <v>1.4176650351405515E-2</v>
      </c>
      <c r="AE69" s="268">
        <f>X69</f>
        <v>0.318</v>
      </c>
      <c r="AF69" s="141"/>
      <c r="AG69" s="112">
        <f>AE69*AG66</f>
        <v>46.033287429000005</v>
      </c>
      <c r="AH69" s="145"/>
      <c r="AI69" s="151">
        <f t="shared" si="82"/>
        <v>0.32117999999999824</v>
      </c>
      <c r="AJ69" s="113">
        <f t="shared" si="78"/>
        <v>7.0261472958527381E-3</v>
      </c>
      <c r="AL69" s="268">
        <f>AE69</f>
        <v>0.318</v>
      </c>
      <c r="AM69" s="141"/>
      <c r="AN69" s="112">
        <f>AL69*AN66</f>
        <v>46.236807429000002</v>
      </c>
      <c r="AO69" s="145"/>
      <c r="AP69" s="151">
        <f t="shared" si="83"/>
        <v>0.20351999999999748</v>
      </c>
      <c r="AQ69" s="113">
        <f t="shared" si="79"/>
        <v>4.4211485072383544E-3</v>
      </c>
    </row>
    <row r="70" spans="1:43" s="79" customFormat="1" ht="13.5" customHeight="1" thickBot="1" x14ac:dyDescent="0.3">
      <c r="B70" s="400" t="s">
        <v>128</v>
      </c>
      <c r="C70" s="400"/>
      <c r="D70" s="400"/>
      <c r="E70" s="152"/>
      <c r="F70" s="153"/>
      <c r="G70" s="154"/>
      <c r="H70" s="155">
        <f>H68-H69</f>
        <v>111.79720849500001</v>
      </c>
      <c r="I70" s="156"/>
      <c r="J70" s="156"/>
      <c r="K70" s="156"/>
      <c r="L70" s="157">
        <f>L68-L69</f>
        <v>113.54786133314184</v>
      </c>
      <c r="M70" s="158"/>
      <c r="N70" s="159">
        <f t="shared" si="80"/>
        <v>1.750652838141832</v>
      </c>
      <c r="O70" s="160">
        <f t="shared" si="81"/>
        <v>1.565918202886191E-2</v>
      </c>
      <c r="Q70" s="156"/>
      <c r="R70" s="156"/>
      <c r="S70" s="157">
        <f>S68-S69</f>
        <v>115.09237325228887</v>
      </c>
      <c r="T70" s="158"/>
      <c r="U70" s="159">
        <f t="shared" si="1"/>
        <v>1.5445119191470269</v>
      </c>
      <c r="V70" s="160">
        <f t="shared" si="76"/>
        <v>1.3602298634366456E-2</v>
      </c>
      <c r="X70" s="156"/>
      <c r="Y70" s="156"/>
      <c r="Z70" s="157">
        <f>Z68-Z69</f>
        <v>116.723997586</v>
      </c>
      <c r="AA70" s="158"/>
      <c r="AB70" s="159">
        <f t="shared" si="3"/>
        <v>1.6316243337111302</v>
      </c>
      <c r="AC70" s="160">
        <f t="shared" si="77"/>
        <v>1.4176650351405294E-2</v>
      </c>
      <c r="AE70" s="273"/>
      <c r="AF70" s="156"/>
      <c r="AG70" s="157">
        <f>AG68-AG69</f>
        <v>117.544117586</v>
      </c>
      <c r="AH70" s="158"/>
      <c r="AI70" s="159">
        <f t="shared" si="82"/>
        <v>0.82012000000000285</v>
      </c>
      <c r="AJ70" s="160">
        <f t="shared" si="78"/>
        <v>7.0261472958528023E-3</v>
      </c>
      <c r="AL70" s="156"/>
      <c r="AM70" s="156"/>
      <c r="AN70" s="157">
        <f>AN68-AN69</f>
        <v>118.06379758599999</v>
      </c>
      <c r="AO70" s="158"/>
      <c r="AP70" s="159">
        <f t="shared" si="83"/>
        <v>0.51967999999999392</v>
      </c>
      <c r="AQ70" s="160">
        <f t="shared" si="79"/>
        <v>4.4211485072383578E-3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Q91"/>
  <sheetViews>
    <sheetView showGridLines="0" topLeftCell="C13"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54296875" style="6" bestFit="1" customWidth="1"/>
    <col min="13" max="13" width="2.81640625" style="6" customWidth="1"/>
    <col min="14" max="14" width="11.81640625" style="6" bestFit="1" customWidth="1"/>
    <col min="15" max="15" width="12" style="6" bestFit="1" customWidth="1"/>
    <col min="16" max="16" width="3.81640625" style="6" customWidth="1"/>
    <col min="17" max="17" width="11.26953125" style="6" bestFit="1" customWidth="1"/>
    <col min="18" max="18" width="9.81640625" style="6" bestFit="1" customWidth="1"/>
    <col min="19" max="19" width="12.2695312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1.26953125" style="6" bestFit="1" customWidth="1"/>
    <col min="39" max="39" width="9.81640625" style="6" bestFit="1" customWidth="1"/>
    <col min="40" max="40" width="12" style="6" bestFit="1" customWidth="1"/>
    <col min="41" max="41" width="2.726562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9"/>
      <c r="D10" s="189"/>
      <c r="E10" s="189"/>
      <c r="F10" s="189" t="s">
        <v>0</v>
      </c>
      <c r="G10" s="189"/>
      <c r="H10" s="189"/>
      <c r="I10" s="189"/>
      <c r="J10" s="189"/>
      <c r="K10" s="189"/>
      <c r="L10" s="189"/>
      <c r="M10" s="189"/>
      <c r="N10" s="189"/>
      <c r="O10" s="189"/>
      <c r="P10"/>
    </row>
    <row r="11" spans="1:43" ht="18.75" customHeight="1" x14ac:dyDescent="0.4">
      <c r="C11" s="189"/>
      <c r="D11" s="189"/>
      <c r="E11" s="189"/>
      <c r="F11" s="189" t="s">
        <v>1</v>
      </c>
      <c r="G11" s="189"/>
      <c r="H11" s="189"/>
      <c r="I11" s="189"/>
      <c r="J11" s="189"/>
      <c r="K11" s="189"/>
      <c r="L11" s="189"/>
      <c r="M11" s="189"/>
      <c r="N11" s="189"/>
      <c r="O11" s="189"/>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4">
        <f>+'Res (100)'!J23</f>
        <v>30.59</v>
      </c>
      <c r="K23" s="29">
        <v>1</v>
      </c>
      <c r="L23" s="26">
        <f>K23*J23</f>
        <v>30.59</v>
      </c>
      <c r="M23" s="27"/>
      <c r="N23" s="30">
        <f>L23-H23</f>
        <v>2.8000000000000007</v>
      </c>
      <c r="O23" s="31">
        <f>IF((H23)=0,"",(N23/H23))</f>
        <v>0.10075566750629726</v>
      </c>
      <c r="Q23" s="24">
        <f>+'Res (100)'!Q23</f>
        <v>32.47</v>
      </c>
      <c r="R23" s="29">
        <v>1</v>
      </c>
      <c r="S23" s="26">
        <f>R23*Q23</f>
        <v>32.47</v>
      </c>
      <c r="T23" s="27"/>
      <c r="U23" s="30">
        <f>S23-L23</f>
        <v>1.879999999999999</v>
      </c>
      <c r="V23" s="31">
        <f>IF((L23)=0,"",(U23/L23))</f>
        <v>6.1457992808107195E-2</v>
      </c>
      <c r="X23" s="24">
        <f>+'Res (100)'!X23</f>
        <v>34.04</v>
      </c>
      <c r="Y23" s="29">
        <v>1</v>
      </c>
      <c r="Z23" s="26">
        <f>Y23*X23</f>
        <v>34.04</v>
      </c>
      <c r="AA23" s="27"/>
      <c r="AB23" s="30">
        <f>Z23-S23</f>
        <v>1.5700000000000003</v>
      </c>
      <c r="AC23" s="31">
        <f>IF((S23)=0,"",(AB23/S23))</f>
        <v>4.8352325223283039E-2</v>
      </c>
      <c r="AE23" s="24">
        <f>+'Res (100)'!AE23</f>
        <v>35.03</v>
      </c>
      <c r="AF23" s="29">
        <v>1</v>
      </c>
      <c r="AG23" s="26">
        <f>AF23*AE23</f>
        <v>35.03</v>
      </c>
      <c r="AH23" s="27"/>
      <c r="AI23" s="30">
        <f>AG23-Z23</f>
        <v>0.99000000000000199</v>
      </c>
      <c r="AJ23" s="31">
        <f>IF((Z23)=0,"",(AI23/Z23))</f>
        <v>2.9083431257344361E-2</v>
      </c>
      <c r="AL23" s="24">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1000</v>
      </c>
      <c r="H25" s="26">
        <f t="shared" si="0"/>
        <v>0</v>
      </c>
      <c r="I25" s="27"/>
      <c r="J25" s="24">
        <f>'Proposed Rates'!E81</f>
        <v>0</v>
      </c>
      <c r="K25" s="29">
        <f>$F$18</f>
        <v>1000</v>
      </c>
      <c r="L25" s="26">
        <f t="shared" ref="L25:L27" si="9">K25*J25</f>
        <v>0</v>
      </c>
      <c r="M25" s="27"/>
      <c r="N25" s="30">
        <f t="shared" ref="N25:N27" si="10">L25-H25</f>
        <v>0</v>
      </c>
      <c r="O25" s="31" t="str">
        <f t="shared" ref="O25:O27" si="11">IF((H25)=0,"",(N25/H25))</f>
        <v/>
      </c>
      <c r="Q25" s="24">
        <f>'Proposed Rates'!F81</f>
        <v>0</v>
      </c>
      <c r="R25" s="29">
        <f>$F$18</f>
        <v>1000</v>
      </c>
      <c r="S25" s="26">
        <f t="shared" ref="S25:S27" si="12">R25*Q25</f>
        <v>0</v>
      </c>
      <c r="T25" s="27"/>
      <c r="U25" s="30">
        <f t="shared" si="1"/>
        <v>0</v>
      </c>
      <c r="V25" s="31" t="str">
        <f t="shared" si="2"/>
        <v/>
      </c>
      <c r="X25" s="24">
        <f>'Proposed Rates'!G81</f>
        <v>0</v>
      </c>
      <c r="Y25" s="29">
        <f>$F$18</f>
        <v>1000</v>
      </c>
      <c r="Z25" s="26">
        <f t="shared" ref="Z25:Z27" si="13">Y25*X25</f>
        <v>0</v>
      </c>
      <c r="AA25" s="27"/>
      <c r="AB25" s="30">
        <f t="shared" si="3"/>
        <v>0</v>
      </c>
      <c r="AC25" s="31" t="str">
        <f t="shared" si="4"/>
        <v/>
      </c>
      <c r="AE25" s="24">
        <f>'Proposed Rates'!H81</f>
        <v>0</v>
      </c>
      <c r="AF25" s="29">
        <f>$F$18</f>
        <v>1000</v>
      </c>
      <c r="AG25" s="26">
        <f t="shared" ref="AG25:AG27" si="14">AF25*AE25</f>
        <v>0</v>
      </c>
      <c r="AH25" s="27"/>
      <c r="AI25" s="30">
        <f t="shared" si="5"/>
        <v>0</v>
      </c>
      <c r="AJ25" s="31" t="str">
        <f t="shared" si="6"/>
        <v/>
      </c>
      <c r="AL25" s="24">
        <f>'Proposed Rates'!I81</f>
        <v>0</v>
      </c>
      <c r="AM25" s="29">
        <f>$F$18</f>
        <v>1000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1000</v>
      </c>
      <c r="H26" s="26">
        <f t="shared" si="0"/>
        <v>0</v>
      </c>
      <c r="I26" s="27"/>
      <c r="J26" s="24">
        <f>'Proposed Rates'!E95</f>
        <v>0</v>
      </c>
      <c r="K26" s="29">
        <f t="shared" ref="K26:K27" si="16">$F$18</f>
        <v>1000</v>
      </c>
      <c r="L26" s="26">
        <f t="shared" si="9"/>
        <v>0</v>
      </c>
      <c r="M26" s="27"/>
      <c r="N26" s="30">
        <f t="shared" si="10"/>
        <v>0</v>
      </c>
      <c r="O26" s="31" t="str">
        <f t="shared" si="11"/>
        <v/>
      </c>
      <c r="Q26" s="24">
        <f>'Proposed Rates'!F95</f>
        <v>0</v>
      </c>
      <c r="R26" s="29">
        <f t="shared" ref="R26:R27" si="17">$F$18</f>
        <v>1000</v>
      </c>
      <c r="S26" s="26">
        <f t="shared" si="12"/>
        <v>0</v>
      </c>
      <c r="T26" s="27"/>
      <c r="U26" s="30">
        <f t="shared" si="1"/>
        <v>0</v>
      </c>
      <c r="V26" s="31" t="str">
        <f t="shared" si="2"/>
        <v/>
      </c>
      <c r="X26" s="24">
        <f>'Proposed Rates'!G95</f>
        <v>0</v>
      </c>
      <c r="Y26" s="29">
        <f t="shared" ref="Y26:Y27" si="18">$F$18</f>
        <v>1000</v>
      </c>
      <c r="Z26" s="26">
        <f t="shared" si="13"/>
        <v>0</v>
      </c>
      <c r="AA26" s="27"/>
      <c r="AB26" s="30">
        <f t="shared" si="3"/>
        <v>0</v>
      </c>
      <c r="AC26" s="31" t="str">
        <f t="shared" si="4"/>
        <v/>
      </c>
      <c r="AE26" s="24">
        <f>'Proposed Rates'!H95</f>
        <v>0</v>
      </c>
      <c r="AF26" s="29">
        <f t="shared" ref="AF26:AF27" si="19">$F$18</f>
        <v>1000</v>
      </c>
      <c r="AG26" s="26">
        <f t="shared" si="14"/>
        <v>0</v>
      </c>
      <c r="AH26" s="27"/>
      <c r="AI26" s="30">
        <f t="shared" si="5"/>
        <v>0</v>
      </c>
      <c r="AJ26" s="31" t="str">
        <f t="shared" si="6"/>
        <v/>
      </c>
      <c r="AL26" s="24">
        <f>'Proposed Rates'!I95</f>
        <v>0</v>
      </c>
      <c r="AM26" s="29">
        <f t="shared" ref="AM26:AM27" si="20">$F$18</f>
        <v>1000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1000</v>
      </c>
      <c r="H27" s="26">
        <f t="shared" si="0"/>
        <v>0</v>
      </c>
      <c r="I27" s="27"/>
      <c r="J27" s="24">
        <f>'Proposed Rates'!E109</f>
        <v>0</v>
      </c>
      <c r="K27" s="29">
        <f t="shared" si="16"/>
        <v>1000</v>
      </c>
      <c r="L27" s="26">
        <f t="shared" si="9"/>
        <v>0</v>
      </c>
      <c r="M27" s="27"/>
      <c r="N27" s="30">
        <f t="shared" si="10"/>
        <v>0</v>
      </c>
      <c r="O27" s="31" t="str">
        <f t="shared" si="11"/>
        <v/>
      </c>
      <c r="Q27" s="24">
        <f>'Proposed Rates'!F109</f>
        <v>0</v>
      </c>
      <c r="R27" s="29">
        <f t="shared" si="17"/>
        <v>1000</v>
      </c>
      <c r="S27" s="26">
        <f t="shared" si="12"/>
        <v>0</v>
      </c>
      <c r="T27" s="27"/>
      <c r="U27" s="30">
        <f t="shared" si="1"/>
        <v>0</v>
      </c>
      <c r="V27" s="31" t="str">
        <f t="shared" si="2"/>
        <v/>
      </c>
      <c r="X27" s="24">
        <f>'Proposed Rates'!G109</f>
        <v>0</v>
      </c>
      <c r="Y27" s="29">
        <f t="shared" si="18"/>
        <v>1000</v>
      </c>
      <c r="Z27" s="26">
        <f t="shared" si="13"/>
        <v>0</v>
      </c>
      <c r="AA27" s="27"/>
      <c r="AB27" s="30">
        <f t="shared" si="3"/>
        <v>0</v>
      </c>
      <c r="AC27" s="31" t="str">
        <f t="shared" si="4"/>
        <v/>
      </c>
      <c r="AE27" s="24">
        <f>'Proposed Rates'!H109</f>
        <v>0</v>
      </c>
      <c r="AF27" s="29">
        <f t="shared" si="19"/>
        <v>1000</v>
      </c>
      <c r="AG27" s="26">
        <f t="shared" si="14"/>
        <v>0</v>
      </c>
      <c r="AH27" s="27"/>
      <c r="AI27" s="30">
        <f t="shared" si="5"/>
        <v>0</v>
      </c>
      <c r="AJ27" s="31" t="str">
        <f t="shared" si="6"/>
        <v/>
      </c>
      <c r="AL27" s="24">
        <f>'Proposed Rates'!I109</f>
        <v>0</v>
      </c>
      <c r="AM27" s="29">
        <f t="shared" si="20"/>
        <v>1000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1000</v>
      </c>
      <c r="H29" s="26">
        <f t="shared" si="0"/>
        <v>0</v>
      </c>
      <c r="I29" s="27"/>
      <c r="J29" s="24">
        <f>+'Res (100)'!J29</f>
        <v>0</v>
      </c>
      <c r="K29" s="25">
        <f>$F$18</f>
        <v>1000</v>
      </c>
      <c r="L29" s="26">
        <f t="shared" si="22"/>
        <v>0</v>
      </c>
      <c r="M29" s="27"/>
      <c r="N29" s="30">
        <f t="shared" si="23"/>
        <v>0</v>
      </c>
      <c r="O29" s="31" t="str">
        <f t="shared" si="24"/>
        <v/>
      </c>
      <c r="Q29" s="24">
        <f>+'Res (100)'!Q29</f>
        <v>0</v>
      </c>
      <c r="R29" s="25">
        <f>$F$18</f>
        <v>1000</v>
      </c>
      <c r="S29" s="26">
        <f t="shared" si="25"/>
        <v>0</v>
      </c>
      <c r="T29" s="27"/>
      <c r="U29" s="30">
        <f t="shared" si="1"/>
        <v>0</v>
      </c>
      <c r="V29" s="31" t="str">
        <f t="shared" si="2"/>
        <v/>
      </c>
      <c r="X29" s="24">
        <f>+'Res (100)'!X29</f>
        <v>0</v>
      </c>
      <c r="Y29" s="25">
        <f>$F$18</f>
        <v>1000</v>
      </c>
      <c r="Z29" s="26">
        <f t="shared" si="26"/>
        <v>0</v>
      </c>
      <c r="AA29" s="27"/>
      <c r="AB29" s="30">
        <f t="shared" si="3"/>
        <v>0</v>
      </c>
      <c r="AC29" s="31" t="str">
        <f t="shared" si="4"/>
        <v/>
      </c>
      <c r="AE29" s="24">
        <f>+'Res (100)'!AE29</f>
        <v>0</v>
      </c>
      <c r="AF29" s="25">
        <f>$F$18</f>
        <v>1000</v>
      </c>
      <c r="AG29" s="26">
        <f t="shared" si="27"/>
        <v>0</v>
      </c>
      <c r="AH29" s="27"/>
      <c r="AI29" s="30">
        <f t="shared" si="5"/>
        <v>0</v>
      </c>
      <c r="AJ29" s="31" t="str">
        <f t="shared" si="6"/>
        <v/>
      </c>
      <c r="AL29" s="24">
        <f>+'Res (100)'!AL29</f>
        <v>0</v>
      </c>
      <c r="AM29" s="25">
        <f>$F$18</f>
        <v>1000</v>
      </c>
      <c r="AN29" s="26">
        <f t="shared" si="28"/>
        <v>0</v>
      </c>
      <c r="AO29" s="27"/>
      <c r="AP29" s="30">
        <f t="shared" si="7"/>
        <v>0</v>
      </c>
      <c r="AQ29" s="31" t="str">
        <f t="shared" si="8"/>
        <v/>
      </c>
    </row>
    <row r="30" spans="2:43" x14ac:dyDescent="0.25">
      <c r="B30" s="21" t="s">
        <v>21</v>
      </c>
      <c r="C30" s="21"/>
      <c r="D30" s="22"/>
      <c r="E30" s="23"/>
      <c r="F30" s="24"/>
      <c r="G30" s="25">
        <f t="shared" ref="G30" si="29">$F$18</f>
        <v>1000</v>
      </c>
      <c r="H30" s="26">
        <f t="shared" si="0"/>
        <v>0</v>
      </c>
      <c r="I30" s="27"/>
      <c r="J30" s="24"/>
      <c r="K30" s="25">
        <f t="shared" ref="K30:K38" si="30">$F$18</f>
        <v>1000</v>
      </c>
      <c r="L30" s="26">
        <f t="shared" si="22"/>
        <v>0</v>
      </c>
      <c r="M30" s="27"/>
      <c r="N30" s="30">
        <f t="shared" si="23"/>
        <v>0</v>
      </c>
      <c r="O30" s="31" t="str">
        <f t="shared" si="24"/>
        <v/>
      </c>
      <c r="Q30" s="24"/>
      <c r="R30" s="25">
        <f t="shared" ref="R30:R38" si="31">$F$18</f>
        <v>1000</v>
      </c>
      <c r="S30" s="26">
        <f t="shared" si="25"/>
        <v>0</v>
      </c>
      <c r="T30" s="27"/>
      <c r="U30" s="30">
        <f t="shared" si="1"/>
        <v>0</v>
      </c>
      <c r="V30" s="31" t="str">
        <f t="shared" si="2"/>
        <v/>
      </c>
      <c r="X30" s="24"/>
      <c r="Y30" s="25">
        <f t="shared" ref="Y30:Y38" si="32">$F$18</f>
        <v>1000</v>
      </c>
      <c r="Z30" s="26">
        <f t="shared" si="26"/>
        <v>0</v>
      </c>
      <c r="AA30" s="27"/>
      <c r="AB30" s="30">
        <f t="shared" si="3"/>
        <v>0</v>
      </c>
      <c r="AC30" s="31" t="str">
        <f t="shared" si="4"/>
        <v/>
      </c>
      <c r="AE30" s="24"/>
      <c r="AF30" s="25">
        <f t="shared" ref="AF30:AF38" si="33">$F$18</f>
        <v>1000</v>
      </c>
      <c r="AG30" s="26">
        <f t="shared" si="27"/>
        <v>0</v>
      </c>
      <c r="AH30" s="27"/>
      <c r="AI30" s="30">
        <f t="shared" si="5"/>
        <v>0</v>
      </c>
      <c r="AJ30" s="31" t="str">
        <f t="shared" si="6"/>
        <v/>
      </c>
      <c r="AL30" s="24"/>
      <c r="AM30" s="25">
        <f t="shared" ref="AM30:AM38" si="34">$F$18</f>
        <v>1000</v>
      </c>
      <c r="AN30" s="26">
        <f t="shared" si="28"/>
        <v>0</v>
      </c>
      <c r="AO30" s="27"/>
      <c r="AP30" s="30">
        <f t="shared" si="7"/>
        <v>0</v>
      </c>
      <c r="AQ30" s="31" t="str">
        <f t="shared" si="8"/>
        <v/>
      </c>
    </row>
    <row r="31" spans="2:43" x14ac:dyDescent="0.25">
      <c r="B31" s="21" t="s">
        <v>136</v>
      </c>
      <c r="C31" s="21"/>
      <c r="D31" s="22" t="s">
        <v>17</v>
      </c>
      <c r="E31" s="23"/>
      <c r="F31" s="24">
        <f>+'Proposed Rates'!D67</f>
        <v>0</v>
      </c>
      <c r="G31" s="25">
        <f>$F$18</f>
        <v>1000</v>
      </c>
      <c r="H31" s="26">
        <f t="shared" si="0"/>
        <v>0</v>
      </c>
      <c r="I31" s="27"/>
      <c r="J31" s="178">
        <f>+'Proposed Rates'!E67</f>
        <v>0.25</v>
      </c>
      <c r="K31" s="25">
        <v>1</v>
      </c>
      <c r="L31" s="26">
        <f t="shared" si="22"/>
        <v>0.25</v>
      </c>
      <c r="M31" s="27"/>
      <c r="N31" s="30">
        <f t="shared" si="23"/>
        <v>0.25</v>
      </c>
      <c r="O31" s="31" t="str">
        <f t="shared" si="24"/>
        <v/>
      </c>
      <c r="Q31" s="176">
        <f>+'Res (100)'!Q31</f>
        <v>0.25</v>
      </c>
      <c r="R31" s="25">
        <f>K31</f>
        <v>1</v>
      </c>
      <c r="S31" s="26">
        <f t="shared" si="25"/>
        <v>0.25</v>
      </c>
      <c r="T31" s="27"/>
      <c r="U31" s="30">
        <f t="shared" si="1"/>
        <v>0</v>
      </c>
      <c r="V31" s="31">
        <f t="shared" si="2"/>
        <v>0</v>
      </c>
      <c r="X31" s="24">
        <f>+'Res (100)'!X31</f>
        <v>0</v>
      </c>
      <c r="Y31" s="25">
        <f t="shared" si="32"/>
        <v>1000</v>
      </c>
      <c r="Z31" s="26">
        <f t="shared" si="26"/>
        <v>0</v>
      </c>
      <c r="AA31" s="27"/>
      <c r="AB31" s="30">
        <f t="shared" si="3"/>
        <v>-0.25</v>
      </c>
      <c r="AC31" s="31">
        <f t="shared" si="4"/>
        <v>-1</v>
      </c>
      <c r="AE31" s="24">
        <f>+'Res (100)'!AE31</f>
        <v>0</v>
      </c>
      <c r="AF31" s="25">
        <f t="shared" si="33"/>
        <v>1000</v>
      </c>
      <c r="AG31" s="26">
        <f t="shared" si="27"/>
        <v>0</v>
      </c>
      <c r="AH31" s="27"/>
      <c r="AI31" s="30">
        <f t="shared" si="5"/>
        <v>0</v>
      </c>
      <c r="AJ31" s="31" t="str">
        <f t="shared" si="6"/>
        <v/>
      </c>
      <c r="AL31" s="24">
        <f>+'Res (100)'!AL31</f>
        <v>0</v>
      </c>
      <c r="AM31" s="25">
        <f t="shared" si="34"/>
        <v>1000</v>
      </c>
      <c r="AN31" s="26">
        <f t="shared" si="28"/>
        <v>0</v>
      </c>
      <c r="AO31" s="27"/>
      <c r="AP31" s="30">
        <f t="shared" si="7"/>
        <v>0</v>
      </c>
      <c r="AQ31" s="31" t="str">
        <f t="shared" si="8"/>
        <v/>
      </c>
    </row>
    <row r="32" spans="2:43" x14ac:dyDescent="0.25">
      <c r="B32" s="33"/>
      <c r="C32" s="21"/>
      <c r="D32" s="22"/>
      <c r="E32" s="23"/>
      <c r="F32" s="24"/>
      <c r="G32" s="25">
        <f t="shared" ref="G32:G38" si="35">$F$18</f>
        <v>1000</v>
      </c>
      <c r="H32" s="26">
        <f t="shared" si="0"/>
        <v>0</v>
      </c>
      <c r="I32" s="27"/>
      <c r="J32" s="28"/>
      <c r="K32" s="25">
        <f t="shared" si="30"/>
        <v>1000</v>
      </c>
      <c r="L32" s="26">
        <f t="shared" si="22"/>
        <v>0</v>
      </c>
      <c r="M32" s="27"/>
      <c r="N32" s="30">
        <f t="shared" si="23"/>
        <v>0</v>
      </c>
      <c r="O32" s="31" t="str">
        <f t="shared" si="24"/>
        <v/>
      </c>
      <c r="Q32" s="24"/>
      <c r="R32" s="25">
        <f t="shared" si="31"/>
        <v>1000</v>
      </c>
      <c r="S32" s="26">
        <f t="shared" si="25"/>
        <v>0</v>
      </c>
      <c r="T32" s="27"/>
      <c r="U32" s="30">
        <f t="shared" si="1"/>
        <v>0</v>
      </c>
      <c r="V32" s="31" t="str">
        <f t="shared" si="2"/>
        <v/>
      </c>
      <c r="X32" s="24"/>
      <c r="Y32" s="25">
        <f t="shared" si="32"/>
        <v>1000</v>
      </c>
      <c r="Z32" s="26">
        <f t="shared" si="26"/>
        <v>0</v>
      </c>
      <c r="AA32" s="27"/>
      <c r="AB32" s="30">
        <f t="shared" si="3"/>
        <v>0</v>
      </c>
      <c r="AC32" s="31" t="str">
        <f t="shared" si="4"/>
        <v/>
      </c>
      <c r="AE32" s="24"/>
      <c r="AF32" s="25">
        <f t="shared" si="33"/>
        <v>1000</v>
      </c>
      <c r="AG32" s="26">
        <f t="shared" si="27"/>
        <v>0</v>
      </c>
      <c r="AH32" s="27"/>
      <c r="AI32" s="30">
        <f t="shared" si="5"/>
        <v>0</v>
      </c>
      <c r="AJ32" s="31" t="str">
        <f t="shared" si="6"/>
        <v/>
      </c>
      <c r="AL32" s="24"/>
      <c r="AM32" s="25">
        <f t="shared" si="34"/>
        <v>1000</v>
      </c>
      <c r="AN32" s="26">
        <f t="shared" si="28"/>
        <v>0</v>
      </c>
      <c r="AO32" s="27"/>
      <c r="AP32" s="30">
        <f t="shared" si="7"/>
        <v>0</v>
      </c>
      <c r="AQ32" s="31" t="str">
        <f t="shared" si="8"/>
        <v/>
      </c>
    </row>
    <row r="33" spans="2:43" x14ac:dyDescent="0.25">
      <c r="B33" s="33"/>
      <c r="C33" s="21"/>
      <c r="D33" s="22"/>
      <c r="E33" s="23"/>
      <c r="F33" s="24"/>
      <c r="G33" s="25">
        <f t="shared" si="35"/>
        <v>1000</v>
      </c>
      <c r="H33" s="26">
        <f t="shared" si="0"/>
        <v>0</v>
      </c>
      <c r="I33" s="27"/>
      <c r="J33" s="28"/>
      <c r="K33" s="25">
        <f t="shared" si="30"/>
        <v>1000</v>
      </c>
      <c r="L33" s="26">
        <f t="shared" si="22"/>
        <v>0</v>
      </c>
      <c r="M33" s="27"/>
      <c r="N33" s="30">
        <f t="shared" si="23"/>
        <v>0</v>
      </c>
      <c r="O33" s="31" t="str">
        <f t="shared" si="24"/>
        <v/>
      </c>
      <c r="Q33" s="28"/>
      <c r="R33" s="25">
        <f t="shared" si="31"/>
        <v>1000</v>
      </c>
      <c r="S33" s="26">
        <f t="shared" si="25"/>
        <v>0</v>
      </c>
      <c r="T33" s="27"/>
      <c r="U33" s="30">
        <f t="shared" si="1"/>
        <v>0</v>
      </c>
      <c r="V33" s="31" t="str">
        <f t="shared" si="2"/>
        <v/>
      </c>
      <c r="X33" s="28"/>
      <c r="Y33" s="25">
        <f t="shared" si="32"/>
        <v>1000</v>
      </c>
      <c r="Z33" s="26">
        <f t="shared" si="26"/>
        <v>0</v>
      </c>
      <c r="AA33" s="27"/>
      <c r="AB33" s="30">
        <f t="shared" si="3"/>
        <v>0</v>
      </c>
      <c r="AC33" s="31" t="str">
        <f t="shared" si="4"/>
        <v/>
      </c>
      <c r="AE33" s="28"/>
      <c r="AF33" s="25">
        <f t="shared" si="33"/>
        <v>1000</v>
      </c>
      <c r="AG33" s="26">
        <f t="shared" si="27"/>
        <v>0</v>
      </c>
      <c r="AH33" s="27"/>
      <c r="AI33" s="30">
        <f t="shared" si="5"/>
        <v>0</v>
      </c>
      <c r="AJ33" s="31" t="str">
        <f t="shared" si="6"/>
        <v/>
      </c>
      <c r="AL33" s="28"/>
      <c r="AM33" s="25">
        <f t="shared" si="34"/>
        <v>1000</v>
      </c>
      <c r="AN33" s="26">
        <f t="shared" si="28"/>
        <v>0</v>
      </c>
      <c r="AO33" s="27"/>
      <c r="AP33" s="30">
        <f t="shared" si="7"/>
        <v>0</v>
      </c>
      <c r="AQ33" s="31" t="str">
        <f t="shared" si="8"/>
        <v/>
      </c>
    </row>
    <row r="34" spans="2:43" x14ac:dyDescent="0.25">
      <c r="B34" s="33"/>
      <c r="C34" s="21"/>
      <c r="D34" s="22"/>
      <c r="E34" s="23"/>
      <c r="F34" s="24"/>
      <c r="G34" s="25">
        <f t="shared" si="35"/>
        <v>1000</v>
      </c>
      <c r="H34" s="26">
        <f t="shared" si="0"/>
        <v>0</v>
      </c>
      <c r="I34" s="27"/>
      <c r="J34" s="28"/>
      <c r="K34" s="25">
        <f t="shared" si="30"/>
        <v>1000</v>
      </c>
      <c r="L34" s="26">
        <f t="shared" si="22"/>
        <v>0</v>
      </c>
      <c r="M34" s="27"/>
      <c r="N34" s="30">
        <f t="shared" si="23"/>
        <v>0</v>
      </c>
      <c r="O34" s="31" t="str">
        <f t="shared" si="24"/>
        <v/>
      </c>
      <c r="Q34" s="28"/>
      <c r="R34" s="25">
        <f t="shared" si="31"/>
        <v>1000</v>
      </c>
      <c r="S34" s="26">
        <f t="shared" si="25"/>
        <v>0</v>
      </c>
      <c r="T34" s="27"/>
      <c r="U34" s="30">
        <f t="shared" si="1"/>
        <v>0</v>
      </c>
      <c r="V34" s="31" t="str">
        <f t="shared" si="2"/>
        <v/>
      </c>
      <c r="X34" s="28"/>
      <c r="Y34" s="25">
        <f t="shared" si="32"/>
        <v>1000</v>
      </c>
      <c r="Z34" s="26">
        <f t="shared" si="26"/>
        <v>0</v>
      </c>
      <c r="AA34" s="27"/>
      <c r="AB34" s="30">
        <f t="shared" si="3"/>
        <v>0</v>
      </c>
      <c r="AC34" s="31" t="str">
        <f t="shared" si="4"/>
        <v/>
      </c>
      <c r="AE34" s="28"/>
      <c r="AF34" s="25">
        <f t="shared" si="33"/>
        <v>1000</v>
      </c>
      <c r="AG34" s="26">
        <f t="shared" si="27"/>
        <v>0</v>
      </c>
      <c r="AH34" s="27"/>
      <c r="AI34" s="30">
        <f t="shared" si="5"/>
        <v>0</v>
      </c>
      <c r="AJ34" s="31" t="str">
        <f t="shared" si="6"/>
        <v/>
      </c>
      <c r="AL34" s="28"/>
      <c r="AM34" s="25">
        <f t="shared" si="34"/>
        <v>1000</v>
      </c>
      <c r="AN34" s="26">
        <f t="shared" si="28"/>
        <v>0</v>
      </c>
      <c r="AO34" s="27"/>
      <c r="AP34" s="30">
        <f t="shared" si="7"/>
        <v>0</v>
      </c>
      <c r="AQ34" s="31" t="str">
        <f t="shared" si="8"/>
        <v/>
      </c>
    </row>
    <row r="35" spans="2:43" x14ac:dyDescent="0.25">
      <c r="B35" s="33"/>
      <c r="C35" s="21"/>
      <c r="D35" s="22"/>
      <c r="E35" s="23"/>
      <c r="F35" s="24"/>
      <c r="G35" s="25">
        <f t="shared" si="35"/>
        <v>1000</v>
      </c>
      <c r="H35" s="26">
        <f t="shared" si="0"/>
        <v>0</v>
      </c>
      <c r="I35" s="27"/>
      <c r="J35" s="28"/>
      <c r="K35" s="25">
        <f t="shared" si="30"/>
        <v>1000</v>
      </c>
      <c r="L35" s="26">
        <f t="shared" si="22"/>
        <v>0</v>
      </c>
      <c r="M35" s="27"/>
      <c r="N35" s="30">
        <f t="shared" si="23"/>
        <v>0</v>
      </c>
      <c r="O35" s="31" t="str">
        <f t="shared" si="24"/>
        <v/>
      </c>
      <c r="Q35" s="28"/>
      <c r="R35" s="25">
        <f t="shared" si="31"/>
        <v>1000</v>
      </c>
      <c r="S35" s="26">
        <f t="shared" si="25"/>
        <v>0</v>
      </c>
      <c r="T35" s="27"/>
      <c r="U35" s="30">
        <f t="shared" si="1"/>
        <v>0</v>
      </c>
      <c r="V35" s="31" t="str">
        <f t="shared" si="2"/>
        <v/>
      </c>
      <c r="X35" s="28"/>
      <c r="Y35" s="25">
        <f t="shared" si="32"/>
        <v>1000</v>
      </c>
      <c r="Z35" s="26">
        <f t="shared" si="26"/>
        <v>0</v>
      </c>
      <c r="AA35" s="27"/>
      <c r="AB35" s="30">
        <f t="shared" si="3"/>
        <v>0</v>
      </c>
      <c r="AC35" s="31" t="str">
        <f t="shared" si="4"/>
        <v/>
      </c>
      <c r="AE35" s="28"/>
      <c r="AF35" s="25">
        <f t="shared" si="33"/>
        <v>1000</v>
      </c>
      <c r="AG35" s="26">
        <f t="shared" si="27"/>
        <v>0</v>
      </c>
      <c r="AH35" s="27"/>
      <c r="AI35" s="30">
        <f t="shared" si="5"/>
        <v>0</v>
      </c>
      <c r="AJ35" s="31" t="str">
        <f t="shared" si="6"/>
        <v/>
      </c>
      <c r="AL35" s="28"/>
      <c r="AM35" s="25">
        <f t="shared" si="34"/>
        <v>1000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1000</v>
      </c>
      <c r="H37" s="26">
        <f t="shared" si="0"/>
        <v>0</v>
      </c>
      <c r="I37" s="27"/>
      <c r="J37" s="28"/>
      <c r="K37" s="25">
        <f t="shared" si="30"/>
        <v>1000</v>
      </c>
      <c r="L37" s="26">
        <f t="shared" si="22"/>
        <v>0</v>
      </c>
      <c r="M37" s="27"/>
      <c r="N37" s="30">
        <f t="shared" si="23"/>
        <v>0</v>
      </c>
      <c r="O37" s="31" t="str">
        <f t="shared" si="24"/>
        <v/>
      </c>
      <c r="Q37" s="28"/>
      <c r="R37" s="25">
        <f t="shared" si="31"/>
        <v>1000</v>
      </c>
      <c r="S37" s="26">
        <f t="shared" si="25"/>
        <v>0</v>
      </c>
      <c r="T37" s="27"/>
      <c r="U37" s="30">
        <f t="shared" si="1"/>
        <v>0</v>
      </c>
      <c r="V37" s="31" t="str">
        <f t="shared" si="2"/>
        <v/>
      </c>
      <c r="X37" s="28"/>
      <c r="Y37" s="25">
        <f t="shared" si="32"/>
        <v>1000</v>
      </c>
      <c r="Z37" s="26">
        <f t="shared" si="26"/>
        <v>0</v>
      </c>
      <c r="AA37" s="27"/>
      <c r="AB37" s="30">
        <f t="shared" si="3"/>
        <v>0</v>
      </c>
      <c r="AC37" s="31" t="str">
        <f t="shared" si="4"/>
        <v/>
      </c>
      <c r="AE37" s="28"/>
      <c r="AF37" s="25">
        <f t="shared" si="33"/>
        <v>1000</v>
      </c>
      <c r="AG37" s="26">
        <f t="shared" si="27"/>
        <v>0</v>
      </c>
      <c r="AH37" s="27"/>
      <c r="AI37" s="30">
        <f t="shared" si="5"/>
        <v>0</v>
      </c>
      <c r="AJ37" s="31" t="str">
        <f t="shared" si="6"/>
        <v/>
      </c>
      <c r="AL37" s="28"/>
      <c r="AM37" s="25">
        <f t="shared" si="34"/>
        <v>1000</v>
      </c>
      <c r="AN37" s="26">
        <f t="shared" si="28"/>
        <v>0</v>
      </c>
      <c r="AO37" s="27"/>
      <c r="AP37" s="30">
        <f t="shared" si="7"/>
        <v>0</v>
      </c>
      <c r="AQ37" s="31" t="str">
        <f t="shared" si="8"/>
        <v/>
      </c>
    </row>
    <row r="38" spans="2:43" x14ac:dyDescent="0.25">
      <c r="B38" s="33"/>
      <c r="C38" s="21"/>
      <c r="D38" s="22"/>
      <c r="E38" s="23"/>
      <c r="F38" s="24"/>
      <c r="G38" s="25">
        <f t="shared" si="35"/>
        <v>1000</v>
      </c>
      <c r="H38" s="26">
        <f t="shared" si="0"/>
        <v>0</v>
      </c>
      <c r="I38" s="27"/>
      <c r="J38" s="28"/>
      <c r="K38" s="25">
        <f t="shared" si="30"/>
        <v>1000</v>
      </c>
      <c r="L38" s="26">
        <f t="shared" si="22"/>
        <v>0</v>
      </c>
      <c r="M38" s="27"/>
      <c r="N38" s="30">
        <f t="shared" si="23"/>
        <v>0</v>
      </c>
      <c r="O38" s="31" t="str">
        <f t="shared" si="24"/>
        <v/>
      </c>
      <c r="Q38" s="28"/>
      <c r="R38" s="25">
        <f t="shared" si="31"/>
        <v>1000</v>
      </c>
      <c r="S38" s="26">
        <f t="shared" si="25"/>
        <v>0</v>
      </c>
      <c r="T38" s="27"/>
      <c r="U38" s="30">
        <f t="shared" si="1"/>
        <v>0</v>
      </c>
      <c r="V38" s="31" t="str">
        <f t="shared" si="2"/>
        <v/>
      </c>
      <c r="X38" s="28"/>
      <c r="Y38" s="25">
        <f t="shared" si="32"/>
        <v>1000</v>
      </c>
      <c r="Z38" s="26">
        <f t="shared" si="26"/>
        <v>0</v>
      </c>
      <c r="AA38" s="27"/>
      <c r="AB38" s="30">
        <f t="shared" si="3"/>
        <v>0</v>
      </c>
      <c r="AC38" s="31" t="str">
        <f t="shared" si="4"/>
        <v/>
      </c>
      <c r="AE38" s="28"/>
      <c r="AF38" s="25">
        <f t="shared" si="33"/>
        <v>1000</v>
      </c>
      <c r="AG38" s="26">
        <f t="shared" si="27"/>
        <v>0</v>
      </c>
      <c r="AH38" s="27"/>
      <c r="AI38" s="30">
        <f t="shared" si="5"/>
        <v>0</v>
      </c>
      <c r="AJ38" s="31" t="str">
        <f t="shared" si="6"/>
        <v/>
      </c>
      <c r="AL38" s="28"/>
      <c r="AM38" s="25">
        <f t="shared" si="34"/>
        <v>1000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40" t="s">
        <v>99</v>
      </c>
      <c r="C40" s="21"/>
      <c r="D40" s="22" t="s">
        <v>20</v>
      </c>
      <c r="E40" s="23"/>
      <c r="F40" s="24">
        <f>+'Proposed Rates'!D38</f>
        <v>-2.9999999999999997E-4</v>
      </c>
      <c r="G40" s="25">
        <f>$F$18</f>
        <v>1000</v>
      </c>
      <c r="H40" s="26">
        <f>G40*F40</f>
        <v>-0.3</v>
      </c>
      <c r="I40" s="27"/>
      <c r="J40" s="28">
        <f>+'Proposed Rates'!E38</f>
        <v>-5.9999999999999995E-4</v>
      </c>
      <c r="K40" s="25">
        <f>$F$18</f>
        <v>1000</v>
      </c>
      <c r="L40" s="26">
        <f>K40*J40</f>
        <v>-0.6</v>
      </c>
      <c r="M40" s="27"/>
      <c r="N40" s="30">
        <f>L40-H40</f>
        <v>-0.3</v>
      </c>
      <c r="O40" s="31">
        <f>IF((H40)=0,"",(N40/H40))</f>
        <v>1</v>
      </c>
      <c r="Q40" s="28">
        <f>+'Proposed Rates'!F38</f>
        <v>-5.9999999999999995E-4</v>
      </c>
      <c r="R40" s="25">
        <f>$F$18</f>
        <v>1000</v>
      </c>
      <c r="S40" s="26">
        <f>R40*Q40</f>
        <v>-0.6</v>
      </c>
      <c r="T40" s="27"/>
      <c r="U40" s="30">
        <f t="shared" si="1"/>
        <v>0</v>
      </c>
      <c r="V40" s="31">
        <f t="shared" si="2"/>
        <v>0</v>
      </c>
      <c r="X40" s="28">
        <f>+'Proposed Rates'!G38</f>
        <v>0</v>
      </c>
      <c r="Y40" s="25">
        <f>$F$18</f>
        <v>1000</v>
      </c>
      <c r="Z40" s="26">
        <f>Y40*X40</f>
        <v>0</v>
      </c>
      <c r="AA40" s="27"/>
      <c r="AB40" s="30">
        <f t="shared" si="3"/>
        <v>0.6</v>
      </c>
      <c r="AC40" s="31">
        <f t="shared" si="4"/>
        <v>-1</v>
      </c>
      <c r="AE40" s="28">
        <f>+'Proposed Rates'!H38</f>
        <v>0</v>
      </c>
      <c r="AF40" s="25">
        <f>$F$18</f>
        <v>1000</v>
      </c>
      <c r="AG40" s="26">
        <f>AF40*AE40</f>
        <v>0</v>
      </c>
      <c r="AH40" s="27"/>
      <c r="AI40" s="30">
        <f t="shared" si="5"/>
        <v>0</v>
      </c>
      <c r="AJ40" s="31" t="str">
        <f t="shared" si="6"/>
        <v/>
      </c>
      <c r="AL40" s="28">
        <f>+'Proposed Rates'!I38</f>
        <v>0</v>
      </c>
      <c r="AM40" s="25">
        <f>$F$18</f>
        <v>1000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Rates'!D139</f>
        <v>0</v>
      </c>
      <c r="G42" s="25">
        <f t="shared" ref="G42:G43" si="36">$F$18</f>
        <v>1000</v>
      </c>
      <c r="H42" s="26">
        <f t="shared" ref="H42:H43" si="37">G42*F42</f>
        <v>0</v>
      </c>
      <c r="I42" s="41"/>
      <c r="J42" s="28">
        <f>+'Proposed Rates'!E139</f>
        <v>0</v>
      </c>
      <c r="K42" s="25">
        <f t="shared" ref="K42:K43" si="38">$F$18</f>
        <v>1000</v>
      </c>
      <c r="L42" s="26">
        <f t="shared" ref="L42:L43" si="39">K42*J42</f>
        <v>0</v>
      </c>
      <c r="M42" s="42"/>
      <c r="N42" s="30">
        <f t="shared" ref="N42:N43" si="40">L42-H42</f>
        <v>0</v>
      </c>
      <c r="O42" s="31" t="str">
        <f t="shared" ref="O42:O46" si="41">IF((H42)=0,"",(N42/H42))</f>
        <v/>
      </c>
      <c r="Q42" s="28">
        <f>+'Proposed Rates'!F139</f>
        <v>0</v>
      </c>
      <c r="R42" s="25">
        <f t="shared" ref="R42:R43" si="42">$F$18</f>
        <v>1000</v>
      </c>
      <c r="S42" s="26">
        <f t="shared" ref="S42:S43" si="43">R42*Q42</f>
        <v>0</v>
      </c>
      <c r="T42" s="42"/>
      <c r="U42" s="30">
        <f t="shared" si="1"/>
        <v>0</v>
      </c>
      <c r="V42" s="31" t="str">
        <f t="shared" si="2"/>
        <v/>
      </c>
      <c r="X42" s="28">
        <f>+'Proposed Rates'!G139</f>
        <v>0</v>
      </c>
      <c r="Y42" s="25">
        <f t="shared" ref="Y42:Y43" si="44">$F$18</f>
        <v>1000</v>
      </c>
      <c r="Z42" s="26">
        <f t="shared" ref="Z42:Z43" si="45">Y42*X42</f>
        <v>0</v>
      </c>
      <c r="AA42" s="42"/>
      <c r="AB42" s="30">
        <f t="shared" si="3"/>
        <v>0</v>
      </c>
      <c r="AC42" s="31" t="str">
        <f t="shared" si="4"/>
        <v/>
      </c>
      <c r="AE42" s="28">
        <f>+'Proposed Rates'!H139</f>
        <v>0</v>
      </c>
      <c r="AF42" s="25">
        <f t="shared" ref="AF42:AF43" si="46">$F$18</f>
        <v>1000</v>
      </c>
      <c r="AG42" s="26">
        <f t="shared" ref="AG42:AG43" si="47">AF42*AE42</f>
        <v>0</v>
      </c>
      <c r="AH42" s="42"/>
      <c r="AI42" s="30">
        <f t="shared" si="5"/>
        <v>0</v>
      </c>
      <c r="AJ42" s="31" t="str">
        <f t="shared" si="6"/>
        <v/>
      </c>
      <c r="AL42" s="28">
        <f>+'Proposed Rates'!I139</f>
        <v>0</v>
      </c>
      <c r="AM42" s="25">
        <f t="shared" ref="AM42:AM43" si="48">$F$18</f>
        <v>1000</v>
      </c>
      <c r="AN42" s="26">
        <f t="shared" ref="AN42:AN43" si="49">AM42*AL42</f>
        <v>0</v>
      </c>
      <c r="AO42" s="42"/>
      <c r="AP42" s="30">
        <f t="shared" si="7"/>
        <v>0</v>
      </c>
      <c r="AQ42" s="31" t="str">
        <f t="shared" si="8"/>
        <v/>
      </c>
    </row>
    <row r="43" spans="2:43" x14ac:dyDescent="0.25">
      <c r="B43" s="40"/>
      <c r="C43" s="21"/>
      <c r="D43" s="22"/>
      <c r="E43" s="23"/>
      <c r="F43" s="24"/>
      <c r="G43" s="25">
        <f t="shared" si="36"/>
        <v>1000</v>
      </c>
      <c r="H43" s="26">
        <f t="shared" si="37"/>
        <v>0</v>
      </c>
      <c r="I43" s="41"/>
      <c r="J43" s="28"/>
      <c r="K43" s="25">
        <f t="shared" si="38"/>
        <v>1000</v>
      </c>
      <c r="L43" s="26">
        <f t="shared" si="39"/>
        <v>0</v>
      </c>
      <c r="M43" s="42"/>
      <c r="N43" s="30">
        <f t="shared" si="40"/>
        <v>0</v>
      </c>
      <c r="O43" s="31" t="str">
        <f t="shared" si="41"/>
        <v/>
      </c>
      <c r="Q43" s="28"/>
      <c r="R43" s="25">
        <f t="shared" si="42"/>
        <v>1000</v>
      </c>
      <c r="S43" s="26">
        <f t="shared" si="43"/>
        <v>0</v>
      </c>
      <c r="T43" s="42"/>
      <c r="U43" s="30">
        <f t="shared" si="1"/>
        <v>0</v>
      </c>
      <c r="V43" s="31" t="str">
        <f t="shared" si="2"/>
        <v/>
      </c>
      <c r="X43" s="28"/>
      <c r="Y43" s="25">
        <f t="shared" si="44"/>
        <v>1000</v>
      </c>
      <c r="Z43" s="26">
        <f t="shared" si="45"/>
        <v>0</v>
      </c>
      <c r="AA43" s="42"/>
      <c r="AB43" s="30">
        <f t="shared" si="3"/>
        <v>0</v>
      </c>
      <c r="AC43" s="31" t="str">
        <f t="shared" si="4"/>
        <v/>
      </c>
      <c r="AE43" s="28"/>
      <c r="AF43" s="25">
        <f t="shared" si="46"/>
        <v>1000</v>
      </c>
      <c r="AG43" s="26">
        <f t="shared" si="47"/>
        <v>0</v>
      </c>
      <c r="AH43" s="42"/>
      <c r="AI43" s="30">
        <f t="shared" si="5"/>
        <v>0</v>
      </c>
      <c r="AJ43" s="31" t="str">
        <f t="shared" si="6"/>
        <v/>
      </c>
      <c r="AL43" s="28"/>
      <c r="AM43" s="25">
        <f t="shared" si="48"/>
        <v>1000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1033.5</v>
      </c>
      <c r="H44" s="26">
        <f>G44*F44</f>
        <v>6.2010000000000003E-2</v>
      </c>
      <c r="I44" s="27"/>
      <c r="J44" s="46">
        <f>'Proposed Rates'!E233</f>
        <v>6.0000000000000002E-5</v>
      </c>
      <c r="K44" s="45">
        <f>$F$18*(1+J73)</f>
        <v>1033.8</v>
      </c>
      <c r="L44" s="26">
        <f>K44*J44</f>
        <v>6.2028E-2</v>
      </c>
      <c r="M44" s="27"/>
      <c r="N44" s="30">
        <f>L44-H44</f>
        <v>1.7999999999997185E-5</v>
      </c>
      <c r="O44" s="31">
        <f>IF((H44)=0,"",(N44/H44))</f>
        <v>2.9027576197382978E-4</v>
      </c>
      <c r="Q44" s="46">
        <f>'Proposed Rates'!F233</f>
        <v>6.0000000000000002E-5</v>
      </c>
      <c r="R44" s="45">
        <f>$F$18*(1+Q73)</f>
        <v>1033.8</v>
      </c>
      <c r="S44" s="26">
        <f>R44*Q44</f>
        <v>6.2028E-2</v>
      </c>
      <c r="T44" s="27"/>
      <c r="U44" s="30">
        <f t="shared" si="1"/>
        <v>0</v>
      </c>
      <c r="V44" s="31">
        <f t="shared" si="2"/>
        <v>0</v>
      </c>
      <c r="X44" s="46">
        <f>'Proposed Rates'!G233</f>
        <v>6.0000000000000002E-5</v>
      </c>
      <c r="Y44" s="45">
        <f>$F$18*(1+X73)</f>
        <v>1033.8</v>
      </c>
      <c r="Z44" s="26">
        <f>Y44*X44</f>
        <v>6.2028E-2</v>
      </c>
      <c r="AA44" s="27"/>
      <c r="AB44" s="30">
        <f t="shared" si="3"/>
        <v>0</v>
      </c>
      <c r="AC44" s="31">
        <f t="shared" si="4"/>
        <v>0</v>
      </c>
      <c r="AE44" s="46">
        <f>'Proposed Rates'!H233</f>
        <v>6.0000000000000002E-5</v>
      </c>
      <c r="AF44" s="45">
        <f>$F$18*(1+AE73)</f>
        <v>1033.8</v>
      </c>
      <c r="AG44" s="26">
        <f>AF44*AE44</f>
        <v>6.2028E-2</v>
      </c>
      <c r="AH44" s="27"/>
      <c r="AI44" s="30">
        <f t="shared" si="5"/>
        <v>0</v>
      </c>
      <c r="AJ44" s="31">
        <f t="shared" si="6"/>
        <v>0</v>
      </c>
      <c r="AL44" s="46">
        <f>'Proposed Rates'!I233</f>
        <v>6.0000000000000002E-5</v>
      </c>
      <c r="AM44" s="45">
        <f>$F$18*(1+AL73)</f>
        <v>1033.8</v>
      </c>
      <c r="AN44" s="26">
        <f>AM44*AL44</f>
        <v>6.2028E-2</v>
      </c>
      <c r="AO44" s="27"/>
      <c r="AP44" s="30">
        <f t="shared" si="7"/>
        <v>0</v>
      </c>
      <c r="AQ44" s="31">
        <f t="shared" si="8"/>
        <v>0</v>
      </c>
    </row>
    <row r="45" spans="2:43" x14ac:dyDescent="0.25">
      <c r="B45" s="43" t="s">
        <v>25</v>
      </c>
      <c r="C45" s="21"/>
      <c r="D45" s="22"/>
      <c r="E45" s="23"/>
      <c r="F45" s="47">
        <f>0.65*$F$54+0.17*$F$55+0.18*$F$56</f>
        <v>0.12756999999999999</v>
      </c>
      <c r="G45" s="48">
        <f>$F$18*(1+$F$73)-$F$18</f>
        <v>33.5</v>
      </c>
      <c r="H45" s="26">
        <f t="shared" ref="H45" si="50">G45*F45</f>
        <v>4.2735949999999994</v>
      </c>
      <c r="I45" s="27"/>
      <c r="J45" s="49">
        <f>0.65*$J$54+0.17*$J$55+0.18*$J$56</f>
        <v>0.12756999999999999</v>
      </c>
      <c r="K45" s="48">
        <f>$F$18*(1+$J$73)-$F$18</f>
        <v>33.799999999999955</v>
      </c>
      <c r="L45" s="26">
        <f t="shared" ref="L45" si="51">K45*J45</f>
        <v>4.311865999999994</v>
      </c>
      <c r="M45" s="27"/>
      <c r="N45" s="30">
        <f t="shared" ref="N45" si="52">L45-H45</f>
        <v>3.8270999999994615E-2</v>
      </c>
      <c r="O45" s="31">
        <f t="shared" ref="O45" si="53">IF((H45)=0,"",(N45/H45))</f>
        <v>8.955223880595756E-3</v>
      </c>
      <c r="Q45" s="49">
        <f>0.65*$Q$54+0.17*$Q$55+0.18*$Q$56</f>
        <v>0.12756999999999999</v>
      </c>
      <c r="R45" s="48">
        <f>$F$18*(1+Q73)-$F$18</f>
        <v>33.799999999999955</v>
      </c>
      <c r="S45" s="26">
        <f t="shared" ref="S45" si="54">R45*Q45</f>
        <v>4.311865999999994</v>
      </c>
      <c r="T45" s="27"/>
      <c r="U45" s="30">
        <f t="shared" si="1"/>
        <v>0</v>
      </c>
      <c r="V45" s="31">
        <f t="shared" si="2"/>
        <v>0</v>
      </c>
      <c r="X45" s="49">
        <f>0.65*$X$54+0.17*$X$55+0.18*$X$56</f>
        <v>0.12756999999999999</v>
      </c>
      <c r="Y45" s="48">
        <f>$F$18*(1+X73)-$F$18</f>
        <v>33.799999999999955</v>
      </c>
      <c r="Z45" s="26">
        <f t="shared" ref="Z45" si="55">Y45*X45</f>
        <v>4.311865999999994</v>
      </c>
      <c r="AA45" s="27"/>
      <c r="AB45" s="30">
        <f t="shared" si="3"/>
        <v>0</v>
      </c>
      <c r="AC45" s="31">
        <f t="shared" si="4"/>
        <v>0</v>
      </c>
      <c r="AE45" s="49">
        <f>0.65*$AE$54+0.17*$AE$55+0.18*$AE$56</f>
        <v>0.12756999999999999</v>
      </c>
      <c r="AF45" s="48">
        <f>$F$18*(1+AE73)-$F$18</f>
        <v>33.799999999999955</v>
      </c>
      <c r="AG45" s="26">
        <f t="shared" ref="AG45" si="56">AF45*AE45</f>
        <v>4.311865999999994</v>
      </c>
      <c r="AH45" s="27"/>
      <c r="AI45" s="30">
        <f t="shared" si="5"/>
        <v>0</v>
      </c>
      <c r="AJ45" s="31">
        <f t="shared" si="6"/>
        <v>0</v>
      </c>
      <c r="AL45" s="49">
        <f>0.65*$AL$54+0.17*$AL$55+0.18*$AL$56</f>
        <v>0.12756999999999999</v>
      </c>
      <c r="AM45" s="48">
        <f>$F$18*(1+AL73)-$F$18</f>
        <v>33.799999999999955</v>
      </c>
      <c r="AN45" s="26">
        <f t="shared" ref="AN45" si="57">AM45*AL45</f>
        <v>4.311865999999994</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33.245604999999998</v>
      </c>
      <c r="I47" s="36"/>
      <c r="J47" s="53"/>
      <c r="K47" s="55"/>
      <c r="L47" s="54">
        <f>SUM(L40:L46)+L39</f>
        <v>34.962396151652506</v>
      </c>
      <c r="M47" s="36"/>
      <c r="N47" s="37">
        <f t="shared" ref="N47:N64" si="58">L47-H47</f>
        <v>1.7167911516525081</v>
      </c>
      <c r="O47" s="38">
        <f t="shared" ref="O47:O64" si="59">IF((H47)=0,"",(N47/H47))</f>
        <v>5.1639642342273757E-2</v>
      </c>
      <c r="Q47" s="53"/>
      <c r="R47" s="55"/>
      <c r="S47" s="54">
        <f>SUM(S40:S46)+S39</f>
        <v>36.844504426464098</v>
      </c>
      <c r="T47" s="36"/>
      <c r="U47" s="37">
        <f t="shared" si="1"/>
        <v>1.8821082748115927</v>
      </c>
      <c r="V47" s="38">
        <f t="shared" si="2"/>
        <v>5.3832359391152156E-2</v>
      </c>
      <c r="X47" s="53"/>
      <c r="Y47" s="55"/>
      <c r="Z47" s="54">
        <f>SUM(Z40:Z46)+Z39</f>
        <v>38.983893999999992</v>
      </c>
      <c r="AA47" s="36"/>
      <c r="AB47" s="37">
        <f t="shared" si="3"/>
        <v>2.1393895735358939</v>
      </c>
      <c r="AC47" s="38">
        <f t="shared" si="4"/>
        <v>5.8065364342348061E-2</v>
      </c>
      <c r="AE47" s="53"/>
      <c r="AF47" s="55"/>
      <c r="AG47" s="54">
        <f>SUM(AG40:AG46)+AG39</f>
        <v>39.973893999999994</v>
      </c>
      <c r="AH47" s="36"/>
      <c r="AI47" s="37">
        <f t="shared" si="5"/>
        <v>0.99000000000000199</v>
      </c>
      <c r="AJ47" s="38">
        <f t="shared" si="6"/>
        <v>2.5395102910961184E-2</v>
      </c>
      <c r="AL47" s="53"/>
      <c r="AM47" s="55"/>
      <c r="AN47" s="54">
        <f>SUM(AN40:AN46)+AN39</f>
        <v>40.593893999999992</v>
      </c>
      <c r="AO47" s="36"/>
      <c r="AP47" s="37">
        <f t="shared" si="7"/>
        <v>0.61999999999999744</v>
      </c>
      <c r="AQ47" s="38">
        <f t="shared" si="8"/>
        <v>1.5510122681568064E-2</v>
      </c>
    </row>
    <row r="48" spans="2:43" x14ac:dyDescent="0.25">
      <c r="B48" s="27" t="s">
        <v>28</v>
      </c>
      <c r="C48" s="27"/>
      <c r="D48" s="56" t="s">
        <v>20</v>
      </c>
      <c r="E48" s="57"/>
      <c r="F48" s="28">
        <f>'Proposed Rates'!D153</f>
        <v>7.6E-3</v>
      </c>
      <c r="G48" s="58">
        <f>F18*(1+F73)</f>
        <v>1033.5</v>
      </c>
      <c r="H48" s="26">
        <f>G48*F48</f>
        <v>7.8545999999999996</v>
      </c>
      <c r="I48" s="27"/>
      <c r="J48" s="28">
        <f>'Proposed Rates'!E153</f>
        <v>7.6E-3</v>
      </c>
      <c r="K48" s="59">
        <f>F18*(1+J73)</f>
        <v>1033.8</v>
      </c>
      <c r="L48" s="26">
        <f>K48*J48</f>
        <v>7.8568799999999994</v>
      </c>
      <c r="M48" s="27"/>
      <c r="N48" s="30">
        <f t="shared" si="58"/>
        <v>2.2799999999998377E-3</v>
      </c>
      <c r="O48" s="31">
        <f t="shared" si="59"/>
        <v>2.9027576197385456E-4</v>
      </c>
      <c r="Q48" s="28">
        <f>'Proposed Rates'!F153</f>
        <v>7.6E-3</v>
      </c>
      <c r="R48" s="59">
        <f>$F$18*(1+Q73)</f>
        <v>1033.8</v>
      </c>
      <c r="S48" s="26">
        <f>R48*Q48</f>
        <v>7.8568799999999994</v>
      </c>
      <c r="T48" s="27"/>
      <c r="U48" s="30">
        <f t="shared" si="1"/>
        <v>0</v>
      </c>
      <c r="V48" s="31">
        <f t="shared" si="2"/>
        <v>0</v>
      </c>
      <c r="X48" s="28">
        <f>'Proposed Rates'!G153</f>
        <v>7.6E-3</v>
      </c>
      <c r="Y48" s="59">
        <f>$F$18*(1+X73)</f>
        <v>1033.8</v>
      </c>
      <c r="Z48" s="26">
        <f>Y48*X48</f>
        <v>7.8568799999999994</v>
      </c>
      <c r="AA48" s="27"/>
      <c r="AB48" s="30">
        <f t="shared" si="3"/>
        <v>0</v>
      </c>
      <c r="AC48" s="31">
        <f t="shared" si="4"/>
        <v>0</v>
      </c>
      <c r="AE48" s="28">
        <f>'Proposed Rates'!H153</f>
        <v>7.6E-3</v>
      </c>
      <c r="AF48" s="59">
        <f>$F$18*(1+AE73)</f>
        <v>1033.8</v>
      </c>
      <c r="AG48" s="26">
        <f>AF48*AE48</f>
        <v>7.8568799999999994</v>
      </c>
      <c r="AH48" s="27"/>
      <c r="AI48" s="30">
        <f t="shared" si="5"/>
        <v>0</v>
      </c>
      <c r="AJ48" s="31">
        <f t="shared" si="6"/>
        <v>0</v>
      </c>
      <c r="AL48" s="28">
        <f>'Proposed Rates'!I153</f>
        <v>7.6E-3</v>
      </c>
      <c r="AM48" s="59">
        <f>$F$18*(1+AL73)</f>
        <v>1033.8</v>
      </c>
      <c r="AN48" s="26">
        <f>AM48*AL48</f>
        <v>7.8568799999999994</v>
      </c>
      <c r="AO48" s="27"/>
      <c r="AP48" s="30">
        <f t="shared" si="7"/>
        <v>0</v>
      </c>
      <c r="AQ48" s="31">
        <f t="shared" si="8"/>
        <v>0</v>
      </c>
    </row>
    <row r="49" spans="2:43" ht="25" x14ac:dyDescent="0.25">
      <c r="B49" s="60" t="s">
        <v>29</v>
      </c>
      <c r="C49" s="27"/>
      <c r="D49" s="56" t="s">
        <v>20</v>
      </c>
      <c r="E49" s="57"/>
      <c r="F49" s="28">
        <f>'Proposed Rates'!D167</f>
        <v>5.1999999999999998E-3</v>
      </c>
      <c r="G49" s="58">
        <f>G48</f>
        <v>1033.5</v>
      </c>
      <c r="H49" s="26">
        <f>G49*F49</f>
        <v>5.3742000000000001</v>
      </c>
      <c r="I49" s="27"/>
      <c r="J49" s="28">
        <f>'Proposed Rates'!E167</f>
        <v>5.1999999999999998E-3</v>
      </c>
      <c r="K49" s="59">
        <f>K48</f>
        <v>1033.8</v>
      </c>
      <c r="L49" s="26">
        <f>K49*J49</f>
        <v>5.3757599999999996</v>
      </c>
      <c r="M49" s="27"/>
      <c r="N49" s="30">
        <f t="shared" si="58"/>
        <v>1.5599999999995617E-3</v>
      </c>
      <c r="O49" s="31">
        <f t="shared" si="59"/>
        <v>2.9027576197379363E-4</v>
      </c>
      <c r="Q49" s="28">
        <f>'Proposed Rates'!F167</f>
        <v>5.1999999999999998E-3</v>
      </c>
      <c r="R49" s="59">
        <f>R48</f>
        <v>1033.8</v>
      </c>
      <c r="S49" s="26">
        <f>R49*Q49</f>
        <v>5.3757599999999996</v>
      </c>
      <c r="T49" s="27"/>
      <c r="U49" s="30">
        <f t="shared" si="1"/>
        <v>0</v>
      </c>
      <c r="V49" s="31">
        <f t="shared" si="2"/>
        <v>0</v>
      </c>
      <c r="X49" s="28">
        <f>'Proposed Rates'!G167</f>
        <v>5.1999999999999998E-3</v>
      </c>
      <c r="Y49" s="59">
        <f>Y48</f>
        <v>1033.8</v>
      </c>
      <c r="Z49" s="26">
        <f>Y49*X49</f>
        <v>5.3757599999999996</v>
      </c>
      <c r="AA49" s="27"/>
      <c r="AB49" s="30">
        <f t="shared" si="3"/>
        <v>0</v>
      </c>
      <c r="AC49" s="31">
        <f t="shared" si="4"/>
        <v>0</v>
      </c>
      <c r="AE49" s="28">
        <f>'Proposed Rates'!H167</f>
        <v>5.1999999999999998E-3</v>
      </c>
      <c r="AF49" s="59">
        <f>AF48</f>
        <v>1033.8</v>
      </c>
      <c r="AG49" s="26">
        <f>AF49*AE49</f>
        <v>5.3757599999999996</v>
      </c>
      <c r="AH49" s="27"/>
      <c r="AI49" s="30">
        <f t="shared" si="5"/>
        <v>0</v>
      </c>
      <c r="AJ49" s="31">
        <f t="shared" si="6"/>
        <v>0</v>
      </c>
      <c r="AL49" s="28">
        <f>'Proposed Rates'!I167</f>
        <v>5.1999999999999998E-3</v>
      </c>
      <c r="AM49" s="59">
        <f>AM48</f>
        <v>1033.8</v>
      </c>
      <c r="AN49" s="26">
        <f>AM49*AL49</f>
        <v>5.3757599999999996</v>
      </c>
      <c r="AO49" s="27"/>
      <c r="AP49" s="30">
        <f t="shared" si="7"/>
        <v>0</v>
      </c>
      <c r="AQ49" s="31">
        <f t="shared" si="8"/>
        <v>0</v>
      </c>
    </row>
    <row r="50" spans="2:43" ht="26" x14ac:dyDescent="0.25">
      <c r="B50" s="50" t="s">
        <v>30</v>
      </c>
      <c r="C50" s="35"/>
      <c r="D50" s="35"/>
      <c r="E50" s="35"/>
      <c r="F50" s="61"/>
      <c r="G50" s="53"/>
      <c r="H50" s="54">
        <f>SUM(H47:H49)</f>
        <v>46.474404999999997</v>
      </c>
      <c r="I50" s="62"/>
      <c r="J50" s="63"/>
      <c r="K50" s="64"/>
      <c r="L50" s="54">
        <f>SUM(L47:L49)</f>
        <v>48.195036151652502</v>
      </c>
      <c r="M50" s="62"/>
      <c r="N50" s="37">
        <f t="shared" si="58"/>
        <v>1.7206311516525048</v>
      </c>
      <c r="O50" s="38">
        <f t="shared" si="59"/>
        <v>3.7023199149133913E-2</v>
      </c>
      <c r="Q50" s="63"/>
      <c r="R50" s="64"/>
      <c r="S50" s="54">
        <f>SUM(S47:S49)</f>
        <v>50.077144426464095</v>
      </c>
      <c r="T50" s="62"/>
      <c r="U50" s="37">
        <f t="shared" si="1"/>
        <v>1.8821082748115927</v>
      </c>
      <c r="V50" s="38">
        <f t="shared" si="2"/>
        <v>3.9051911256779072E-2</v>
      </c>
      <c r="X50" s="63"/>
      <c r="Y50" s="64"/>
      <c r="Z50" s="54">
        <f>SUM(Z47:Z49)</f>
        <v>52.216533999999989</v>
      </c>
      <c r="AA50" s="62"/>
      <c r="AB50" s="37">
        <f t="shared" si="3"/>
        <v>2.1393895735358939</v>
      </c>
      <c r="AC50" s="38">
        <f t="shared" si="4"/>
        <v>4.2721876377705317E-2</v>
      </c>
      <c r="AE50" s="63"/>
      <c r="AF50" s="64"/>
      <c r="AG50" s="54">
        <f>SUM(AG47:AG49)</f>
        <v>53.206533999999991</v>
      </c>
      <c r="AH50" s="62"/>
      <c r="AI50" s="37">
        <f t="shared" si="5"/>
        <v>0.99000000000000199</v>
      </c>
      <c r="AJ50" s="38">
        <f t="shared" si="6"/>
        <v>1.8959511943094542E-2</v>
      </c>
      <c r="AL50" s="63"/>
      <c r="AM50" s="64"/>
      <c r="AN50" s="54">
        <f>SUM(AN47:AN49)</f>
        <v>53.826533999999988</v>
      </c>
      <c r="AO50" s="62"/>
      <c r="AP50" s="37">
        <f t="shared" si="7"/>
        <v>0.61999999999999744</v>
      </c>
      <c r="AQ50" s="38">
        <f t="shared" si="8"/>
        <v>1.1652704158477934E-2</v>
      </c>
    </row>
    <row r="51" spans="2:43" ht="25" x14ac:dyDescent="0.25">
      <c r="B51" s="65" t="s">
        <v>31</v>
      </c>
      <c r="C51" s="21"/>
      <c r="D51" s="22" t="s">
        <v>20</v>
      </c>
      <c r="E51" s="23"/>
      <c r="F51" s="66">
        <f>'Proposed Rates'!D181</f>
        <v>3.3999999999999998E-3</v>
      </c>
      <c r="G51" s="58">
        <f>G49</f>
        <v>1033.5</v>
      </c>
      <c r="H51" s="67">
        <f t="shared" ref="H51:H53" si="60">G51*F51</f>
        <v>3.5139</v>
      </c>
      <c r="I51" s="27"/>
      <c r="J51" s="66">
        <f>'Proposed Rates'!E181</f>
        <v>3.3999999999999998E-3</v>
      </c>
      <c r="K51" s="59">
        <f>K49</f>
        <v>1033.8</v>
      </c>
      <c r="L51" s="67">
        <f t="shared" ref="L51:L53" si="61">K51*J51</f>
        <v>3.5149199999999996</v>
      </c>
      <c r="M51" s="27"/>
      <c r="N51" s="30">
        <f t="shared" si="58"/>
        <v>1.0199999999995768E-3</v>
      </c>
      <c r="O51" s="68">
        <f t="shared" si="59"/>
        <v>2.9027576197375476E-4</v>
      </c>
      <c r="Q51" s="66">
        <f>'Proposed Rates'!F181</f>
        <v>3.3999999999999998E-3</v>
      </c>
      <c r="R51" s="59">
        <f>R49</f>
        <v>1033.8</v>
      </c>
      <c r="S51" s="67">
        <f t="shared" ref="S51:S53" si="62">R51*Q51</f>
        <v>3.5149199999999996</v>
      </c>
      <c r="T51" s="27"/>
      <c r="U51" s="30">
        <f t="shared" si="1"/>
        <v>0</v>
      </c>
      <c r="V51" s="68">
        <f t="shared" si="2"/>
        <v>0</v>
      </c>
      <c r="X51" s="66">
        <f>'Proposed Rates'!G181</f>
        <v>3.3999999999999998E-3</v>
      </c>
      <c r="Y51" s="59">
        <f>Y49</f>
        <v>1033.8</v>
      </c>
      <c r="Z51" s="67">
        <f t="shared" ref="Z51:Z53" si="63">Y51*X51</f>
        <v>3.5149199999999996</v>
      </c>
      <c r="AA51" s="27"/>
      <c r="AB51" s="30">
        <f t="shared" si="3"/>
        <v>0</v>
      </c>
      <c r="AC51" s="68">
        <f t="shared" si="4"/>
        <v>0</v>
      </c>
      <c r="AE51" s="66">
        <f>'Proposed Rates'!H181</f>
        <v>3.3999999999999998E-3</v>
      </c>
      <c r="AF51" s="59">
        <f>AF49</f>
        <v>1033.8</v>
      </c>
      <c r="AG51" s="67">
        <f t="shared" ref="AG51:AG53" si="64">AF51*AE51</f>
        <v>3.5149199999999996</v>
      </c>
      <c r="AH51" s="27"/>
      <c r="AI51" s="30">
        <f t="shared" si="5"/>
        <v>0</v>
      </c>
      <c r="AJ51" s="68">
        <f t="shared" si="6"/>
        <v>0</v>
      </c>
      <c r="AL51" s="66">
        <f>'Proposed Rates'!I181</f>
        <v>3.3999999999999998E-3</v>
      </c>
      <c r="AM51" s="59">
        <f>AM49</f>
        <v>1033.8</v>
      </c>
      <c r="AN51" s="67">
        <f t="shared" ref="AN51:AN53" si="65">AM51*AL51</f>
        <v>3.5149199999999996</v>
      </c>
      <c r="AO51" s="27"/>
      <c r="AP51" s="30">
        <f t="shared" si="7"/>
        <v>0</v>
      </c>
      <c r="AQ51" s="68">
        <f t="shared" si="8"/>
        <v>0</v>
      </c>
    </row>
    <row r="52" spans="2:43" ht="25" x14ac:dyDescent="0.25">
      <c r="B52" s="65" t="s">
        <v>32</v>
      </c>
      <c r="C52" s="21"/>
      <c r="D52" s="22" t="s">
        <v>20</v>
      </c>
      <c r="E52" s="23"/>
      <c r="F52" s="66">
        <f>'Proposed Rates'!D195</f>
        <v>5.0000000000000001E-4</v>
      </c>
      <c r="G52" s="58">
        <f>G49</f>
        <v>1033.5</v>
      </c>
      <c r="H52" s="67">
        <f t="shared" si="60"/>
        <v>0.51675000000000004</v>
      </c>
      <c r="I52" s="27"/>
      <c r="J52" s="66">
        <f>'Proposed Rates'!E195</f>
        <v>5.0000000000000001E-4</v>
      </c>
      <c r="K52" s="59">
        <f>K49</f>
        <v>1033.8</v>
      </c>
      <c r="L52" s="67">
        <f t="shared" si="61"/>
        <v>0.51690000000000003</v>
      </c>
      <c r="M52" s="27"/>
      <c r="N52" s="30">
        <f t="shared" si="58"/>
        <v>1.4999999999998348E-4</v>
      </c>
      <c r="O52" s="68">
        <f t="shared" si="59"/>
        <v>2.9027576197384317E-4</v>
      </c>
      <c r="Q52" s="66">
        <f>'Proposed Rates'!F195</f>
        <v>5.0000000000000001E-4</v>
      </c>
      <c r="R52" s="59">
        <f>R49</f>
        <v>1033.8</v>
      </c>
      <c r="S52" s="67">
        <f t="shared" si="62"/>
        <v>0.51690000000000003</v>
      </c>
      <c r="T52" s="27"/>
      <c r="U52" s="30">
        <f t="shared" si="1"/>
        <v>0</v>
      </c>
      <c r="V52" s="68">
        <f t="shared" si="2"/>
        <v>0</v>
      </c>
      <c r="X52" s="66">
        <f>'Proposed Rates'!G195</f>
        <v>5.0000000000000001E-4</v>
      </c>
      <c r="Y52" s="59">
        <f>Y49</f>
        <v>1033.8</v>
      </c>
      <c r="Z52" s="67">
        <f t="shared" si="63"/>
        <v>0.51690000000000003</v>
      </c>
      <c r="AA52" s="27"/>
      <c r="AB52" s="30">
        <f t="shared" si="3"/>
        <v>0</v>
      </c>
      <c r="AC52" s="68">
        <f t="shared" si="4"/>
        <v>0</v>
      </c>
      <c r="AE52" s="66">
        <f>'Proposed Rates'!H195</f>
        <v>5.0000000000000001E-4</v>
      </c>
      <c r="AF52" s="59">
        <f>AF49</f>
        <v>1033.8</v>
      </c>
      <c r="AG52" s="67">
        <f t="shared" si="64"/>
        <v>0.51690000000000003</v>
      </c>
      <c r="AH52" s="27"/>
      <c r="AI52" s="30">
        <f t="shared" si="5"/>
        <v>0</v>
      </c>
      <c r="AJ52" s="68">
        <f t="shared" si="6"/>
        <v>0</v>
      </c>
      <c r="AL52" s="66">
        <f>'Proposed Rates'!I195</f>
        <v>5.0000000000000001E-4</v>
      </c>
      <c r="AM52" s="59">
        <f>AM49</f>
        <v>1033.8</v>
      </c>
      <c r="AN52" s="67">
        <f t="shared" si="65"/>
        <v>0.51690000000000003</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650</v>
      </c>
      <c r="H54" s="67">
        <f t="shared" ref="H54:H56" si="66">G54*F54</f>
        <v>65.650000000000006</v>
      </c>
      <c r="I54" s="27"/>
      <c r="J54" s="66">
        <f>'Proposed Rates'!E222</f>
        <v>0.10100000000000001</v>
      </c>
      <c r="K54" s="71">
        <f>$G$54</f>
        <v>650</v>
      </c>
      <c r="L54" s="67">
        <f t="shared" ref="L54:L56" si="67">K54*J54</f>
        <v>65.650000000000006</v>
      </c>
      <c r="M54" s="27"/>
      <c r="N54" s="30">
        <f t="shared" si="58"/>
        <v>0</v>
      </c>
      <c r="O54" s="68">
        <f t="shared" si="59"/>
        <v>0</v>
      </c>
      <c r="Q54" s="66">
        <f>'Proposed Rates'!F222</f>
        <v>0.10100000000000001</v>
      </c>
      <c r="R54" s="71">
        <f>$G$54</f>
        <v>650</v>
      </c>
      <c r="S54" s="67">
        <f t="shared" ref="S54:S56" si="68">R54*Q54</f>
        <v>65.650000000000006</v>
      </c>
      <c r="T54" s="27"/>
      <c r="U54" s="30">
        <f t="shared" si="1"/>
        <v>0</v>
      </c>
      <c r="V54" s="68">
        <f t="shared" si="2"/>
        <v>0</v>
      </c>
      <c r="X54" s="66">
        <f>'Proposed Rates'!G222</f>
        <v>0.10100000000000001</v>
      </c>
      <c r="Y54" s="71">
        <f>$G$54</f>
        <v>650</v>
      </c>
      <c r="Z54" s="67">
        <f t="shared" ref="Z54:Z56" si="69">Y54*X54</f>
        <v>65.650000000000006</v>
      </c>
      <c r="AA54" s="27"/>
      <c r="AB54" s="30">
        <f t="shared" si="3"/>
        <v>0</v>
      </c>
      <c r="AC54" s="68">
        <f t="shared" si="4"/>
        <v>0</v>
      </c>
      <c r="AE54" s="66">
        <f>'Proposed Rates'!H222</f>
        <v>0.10100000000000001</v>
      </c>
      <c r="AF54" s="71">
        <f>$G$54</f>
        <v>650</v>
      </c>
      <c r="AG54" s="67">
        <f t="shared" ref="AG54:AG56" si="70">AF54*AE54</f>
        <v>65.650000000000006</v>
      </c>
      <c r="AH54" s="27"/>
      <c r="AI54" s="30">
        <f t="shared" si="5"/>
        <v>0</v>
      </c>
      <c r="AJ54" s="68">
        <f t="shared" si="6"/>
        <v>0</v>
      </c>
      <c r="AL54" s="66">
        <f>'Proposed Rates'!I222</f>
        <v>0.10100000000000001</v>
      </c>
      <c r="AM54" s="71">
        <f>$G$54</f>
        <v>650</v>
      </c>
      <c r="AN54" s="67">
        <f t="shared" ref="AN54:AN56" si="71">AM54*AL54</f>
        <v>65.650000000000006</v>
      </c>
      <c r="AO54" s="27"/>
      <c r="AP54" s="30">
        <f t="shared" si="7"/>
        <v>0</v>
      </c>
      <c r="AQ54" s="68">
        <f t="shared" si="8"/>
        <v>0</v>
      </c>
    </row>
    <row r="55" spans="2:43" x14ac:dyDescent="0.25">
      <c r="B55" s="43" t="s">
        <v>35</v>
      </c>
      <c r="C55" s="21"/>
      <c r="D55" s="22"/>
      <c r="E55" s="23"/>
      <c r="F55" s="66">
        <f>'Proposed Rates'!D223</f>
        <v>0.14399999999999999</v>
      </c>
      <c r="G55" s="71">
        <f>0.17*$F$18</f>
        <v>170</v>
      </c>
      <c r="H55" s="67">
        <f t="shared" si="66"/>
        <v>24.479999999999997</v>
      </c>
      <c r="I55" s="27"/>
      <c r="J55" s="66">
        <f>'Proposed Rates'!E223</f>
        <v>0.14399999999999999</v>
      </c>
      <c r="K55" s="71">
        <f>$G$55</f>
        <v>170</v>
      </c>
      <c r="L55" s="67">
        <f t="shared" si="67"/>
        <v>24.479999999999997</v>
      </c>
      <c r="M55" s="27"/>
      <c r="N55" s="30">
        <f t="shared" si="58"/>
        <v>0</v>
      </c>
      <c r="O55" s="68">
        <f t="shared" si="59"/>
        <v>0</v>
      </c>
      <c r="Q55" s="66">
        <f>'Proposed Rates'!F223</f>
        <v>0.14399999999999999</v>
      </c>
      <c r="R55" s="71">
        <f>$G$55</f>
        <v>170</v>
      </c>
      <c r="S55" s="67">
        <f t="shared" si="68"/>
        <v>24.479999999999997</v>
      </c>
      <c r="T55" s="27"/>
      <c r="U55" s="30">
        <f t="shared" si="1"/>
        <v>0</v>
      </c>
      <c r="V55" s="68">
        <f t="shared" si="2"/>
        <v>0</v>
      </c>
      <c r="X55" s="66">
        <f>'Proposed Rates'!G223</f>
        <v>0.14399999999999999</v>
      </c>
      <c r="Y55" s="71">
        <f>$G$55</f>
        <v>170</v>
      </c>
      <c r="Z55" s="67">
        <f t="shared" si="69"/>
        <v>24.479999999999997</v>
      </c>
      <c r="AA55" s="27"/>
      <c r="AB55" s="30">
        <f t="shared" si="3"/>
        <v>0</v>
      </c>
      <c r="AC55" s="68">
        <f t="shared" si="4"/>
        <v>0</v>
      </c>
      <c r="AE55" s="66">
        <f>'Proposed Rates'!H223</f>
        <v>0.14399999999999999</v>
      </c>
      <c r="AF55" s="71">
        <f>$G$55</f>
        <v>170</v>
      </c>
      <c r="AG55" s="67">
        <f t="shared" si="70"/>
        <v>24.479999999999997</v>
      </c>
      <c r="AH55" s="27"/>
      <c r="AI55" s="30">
        <f t="shared" si="5"/>
        <v>0</v>
      </c>
      <c r="AJ55" s="68">
        <f t="shared" si="6"/>
        <v>0</v>
      </c>
      <c r="AL55" s="66">
        <f>'Proposed Rates'!I223</f>
        <v>0.14399999999999999</v>
      </c>
      <c r="AM55" s="71">
        <f>$G$55</f>
        <v>170</v>
      </c>
      <c r="AN55" s="67">
        <f t="shared" si="71"/>
        <v>24.479999999999997</v>
      </c>
      <c r="AO55" s="27"/>
      <c r="AP55" s="30">
        <f t="shared" si="7"/>
        <v>0</v>
      </c>
      <c r="AQ55" s="68">
        <f t="shared" si="8"/>
        <v>0</v>
      </c>
    </row>
    <row r="56" spans="2:43" x14ac:dyDescent="0.25">
      <c r="B56" s="11" t="s">
        <v>36</v>
      </c>
      <c r="C56" s="21"/>
      <c r="D56" s="22"/>
      <c r="E56" s="23"/>
      <c r="F56" s="66">
        <f>'Proposed Rates'!D224</f>
        <v>0.20799999999999999</v>
      </c>
      <c r="G56" s="71">
        <f>0.18*$F$18</f>
        <v>180</v>
      </c>
      <c r="H56" s="67">
        <f t="shared" si="66"/>
        <v>37.44</v>
      </c>
      <c r="I56" s="27"/>
      <c r="J56" s="66">
        <f>'Proposed Rates'!E224</f>
        <v>0.20799999999999999</v>
      </c>
      <c r="K56" s="71">
        <f>$G$56</f>
        <v>180</v>
      </c>
      <c r="L56" s="67">
        <f t="shared" si="67"/>
        <v>37.44</v>
      </c>
      <c r="M56" s="27"/>
      <c r="N56" s="30">
        <f t="shared" si="58"/>
        <v>0</v>
      </c>
      <c r="O56" s="68">
        <f t="shared" si="59"/>
        <v>0</v>
      </c>
      <c r="Q56" s="66">
        <f>'Proposed Rates'!F224</f>
        <v>0.20799999999999999</v>
      </c>
      <c r="R56" s="71">
        <f>$G$56</f>
        <v>180</v>
      </c>
      <c r="S56" s="67">
        <f t="shared" si="68"/>
        <v>37.44</v>
      </c>
      <c r="T56" s="27"/>
      <c r="U56" s="30">
        <f t="shared" si="1"/>
        <v>0</v>
      </c>
      <c r="V56" s="68">
        <f t="shared" si="2"/>
        <v>0</v>
      </c>
      <c r="X56" s="66">
        <f>'Proposed Rates'!G224</f>
        <v>0.20799999999999999</v>
      </c>
      <c r="Y56" s="71">
        <f>$G$56</f>
        <v>180</v>
      </c>
      <c r="Z56" s="67">
        <f t="shared" si="69"/>
        <v>37.44</v>
      </c>
      <c r="AA56" s="27"/>
      <c r="AB56" s="30">
        <f t="shared" si="3"/>
        <v>0</v>
      </c>
      <c r="AC56" s="68">
        <f t="shared" si="4"/>
        <v>0</v>
      </c>
      <c r="AE56" s="66">
        <f>'Proposed Rates'!H224</f>
        <v>0.20799999999999999</v>
      </c>
      <c r="AF56" s="71">
        <f>$G$56</f>
        <v>180</v>
      </c>
      <c r="AG56" s="67">
        <f t="shared" si="70"/>
        <v>37.44</v>
      </c>
      <c r="AH56" s="27"/>
      <c r="AI56" s="30">
        <f t="shared" si="5"/>
        <v>0</v>
      </c>
      <c r="AJ56" s="68">
        <f t="shared" si="6"/>
        <v>0</v>
      </c>
      <c r="AL56" s="66">
        <f>'Proposed Rates'!I224</f>
        <v>0.20799999999999999</v>
      </c>
      <c r="AM56" s="71">
        <f>$G$56</f>
        <v>180</v>
      </c>
      <c r="AN56" s="67">
        <f t="shared" si="71"/>
        <v>37.44</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400</v>
      </c>
      <c r="H58" s="67">
        <f>G58*F58</f>
        <v>55.600000000000009</v>
      </c>
      <c r="I58" s="77"/>
      <c r="J58" s="66">
        <f>'Proposed Rates'!E227</f>
        <v>0.13900000000000001</v>
      </c>
      <c r="K58" s="76">
        <f>$G$58</f>
        <v>400</v>
      </c>
      <c r="L58" s="67">
        <f>K58*J58</f>
        <v>55.600000000000009</v>
      </c>
      <c r="M58" s="77"/>
      <c r="N58" s="78">
        <f t="shared" si="58"/>
        <v>0</v>
      </c>
      <c r="O58" s="68">
        <f t="shared" si="59"/>
        <v>0</v>
      </c>
      <c r="Q58" s="66">
        <f>'Proposed Rates'!F227</f>
        <v>0.13900000000000001</v>
      </c>
      <c r="R58" s="76">
        <f>$G$58</f>
        <v>400</v>
      </c>
      <c r="S58" s="67">
        <f>R58*Q58</f>
        <v>55.600000000000009</v>
      </c>
      <c r="T58" s="77"/>
      <c r="U58" s="78">
        <f t="shared" si="1"/>
        <v>0</v>
      </c>
      <c r="V58" s="68">
        <f t="shared" si="2"/>
        <v>0</v>
      </c>
      <c r="X58" s="66">
        <f>'Proposed Rates'!G227</f>
        <v>0.13900000000000001</v>
      </c>
      <c r="Y58" s="76">
        <f>$G$58</f>
        <v>400</v>
      </c>
      <c r="Z58" s="67">
        <f>Y58*X58</f>
        <v>55.600000000000009</v>
      </c>
      <c r="AA58" s="77"/>
      <c r="AB58" s="78">
        <f t="shared" si="3"/>
        <v>0</v>
      </c>
      <c r="AC58" s="68">
        <f t="shared" si="4"/>
        <v>0</v>
      </c>
      <c r="AE58" s="66">
        <f>'Proposed Rates'!H227</f>
        <v>0.13900000000000001</v>
      </c>
      <c r="AF58" s="76">
        <f>$G$58</f>
        <v>400</v>
      </c>
      <c r="AG58" s="67">
        <f>AF58*AE58</f>
        <v>55.600000000000009</v>
      </c>
      <c r="AH58" s="77"/>
      <c r="AI58" s="78">
        <f t="shared" si="5"/>
        <v>0</v>
      </c>
      <c r="AJ58" s="68">
        <f t="shared" si="6"/>
        <v>0</v>
      </c>
      <c r="AL58" s="66">
        <f>'Proposed Rates'!I225</f>
        <v>0</v>
      </c>
      <c r="AM58" s="76">
        <f>$G$58</f>
        <v>400</v>
      </c>
      <c r="AN58" s="67">
        <f>AM58*AL58</f>
        <v>0</v>
      </c>
      <c r="AO58" s="77"/>
      <c r="AP58" s="78">
        <f t="shared" si="7"/>
        <v>-55.600000000000009</v>
      </c>
      <c r="AQ58" s="68">
        <f t="shared" si="8"/>
        <v>-1</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178.32505499999999</v>
      </c>
      <c r="I60" s="94"/>
      <c r="J60" s="95"/>
      <c r="K60" s="95"/>
      <c r="L60" s="93">
        <f>SUM(L51:L56,L50)</f>
        <v>180.4168561516525</v>
      </c>
      <c r="M60" s="96"/>
      <c r="N60" s="97">
        <f t="shared" ref="N60" si="72">L60-H60</f>
        <v>2.0918011516525041</v>
      </c>
      <c r="O60" s="98">
        <f t="shared" ref="O60" si="73">IF((H60)=0,"",(N60/H60))</f>
        <v>1.1730270609772161E-2</v>
      </c>
      <c r="Q60" s="95"/>
      <c r="R60" s="95"/>
      <c r="S60" s="97">
        <f>SUM(S51:S56,S50)</f>
        <v>182.31896442646408</v>
      </c>
      <c r="T60" s="96"/>
      <c r="U60" s="97">
        <f t="shared" si="1"/>
        <v>1.9021082748115816</v>
      </c>
      <c r="V60" s="98">
        <f>IF((L60)=0,"",(U60/L60))</f>
        <v>1.0542852344199655E-2</v>
      </c>
      <c r="X60" s="95"/>
      <c r="Y60" s="95"/>
      <c r="Z60" s="97">
        <f>SUM(Z51:Z56,Z50)</f>
        <v>184.478354</v>
      </c>
      <c r="AA60" s="96"/>
      <c r="AB60" s="97">
        <f t="shared" si="3"/>
        <v>2.1593895735359183</v>
      </c>
      <c r="AC60" s="98">
        <f>IF((S60)=0,"",(AB60/S60))</f>
        <v>1.1844020616993354E-2</v>
      </c>
      <c r="AE60" s="95"/>
      <c r="AF60" s="95"/>
      <c r="AG60" s="97">
        <f>SUM(AG51:AG56,AG50)</f>
        <v>185.48835400000002</v>
      </c>
      <c r="AH60" s="96"/>
      <c r="AI60" s="97">
        <f t="shared" ref="AI60:AI64" si="74">AG60-Z60</f>
        <v>1.0100000000000193</v>
      </c>
      <c r="AJ60" s="98">
        <f>IF((Z60)=0,"",(AI60/Z60))</f>
        <v>5.4748970711220642E-3</v>
      </c>
      <c r="AL60" s="95"/>
      <c r="AM60" s="95"/>
      <c r="AN60" s="97">
        <f>SUM(AN51:AN56,AN50)</f>
        <v>186.12835399999997</v>
      </c>
      <c r="AO60" s="96"/>
      <c r="AP60" s="97">
        <f t="shared" ref="AP60:AP64" si="75">AN60-AG60</f>
        <v>0.63999999999995794</v>
      </c>
      <c r="AQ60" s="98">
        <f>IF((AG60)=0,"",(AP60/AG60))</f>
        <v>3.4503513897155931E-3</v>
      </c>
    </row>
    <row r="61" spans="2:43" x14ac:dyDescent="0.25">
      <c r="B61" s="99" t="s">
        <v>40</v>
      </c>
      <c r="C61" s="21"/>
      <c r="D61" s="21"/>
      <c r="E61" s="21"/>
      <c r="F61" s="100">
        <v>0.13</v>
      </c>
      <c r="G61" s="101"/>
      <c r="H61" s="102">
        <f>H60*F61</f>
        <v>23.182257149999998</v>
      </c>
      <c r="I61" s="103"/>
      <c r="J61" s="104">
        <v>0.13</v>
      </c>
      <c r="K61" s="103"/>
      <c r="L61" s="105">
        <f>L60*J61</f>
        <v>23.454191299714825</v>
      </c>
      <c r="M61" s="106"/>
      <c r="N61" s="107">
        <f t="shared" si="58"/>
        <v>0.2719341497148271</v>
      </c>
      <c r="O61" s="108">
        <f t="shared" si="59"/>
        <v>1.1730270609772228E-2</v>
      </c>
      <c r="Q61" s="104">
        <v>0.13</v>
      </c>
      <c r="R61" s="103"/>
      <c r="S61" s="105">
        <f>S60*Q61</f>
        <v>23.701465375440332</v>
      </c>
      <c r="T61" s="106"/>
      <c r="U61" s="107">
        <f t="shared" si="1"/>
        <v>0.24727407572550675</v>
      </c>
      <c r="V61" s="108">
        <f t="shared" ref="V61:V70" si="76">IF((L61)=0,"",(U61/L61))</f>
        <v>1.0542852344199704E-2</v>
      </c>
      <c r="X61" s="104">
        <v>0.13</v>
      </c>
      <c r="Y61" s="103"/>
      <c r="Z61" s="105">
        <f>Z60*X61</f>
        <v>23.98218602</v>
      </c>
      <c r="AA61" s="106"/>
      <c r="AB61" s="107">
        <f t="shared" si="3"/>
        <v>0.28072064455966839</v>
      </c>
      <c r="AC61" s="108">
        <f t="shared" ref="AC61:AC70" si="77">IF((S61)=0,"",(AB61/S61))</f>
        <v>1.1844020616993311E-2</v>
      </c>
      <c r="AE61" s="104">
        <v>0.13</v>
      </c>
      <c r="AF61" s="103"/>
      <c r="AG61" s="105">
        <f>AG60*AE61</f>
        <v>24.113486020000003</v>
      </c>
      <c r="AH61" s="106"/>
      <c r="AI61" s="107">
        <f t="shared" si="74"/>
        <v>0.13130000000000308</v>
      </c>
      <c r="AJ61" s="108">
        <f t="shared" ref="AJ61:AJ70" si="78">IF((Z61)=0,"",(AI61/Z61))</f>
        <v>5.4748970711220877E-3</v>
      </c>
      <c r="AL61" s="254">
        <v>0.13</v>
      </c>
      <c r="AM61" s="103"/>
      <c r="AN61" s="105">
        <f>AN60*AL61</f>
        <v>24.196686019999998</v>
      </c>
      <c r="AO61" s="106"/>
      <c r="AP61" s="107">
        <f t="shared" si="75"/>
        <v>8.319999999999439E-2</v>
      </c>
      <c r="AQ61" s="108">
        <f t="shared" ref="AQ61:AQ70" si="79">IF((AG61)=0,"",(AP61/AG61))</f>
        <v>3.450351389715587E-3</v>
      </c>
    </row>
    <row r="62" spans="2:43" ht="13" x14ac:dyDescent="0.25">
      <c r="B62" s="109" t="s">
        <v>41</v>
      </c>
      <c r="C62" s="21"/>
      <c r="D62" s="21"/>
      <c r="E62" s="21"/>
      <c r="F62" s="110"/>
      <c r="G62" s="101"/>
      <c r="H62" s="102">
        <f>H60+H61</f>
        <v>201.50731214999999</v>
      </c>
      <c r="I62" s="103"/>
      <c r="J62" s="103"/>
      <c r="K62" s="103"/>
      <c r="L62" s="105">
        <f>L60+L61</f>
        <v>203.87104745136733</v>
      </c>
      <c r="M62" s="106"/>
      <c r="N62" s="107">
        <f t="shared" si="58"/>
        <v>2.3637353013673419</v>
      </c>
      <c r="O62" s="108">
        <f t="shared" si="59"/>
        <v>1.1730270609772222E-2</v>
      </c>
      <c r="Q62" s="103"/>
      <c r="R62" s="103"/>
      <c r="S62" s="105">
        <f>S60+S61</f>
        <v>206.02042980190441</v>
      </c>
      <c r="T62" s="106"/>
      <c r="U62" s="107">
        <f t="shared" si="1"/>
        <v>2.1493823505370813</v>
      </c>
      <c r="V62" s="108">
        <f t="shared" si="76"/>
        <v>1.0542852344199626E-2</v>
      </c>
      <c r="X62" s="244"/>
      <c r="Y62" s="103"/>
      <c r="Z62" s="105">
        <f>Z60+Z61</f>
        <v>208.46054002</v>
      </c>
      <c r="AA62" s="106"/>
      <c r="AB62" s="107">
        <f t="shared" si="3"/>
        <v>2.4401102180955831</v>
      </c>
      <c r="AC62" s="108">
        <f t="shared" si="77"/>
        <v>1.1844020616993332E-2</v>
      </c>
      <c r="AE62" s="244"/>
      <c r="AF62" s="103"/>
      <c r="AG62" s="105">
        <f>AG60+AG61</f>
        <v>209.60184002000003</v>
      </c>
      <c r="AH62" s="106"/>
      <c r="AI62" s="107">
        <f t="shared" si="74"/>
        <v>1.1413000000000295</v>
      </c>
      <c r="AJ62" s="108">
        <f t="shared" si="78"/>
        <v>5.4748970711221007E-3</v>
      </c>
      <c r="AL62" s="244"/>
      <c r="AM62" s="103"/>
      <c r="AN62" s="105">
        <f>AN60+AN61</f>
        <v>210.32504001999996</v>
      </c>
      <c r="AO62" s="106"/>
      <c r="AP62" s="107">
        <f t="shared" si="75"/>
        <v>0.72319999999993456</v>
      </c>
      <c r="AQ62" s="108">
        <f t="shared" si="79"/>
        <v>3.4503513897155076E-3</v>
      </c>
    </row>
    <row r="63" spans="2:43" ht="15.75" customHeight="1" x14ac:dyDescent="0.25">
      <c r="B63" s="405" t="s">
        <v>127</v>
      </c>
      <c r="C63" s="405"/>
      <c r="D63" s="405"/>
      <c r="E63" s="21"/>
      <c r="F63" s="267">
        <f>'Res (100)'!F64</f>
        <v>0.318</v>
      </c>
      <c r="G63" s="101"/>
      <c r="H63" s="111">
        <f>F63*H60</f>
        <v>56.707367489999996</v>
      </c>
      <c r="I63" s="103"/>
      <c r="J63" s="268">
        <f>'Res (100)'!J64</f>
        <v>0.318</v>
      </c>
      <c r="K63" s="264"/>
      <c r="L63" s="112">
        <f>J63*L60</f>
        <v>57.372560256225498</v>
      </c>
      <c r="M63" s="106"/>
      <c r="N63" s="112">
        <f t="shared" si="58"/>
        <v>0.66519276622550194</v>
      </c>
      <c r="O63" s="113">
        <f t="shared" si="59"/>
        <v>1.1730270609772261E-2</v>
      </c>
      <c r="Q63" s="268">
        <f>'Res (100)'!Q64</f>
        <v>0.318</v>
      </c>
      <c r="R63" s="103"/>
      <c r="S63" s="112">
        <f>Q63*S60</f>
        <v>57.97743068761558</v>
      </c>
      <c r="T63" s="106"/>
      <c r="U63" s="112">
        <f t="shared" si="1"/>
        <v>0.60487043139008279</v>
      </c>
      <c r="V63" s="113">
        <f t="shared" si="76"/>
        <v>1.0542852344199652E-2</v>
      </c>
      <c r="X63" s="268">
        <f>Q63</f>
        <v>0.318</v>
      </c>
      <c r="Y63" s="103"/>
      <c r="Z63" s="112">
        <f>X63*Z60</f>
        <v>58.664116571999998</v>
      </c>
      <c r="AA63" s="106"/>
      <c r="AB63" s="112">
        <f t="shared" si="3"/>
        <v>0.68668588438441702</v>
      </c>
      <c r="AC63" s="113">
        <f t="shared" si="77"/>
        <v>1.1844020616993266E-2</v>
      </c>
      <c r="AE63" s="268">
        <f>AE69</f>
        <v>0.318</v>
      </c>
      <c r="AF63" s="103"/>
      <c r="AG63" s="112">
        <f>AE63*AG60</f>
        <v>58.985296572000003</v>
      </c>
      <c r="AH63" s="106"/>
      <c r="AI63" s="112">
        <f t="shared" si="74"/>
        <v>0.32118000000000535</v>
      </c>
      <c r="AJ63" s="113">
        <f t="shared" si="78"/>
        <v>5.4748970711220512E-3</v>
      </c>
      <c r="AL63" s="268">
        <f>AE63</f>
        <v>0.318</v>
      </c>
      <c r="AM63" s="103"/>
      <c r="AN63" s="112">
        <f>AL63*AN60</f>
        <v>59.188816571999993</v>
      </c>
      <c r="AO63" s="106"/>
      <c r="AP63" s="112">
        <f t="shared" si="75"/>
        <v>0.20351999999999038</v>
      </c>
      <c r="AQ63" s="113">
        <f t="shared" si="79"/>
        <v>3.4503513897156568E-3</v>
      </c>
    </row>
    <row r="64" spans="2:43" ht="13.5" customHeight="1" thickBot="1" x14ac:dyDescent="0.3">
      <c r="B64" s="406" t="s">
        <v>126</v>
      </c>
      <c r="C64" s="406"/>
      <c r="D64" s="406"/>
      <c r="E64" s="114"/>
      <c r="F64" s="246"/>
      <c r="G64" s="116"/>
      <c r="H64" s="117">
        <f>H62-H63</f>
        <v>144.79994465999999</v>
      </c>
      <c r="I64" s="118"/>
      <c r="J64" s="249"/>
      <c r="K64" s="118"/>
      <c r="L64" s="119">
        <f>L62-L63</f>
        <v>146.49848719514182</v>
      </c>
      <c r="M64" s="120"/>
      <c r="N64" s="121">
        <f t="shared" si="58"/>
        <v>1.6985425351418257</v>
      </c>
      <c r="O64" s="122">
        <f t="shared" si="59"/>
        <v>1.1730270609772109E-2</v>
      </c>
      <c r="Q64" s="249"/>
      <c r="R64" s="118"/>
      <c r="S64" s="119">
        <f>S62-S63</f>
        <v>148.04299911428882</v>
      </c>
      <c r="T64" s="120"/>
      <c r="U64" s="121">
        <f t="shared" si="1"/>
        <v>1.5445119191469985</v>
      </c>
      <c r="V64" s="122">
        <f t="shared" si="76"/>
        <v>1.0542852344199617E-2</v>
      </c>
      <c r="X64" s="249"/>
      <c r="Y64" s="118"/>
      <c r="Z64" s="119">
        <f>Z62-Z63</f>
        <v>149.79642344799998</v>
      </c>
      <c r="AA64" s="120"/>
      <c r="AB64" s="121">
        <f t="shared" si="3"/>
        <v>1.7534243337111661</v>
      </c>
      <c r="AC64" s="122">
        <f t="shared" si="77"/>
        <v>1.1844020616993358E-2</v>
      </c>
      <c r="AE64" s="249"/>
      <c r="AF64" s="118"/>
      <c r="AG64" s="119">
        <f>AG62-AG63</f>
        <v>150.61654344800002</v>
      </c>
      <c r="AH64" s="120"/>
      <c r="AI64" s="121">
        <f t="shared" si="74"/>
        <v>0.82012000000003127</v>
      </c>
      <c r="AJ64" s="122">
        <f t="shared" si="78"/>
        <v>5.4748970711221683E-3</v>
      </c>
      <c r="AL64" s="249"/>
      <c r="AM64" s="118"/>
      <c r="AN64" s="119">
        <f>AN62-AN63</f>
        <v>151.13622344799995</v>
      </c>
      <c r="AO64" s="120"/>
      <c r="AP64" s="121">
        <f t="shared" si="75"/>
        <v>0.51967999999993708</v>
      </c>
      <c r="AQ64" s="122">
        <f t="shared" si="79"/>
        <v>3.4503513897154018E-3</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177.755055</v>
      </c>
      <c r="I66" s="134"/>
      <c r="J66" s="250"/>
      <c r="K66" s="135"/>
      <c r="L66" s="133">
        <f>SUM(L57:L58,L50,L51:L53)</f>
        <v>179.8468561516525</v>
      </c>
      <c r="M66" s="136"/>
      <c r="N66" s="137">
        <f t="shared" ref="N66:N69" si="80">L66-H66</f>
        <v>2.0918011516525041</v>
      </c>
      <c r="O66" s="98">
        <f t="shared" ref="O66:O69" si="81">IF((H66)=0,"",(N66/H66))</f>
        <v>1.1767885597697933E-2</v>
      </c>
      <c r="Q66" s="250"/>
      <c r="R66" s="135"/>
      <c r="S66" s="137">
        <f>SUM(S57:S58,S50,S51:S53)</f>
        <v>181.74896442646406</v>
      </c>
      <c r="T66" s="136"/>
      <c r="U66" s="137">
        <f t="shared" si="1"/>
        <v>1.9021082748115532</v>
      </c>
      <c r="V66" s="98">
        <f t="shared" si="76"/>
        <v>1.0576266472001244E-2</v>
      </c>
      <c r="X66" s="250"/>
      <c r="Y66" s="135"/>
      <c r="Z66" s="137">
        <f>SUM(Z57:Z58,Z50,Z51:Z53)</f>
        <v>183.90835399999997</v>
      </c>
      <c r="AA66" s="136"/>
      <c r="AB66" s="137">
        <f t="shared" si="3"/>
        <v>2.1593895735359183</v>
      </c>
      <c r="AC66" s="98">
        <f t="shared" si="77"/>
        <v>1.1881165762623155E-2</v>
      </c>
      <c r="AE66" s="250"/>
      <c r="AF66" s="135"/>
      <c r="AG66" s="137">
        <f>SUM(AG57:AG58,AG50,AG51:AG53)</f>
        <v>184.91835399999997</v>
      </c>
      <c r="AH66" s="136"/>
      <c r="AI66" s="137">
        <f t="shared" ref="AI66:AI69" si="82">AG66-Z66</f>
        <v>1.0099999999999909</v>
      </c>
      <c r="AJ66" s="98">
        <f t="shared" si="78"/>
        <v>5.4918658018112167E-3</v>
      </c>
      <c r="AL66" s="250"/>
      <c r="AM66" s="135"/>
      <c r="AN66" s="137">
        <f>SUM(AN57:AN58,AN50,AN51:AN53)</f>
        <v>183.35835399999996</v>
      </c>
      <c r="AO66" s="136"/>
      <c r="AP66" s="137">
        <f t="shared" ref="AP66:AP69" si="83">AN66-AG66</f>
        <v>-1.5600000000000023</v>
      </c>
      <c r="AQ66" s="98">
        <f t="shared" si="79"/>
        <v>-8.436155558685118E-3</v>
      </c>
    </row>
    <row r="67" spans="1:43" s="79" customFormat="1" x14ac:dyDescent="0.25">
      <c r="B67" s="138" t="s">
        <v>40</v>
      </c>
      <c r="C67" s="73"/>
      <c r="D67" s="73"/>
      <c r="E67" s="73"/>
      <c r="F67" s="248">
        <v>0.13</v>
      </c>
      <c r="G67" s="132"/>
      <c r="H67" s="140">
        <f>H66*F67</f>
        <v>23.10815715</v>
      </c>
      <c r="I67" s="141"/>
      <c r="J67" s="251">
        <v>0.13</v>
      </c>
      <c r="K67" s="143"/>
      <c r="L67" s="144">
        <f>L66*J67</f>
        <v>23.380091299714827</v>
      </c>
      <c r="M67" s="145"/>
      <c r="N67" s="146">
        <f t="shared" si="80"/>
        <v>0.2719341497148271</v>
      </c>
      <c r="O67" s="108">
        <f t="shared" si="81"/>
        <v>1.1767885597698001E-2</v>
      </c>
      <c r="Q67" s="251">
        <v>0.13</v>
      </c>
      <c r="R67" s="143"/>
      <c r="S67" s="144">
        <f>S66*Q67</f>
        <v>23.627365375440327</v>
      </c>
      <c r="T67" s="145"/>
      <c r="U67" s="146">
        <f t="shared" si="1"/>
        <v>0.24727407572549964</v>
      </c>
      <c r="V67" s="108">
        <f t="shared" si="76"/>
        <v>1.0576266472001147E-2</v>
      </c>
      <c r="X67" s="251">
        <v>0.13</v>
      </c>
      <c r="Y67" s="143"/>
      <c r="Z67" s="144">
        <f>Z66*X67</f>
        <v>23.908086019999999</v>
      </c>
      <c r="AA67" s="145"/>
      <c r="AB67" s="146">
        <f t="shared" si="3"/>
        <v>0.28072064455967194</v>
      </c>
      <c r="AC67" s="108">
        <f t="shared" si="77"/>
        <v>1.1881165762623262E-2</v>
      </c>
      <c r="AE67" s="251">
        <v>0.13</v>
      </c>
      <c r="AF67" s="143"/>
      <c r="AG67" s="144">
        <f>AG66*AE67</f>
        <v>24.039386019999995</v>
      </c>
      <c r="AH67" s="145"/>
      <c r="AI67" s="146">
        <f t="shared" si="82"/>
        <v>0.13129999999999598</v>
      </c>
      <c r="AJ67" s="108">
        <f t="shared" si="78"/>
        <v>5.491865801811097E-3</v>
      </c>
      <c r="AL67" s="251">
        <v>0.13</v>
      </c>
      <c r="AM67" s="143"/>
      <c r="AN67" s="144">
        <f>AN66*AL67</f>
        <v>23.836586019999995</v>
      </c>
      <c r="AO67" s="145"/>
      <c r="AP67" s="146">
        <f t="shared" si="83"/>
        <v>-0.20279999999999987</v>
      </c>
      <c r="AQ67" s="108">
        <f t="shared" si="79"/>
        <v>-8.4361555586851007E-3</v>
      </c>
    </row>
    <row r="68" spans="1:43" s="79" customFormat="1" ht="13" x14ac:dyDescent="0.25">
      <c r="B68" s="147" t="s">
        <v>41</v>
      </c>
      <c r="C68" s="73"/>
      <c r="D68" s="73"/>
      <c r="E68" s="73"/>
      <c r="F68" s="243"/>
      <c r="G68" s="149"/>
      <c r="H68" s="140">
        <f>H66+H67</f>
        <v>200.86321215000001</v>
      </c>
      <c r="I68" s="141"/>
      <c r="J68" s="244"/>
      <c r="K68" s="141"/>
      <c r="L68" s="144">
        <f>L66+L67</f>
        <v>203.22694745136732</v>
      </c>
      <c r="M68" s="145"/>
      <c r="N68" s="146">
        <f t="shared" si="80"/>
        <v>2.3637353013673135</v>
      </c>
      <c r="O68" s="108">
        <f t="shared" si="81"/>
        <v>1.1767885597697854E-2</v>
      </c>
      <c r="Q68" s="244"/>
      <c r="R68" s="141"/>
      <c r="S68" s="144">
        <f>S66+S67</f>
        <v>205.37632980190438</v>
      </c>
      <c r="T68" s="145"/>
      <c r="U68" s="146">
        <f t="shared" si="1"/>
        <v>2.1493823505370528</v>
      </c>
      <c r="V68" s="108">
        <f t="shared" si="76"/>
        <v>1.0576266472001234E-2</v>
      </c>
      <c r="X68" s="244"/>
      <c r="Y68" s="141"/>
      <c r="Z68" s="144">
        <f>Z66+Z67</f>
        <v>207.81644001999996</v>
      </c>
      <c r="AA68" s="145"/>
      <c r="AB68" s="146">
        <f t="shared" si="3"/>
        <v>2.4401102180955831</v>
      </c>
      <c r="AC68" s="108">
        <f t="shared" si="77"/>
        <v>1.1881165762623132E-2</v>
      </c>
      <c r="AE68" s="244"/>
      <c r="AF68" s="141"/>
      <c r="AG68" s="144">
        <f>AG66+AG67</f>
        <v>208.95774001999996</v>
      </c>
      <c r="AH68" s="145"/>
      <c r="AI68" s="146">
        <f t="shared" si="82"/>
        <v>1.1413000000000011</v>
      </c>
      <c r="AJ68" s="108">
        <f t="shared" si="78"/>
        <v>5.4918658018112713E-3</v>
      </c>
      <c r="AL68" s="244"/>
      <c r="AM68" s="141"/>
      <c r="AN68" s="144">
        <f>AN66+AN67</f>
        <v>207.19494001999996</v>
      </c>
      <c r="AO68" s="145"/>
      <c r="AP68" s="146">
        <f t="shared" si="83"/>
        <v>-1.7627999999999986</v>
      </c>
      <c r="AQ68" s="108">
        <f t="shared" si="79"/>
        <v>-8.4361555586850989E-3</v>
      </c>
    </row>
    <row r="69" spans="1:43" s="79" customFormat="1" ht="15.75" customHeight="1" x14ac:dyDescent="0.25">
      <c r="B69" s="405" t="s">
        <v>127</v>
      </c>
      <c r="C69" s="405"/>
      <c r="D69" s="405"/>
      <c r="E69" s="73"/>
      <c r="F69" s="269">
        <f>F63</f>
        <v>0.318</v>
      </c>
      <c r="G69" s="149"/>
      <c r="H69" s="150">
        <f>F69*H66</f>
        <v>56.526107490000001</v>
      </c>
      <c r="I69" s="141"/>
      <c r="J69" s="268">
        <f>'Res (100)'!J70</f>
        <v>0.318</v>
      </c>
      <c r="K69" s="141"/>
      <c r="L69" s="112">
        <f>J69*L66</f>
        <v>57.191300256225496</v>
      </c>
      <c r="M69" s="145"/>
      <c r="N69" s="151">
        <f t="shared" si="80"/>
        <v>0.66519276622549484</v>
      </c>
      <c r="O69" s="113">
        <f t="shared" si="81"/>
        <v>1.1767885597697907E-2</v>
      </c>
      <c r="Q69" s="268">
        <f>'Res (100)'!Q70</f>
        <v>0.318</v>
      </c>
      <c r="R69" s="141"/>
      <c r="S69" s="112">
        <f>Q69*S66</f>
        <v>57.796170687615572</v>
      </c>
      <c r="T69" s="145"/>
      <c r="U69" s="151">
        <f t="shared" si="1"/>
        <v>0.60487043139007568</v>
      </c>
      <c r="V69" s="113">
        <f t="shared" si="76"/>
        <v>1.0576266472001276E-2</v>
      </c>
      <c r="X69" s="268">
        <f>Q69</f>
        <v>0.318</v>
      </c>
      <c r="Y69" s="141"/>
      <c r="Z69" s="112">
        <f>X69*Z66</f>
        <v>58.482856571999996</v>
      </c>
      <c r="AA69" s="145"/>
      <c r="AB69" s="151">
        <f t="shared" si="3"/>
        <v>0.68668588438442413</v>
      </c>
      <c r="AC69" s="113">
        <f t="shared" si="77"/>
        <v>1.1881165762623189E-2</v>
      </c>
      <c r="AE69" s="268">
        <f>X69</f>
        <v>0.318</v>
      </c>
      <c r="AF69" s="141"/>
      <c r="AG69" s="112">
        <f>AE69*AG66</f>
        <v>58.804036571999987</v>
      </c>
      <c r="AH69" s="145"/>
      <c r="AI69" s="151">
        <f t="shared" si="82"/>
        <v>0.32117999999999114</v>
      </c>
      <c r="AJ69" s="113">
        <f t="shared" si="78"/>
        <v>5.4918658018111143E-3</v>
      </c>
      <c r="AL69" s="268">
        <f>AL63</f>
        <v>0.318</v>
      </c>
      <c r="AM69" s="141"/>
      <c r="AN69" s="112">
        <f>AL69*AN66</f>
        <v>58.307956571999988</v>
      </c>
      <c r="AO69" s="145"/>
      <c r="AP69" s="151">
        <f t="shared" si="83"/>
        <v>-0.49607999999999919</v>
      </c>
      <c r="AQ69" s="113">
        <f t="shared" si="79"/>
        <v>-8.4361555586850937E-3</v>
      </c>
    </row>
    <row r="70" spans="1:43" s="79" customFormat="1" ht="13.5" customHeight="1" thickBot="1" x14ac:dyDescent="0.3">
      <c r="B70" s="400" t="s">
        <v>128</v>
      </c>
      <c r="C70" s="400"/>
      <c r="D70" s="400"/>
      <c r="E70" s="152"/>
      <c r="F70" s="153"/>
      <c r="G70" s="154"/>
      <c r="H70" s="155">
        <f>H68-H69</f>
        <v>144.33710466000002</v>
      </c>
      <c r="I70" s="156"/>
      <c r="J70" s="156"/>
      <c r="K70" s="156"/>
      <c r="L70" s="157">
        <f>L68-L69</f>
        <v>146.03564719514182</v>
      </c>
      <c r="M70" s="158"/>
      <c r="N70" s="159">
        <f t="shared" ref="N70" si="84">L70-H70</f>
        <v>1.6985425351417973</v>
      </c>
      <c r="O70" s="160">
        <f t="shared" ref="O70" si="85">IF((H70)=0,"",(N70/H70))</f>
        <v>1.1767885597697682E-2</v>
      </c>
      <c r="Q70" s="156"/>
      <c r="R70" s="156"/>
      <c r="S70" s="157">
        <f>S68-S69</f>
        <v>147.58015911428879</v>
      </c>
      <c r="T70" s="158"/>
      <c r="U70" s="159">
        <f t="shared" si="1"/>
        <v>1.5445119191469701</v>
      </c>
      <c r="V70" s="160">
        <f t="shared" si="76"/>
        <v>1.057626647200117E-2</v>
      </c>
      <c r="X70" s="156"/>
      <c r="Y70" s="156"/>
      <c r="Z70" s="157">
        <f>Z68-Z69</f>
        <v>149.33358344799996</v>
      </c>
      <c r="AA70" s="158"/>
      <c r="AB70" s="159">
        <f t="shared" si="3"/>
        <v>1.7534243337111661</v>
      </c>
      <c r="AC70" s="160">
        <f t="shared" si="77"/>
        <v>1.188116576262316E-2</v>
      </c>
      <c r="AE70" s="252"/>
      <c r="AF70" s="156"/>
      <c r="AG70" s="157">
        <f>AG68-AG69</f>
        <v>150.15370344799999</v>
      </c>
      <c r="AH70" s="158"/>
      <c r="AI70" s="159">
        <f t="shared" ref="AI70" si="86">AG70-Z70</f>
        <v>0.82012000000003127</v>
      </c>
      <c r="AJ70" s="160">
        <f t="shared" si="78"/>
        <v>5.491865801811476E-3</v>
      </c>
      <c r="AL70" s="156"/>
      <c r="AM70" s="156"/>
      <c r="AN70" s="157">
        <f>AN68-AN69</f>
        <v>148.88698344799997</v>
      </c>
      <c r="AO70" s="158"/>
      <c r="AP70" s="159">
        <f t="shared" ref="AP70" si="87">AN70-AG70</f>
        <v>-1.2667200000000207</v>
      </c>
      <c r="AQ70" s="160">
        <f t="shared" si="79"/>
        <v>-8.4361555586852429E-3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253"/>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Q91"/>
  <sheetViews>
    <sheetView showGridLines="0" topLeftCell="A8"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9.7265625" style="6" bestFit="1" customWidth="1"/>
    <col min="7" max="7" width="9.81640625" style="6" bestFit="1" customWidth="1"/>
    <col min="8" max="8" width="12.7265625" style="6" bestFit="1" customWidth="1"/>
    <col min="9" max="9" width="2.81640625" style="6" customWidth="1"/>
    <col min="10" max="10" width="11.54296875" style="6" bestFit="1" customWidth="1"/>
    <col min="11" max="11" width="9.81640625" style="6" bestFit="1" customWidth="1"/>
    <col min="12" max="12" width="13" style="6" bestFit="1" customWidth="1"/>
    <col min="13" max="13" width="2.81640625" style="6" customWidth="1"/>
    <col min="14" max="14" width="11.81640625" style="6" bestFit="1" customWidth="1"/>
    <col min="15" max="15" width="12" style="6" bestFit="1" customWidth="1"/>
    <col min="16" max="16" width="3.81640625" style="6" customWidth="1"/>
    <col min="17" max="17" width="11.26953125" style="6" bestFit="1" customWidth="1"/>
    <col min="18" max="18" width="9.81640625" style="6" bestFit="1" customWidth="1"/>
    <col min="19" max="19" width="13"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3"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3" style="6" bestFit="1" customWidth="1"/>
    <col min="34" max="34" width="2.7265625" style="6" bestFit="1" customWidth="1"/>
    <col min="35" max="35" width="11.81640625" style="6" bestFit="1" customWidth="1"/>
    <col min="36" max="36" width="12" style="6" bestFit="1" customWidth="1"/>
    <col min="37" max="37" width="4.54296875" style="6" customWidth="1"/>
    <col min="38" max="38" width="11.26953125" style="6" bestFit="1" customWidth="1"/>
    <col min="39" max="39" width="9.81640625" style="6" bestFit="1" customWidth="1"/>
    <col min="40" max="40" width="13" style="6" bestFit="1" customWidth="1"/>
    <col min="41" max="41" width="2.726562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39"/>
      <c r="O8" s="18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1500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4">
        <f>+'Res (100)'!J23</f>
        <v>30.59</v>
      </c>
      <c r="K23" s="29">
        <v>1</v>
      </c>
      <c r="L23" s="26">
        <f>K23*J23</f>
        <v>30.59</v>
      </c>
      <c r="M23" s="27"/>
      <c r="N23" s="30">
        <f>L23-H23</f>
        <v>2.8000000000000007</v>
      </c>
      <c r="O23" s="31">
        <f>IF((H23)=0,"",(N23/H23))</f>
        <v>0.10075566750629726</v>
      </c>
      <c r="Q23" s="24">
        <f>+'Res (100)'!Q23</f>
        <v>32.47</v>
      </c>
      <c r="R23" s="29">
        <v>1</v>
      </c>
      <c r="S23" s="26">
        <f>R23*Q23</f>
        <v>32.47</v>
      </c>
      <c r="T23" s="27"/>
      <c r="U23" s="30">
        <f>S23-L23</f>
        <v>1.879999999999999</v>
      </c>
      <c r="V23" s="31">
        <f>IF((L23)=0,"",(U23/L23))</f>
        <v>6.1457992808107195E-2</v>
      </c>
      <c r="X23" s="24">
        <f>+'Res (100)'!X23</f>
        <v>34.04</v>
      </c>
      <c r="Y23" s="29">
        <v>1</v>
      </c>
      <c r="Z23" s="26">
        <f>Y23*X23</f>
        <v>34.04</v>
      </c>
      <c r="AA23" s="27"/>
      <c r="AB23" s="30">
        <f>Z23-S23</f>
        <v>1.5700000000000003</v>
      </c>
      <c r="AC23" s="31">
        <f>IF((S23)=0,"",(AB23/S23))</f>
        <v>4.8352325223283039E-2</v>
      </c>
      <c r="AE23" s="24">
        <f>+'Res (100)'!AE23</f>
        <v>35.03</v>
      </c>
      <c r="AF23" s="29">
        <v>1</v>
      </c>
      <c r="AG23" s="26">
        <f>AF23*AE23</f>
        <v>35.03</v>
      </c>
      <c r="AH23" s="27"/>
      <c r="AI23" s="30">
        <f>AG23-Z23</f>
        <v>0.99000000000000199</v>
      </c>
      <c r="AJ23" s="31">
        <f>IF((Z23)=0,"",(AI23/Z23))</f>
        <v>2.9083431257344361E-2</v>
      </c>
      <c r="AL23" s="24">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1500</v>
      </c>
      <c r="H25" s="26">
        <f t="shared" si="0"/>
        <v>0</v>
      </c>
      <c r="I25" s="27"/>
      <c r="J25" s="24">
        <f>'Proposed Rates'!E81</f>
        <v>0</v>
      </c>
      <c r="K25" s="29">
        <f>$F$18</f>
        <v>1500</v>
      </c>
      <c r="L25" s="26">
        <f t="shared" ref="L25:L27" si="9">K25*J25</f>
        <v>0</v>
      </c>
      <c r="M25" s="27"/>
      <c r="N25" s="30">
        <f t="shared" ref="N25:N27" si="10">L25-H25</f>
        <v>0</v>
      </c>
      <c r="O25" s="31" t="str">
        <f t="shared" ref="O25:O27" si="11">IF((H25)=0,"",(N25/H25))</f>
        <v/>
      </c>
      <c r="Q25" s="24">
        <f>'Proposed Rates'!F81</f>
        <v>0</v>
      </c>
      <c r="R25" s="29">
        <f>$F$18</f>
        <v>1500</v>
      </c>
      <c r="S25" s="26">
        <f t="shared" ref="S25:S27" si="12">R25*Q25</f>
        <v>0</v>
      </c>
      <c r="T25" s="27"/>
      <c r="U25" s="30">
        <f t="shared" si="1"/>
        <v>0</v>
      </c>
      <c r="V25" s="31" t="str">
        <f t="shared" si="2"/>
        <v/>
      </c>
      <c r="X25" s="24">
        <f>'Proposed Rates'!G81</f>
        <v>0</v>
      </c>
      <c r="Y25" s="29">
        <f>$F$18</f>
        <v>1500</v>
      </c>
      <c r="Z25" s="26">
        <f t="shared" ref="Z25:Z27" si="13">Y25*X25</f>
        <v>0</v>
      </c>
      <c r="AA25" s="27"/>
      <c r="AB25" s="30">
        <f t="shared" si="3"/>
        <v>0</v>
      </c>
      <c r="AC25" s="31" t="str">
        <f t="shared" si="4"/>
        <v/>
      </c>
      <c r="AE25" s="24">
        <f>'Proposed Rates'!H81</f>
        <v>0</v>
      </c>
      <c r="AF25" s="29">
        <f>$F$18</f>
        <v>1500</v>
      </c>
      <c r="AG25" s="26">
        <f t="shared" ref="AG25:AG27" si="14">AF25*AE25</f>
        <v>0</v>
      </c>
      <c r="AH25" s="27"/>
      <c r="AI25" s="30">
        <f t="shared" si="5"/>
        <v>0</v>
      </c>
      <c r="AJ25" s="31" t="str">
        <f t="shared" si="6"/>
        <v/>
      </c>
      <c r="AL25" s="24">
        <f>'Proposed Rates'!I81</f>
        <v>0</v>
      </c>
      <c r="AM25" s="29">
        <f>$F$18</f>
        <v>1500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1500</v>
      </c>
      <c r="H26" s="26">
        <f t="shared" si="0"/>
        <v>0</v>
      </c>
      <c r="I26" s="27"/>
      <c r="J26" s="24">
        <f>'Proposed Rates'!E95</f>
        <v>0</v>
      </c>
      <c r="K26" s="29">
        <f t="shared" ref="K26:K27" si="16">$F$18</f>
        <v>1500</v>
      </c>
      <c r="L26" s="26">
        <f t="shared" si="9"/>
        <v>0</v>
      </c>
      <c r="M26" s="27"/>
      <c r="N26" s="30">
        <f t="shared" si="10"/>
        <v>0</v>
      </c>
      <c r="O26" s="31" t="str">
        <f t="shared" si="11"/>
        <v/>
      </c>
      <c r="Q26" s="24">
        <f>'Proposed Rates'!F95</f>
        <v>0</v>
      </c>
      <c r="R26" s="29">
        <f t="shared" ref="R26:R27" si="17">$F$18</f>
        <v>1500</v>
      </c>
      <c r="S26" s="26">
        <f t="shared" si="12"/>
        <v>0</v>
      </c>
      <c r="T26" s="27"/>
      <c r="U26" s="30">
        <f t="shared" si="1"/>
        <v>0</v>
      </c>
      <c r="V26" s="31" t="str">
        <f t="shared" si="2"/>
        <v/>
      </c>
      <c r="X26" s="24">
        <f>'Proposed Rates'!G95</f>
        <v>0</v>
      </c>
      <c r="Y26" s="29">
        <f t="shared" ref="Y26:Y27" si="18">$F$18</f>
        <v>1500</v>
      </c>
      <c r="Z26" s="26">
        <f t="shared" si="13"/>
        <v>0</v>
      </c>
      <c r="AA26" s="27"/>
      <c r="AB26" s="30">
        <f t="shared" si="3"/>
        <v>0</v>
      </c>
      <c r="AC26" s="31" t="str">
        <f t="shared" si="4"/>
        <v/>
      </c>
      <c r="AE26" s="24">
        <f>'Proposed Rates'!H95</f>
        <v>0</v>
      </c>
      <c r="AF26" s="29">
        <f t="shared" ref="AF26:AF27" si="19">$F$18</f>
        <v>1500</v>
      </c>
      <c r="AG26" s="26">
        <f t="shared" si="14"/>
        <v>0</v>
      </c>
      <c r="AH26" s="27"/>
      <c r="AI26" s="30">
        <f t="shared" si="5"/>
        <v>0</v>
      </c>
      <c r="AJ26" s="31" t="str">
        <f t="shared" si="6"/>
        <v/>
      </c>
      <c r="AL26" s="24">
        <f>'Proposed Rates'!I95</f>
        <v>0</v>
      </c>
      <c r="AM26" s="29">
        <f t="shared" ref="AM26:AM27" si="20">$F$18</f>
        <v>1500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1500</v>
      </c>
      <c r="H27" s="26">
        <f t="shared" si="0"/>
        <v>0</v>
      </c>
      <c r="I27" s="27"/>
      <c r="J27" s="24">
        <f>'Proposed Rates'!E109</f>
        <v>0</v>
      </c>
      <c r="K27" s="29">
        <f t="shared" si="16"/>
        <v>1500</v>
      </c>
      <c r="L27" s="26">
        <f t="shared" si="9"/>
        <v>0</v>
      </c>
      <c r="M27" s="27"/>
      <c r="N27" s="30">
        <f t="shared" si="10"/>
        <v>0</v>
      </c>
      <c r="O27" s="31" t="str">
        <f t="shared" si="11"/>
        <v/>
      </c>
      <c r="Q27" s="24">
        <f>'Proposed Rates'!F109</f>
        <v>0</v>
      </c>
      <c r="R27" s="29">
        <f t="shared" si="17"/>
        <v>1500</v>
      </c>
      <c r="S27" s="26">
        <f t="shared" si="12"/>
        <v>0</v>
      </c>
      <c r="T27" s="27"/>
      <c r="U27" s="30">
        <f t="shared" si="1"/>
        <v>0</v>
      </c>
      <c r="V27" s="31" t="str">
        <f t="shared" si="2"/>
        <v/>
      </c>
      <c r="X27" s="24">
        <f>'Proposed Rates'!G109</f>
        <v>0</v>
      </c>
      <c r="Y27" s="29">
        <f t="shared" si="18"/>
        <v>1500</v>
      </c>
      <c r="Z27" s="26">
        <f t="shared" si="13"/>
        <v>0</v>
      </c>
      <c r="AA27" s="27"/>
      <c r="AB27" s="30">
        <f t="shared" si="3"/>
        <v>0</v>
      </c>
      <c r="AC27" s="31" t="str">
        <f t="shared" si="4"/>
        <v/>
      </c>
      <c r="AE27" s="24">
        <f>'Proposed Rates'!H109</f>
        <v>0</v>
      </c>
      <c r="AF27" s="29">
        <f t="shared" si="19"/>
        <v>1500</v>
      </c>
      <c r="AG27" s="26">
        <f t="shared" si="14"/>
        <v>0</v>
      </c>
      <c r="AH27" s="27"/>
      <c r="AI27" s="30">
        <f t="shared" si="5"/>
        <v>0</v>
      </c>
      <c r="AJ27" s="31" t="str">
        <f t="shared" si="6"/>
        <v/>
      </c>
      <c r="AL27" s="24">
        <f>'Proposed Rates'!I109</f>
        <v>0</v>
      </c>
      <c r="AM27" s="29">
        <f t="shared" si="20"/>
        <v>1500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1500</v>
      </c>
      <c r="H29" s="26">
        <f t="shared" si="0"/>
        <v>0</v>
      </c>
      <c r="I29" s="27"/>
      <c r="J29" s="24">
        <f>+'Res (100)'!J29</f>
        <v>0</v>
      </c>
      <c r="K29" s="25">
        <f>$F$18</f>
        <v>1500</v>
      </c>
      <c r="L29" s="26">
        <f t="shared" si="22"/>
        <v>0</v>
      </c>
      <c r="M29" s="27"/>
      <c r="N29" s="30">
        <f t="shared" si="23"/>
        <v>0</v>
      </c>
      <c r="O29" s="31" t="str">
        <f t="shared" si="24"/>
        <v/>
      </c>
      <c r="Q29" s="24">
        <f>+'Res (100)'!Q29</f>
        <v>0</v>
      </c>
      <c r="R29" s="25">
        <f>$F$18</f>
        <v>1500</v>
      </c>
      <c r="S29" s="26">
        <f t="shared" si="25"/>
        <v>0</v>
      </c>
      <c r="T29" s="27"/>
      <c r="U29" s="30">
        <f t="shared" si="1"/>
        <v>0</v>
      </c>
      <c r="V29" s="31" t="str">
        <f t="shared" si="2"/>
        <v/>
      </c>
      <c r="X29" s="24">
        <f>+'Res (100)'!X29</f>
        <v>0</v>
      </c>
      <c r="Y29" s="25">
        <f>$F$18</f>
        <v>1500</v>
      </c>
      <c r="Z29" s="26">
        <f t="shared" si="26"/>
        <v>0</v>
      </c>
      <c r="AA29" s="27"/>
      <c r="AB29" s="30">
        <f t="shared" si="3"/>
        <v>0</v>
      </c>
      <c r="AC29" s="31" t="str">
        <f t="shared" si="4"/>
        <v/>
      </c>
      <c r="AE29" s="24">
        <f>+'Res (100)'!AE29</f>
        <v>0</v>
      </c>
      <c r="AF29" s="25">
        <f>$F$18</f>
        <v>1500</v>
      </c>
      <c r="AG29" s="26">
        <f t="shared" si="27"/>
        <v>0</v>
      </c>
      <c r="AH29" s="27"/>
      <c r="AI29" s="30">
        <f t="shared" si="5"/>
        <v>0</v>
      </c>
      <c r="AJ29" s="31" t="str">
        <f t="shared" si="6"/>
        <v/>
      </c>
      <c r="AL29" s="24">
        <f>+'Res (100)'!AL29</f>
        <v>0</v>
      </c>
      <c r="AM29" s="25">
        <f>$F$18</f>
        <v>1500</v>
      </c>
      <c r="AN29" s="26">
        <f t="shared" si="28"/>
        <v>0</v>
      </c>
      <c r="AO29" s="27"/>
      <c r="AP29" s="30">
        <f t="shared" si="7"/>
        <v>0</v>
      </c>
      <c r="AQ29" s="31" t="str">
        <f t="shared" si="8"/>
        <v/>
      </c>
    </row>
    <row r="30" spans="2:43" x14ac:dyDescent="0.25">
      <c r="B30" s="21" t="s">
        <v>21</v>
      </c>
      <c r="C30" s="21"/>
      <c r="D30" s="22"/>
      <c r="E30" s="23"/>
      <c r="F30" s="24"/>
      <c r="G30" s="25">
        <f t="shared" ref="G30" si="29">$F$18</f>
        <v>1500</v>
      </c>
      <c r="H30" s="26">
        <f t="shared" si="0"/>
        <v>0</v>
      </c>
      <c r="I30" s="27"/>
      <c r="J30" s="24"/>
      <c r="K30" s="25">
        <f t="shared" ref="K30:K38" si="30">$F$18</f>
        <v>1500</v>
      </c>
      <c r="L30" s="26">
        <f t="shared" si="22"/>
        <v>0</v>
      </c>
      <c r="M30" s="27"/>
      <c r="N30" s="30">
        <f t="shared" si="23"/>
        <v>0</v>
      </c>
      <c r="O30" s="31" t="str">
        <f t="shared" si="24"/>
        <v/>
      </c>
      <c r="Q30" s="24"/>
      <c r="R30" s="25">
        <f t="shared" ref="R30:R38" si="31">$F$18</f>
        <v>1500</v>
      </c>
      <c r="S30" s="26">
        <f t="shared" si="25"/>
        <v>0</v>
      </c>
      <c r="T30" s="27"/>
      <c r="U30" s="30">
        <f t="shared" si="1"/>
        <v>0</v>
      </c>
      <c r="V30" s="31" t="str">
        <f t="shared" si="2"/>
        <v/>
      </c>
      <c r="X30" s="24"/>
      <c r="Y30" s="25">
        <f t="shared" ref="Y30:Y38" si="32">$F$18</f>
        <v>1500</v>
      </c>
      <c r="Z30" s="26">
        <f t="shared" si="26"/>
        <v>0</v>
      </c>
      <c r="AA30" s="27"/>
      <c r="AB30" s="30">
        <f t="shared" si="3"/>
        <v>0</v>
      </c>
      <c r="AC30" s="31" t="str">
        <f t="shared" si="4"/>
        <v/>
      </c>
      <c r="AE30" s="24"/>
      <c r="AF30" s="25">
        <f t="shared" ref="AF30:AF38" si="33">$F$18</f>
        <v>1500</v>
      </c>
      <c r="AG30" s="26">
        <f t="shared" si="27"/>
        <v>0</v>
      </c>
      <c r="AH30" s="27"/>
      <c r="AI30" s="30">
        <f t="shared" si="5"/>
        <v>0</v>
      </c>
      <c r="AJ30" s="31" t="str">
        <f t="shared" si="6"/>
        <v/>
      </c>
      <c r="AL30" s="24"/>
      <c r="AM30" s="25">
        <f t="shared" ref="AM30:AM38" si="34">$F$18</f>
        <v>1500</v>
      </c>
      <c r="AN30" s="26">
        <f t="shared" si="28"/>
        <v>0</v>
      </c>
      <c r="AO30" s="27"/>
      <c r="AP30" s="30">
        <f t="shared" si="7"/>
        <v>0</v>
      </c>
      <c r="AQ30" s="31" t="str">
        <f t="shared" si="8"/>
        <v/>
      </c>
    </row>
    <row r="31" spans="2:43" x14ac:dyDescent="0.25">
      <c r="B31" s="21" t="s">
        <v>136</v>
      </c>
      <c r="C31" s="21"/>
      <c r="D31" s="22" t="s">
        <v>17</v>
      </c>
      <c r="E31" s="23"/>
      <c r="F31" s="24">
        <f>+'Proposed Rates'!D67</f>
        <v>0</v>
      </c>
      <c r="G31" s="25">
        <f>$F$18</f>
        <v>1500</v>
      </c>
      <c r="H31" s="26">
        <f t="shared" si="0"/>
        <v>0</v>
      </c>
      <c r="I31" s="27"/>
      <c r="J31" s="178">
        <f>+'Proposed Rates'!E67</f>
        <v>0.25</v>
      </c>
      <c r="K31" s="25">
        <v>1</v>
      </c>
      <c r="L31" s="26">
        <f t="shared" si="22"/>
        <v>0.25</v>
      </c>
      <c r="M31" s="27"/>
      <c r="N31" s="30">
        <f t="shared" si="23"/>
        <v>0.25</v>
      </c>
      <c r="O31" s="31" t="str">
        <f t="shared" si="24"/>
        <v/>
      </c>
      <c r="Q31" s="176">
        <f>+'Res (100)'!Q31</f>
        <v>0.25</v>
      </c>
      <c r="R31" s="25">
        <f>K31</f>
        <v>1</v>
      </c>
      <c r="S31" s="26">
        <f t="shared" si="25"/>
        <v>0.25</v>
      </c>
      <c r="T31" s="27"/>
      <c r="U31" s="30">
        <f t="shared" si="1"/>
        <v>0</v>
      </c>
      <c r="V31" s="31">
        <f t="shared" si="2"/>
        <v>0</v>
      </c>
      <c r="X31" s="24">
        <f>+'Res (100)'!X31</f>
        <v>0</v>
      </c>
      <c r="Y31" s="25">
        <f t="shared" si="32"/>
        <v>1500</v>
      </c>
      <c r="Z31" s="26">
        <f t="shared" si="26"/>
        <v>0</v>
      </c>
      <c r="AA31" s="27"/>
      <c r="AB31" s="30">
        <f t="shared" si="3"/>
        <v>-0.25</v>
      </c>
      <c r="AC31" s="31">
        <f t="shared" si="4"/>
        <v>-1</v>
      </c>
      <c r="AE31" s="24">
        <f>+'Res (100)'!AE31</f>
        <v>0</v>
      </c>
      <c r="AF31" s="25">
        <f t="shared" si="33"/>
        <v>1500</v>
      </c>
      <c r="AG31" s="26">
        <f t="shared" si="27"/>
        <v>0</v>
      </c>
      <c r="AH31" s="27"/>
      <c r="AI31" s="30">
        <f t="shared" si="5"/>
        <v>0</v>
      </c>
      <c r="AJ31" s="31" t="str">
        <f t="shared" si="6"/>
        <v/>
      </c>
      <c r="AL31" s="24">
        <f>+'Res (100)'!AL31</f>
        <v>0</v>
      </c>
      <c r="AM31" s="25">
        <f t="shared" si="34"/>
        <v>1500</v>
      </c>
      <c r="AN31" s="26">
        <f t="shared" si="28"/>
        <v>0</v>
      </c>
      <c r="AO31" s="27"/>
      <c r="AP31" s="30">
        <f t="shared" si="7"/>
        <v>0</v>
      </c>
      <c r="AQ31" s="31" t="str">
        <f t="shared" si="8"/>
        <v/>
      </c>
    </row>
    <row r="32" spans="2:43" x14ac:dyDescent="0.25">
      <c r="B32" s="33"/>
      <c r="C32" s="21"/>
      <c r="D32" s="22"/>
      <c r="E32" s="23"/>
      <c r="F32" s="24"/>
      <c r="G32" s="25">
        <f t="shared" ref="G32:G38" si="35">$F$18</f>
        <v>1500</v>
      </c>
      <c r="H32" s="26">
        <f t="shared" si="0"/>
        <v>0</v>
      </c>
      <c r="I32" s="27"/>
      <c r="J32" s="28"/>
      <c r="K32" s="25">
        <f t="shared" si="30"/>
        <v>1500</v>
      </c>
      <c r="L32" s="26">
        <f t="shared" si="22"/>
        <v>0</v>
      </c>
      <c r="M32" s="27"/>
      <c r="N32" s="30">
        <f t="shared" si="23"/>
        <v>0</v>
      </c>
      <c r="O32" s="31" t="str">
        <f t="shared" si="24"/>
        <v/>
      </c>
      <c r="Q32" s="28"/>
      <c r="R32" s="25">
        <f t="shared" si="31"/>
        <v>1500</v>
      </c>
      <c r="S32" s="26">
        <f t="shared" si="25"/>
        <v>0</v>
      </c>
      <c r="T32" s="27"/>
      <c r="U32" s="30">
        <f t="shared" si="1"/>
        <v>0</v>
      </c>
      <c r="V32" s="31" t="str">
        <f t="shared" si="2"/>
        <v/>
      </c>
      <c r="X32" s="28"/>
      <c r="Y32" s="25">
        <f t="shared" si="32"/>
        <v>1500</v>
      </c>
      <c r="Z32" s="26">
        <f t="shared" si="26"/>
        <v>0</v>
      </c>
      <c r="AA32" s="27"/>
      <c r="AB32" s="30">
        <f t="shared" si="3"/>
        <v>0</v>
      </c>
      <c r="AC32" s="31" t="str">
        <f t="shared" si="4"/>
        <v/>
      </c>
      <c r="AE32" s="28"/>
      <c r="AF32" s="25">
        <f t="shared" si="33"/>
        <v>1500</v>
      </c>
      <c r="AG32" s="26">
        <f t="shared" si="27"/>
        <v>0</v>
      </c>
      <c r="AH32" s="27"/>
      <c r="AI32" s="30">
        <f t="shared" si="5"/>
        <v>0</v>
      </c>
      <c r="AJ32" s="31" t="str">
        <f t="shared" si="6"/>
        <v/>
      </c>
      <c r="AL32" s="28"/>
      <c r="AM32" s="25">
        <f t="shared" si="34"/>
        <v>1500</v>
      </c>
      <c r="AN32" s="26">
        <f t="shared" si="28"/>
        <v>0</v>
      </c>
      <c r="AO32" s="27"/>
      <c r="AP32" s="30">
        <f t="shared" si="7"/>
        <v>0</v>
      </c>
      <c r="AQ32" s="31" t="str">
        <f t="shared" si="8"/>
        <v/>
      </c>
    </row>
    <row r="33" spans="2:43" x14ac:dyDescent="0.25">
      <c r="B33" s="33"/>
      <c r="C33" s="21"/>
      <c r="D33" s="22"/>
      <c r="E33" s="23"/>
      <c r="F33" s="24"/>
      <c r="G33" s="25">
        <f t="shared" si="35"/>
        <v>1500</v>
      </c>
      <c r="H33" s="26">
        <f t="shared" si="0"/>
        <v>0</v>
      </c>
      <c r="I33" s="27"/>
      <c r="J33" s="28"/>
      <c r="K33" s="25">
        <f t="shared" si="30"/>
        <v>1500</v>
      </c>
      <c r="L33" s="26">
        <f t="shared" si="22"/>
        <v>0</v>
      </c>
      <c r="M33" s="27"/>
      <c r="N33" s="30">
        <f t="shared" si="23"/>
        <v>0</v>
      </c>
      <c r="O33" s="31" t="str">
        <f t="shared" si="24"/>
        <v/>
      </c>
      <c r="Q33" s="28"/>
      <c r="R33" s="25">
        <f t="shared" si="31"/>
        <v>1500</v>
      </c>
      <c r="S33" s="26">
        <f t="shared" si="25"/>
        <v>0</v>
      </c>
      <c r="T33" s="27"/>
      <c r="U33" s="30">
        <f t="shared" si="1"/>
        <v>0</v>
      </c>
      <c r="V33" s="31" t="str">
        <f t="shared" si="2"/>
        <v/>
      </c>
      <c r="X33" s="28"/>
      <c r="Y33" s="25">
        <f t="shared" si="32"/>
        <v>1500</v>
      </c>
      <c r="Z33" s="26">
        <f t="shared" si="26"/>
        <v>0</v>
      </c>
      <c r="AA33" s="27"/>
      <c r="AB33" s="30">
        <f t="shared" si="3"/>
        <v>0</v>
      </c>
      <c r="AC33" s="31" t="str">
        <f t="shared" si="4"/>
        <v/>
      </c>
      <c r="AE33" s="28"/>
      <c r="AF33" s="25">
        <f t="shared" si="33"/>
        <v>1500</v>
      </c>
      <c r="AG33" s="26">
        <f t="shared" si="27"/>
        <v>0</v>
      </c>
      <c r="AH33" s="27"/>
      <c r="AI33" s="30">
        <f t="shared" si="5"/>
        <v>0</v>
      </c>
      <c r="AJ33" s="31" t="str">
        <f t="shared" si="6"/>
        <v/>
      </c>
      <c r="AL33" s="28"/>
      <c r="AM33" s="25">
        <f t="shared" si="34"/>
        <v>1500</v>
      </c>
      <c r="AN33" s="26">
        <f t="shared" si="28"/>
        <v>0</v>
      </c>
      <c r="AO33" s="27"/>
      <c r="AP33" s="30">
        <f t="shared" si="7"/>
        <v>0</v>
      </c>
      <c r="AQ33" s="31" t="str">
        <f t="shared" si="8"/>
        <v/>
      </c>
    </row>
    <row r="34" spans="2:43" x14ac:dyDescent="0.25">
      <c r="B34" s="33"/>
      <c r="C34" s="21"/>
      <c r="D34" s="22"/>
      <c r="E34" s="23"/>
      <c r="F34" s="24"/>
      <c r="G34" s="25">
        <f t="shared" si="35"/>
        <v>1500</v>
      </c>
      <c r="H34" s="26">
        <f t="shared" si="0"/>
        <v>0</v>
      </c>
      <c r="I34" s="27"/>
      <c r="J34" s="28"/>
      <c r="K34" s="25">
        <f t="shared" si="30"/>
        <v>1500</v>
      </c>
      <c r="L34" s="26">
        <f t="shared" si="22"/>
        <v>0</v>
      </c>
      <c r="M34" s="27"/>
      <c r="N34" s="30">
        <f t="shared" si="23"/>
        <v>0</v>
      </c>
      <c r="O34" s="31" t="str">
        <f t="shared" si="24"/>
        <v/>
      </c>
      <c r="Q34" s="28"/>
      <c r="R34" s="25">
        <f t="shared" si="31"/>
        <v>1500</v>
      </c>
      <c r="S34" s="26">
        <f t="shared" si="25"/>
        <v>0</v>
      </c>
      <c r="T34" s="27"/>
      <c r="U34" s="30">
        <f t="shared" si="1"/>
        <v>0</v>
      </c>
      <c r="V34" s="31" t="str">
        <f t="shared" si="2"/>
        <v/>
      </c>
      <c r="X34" s="28"/>
      <c r="Y34" s="25">
        <f t="shared" si="32"/>
        <v>1500</v>
      </c>
      <c r="Z34" s="26">
        <f t="shared" si="26"/>
        <v>0</v>
      </c>
      <c r="AA34" s="27"/>
      <c r="AB34" s="30">
        <f t="shared" si="3"/>
        <v>0</v>
      </c>
      <c r="AC34" s="31" t="str">
        <f t="shared" si="4"/>
        <v/>
      </c>
      <c r="AE34" s="28"/>
      <c r="AF34" s="25">
        <f t="shared" si="33"/>
        <v>1500</v>
      </c>
      <c r="AG34" s="26">
        <f t="shared" si="27"/>
        <v>0</v>
      </c>
      <c r="AH34" s="27"/>
      <c r="AI34" s="30">
        <f t="shared" si="5"/>
        <v>0</v>
      </c>
      <c r="AJ34" s="31" t="str">
        <f t="shared" si="6"/>
        <v/>
      </c>
      <c r="AL34" s="28"/>
      <c r="AM34" s="25">
        <f t="shared" si="34"/>
        <v>1500</v>
      </c>
      <c r="AN34" s="26">
        <f t="shared" si="28"/>
        <v>0</v>
      </c>
      <c r="AO34" s="27"/>
      <c r="AP34" s="30">
        <f t="shared" si="7"/>
        <v>0</v>
      </c>
      <c r="AQ34" s="31" t="str">
        <f t="shared" si="8"/>
        <v/>
      </c>
    </row>
    <row r="35" spans="2:43" x14ac:dyDescent="0.25">
      <c r="B35" s="33"/>
      <c r="C35" s="21"/>
      <c r="D35" s="22"/>
      <c r="E35" s="23"/>
      <c r="F35" s="24"/>
      <c r="G35" s="25">
        <f t="shared" si="35"/>
        <v>1500</v>
      </c>
      <c r="H35" s="26">
        <f t="shared" si="0"/>
        <v>0</v>
      </c>
      <c r="I35" s="27"/>
      <c r="J35" s="28"/>
      <c r="K35" s="25">
        <f t="shared" si="30"/>
        <v>1500</v>
      </c>
      <c r="L35" s="26">
        <f t="shared" si="22"/>
        <v>0</v>
      </c>
      <c r="M35" s="27"/>
      <c r="N35" s="30">
        <f t="shared" si="23"/>
        <v>0</v>
      </c>
      <c r="O35" s="31" t="str">
        <f t="shared" si="24"/>
        <v/>
      </c>
      <c r="Q35" s="28"/>
      <c r="R35" s="25">
        <f t="shared" si="31"/>
        <v>1500</v>
      </c>
      <c r="S35" s="26">
        <f t="shared" si="25"/>
        <v>0</v>
      </c>
      <c r="T35" s="27"/>
      <c r="U35" s="30">
        <f t="shared" si="1"/>
        <v>0</v>
      </c>
      <c r="V35" s="31" t="str">
        <f t="shared" si="2"/>
        <v/>
      </c>
      <c r="X35" s="28"/>
      <c r="Y35" s="25">
        <f t="shared" si="32"/>
        <v>1500</v>
      </c>
      <c r="Z35" s="26">
        <f t="shared" si="26"/>
        <v>0</v>
      </c>
      <c r="AA35" s="27"/>
      <c r="AB35" s="30">
        <f t="shared" si="3"/>
        <v>0</v>
      </c>
      <c r="AC35" s="31" t="str">
        <f t="shared" si="4"/>
        <v/>
      </c>
      <c r="AE35" s="28"/>
      <c r="AF35" s="25">
        <f t="shared" si="33"/>
        <v>1500</v>
      </c>
      <c r="AG35" s="26">
        <f t="shared" si="27"/>
        <v>0</v>
      </c>
      <c r="AH35" s="27"/>
      <c r="AI35" s="30">
        <f t="shared" si="5"/>
        <v>0</v>
      </c>
      <c r="AJ35" s="31" t="str">
        <f t="shared" si="6"/>
        <v/>
      </c>
      <c r="AL35" s="28"/>
      <c r="AM35" s="25">
        <f t="shared" si="34"/>
        <v>1500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1500</v>
      </c>
      <c r="H37" s="26">
        <f t="shared" si="0"/>
        <v>0</v>
      </c>
      <c r="I37" s="27"/>
      <c r="J37" s="28"/>
      <c r="K37" s="25">
        <f t="shared" si="30"/>
        <v>1500</v>
      </c>
      <c r="L37" s="26">
        <f t="shared" si="22"/>
        <v>0</v>
      </c>
      <c r="M37" s="27"/>
      <c r="N37" s="30">
        <f t="shared" si="23"/>
        <v>0</v>
      </c>
      <c r="O37" s="31" t="str">
        <f t="shared" si="24"/>
        <v/>
      </c>
      <c r="Q37" s="28"/>
      <c r="R37" s="25">
        <f t="shared" si="31"/>
        <v>1500</v>
      </c>
      <c r="S37" s="26">
        <f t="shared" si="25"/>
        <v>0</v>
      </c>
      <c r="T37" s="27"/>
      <c r="U37" s="30">
        <f t="shared" si="1"/>
        <v>0</v>
      </c>
      <c r="V37" s="31" t="str">
        <f t="shared" si="2"/>
        <v/>
      </c>
      <c r="X37" s="28"/>
      <c r="Y37" s="25">
        <f t="shared" si="32"/>
        <v>1500</v>
      </c>
      <c r="Z37" s="26">
        <f t="shared" si="26"/>
        <v>0</v>
      </c>
      <c r="AA37" s="27"/>
      <c r="AB37" s="30">
        <f t="shared" si="3"/>
        <v>0</v>
      </c>
      <c r="AC37" s="31" t="str">
        <f t="shared" si="4"/>
        <v/>
      </c>
      <c r="AE37" s="28"/>
      <c r="AF37" s="25">
        <f t="shared" si="33"/>
        <v>1500</v>
      </c>
      <c r="AG37" s="26">
        <f t="shared" si="27"/>
        <v>0</v>
      </c>
      <c r="AH37" s="27"/>
      <c r="AI37" s="30">
        <f t="shared" si="5"/>
        <v>0</v>
      </c>
      <c r="AJ37" s="31" t="str">
        <f t="shared" si="6"/>
        <v/>
      </c>
      <c r="AL37" s="28"/>
      <c r="AM37" s="25">
        <f t="shared" si="34"/>
        <v>1500</v>
      </c>
      <c r="AN37" s="26">
        <f t="shared" si="28"/>
        <v>0</v>
      </c>
      <c r="AO37" s="27"/>
      <c r="AP37" s="30">
        <f t="shared" si="7"/>
        <v>0</v>
      </c>
      <c r="AQ37" s="31" t="str">
        <f t="shared" si="8"/>
        <v/>
      </c>
    </row>
    <row r="38" spans="2:43" x14ac:dyDescent="0.25">
      <c r="B38" s="33"/>
      <c r="C38" s="21"/>
      <c r="D38" s="22"/>
      <c r="E38" s="23"/>
      <c r="F38" s="24"/>
      <c r="G38" s="25">
        <f t="shared" si="35"/>
        <v>1500</v>
      </c>
      <c r="H38" s="26">
        <f t="shared" si="0"/>
        <v>0</v>
      </c>
      <c r="I38" s="27"/>
      <c r="J38" s="28"/>
      <c r="K38" s="25">
        <f t="shared" si="30"/>
        <v>1500</v>
      </c>
      <c r="L38" s="26">
        <f t="shared" si="22"/>
        <v>0</v>
      </c>
      <c r="M38" s="27"/>
      <c r="N38" s="30">
        <f t="shared" si="23"/>
        <v>0</v>
      </c>
      <c r="O38" s="31" t="str">
        <f t="shared" si="24"/>
        <v/>
      </c>
      <c r="Q38" s="28"/>
      <c r="R38" s="25">
        <f t="shared" si="31"/>
        <v>1500</v>
      </c>
      <c r="S38" s="26">
        <f t="shared" si="25"/>
        <v>0</v>
      </c>
      <c r="T38" s="27"/>
      <c r="U38" s="30">
        <f t="shared" si="1"/>
        <v>0</v>
      </c>
      <c r="V38" s="31" t="str">
        <f t="shared" si="2"/>
        <v/>
      </c>
      <c r="X38" s="28"/>
      <c r="Y38" s="25">
        <f t="shared" si="32"/>
        <v>1500</v>
      </c>
      <c r="Z38" s="26">
        <f t="shared" si="26"/>
        <v>0</v>
      </c>
      <c r="AA38" s="27"/>
      <c r="AB38" s="30">
        <f t="shared" si="3"/>
        <v>0</v>
      </c>
      <c r="AC38" s="31" t="str">
        <f t="shared" si="4"/>
        <v/>
      </c>
      <c r="AE38" s="28"/>
      <c r="AF38" s="25">
        <f t="shared" si="33"/>
        <v>1500</v>
      </c>
      <c r="AG38" s="26">
        <f t="shared" si="27"/>
        <v>0</v>
      </c>
      <c r="AH38" s="27"/>
      <c r="AI38" s="30">
        <f t="shared" si="5"/>
        <v>0</v>
      </c>
      <c r="AJ38" s="31" t="str">
        <f t="shared" si="6"/>
        <v/>
      </c>
      <c r="AL38" s="28"/>
      <c r="AM38" s="25">
        <f t="shared" si="34"/>
        <v>1500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40" t="s">
        <v>99</v>
      </c>
      <c r="C40" s="21"/>
      <c r="D40" s="22" t="s">
        <v>20</v>
      </c>
      <c r="E40" s="23"/>
      <c r="F40" s="24">
        <f>+'Proposed Rates'!D38</f>
        <v>-2.9999999999999997E-4</v>
      </c>
      <c r="G40" s="25">
        <f>$F$18</f>
        <v>1500</v>
      </c>
      <c r="H40" s="26">
        <f>G40*F40</f>
        <v>-0.44999999999999996</v>
      </c>
      <c r="I40" s="27"/>
      <c r="J40" s="28">
        <f>+'Proposed Rates'!E38</f>
        <v>-5.9999999999999995E-4</v>
      </c>
      <c r="K40" s="25">
        <f>$F$18</f>
        <v>1500</v>
      </c>
      <c r="L40" s="26">
        <f>K40*J40</f>
        <v>-0.89999999999999991</v>
      </c>
      <c r="M40" s="27"/>
      <c r="N40" s="30">
        <f>L40-H40</f>
        <v>-0.44999999999999996</v>
      </c>
      <c r="O40" s="31">
        <f>IF((H40)=0,"",(N40/H40))</f>
        <v>1</v>
      </c>
      <c r="Q40" s="28">
        <f>+'Proposed Rates'!F38</f>
        <v>-5.9999999999999995E-4</v>
      </c>
      <c r="R40" s="25">
        <f>$F$18</f>
        <v>1500</v>
      </c>
      <c r="S40" s="26">
        <f>R40*Q40</f>
        <v>-0.89999999999999991</v>
      </c>
      <c r="T40" s="27"/>
      <c r="U40" s="30">
        <f t="shared" si="1"/>
        <v>0</v>
      </c>
      <c r="V40" s="31">
        <f t="shared" si="2"/>
        <v>0</v>
      </c>
      <c r="X40" s="28">
        <f>+'Proposed Rates'!G38</f>
        <v>0</v>
      </c>
      <c r="Y40" s="25">
        <f>$F$18</f>
        <v>1500</v>
      </c>
      <c r="Z40" s="26">
        <f>Y40*X40</f>
        <v>0</v>
      </c>
      <c r="AA40" s="27"/>
      <c r="AB40" s="30">
        <f t="shared" si="3"/>
        <v>0.89999999999999991</v>
      </c>
      <c r="AC40" s="31">
        <f t="shared" si="4"/>
        <v>-1</v>
      </c>
      <c r="AE40" s="28">
        <f>+'Proposed Rates'!H38</f>
        <v>0</v>
      </c>
      <c r="AF40" s="25">
        <f>$F$18</f>
        <v>1500</v>
      </c>
      <c r="AG40" s="26">
        <f>AF40*AE40</f>
        <v>0</v>
      </c>
      <c r="AH40" s="27"/>
      <c r="AI40" s="30">
        <f t="shared" si="5"/>
        <v>0</v>
      </c>
      <c r="AJ40" s="31" t="str">
        <f t="shared" si="6"/>
        <v/>
      </c>
      <c r="AL40" s="28">
        <f>+'Proposed Rates'!I38</f>
        <v>0</v>
      </c>
      <c r="AM40" s="25">
        <f>$F$18</f>
        <v>1500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Rates'!D139</f>
        <v>0</v>
      </c>
      <c r="G42" s="25">
        <f t="shared" ref="G42:G43" si="36">$F$18</f>
        <v>1500</v>
      </c>
      <c r="H42" s="26">
        <f t="shared" ref="H42:H43" si="37">G42*F42</f>
        <v>0</v>
      </c>
      <c r="I42" s="41"/>
      <c r="J42" s="28">
        <f>+'Proposed Rates'!E139</f>
        <v>0</v>
      </c>
      <c r="K42" s="25">
        <f t="shared" ref="K42:K43" si="38">$F$18</f>
        <v>1500</v>
      </c>
      <c r="L42" s="26">
        <f t="shared" ref="L42:L43" si="39">K42*J42</f>
        <v>0</v>
      </c>
      <c r="M42" s="42"/>
      <c r="N42" s="30">
        <f t="shared" ref="N42:N43" si="40">L42-H42</f>
        <v>0</v>
      </c>
      <c r="O42" s="31" t="str">
        <f t="shared" ref="O42:O46" si="41">IF((H42)=0,"",(N42/H42))</f>
        <v/>
      </c>
      <c r="Q42" s="28">
        <f>+'Proposed Rates'!F139</f>
        <v>0</v>
      </c>
      <c r="R42" s="25">
        <f t="shared" ref="R42:R43" si="42">$F$18</f>
        <v>1500</v>
      </c>
      <c r="S42" s="26">
        <f t="shared" ref="S42:S43" si="43">R42*Q42</f>
        <v>0</v>
      </c>
      <c r="T42" s="42"/>
      <c r="U42" s="30">
        <f t="shared" si="1"/>
        <v>0</v>
      </c>
      <c r="V42" s="31" t="str">
        <f t="shared" si="2"/>
        <v/>
      </c>
      <c r="X42" s="28">
        <f>+'Proposed Rates'!G139</f>
        <v>0</v>
      </c>
      <c r="Y42" s="25">
        <f t="shared" ref="Y42:Y43" si="44">$F$18</f>
        <v>1500</v>
      </c>
      <c r="Z42" s="26">
        <f t="shared" ref="Z42:Z43" si="45">Y42*X42</f>
        <v>0</v>
      </c>
      <c r="AA42" s="42"/>
      <c r="AB42" s="30">
        <f t="shared" si="3"/>
        <v>0</v>
      </c>
      <c r="AC42" s="31" t="str">
        <f t="shared" si="4"/>
        <v/>
      </c>
      <c r="AE42" s="28">
        <f>+'Proposed Rates'!H139</f>
        <v>0</v>
      </c>
      <c r="AF42" s="25">
        <f t="shared" ref="AF42:AF43" si="46">$F$18</f>
        <v>1500</v>
      </c>
      <c r="AG42" s="26">
        <f t="shared" ref="AG42:AG43" si="47">AF42*AE42</f>
        <v>0</v>
      </c>
      <c r="AH42" s="42"/>
      <c r="AI42" s="30">
        <f t="shared" si="5"/>
        <v>0</v>
      </c>
      <c r="AJ42" s="31" t="str">
        <f t="shared" si="6"/>
        <v/>
      </c>
      <c r="AL42" s="28">
        <f>+'Proposed Rates'!I139</f>
        <v>0</v>
      </c>
      <c r="AM42" s="25">
        <f t="shared" ref="AM42:AM43" si="48">$F$18</f>
        <v>1500</v>
      </c>
      <c r="AN42" s="26">
        <f t="shared" ref="AN42:AN43" si="49">AM42*AL42</f>
        <v>0</v>
      </c>
      <c r="AO42" s="42"/>
      <c r="AP42" s="30">
        <f t="shared" si="7"/>
        <v>0</v>
      </c>
      <c r="AQ42" s="31" t="str">
        <f t="shared" si="8"/>
        <v/>
      </c>
    </row>
    <row r="43" spans="2:43" x14ac:dyDescent="0.25">
      <c r="B43" s="40"/>
      <c r="C43" s="21"/>
      <c r="D43" s="22"/>
      <c r="E43" s="23"/>
      <c r="F43" s="24"/>
      <c r="G43" s="25">
        <f t="shared" si="36"/>
        <v>1500</v>
      </c>
      <c r="H43" s="26">
        <f t="shared" si="37"/>
        <v>0</v>
      </c>
      <c r="I43" s="41"/>
      <c r="J43" s="28"/>
      <c r="K43" s="25">
        <f t="shared" si="38"/>
        <v>1500</v>
      </c>
      <c r="L43" s="26">
        <f t="shared" si="39"/>
        <v>0</v>
      </c>
      <c r="M43" s="42"/>
      <c r="N43" s="30">
        <f t="shared" si="40"/>
        <v>0</v>
      </c>
      <c r="O43" s="31" t="str">
        <f t="shared" si="41"/>
        <v/>
      </c>
      <c r="Q43" s="28"/>
      <c r="R43" s="25">
        <f t="shared" si="42"/>
        <v>1500</v>
      </c>
      <c r="S43" s="26">
        <f t="shared" si="43"/>
        <v>0</v>
      </c>
      <c r="T43" s="42"/>
      <c r="U43" s="30">
        <f t="shared" si="1"/>
        <v>0</v>
      </c>
      <c r="V43" s="31" t="str">
        <f t="shared" si="2"/>
        <v/>
      </c>
      <c r="X43" s="28"/>
      <c r="Y43" s="25">
        <f t="shared" si="44"/>
        <v>1500</v>
      </c>
      <c r="Z43" s="26">
        <f t="shared" si="45"/>
        <v>0</v>
      </c>
      <c r="AA43" s="42"/>
      <c r="AB43" s="30">
        <f t="shared" si="3"/>
        <v>0</v>
      </c>
      <c r="AC43" s="31" t="str">
        <f t="shared" si="4"/>
        <v/>
      </c>
      <c r="AE43" s="28"/>
      <c r="AF43" s="25">
        <f t="shared" si="46"/>
        <v>1500</v>
      </c>
      <c r="AG43" s="26">
        <f t="shared" si="47"/>
        <v>0</v>
      </c>
      <c r="AH43" s="42"/>
      <c r="AI43" s="30">
        <f t="shared" si="5"/>
        <v>0</v>
      </c>
      <c r="AJ43" s="31" t="str">
        <f t="shared" si="6"/>
        <v/>
      </c>
      <c r="AL43" s="28"/>
      <c r="AM43" s="25">
        <f t="shared" si="48"/>
        <v>1500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1550.2500000000002</v>
      </c>
      <c r="H44" s="26">
        <f>G44*F44</f>
        <v>9.3015000000000014E-2</v>
      </c>
      <c r="I44" s="27"/>
      <c r="J44" s="46">
        <f>'Proposed Rates'!E233</f>
        <v>6.0000000000000002E-5</v>
      </c>
      <c r="K44" s="45">
        <f>$F$18*(1+J73)</f>
        <v>1550.7</v>
      </c>
      <c r="L44" s="26">
        <f>K44*J44</f>
        <v>9.3042E-2</v>
      </c>
      <c r="M44" s="27"/>
      <c r="N44" s="30">
        <f>L44-H44</f>
        <v>2.6999999999985369E-5</v>
      </c>
      <c r="O44" s="31">
        <f>IF((H44)=0,"",(N44/H44))</f>
        <v>2.9027576197371784E-4</v>
      </c>
      <c r="Q44" s="46">
        <f>'Proposed Rates'!F233</f>
        <v>6.0000000000000002E-5</v>
      </c>
      <c r="R44" s="45">
        <f>$F$18*(1+Q73)</f>
        <v>1550.7</v>
      </c>
      <c r="S44" s="26">
        <f>R44*Q44</f>
        <v>9.3042E-2</v>
      </c>
      <c r="T44" s="27"/>
      <c r="U44" s="30">
        <f t="shared" si="1"/>
        <v>0</v>
      </c>
      <c r="V44" s="31">
        <f t="shared" si="2"/>
        <v>0</v>
      </c>
      <c r="X44" s="46">
        <f>'Proposed Rates'!G233</f>
        <v>6.0000000000000002E-5</v>
      </c>
      <c r="Y44" s="45">
        <f>$F$18*(1+X73)</f>
        <v>1550.7</v>
      </c>
      <c r="Z44" s="26">
        <f>Y44*X44</f>
        <v>9.3042E-2</v>
      </c>
      <c r="AA44" s="27"/>
      <c r="AB44" s="30">
        <f t="shared" si="3"/>
        <v>0</v>
      </c>
      <c r="AC44" s="31">
        <f t="shared" si="4"/>
        <v>0</v>
      </c>
      <c r="AE44" s="46">
        <f>'Proposed Rates'!H233</f>
        <v>6.0000000000000002E-5</v>
      </c>
      <c r="AF44" s="45">
        <f>$F$18*(1+AE73)</f>
        <v>1550.7</v>
      </c>
      <c r="AG44" s="26">
        <f>AF44*AE44</f>
        <v>9.3042E-2</v>
      </c>
      <c r="AH44" s="27"/>
      <c r="AI44" s="30">
        <f t="shared" si="5"/>
        <v>0</v>
      </c>
      <c r="AJ44" s="31">
        <f t="shared" si="6"/>
        <v>0</v>
      </c>
      <c r="AL44" s="46">
        <f>'Proposed Rates'!I233</f>
        <v>6.0000000000000002E-5</v>
      </c>
      <c r="AM44" s="45">
        <f>$F$18*(1+AL73)</f>
        <v>1550.7</v>
      </c>
      <c r="AN44" s="26">
        <f>AM44*AL44</f>
        <v>9.3042E-2</v>
      </c>
      <c r="AO44" s="27"/>
      <c r="AP44" s="30">
        <f t="shared" si="7"/>
        <v>0</v>
      </c>
      <c r="AQ44" s="31">
        <f t="shared" si="8"/>
        <v>0</v>
      </c>
    </row>
    <row r="45" spans="2:43" x14ac:dyDescent="0.25">
      <c r="B45" s="43" t="s">
        <v>25</v>
      </c>
      <c r="C45" s="21"/>
      <c r="D45" s="22"/>
      <c r="E45" s="23"/>
      <c r="F45" s="47">
        <f>0.65*$F$54+0.17*$F$55+0.18*$F$56</f>
        <v>0.12756999999999999</v>
      </c>
      <c r="G45" s="48">
        <f>$F$18*(1+$F$73)-$F$18</f>
        <v>50.250000000000227</v>
      </c>
      <c r="H45" s="26">
        <f t="shared" ref="H45" si="50">G45*F45</f>
        <v>6.4103925000000288</v>
      </c>
      <c r="I45" s="27"/>
      <c r="J45" s="49">
        <f>0.65*$J$54+0.17*$J$55+0.18*$J$56</f>
        <v>0.12756999999999999</v>
      </c>
      <c r="K45" s="48">
        <f>$F$18*(1+$J$73)-$F$18</f>
        <v>50.700000000000045</v>
      </c>
      <c r="L45" s="26">
        <f t="shared" ref="L45" si="51">K45*J45</f>
        <v>6.4677990000000056</v>
      </c>
      <c r="M45" s="27"/>
      <c r="N45" s="30">
        <f t="shared" ref="N45" si="52">L45-H45</f>
        <v>5.7406499999976823E-2</v>
      </c>
      <c r="O45" s="31">
        <f t="shared" ref="O45" si="53">IF((H45)=0,"",(N45/H45))</f>
        <v>8.9552238805933587E-3</v>
      </c>
      <c r="Q45" s="49">
        <f>0.65*$Q$54+0.17*$Q$55+0.18*$Q$56</f>
        <v>0.12756999999999999</v>
      </c>
      <c r="R45" s="48">
        <f>$F$18*(1+Q73)-$F$18</f>
        <v>50.700000000000045</v>
      </c>
      <c r="S45" s="26">
        <f t="shared" ref="S45" si="54">R45*Q45</f>
        <v>6.4677990000000056</v>
      </c>
      <c r="T45" s="27"/>
      <c r="U45" s="30">
        <f t="shared" si="1"/>
        <v>0</v>
      </c>
      <c r="V45" s="31">
        <f t="shared" si="2"/>
        <v>0</v>
      </c>
      <c r="X45" s="49">
        <f>0.65*$X$54+0.17*$X$55+0.18*$X$56</f>
        <v>0.12756999999999999</v>
      </c>
      <c r="Y45" s="48">
        <f>$F$18*(1+X73)-$F$18</f>
        <v>50.700000000000045</v>
      </c>
      <c r="Z45" s="26">
        <f t="shared" ref="Z45" si="55">Y45*X45</f>
        <v>6.4677990000000056</v>
      </c>
      <c r="AA45" s="27"/>
      <c r="AB45" s="30">
        <f t="shared" si="3"/>
        <v>0</v>
      </c>
      <c r="AC45" s="31">
        <f t="shared" si="4"/>
        <v>0</v>
      </c>
      <c r="AE45" s="49">
        <f>0.65*$AE$54+0.17*$AE$55+0.18*$AE$56</f>
        <v>0.12756999999999999</v>
      </c>
      <c r="AF45" s="48">
        <f>$F$18*(1+AE73)-$F$18</f>
        <v>50.700000000000045</v>
      </c>
      <c r="AG45" s="26">
        <f t="shared" ref="AG45" si="56">AF45*AE45</f>
        <v>6.4677990000000056</v>
      </c>
      <c r="AH45" s="27"/>
      <c r="AI45" s="30">
        <f t="shared" si="5"/>
        <v>0</v>
      </c>
      <c r="AJ45" s="31">
        <f t="shared" si="6"/>
        <v>0</v>
      </c>
      <c r="AL45" s="49">
        <f>0.65*$AL$54+0.17*$AL$55+0.18*$AL$56</f>
        <v>0.12756999999999999</v>
      </c>
      <c r="AM45" s="48">
        <f>$F$18*(1+AL73)-$F$18</f>
        <v>50.700000000000045</v>
      </c>
      <c r="AN45" s="26">
        <f t="shared" ref="AN45" si="57">AM45*AL45</f>
        <v>6.4677990000000056</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35.263407500000028</v>
      </c>
      <c r="I47" s="36"/>
      <c r="J47" s="53"/>
      <c r="K47" s="55"/>
      <c r="L47" s="54">
        <f>SUM(L40:L46)+L39</f>
        <v>36.849343151652519</v>
      </c>
      <c r="M47" s="36"/>
      <c r="N47" s="37">
        <f t="shared" ref="N47:N64" si="58">L47-H47</f>
        <v>1.5859356516524912</v>
      </c>
      <c r="O47" s="38">
        <f t="shared" ref="O47:O64" si="59">IF((H47)=0,"",(N47/H47))</f>
        <v>4.4973976257186431E-2</v>
      </c>
      <c r="Q47" s="53"/>
      <c r="R47" s="55"/>
      <c r="S47" s="54">
        <f>SUM(S40:S46)+S39</f>
        <v>38.731451426464112</v>
      </c>
      <c r="T47" s="36"/>
      <c r="U47" s="37">
        <f t="shared" si="1"/>
        <v>1.8821082748115927</v>
      </c>
      <c r="V47" s="38">
        <f t="shared" si="2"/>
        <v>5.1075761841013687E-2</v>
      </c>
      <c r="X47" s="53"/>
      <c r="Y47" s="55"/>
      <c r="Z47" s="54">
        <f>SUM(Z40:Z46)+Z39</f>
        <v>41.170841000000003</v>
      </c>
      <c r="AA47" s="36"/>
      <c r="AB47" s="37">
        <f t="shared" si="3"/>
        <v>2.439389573535891</v>
      </c>
      <c r="AC47" s="38">
        <f t="shared" si="4"/>
        <v>6.2982136834384805E-2</v>
      </c>
      <c r="AE47" s="53"/>
      <c r="AF47" s="55"/>
      <c r="AG47" s="54">
        <f>SUM(AG40:AG46)+AG39</f>
        <v>42.160841000000005</v>
      </c>
      <c r="AH47" s="36"/>
      <c r="AI47" s="37">
        <f t="shared" si="5"/>
        <v>0.99000000000000199</v>
      </c>
      <c r="AJ47" s="38">
        <f t="shared" si="6"/>
        <v>2.4046144697408584E-2</v>
      </c>
      <c r="AL47" s="53"/>
      <c r="AM47" s="55"/>
      <c r="AN47" s="54">
        <f>SUM(AN40:AN46)+AN39</f>
        <v>42.780841000000002</v>
      </c>
      <c r="AO47" s="36"/>
      <c r="AP47" s="37">
        <f t="shared" si="7"/>
        <v>0.61999999999999744</v>
      </c>
      <c r="AQ47" s="38">
        <f t="shared" si="8"/>
        <v>1.470558900853039E-2</v>
      </c>
    </row>
    <row r="48" spans="2:43" x14ac:dyDescent="0.25">
      <c r="B48" s="27" t="s">
        <v>28</v>
      </c>
      <c r="C48" s="27"/>
      <c r="D48" s="56" t="s">
        <v>20</v>
      </c>
      <c r="E48" s="57"/>
      <c r="F48" s="28">
        <f>'Proposed Rates'!D153</f>
        <v>7.6E-3</v>
      </c>
      <c r="G48" s="58">
        <f>F18*(1+F73)</f>
        <v>1550.2500000000002</v>
      </c>
      <c r="H48" s="26">
        <f>G48*F48</f>
        <v>11.781900000000002</v>
      </c>
      <c r="I48" s="27"/>
      <c r="J48" s="28">
        <f>'Proposed Rates'!E153</f>
        <v>7.6E-3</v>
      </c>
      <c r="K48" s="59">
        <f>F18*(1+J73)</f>
        <v>1550.7</v>
      </c>
      <c r="L48" s="26">
        <f>K48*J48</f>
        <v>11.78532</v>
      </c>
      <c r="M48" s="27"/>
      <c r="N48" s="30">
        <f t="shared" si="58"/>
        <v>3.4199999999984243E-3</v>
      </c>
      <c r="O48" s="31">
        <f t="shared" si="59"/>
        <v>2.9027576197374137E-4</v>
      </c>
      <c r="Q48" s="28">
        <f>'Proposed Rates'!F153</f>
        <v>7.6E-3</v>
      </c>
      <c r="R48" s="59">
        <f>$F$18*(1+Q73)</f>
        <v>1550.7</v>
      </c>
      <c r="S48" s="26">
        <f>R48*Q48</f>
        <v>11.78532</v>
      </c>
      <c r="T48" s="27"/>
      <c r="U48" s="30">
        <f t="shared" si="1"/>
        <v>0</v>
      </c>
      <c r="V48" s="31">
        <f t="shared" si="2"/>
        <v>0</v>
      </c>
      <c r="X48" s="28">
        <f>'Proposed Rates'!G153</f>
        <v>7.6E-3</v>
      </c>
      <c r="Y48" s="59">
        <f>$F$18*(1+X73)</f>
        <v>1550.7</v>
      </c>
      <c r="Z48" s="26">
        <f>Y48*X48</f>
        <v>11.78532</v>
      </c>
      <c r="AA48" s="27"/>
      <c r="AB48" s="30">
        <f t="shared" si="3"/>
        <v>0</v>
      </c>
      <c r="AC48" s="31">
        <f t="shared" si="4"/>
        <v>0</v>
      </c>
      <c r="AE48" s="28">
        <f>'Proposed Rates'!H153</f>
        <v>7.6E-3</v>
      </c>
      <c r="AF48" s="59">
        <f>$F$18*(1+AE73)</f>
        <v>1550.7</v>
      </c>
      <c r="AG48" s="26">
        <f>AF48*AE48</f>
        <v>11.78532</v>
      </c>
      <c r="AH48" s="27"/>
      <c r="AI48" s="30">
        <f t="shared" si="5"/>
        <v>0</v>
      </c>
      <c r="AJ48" s="31">
        <f t="shared" si="6"/>
        <v>0</v>
      </c>
      <c r="AL48" s="28">
        <f>'Proposed Rates'!I153</f>
        <v>7.6E-3</v>
      </c>
      <c r="AM48" s="59">
        <f>$F$18*(1+AL73)</f>
        <v>1550.7</v>
      </c>
      <c r="AN48" s="26">
        <f>AM48*AL48</f>
        <v>11.78532</v>
      </c>
      <c r="AO48" s="27"/>
      <c r="AP48" s="30">
        <f t="shared" si="7"/>
        <v>0</v>
      </c>
      <c r="AQ48" s="31">
        <f t="shared" si="8"/>
        <v>0</v>
      </c>
    </row>
    <row r="49" spans="2:43" ht="25" x14ac:dyDescent="0.25">
      <c r="B49" s="60" t="s">
        <v>29</v>
      </c>
      <c r="C49" s="27"/>
      <c r="D49" s="56" t="s">
        <v>20</v>
      </c>
      <c r="E49" s="57"/>
      <c r="F49" s="28">
        <f>'Proposed Rates'!D167</f>
        <v>5.1999999999999998E-3</v>
      </c>
      <c r="G49" s="58">
        <f>G48</f>
        <v>1550.2500000000002</v>
      </c>
      <c r="H49" s="26">
        <f>G49*F49</f>
        <v>8.061300000000001</v>
      </c>
      <c r="I49" s="27"/>
      <c r="J49" s="28">
        <f>'Proposed Rates'!E167</f>
        <v>5.1999999999999998E-3</v>
      </c>
      <c r="K49" s="59">
        <f>K48</f>
        <v>1550.7</v>
      </c>
      <c r="L49" s="26">
        <f>K49*J49</f>
        <v>8.0636399999999995</v>
      </c>
      <c r="M49" s="27"/>
      <c r="N49" s="30">
        <f t="shared" si="58"/>
        <v>2.3399999999984544E-3</v>
      </c>
      <c r="O49" s="31">
        <f t="shared" si="59"/>
        <v>2.9027576197368342E-4</v>
      </c>
      <c r="Q49" s="28">
        <f>'Proposed Rates'!F167</f>
        <v>5.1999999999999998E-3</v>
      </c>
      <c r="R49" s="59">
        <f>R48</f>
        <v>1550.7</v>
      </c>
      <c r="S49" s="26">
        <f>R49*Q49</f>
        <v>8.0636399999999995</v>
      </c>
      <c r="T49" s="27"/>
      <c r="U49" s="30">
        <f t="shared" si="1"/>
        <v>0</v>
      </c>
      <c r="V49" s="31">
        <f t="shared" si="2"/>
        <v>0</v>
      </c>
      <c r="X49" s="28">
        <f>'Proposed Rates'!G167</f>
        <v>5.1999999999999998E-3</v>
      </c>
      <c r="Y49" s="59">
        <f>Y48</f>
        <v>1550.7</v>
      </c>
      <c r="Z49" s="26">
        <f>Y49*X49</f>
        <v>8.0636399999999995</v>
      </c>
      <c r="AA49" s="27"/>
      <c r="AB49" s="30">
        <f t="shared" si="3"/>
        <v>0</v>
      </c>
      <c r="AC49" s="31">
        <f t="shared" si="4"/>
        <v>0</v>
      </c>
      <c r="AE49" s="28">
        <f>'Proposed Rates'!H167</f>
        <v>5.1999999999999998E-3</v>
      </c>
      <c r="AF49" s="59">
        <f>AF48</f>
        <v>1550.7</v>
      </c>
      <c r="AG49" s="26">
        <f>AF49*AE49</f>
        <v>8.0636399999999995</v>
      </c>
      <c r="AH49" s="27"/>
      <c r="AI49" s="30">
        <f t="shared" si="5"/>
        <v>0</v>
      </c>
      <c r="AJ49" s="31">
        <f t="shared" si="6"/>
        <v>0</v>
      </c>
      <c r="AL49" s="28">
        <f>'Proposed Rates'!I167</f>
        <v>5.1999999999999998E-3</v>
      </c>
      <c r="AM49" s="59">
        <f>AM48</f>
        <v>1550.7</v>
      </c>
      <c r="AN49" s="26">
        <f>AM49*AL49</f>
        <v>8.0636399999999995</v>
      </c>
      <c r="AO49" s="27"/>
      <c r="AP49" s="30">
        <f t="shared" si="7"/>
        <v>0</v>
      </c>
      <c r="AQ49" s="31">
        <f t="shared" si="8"/>
        <v>0</v>
      </c>
    </row>
    <row r="50" spans="2:43" ht="26" x14ac:dyDescent="0.25">
      <c r="B50" s="50" t="s">
        <v>30</v>
      </c>
      <c r="C50" s="35"/>
      <c r="D50" s="35"/>
      <c r="E50" s="35"/>
      <c r="F50" s="61"/>
      <c r="G50" s="53"/>
      <c r="H50" s="54">
        <f>SUM(H47:H49)</f>
        <v>55.106607500000031</v>
      </c>
      <c r="I50" s="62"/>
      <c r="J50" s="63"/>
      <c r="K50" s="64"/>
      <c r="L50" s="54">
        <f>SUM(L47:L49)</f>
        <v>56.698303151652517</v>
      </c>
      <c r="M50" s="62"/>
      <c r="N50" s="37">
        <f t="shared" si="58"/>
        <v>1.5916956516524863</v>
      </c>
      <c r="O50" s="38">
        <f t="shared" si="59"/>
        <v>2.8883934683376859E-2</v>
      </c>
      <c r="Q50" s="63"/>
      <c r="R50" s="64"/>
      <c r="S50" s="54">
        <f>SUM(S47:S49)</f>
        <v>58.58041142646411</v>
      </c>
      <c r="T50" s="62"/>
      <c r="U50" s="37">
        <f t="shared" si="1"/>
        <v>1.8821082748115927</v>
      </c>
      <c r="V50" s="38">
        <f t="shared" si="2"/>
        <v>3.3195142891269E-2</v>
      </c>
      <c r="X50" s="63"/>
      <c r="Y50" s="64"/>
      <c r="Z50" s="54">
        <f>SUM(Z47:Z49)</f>
        <v>61.019801000000001</v>
      </c>
      <c r="AA50" s="62"/>
      <c r="AB50" s="37">
        <f t="shared" si="3"/>
        <v>2.439389573535891</v>
      </c>
      <c r="AC50" s="38">
        <f t="shared" si="4"/>
        <v>4.1641728252421933E-2</v>
      </c>
      <c r="AE50" s="63"/>
      <c r="AF50" s="64"/>
      <c r="AG50" s="54">
        <f>SUM(AG47:AG49)</f>
        <v>62.009801000000003</v>
      </c>
      <c r="AH50" s="62"/>
      <c r="AI50" s="37">
        <f t="shared" si="5"/>
        <v>0.99000000000000199</v>
      </c>
      <c r="AJ50" s="38">
        <f t="shared" si="6"/>
        <v>1.6224241701476575E-2</v>
      </c>
      <c r="AL50" s="63"/>
      <c r="AM50" s="64"/>
      <c r="AN50" s="54">
        <f>SUM(AN47:AN49)</f>
        <v>62.629801</v>
      </c>
      <c r="AO50" s="62"/>
      <c r="AP50" s="37">
        <f t="shared" si="7"/>
        <v>0.61999999999999744</v>
      </c>
      <c r="AQ50" s="38">
        <f t="shared" si="8"/>
        <v>9.9984194434037527E-3</v>
      </c>
    </row>
    <row r="51" spans="2:43" ht="25" x14ac:dyDescent="0.25">
      <c r="B51" s="65" t="s">
        <v>31</v>
      </c>
      <c r="C51" s="21"/>
      <c r="D51" s="22" t="s">
        <v>20</v>
      </c>
      <c r="E51" s="23"/>
      <c r="F51" s="66">
        <f>'Proposed Rates'!D181</f>
        <v>3.3999999999999998E-3</v>
      </c>
      <c r="G51" s="58">
        <f>G49</f>
        <v>1550.2500000000002</v>
      </c>
      <c r="H51" s="67">
        <f t="shared" ref="H51:H53" si="60">G51*F51</f>
        <v>5.2708500000000003</v>
      </c>
      <c r="I51" s="27"/>
      <c r="J51" s="66">
        <f>'Proposed Rates'!E181</f>
        <v>3.3999999999999998E-3</v>
      </c>
      <c r="K51" s="59">
        <f>K49</f>
        <v>1550.7</v>
      </c>
      <c r="L51" s="67">
        <f t="shared" ref="L51:L53" si="61">K51*J51</f>
        <v>5.2723800000000001</v>
      </c>
      <c r="M51" s="27"/>
      <c r="N51" s="30">
        <f t="shared" si="58"/>
        <v>1.5299999999998093E-3</v>
      </c>
      <c r="O51" s="68">
        <f t="shared" si="59"/>
        <v>2.90275761973839E-4</v>
      </c>
      <c r="Q51" s="66">
        <f>'Proposed Rates'!F181</f>
        <v>3.3999999999999998E-3</v>
      </c>
      <c r="R51" s="59">
        <f>R49</f>
        <v>1550.7</v>
      </c>
      <c r="S51" s="67">
        <f t="shared" ref="S51:S53" si="62">R51*Q51</f>
        <v>5.2723800000000001</v>
      </c>
      <c r="T51" s="27"/>
      <c r="U51" s="30">
        <f t="shared" si="1"/>
        <v>0</v>
      </c>
      <c r="V51" s="68">
        <f t="shared" si="2"/>
        <v>0</v>
      </c>
      <c r="X51" s="66">
        <f>'Proposed Rates'!G181</f>
        <v>3.3999999999999998E-3</v>
      </c>
      <c r="Y51" s="59">
        <f>Y49</f>
        <v>1550.7</v>
      </c>
      <c r="Z51" s="67">
        <f t="shared" ref="Z51:Z53" si="63">Y51*X51</f>
        <v>5.2723800000000001</v>
      </c>
      <c r="AA51" s="27"/>
      <c r="AB51" s="30">
        <f t="shared" si="3"/>
        <v>0</v>
      </c>
      <c r="AC51" s="68">
        <f t="shared" si="4"/>
        <v>0</v>
      </c>
      <c r="AE51" s="66">
        <f>'Proposed Rates'!H181</f>
        <v>3.3999999999999998E-3</v>
      </c>
      <c r="AF51" s="59">
        <f>AF49</f>
        <v>1550.7</v>
      </c>
      <c r="AG51" s="67">
        <f t="shared" ref="AG51:AG53" si="64">AF51*AE51</f>
        <v>5.2723800000000001</v>
      </c>
      <c r="AH51" s="27"/>
      <c r="AI51" s="30">
        <f t="shared" si="5"/>
        <v>0</v>
      </c>
      <c r="AJ51" s="68">
        <f t="shared" si="6"/>
        <v>0</v>
      </c>
      <c r="AL51" s="66">
        <f>'Proposed Rates'!I181</f>
        <v>3.3999999999999998E-3</v>
      </c>
      <c r="AM51" s="59">
        <f>AM49</f>
        <v>1550.7</v>
      </c>
      <c r="AN51" s="67">
        <f t="shared" ref="AN51:AN53" si="65">AM51*AL51</f>
        <v>5.2723800000000001</v>
      </c>
      <c r="AO51" s="27"/>
      <c r="AP51" s="30">
        <f t="shared" si="7"/>
        <v>0</v>
      </c>
      <c r="AQ51" s="68">
        <f t="shared" si="8"/>
        <v>0</v>
      </c>
    </row>
    <row r="52" spans="2:43" ht="25" x14ac:dyDescent="0.25">
      <c r="B52" s="65" t="s">
        <v>32</v>
      </c>
      <c r="C52" s="21"/>
      <c r="D52" s="22" t="s">
        <v>20</v>
      </c>
      <c r="E52" s="23"/>
      <c r="F52" s="66">
        <f>'Proposed Rates'!D195</f>
        <v>5.0000000000000001E-4</v>
      </c>
      <c r="G52" s="58">
        <f>G49</f>
        <v>1550.2500000000002</v>
      </c>
      <c r="H52" s="67">
        <f t="shared" si="60"/>
        <v>0.77512500000000017</v>
      </c>
      <c r="I52" s="27"/>
      <c r="J52" s="66">
        <f>'Proposed Rates'!E195</f>
        <v>5.0000000000000001E-4</v>
      </c>
      <c r="K52" s="59">
        <f>K49</f>
        <v>1550.7</v>
      </c>
      <c r="L52" s="67">
        <f t="shared" si="61"/>
        <v>0.77534999999999998</v>
      </c>
      <c r="M52" s="27"/>
      <c r="N52" s="30">
        <f t="shared" si="58"/>
        <v>2.2499999999980869E-4</v>
      </c>
      <c r="O52" s="68">
        <f t="shared" si="59"/>
        <v>2.9027576197362829E-4</v>
      </c>
      <c r="Q52" s="66">
        <f>'Proposed Rates'!F195</f>
        <v>5.0000000000000001E-4</v>
      </c>
      <c r="R52" s="59">
        <f>R49</f>
        <v>1550.7</v>
      </c>
      <c r="S52" s="67">
        <f t="shared" si="62"/>
        <v>0.77534999999999998</v>
      </c>
      <c r="T52" s="27"/>
      <c r="U52" s="30">
        <f t="shared" si="1"/>
        <v>0</v>
      </c>
      <c r="V52" s="68">
        <f t="shared" si="2"/>
        <v>0</v>
      </c>
      <c r="X52" s="66">
        <f>'Proposed Rates'!G195</f>
        <v>5.0000000000000001E-4</v>
      </c>
      <c r="Y52" s="59">
        <f>Y49</f>
        <v>1550.7</v>
      </c>
      <c r="Z52" s="67">
        <f t="shared" si="63"/>
        <v>0.77534999999999998</v>
      </c>
      <c r="AA52" s="27"/>
      <c r="AB52" s="30">
        <f t="shared" si="3"/>
        <v>0</v>
      </c>
      <c r="AC52" s="68">
        <f t="shared" si="4"/>
        <v>0</v>
      </c>
      <c r="AE52" s="66">
        <f>'Proposed Rates'!H195</f>
        <v>5.0000000000000001E-4</v>
      </c>
      <c r="AF52" s="59">
        <f>AF49</f>
        <v>1550.7</v>
      </c>
      <c r="AG52" s="67">
        <f t="shared" si="64"/>
        <v>0.77534999999999998</v>
      </c>
      <c r="AH52" s="27"/>
      <c r="AI52" s="30">
        <f t="shared" si="5"/>
        <v>0</v>
      </c>
      <c r="AJ52" s="68">
        <f t="shared" si="6"/>
        <v>0</v>
      </c>
      <c r="AL52" s="66">
        <f>'Proposed Rates'!I195</f>
        <v>5.0000000000000001E-4</v>
      </c>
      <c r="AM52" s="59">
        <f>AM49</f>
        <v>1550.7</v>
      </c>
      <c r="AN52" s="67">
        <f t="shared" si="65"/>
        <v>0.77534999999999998</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975</v>
      </c>
      <c r="H54" s="67">
        <f t="shared" ref="H54:H56" si="66">G54*F54</f>
        <v>98.475000000000009</v>
      </c>
      <c r="I54" s="27"/>
      <c r="J54" s="66">
        <f>'Proposed Rates'!E222</f>
        <v>0.10100000000000001</v>
      </c>
      <c r="K54" s="71">
        <f>$G$54</f>
        <v>975</v>
      </c>
      <c r="L54" s="67">
        <f t="shared" ref="L54:L56" si="67">K54*J54</f>
        <v>98.475000000000009</v>
      </c>
      <c r="M54" s="27"/>
      <c r="N54" s="30">
        <f t="shared" si="58"/>
        <v>0</v>
      </c>
      <c r="O54" s="68">
        <f t="shared" si="59"/>
        <v>0</v>
      </c>
      <c r="Q54" s="66">
        <f>'Proposed Rates'!F222</f>
        <v>0.10100000000000001</v>
      </c>
      <c r="R54" s="71">
        <f>$G$54</f>
        <v>975</v>
      </c>
      <c r="S54" s="67">
        <f t="shared" ref="S54:S56" si="68">R54*Q54</f>
        <v>98.475000000000009</v>
      </c>
      <c r="T54" s="27"/>
      <c r="U54" s="30">
        <f t="shared" si="1"/>
        <v>0</v>
      </c>
      <c r="V54" s="68">
        <f t="shared" si="2"/>
        <v>0</v>
      </c>
      <c r="X54" s="66">
        <f>'Proposed Rates'!G222</f>
        <v>0.10100000000000001</v>
      </c>
      <c r="Y54" s="71">
        <f>$G$54</f>
        <v>975</v>
      </c>
      <c r="Z54" s="67">
        <f t="shared" ref="Z54:Z56" si="69">Y54*X54</f>
        <v>98.475000000000009</v>
      </c>
      <c r="AA54" s="27"/>
      <c r="AB54" s="30">
        <f t="shared" si="3"/>
        <v>0</v>
      </c>
      <c r="AC54" s="68">
        <f t="shared" si="4"/>
        <v>0</v>
      </c>
      <c r="AE54" s="66">
        <f>'Proposed Rates'!H222</f>
        <v>0.10100000000000001</v>
      </c>
      <c r="AF54" s="71">
        <f>$G$54</f>
        <v>975</v>
      </c>
      <c r="AG54" s="67">
        <f t="shared" ref="AG54:AG56" si="70">AF54*AE54</f>
        <v>98.475000000000009</v>
      </c>
      <c r="AH54" s="27"/>
      <c r="AI54" s="30">
        <f t="shared" si="5"/>
        <v>0</v>
      </c>
      <c r="AJ54" s="68">
        <f t="shared" si="6"/>
        <v>0</v>
      </c>
      <c r="AL54" s="66">
        <f>'Proposed Rates'!I222</f>
        <v>0.10100000000000001</v>
      </c>
      <c r="AM54" s="71">
        <f>$G$54</f>
        <v>975</v>
      </c>
      <c r="AN54" s="67">
        <f t="shared" ref="AN54:AN56" si="71">AM54*AL54</f>
        <v>98.475000000000009</v>
      </c>
      <c r="AO54" s="27"/>
      <c r="AP54" s="30">
        <f t="shared" si="7"/>
        <v>0</v>
      </c>
      <c r="AQ54" s="68">
        <f t="shared" si="8"/>
        <v>0</v>
      </c>
    </row>
    <row r="55" spans="2:43" x14ac:dyDescent="0.25">
      <c r="B55" s="43" t="s">
        <v>35</v>
      </c>
      <c r="C55" s="21"/>
      <c r="D55" s="22"/>
      <c r="E55" s="23"/>
      <c r="F55" s="66">
        <f>'Proposed Rates'!D223</f>
        <v>0.14399999999999999</v>
      </c>
      <c r="G55" s="71">
        <f>0.17*$F$18</f>
        <v>255.00000000000003</v>
      </c>
      <c r="H55" s="67">
        <f t="shared" si="66"/>
        <v>36.72</v>
      </c>
      <c r="I55" s="27"/>
      <c r="J55" s="66">
        <f>'Proposed Rates'!E223</f>
        <v>0.14399999999999999</v>
      </c>
      <c r="K55" s="71">
        <f>$G$55</f>
        <v>255.00000000000003</v>
      </c>
      <c r="L55" s="67">
        <f t="shared" si="67"/>
        <v>36.72</v>
      </c>
      <c r="M55" s="27"/>
      <c r="N55" s="30">
        <f t="shared" si="58"/>
        <v>0</v>
      </c>
      <c r="O55" s="68">
        <f t="shared" si="59"/>
        <v>0</v>
      </c>
      <c r="Q55" s="66">
        <f>'Proposed Rates'!F223</f>
        <v>0.14399999999999999</v>
      </c>
      <c r="R55" s="71">
        <f>$G$55</f>
        <v>255.00000000000003</v>
      </c>
      <c r="S55" s="67">
        <f t="shared" si="68"/>
        <v>36.72</v>
      </c>
      <c r="T55" s="27"/>
      <c r="U55" s="30">
        <f t="shared" si="1"/>
        <v>0</v>
      </c>
      <c r="V55" s="68">
        <f t="shared" si="2"/>
        <v>0</v>
      </c>
      <c r="X55" s="66">
        <f>'Proposed Rates'!G223</f>
        <v>0.14399999999999999</v>
      </c>
      <c r="Y55" s="71">
        <f>$G$55</f>
        <v>255.00000000000003</v>
      </c>
      <c r="Z55" s="67">
        <f t="shared" si="69"/>
        <v>36.72</v>
      </c>
      <c r="AA55" s="27"/>
      <c r="AB55" s="30">
        <f t="shared" si="3"/>
        <v>0</v>
      </c>
      <c r="AC55" s="68">
        <f t="shared" si="4"/>
        <v>0</v>
      </c>
      <c r="AE55" s="66">
        <f>'Proposed Rates'!H223</f>
        <v>0.14399999999999999</v>
      </c>
      <c r="AF55" s="71">
        <f>$G$55</f>
        <v>255.00000000000003</v>
      </c>
      <c r="AG55" s="67">
        <f t="shared" si="70"/>
        <v>36.72</v>
      </c>
      <c r="AH55" s="27"/>
      <c r="AI55" s="30">
        <f t="shared" si="5"/>
        <v>0</v>
      </c>
      <c r="AJ55" s="68">
        <f t="shared" si="6"/>
        <v>0</v>
      </c>
      <c r="AL55" s="66">
        <f>'Proposed Rates'!I223</f>
        <v>0.14399999999999999</v>
      </c>
      <c r="AM55" s="71">
        <f>$G$55</f>
        <v>255.00000000000003</v>
      </c>
      <c r="AN55" s="67">
        <f t="shared" si="71"/>
        <v>36.72</v>
      </c>
      <c r="AO55" s="27"/>
      <c r="AP55" s="30">
        <f t="shared" si="7"/>
        <v>0</v>
      </c>
      <c r="AQ55" s="68">
        <f t="shared" si="8"/>
        <v>0</v>
      </c>
    </row>
    <row r="56" spans="2:43" x14ac:dyDescent="0.25">
      <c r="B56" s="11" t="s">
        <v>36</v>
      </c>
      <c r="C56" s="21"/>
      <c r="D56" s="22"/>
      <c r="E56" s="23"/>
      <c r="F56" s="66">
        <f>'Proposed Rates'!D224</f>
        <v>0.20799999999999999</v>
      </c>
      <c r="G56" s="71">
        <f>0.18*$F$18</f>
        <v>270</v>
      </c>
      <c r="H56" s="67">
        <f t="shared" si="66"/>
        <v>56.16</v>
      </c>
      <c r="I56" s="27"/>
      <c r="J56" s="66">
        <f>'Proposed Rates'!E224</f>
        <v>0.20799999999999999</v>
      </c>
      <c r="K56" s="71">
        <f>$G$56</f>
        <v>270</v>
      </c>
      <c r="L56" s="67">
        <f t="shared" si="67"/>
        <v>56.16</v>
      </c>
      <c r="M56" s="27"/>
      <c r="N56" s="30">
        <f t="shared" si="58"/>
        <v>0</v>
      </c>
      <c r="O56" s="68">
        <f t="shared" si="59"/>
        <v>0</v>
      </c>
      <c r="Q56" s="66">
        <f>'Proposed Rates'!F224</f>
        <v>0.20799999999999999</v>
      </c>
      <c r="R56" s="71">
        <f>$G$56</f>
        <v>270</v>
      </c>
      <c r="S56" s="67">
        <f t="shared" si="68"/>
        <v>56.16</v>
      </c>
      <c r="T56" s="27"/>
      <c r="U56" s="30">
        <f t="shared" si="1"/>
        <v>0</v>
      </c>
      <c r="V56" s="68">
        <f t="shared" si="2"/>
        <v>0</v>
      </c>
      <c r="X56" s="66">
        <f>'Proposed Rates'!G224</f>
        <v>0.20799999999999999</v>
      </c>
      <c r="Y56" s="71">
        <f>$G$56</f>
        <v>270</v>
      </c>
      <c r="Z56" s="67">
        <f t="shared" si="69"/>
        <v>56.16</v>
      </c>
      <c r="AA56" s="27"/>
      <c r="AB56" s="30">
        <f t="shared" si="3"/>
        <v>0</v>
      </c>
      <c r="AC56" s="68">
        <f t="shared" si="4"/>
        <v>0</v>
      </c>
      <c r="AE56" s="66">
        <f>'Proposed Rates'!H224</f>
        <v>0.20799999999999999</v>
      </c>
      <c r="AF56" s="71">
        <f>$G$56</f>
        <v>270</v>
      </c>
      <c r="AG56" s="67">
        <f t="shared" si="70"/>
        <v>56.16</v>
      </c>
      <c r="AH56" s="27"/>
      <c r="AI56" s="30">
        <f t="shared" si="5"/>
        <v>0</v>
      </c>
      <c r="AJ56" s="68">
        <f t="shared" si="6"/>
        <v>0</v>
      </c>
      <c r="AL56" s="66">
        <f>'Proposed Rates'!I224</f>
        <v>0.20799999999999999</v>
      </c>
      <c r="AM56" s="71">
        <f>$G$56</f>
        <v>270</v>
      </c>
      <c r="AN56" s="67">
        <f t="shared" si="71"/>
        <v>56.16</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900</v>
      </c>
      <c r="H58" s="67">
        <f>G58*F58</f>
        <v>125.10000000000001</v>
      </c>
      <c r="I58" s="77"/>
      <c r="J58" s="66">
        <f>'Proposed Rates'!E227</f>
        <v>0.13900000000000001</v>
      </c>
      <c r="K58" s="76">
        <f>$G$58</f>
        <v>900</v>
      </c>
      <c r="L58" s="67">
        <f>K58*J58</f>
        <v>125.10000000000001</v>
      </c>
      <c r="M58" s="77"/>
      <c r="N58" s="78">
        <f t="shared" si="58"/>
        <v>0</v>
      </c>
      <c r="O58" s="68">
        <f t="shared" si="59"/>
        <v>0</v>
      </c>
      <c r="Q58" s="66">
        <f>'Proposed Rates'!F227</f>
        <v>0.13900000000000001</v>
      </c>
      <c r="R58" s="76">
        <f>$G$58</f>
        <v>900</v>
      </c>
      <c r="S58" s="67">
        <f>R58*Q58</f>
        <v>125.10000000000001</v>
      </c>
      <c r="T58" s="77"/>
      <c r="U58" s="78">
        <f t="shared" si="1"/>
        <v>0</v>
      </c>
      <c r="V58" s="68">
        <f t="shared" si="2"/>
        <v>0</v>
      </c>
      <c r="X58" s="66">
        <f>'Proposed Rates'!G227</f>
        <v>0.13900000000000001</v>
      </c>
      <c r="Y58" s="76">
        <f>$G$58</f>
        <v>900</v>
      </c>
      <c r="Z58" s="67">
        <f>Y58*X58</f>
        <v>125.10000000000001</v>
      </c>
      <c r="AA58" s="77"/>
      <c r="AB58" s="78">
        <f t="shared" si="3"/>
        <v>0</v>
      </c>
      <c r="AC58" s="68">
        <f t="shared" si="4"/>
        <v>0</v>
      </c>
      <c r="AE58" s="66">
        <f>'Proposed Rates'!H227</f>
        <v>0.13900000000000001</v>
      </c>
      <c r="AF58" s="76">
        <f>$G$58</f>
        <v>900</v>
      </c>
      <c r="AG58" s="67">
        <f>AF58*AE58</f>
        <v>125.10000000000001</v>
      </c>
      <c r="AH58" s="77"/>
      <c r="AI58" s="78">
        <f t="shared" si="5"/>
        <v>0</v>
      </c>
      <c r="AJ58" s="68">
        <f t="shared" si="6"/>
        <v>0</v>
      </c>
      <c r="AL58" s="66">
        <f>'Proposed Rates'!I225</f>
        <v>0</v>
      </c>
      <c r="AM58" s="76">
        <f>$G$58</f>
        <v>900</v>
      </c>
      <c r="AN58" s="67">
        <f>AM58*AL58</f>
        <v>0</v>
      </c>
      <c r="AO58" s="77"/>
      <c r="AP58" s="78">
        <f t="shared" si="7"/>
        <v>-125.10000000000001</v>
      </c>
      <c r="AQ58" s="68">
        <f t="shared" si="8"/>
        <v>-1</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252.75758250000001</v>
      </c>
      <c r="I60" s="94"/>
      <c r="J60" s="95"/>
      <c r="K60" s="95"/>
      <c r="L60" s="93">
        <f>SUM(L51:L56,L50)</f>
        <v>254.72103315165251</v>
      </c>
      <c r="M60" s="96"/>
      <c r="N60" s="97">
        <f t="shared" ref="N60" si="72">L60-H60</f>
        <v>1.9634506516524937</v>
      </c>
      <c r="O60" s="98">
        <f t="shared" ref="O60" si="73">IF((H60)=0,"",(N60/H60))</f>
        <v>7.7681177048466729E-3</v>
      </c>
      <c r="Q60" s="95"/>
      <c r="R60" s="95"/>
      <c r="S60" s="97">
        <f>SUM(S51:S56,S50)</f>
        <v>256.62314142646414</v>
      </c>
      <c r="T60" s="96"/>
      <c r="U60" s="97">
        <f t="shared" si="1"/>
        <v>1.9021082748116385</v>
      </c>
      <c r="V60" s="98">
        <f>IF((L60)=0,"",(U60/L60))</f>
        <v>7.4674173988576193E-3</v>
      </c>
      <c r="X60" s="95"/>
      <c r="Y60" s="95"/>
      <c r="Z60" s="97">
        <f>SUM(Z51:Z56,Z50)</f>
        <v>259.08253100000002</v>
      </c>
      <c r="AA60" s="96"/>
      <c r="AB60" s="97">
        <f t="shared" si="3"/>
        <v>2.4593895735358728</v>
      </c>
      <c r="AC60" s="98">
        <f>IF((S60)=0,"",(AB60/S60))</f>
        <v>9.5836624860296E-3</v>
      </c>
      <c r="AE60" s="95"/>
      <c r="AF60" s="95"/>
      <c r="AG60" s="97">
        <f>SUM(AG51:AG56,AG50)</f>
        <v>260.09253100000001</v>
      </c>
      <c r="AH60" s="96"/>
      <c r="AI60" s="97">
        <f t="shared" ref="AI60:AI64" si="74">AG60-Z60</f>
        <v>1.0099999999999909</v>
      </c>
      <c r="AJ60" s="98">
        <f>IF((Z60)=0,"",(AI60/Z60))</f>
        <v>3.8983716736964826E-3</v>
      </c>
      <c r="AL60" s="95"/>
      <c r="AM60" s="95"/>
      <c r="AN60" s="97">
        <f>SUM(AN51:AN56,AN50)</f>
        <v>260.73253099999999</v>
      </c>
      <c r="AO60" s="96"/>
      <c r="AP60" s="97">
        <f t="shared" ref="AP60:AP64" si="75">AN60-AG60</f>
        <v>0.63999999999998636</v>
      </c>
      <c r="AQ60" s="98">
        <f>IF((AG60)=0,"",(AP60/AG60))</f>
        <v>2.4606627400614836E-3</v>
      </c>
    </row>
    <row r="61" spans="2:43" x14ac:dyDescent="0.25">
      <c r="B61" s="99" t="s">
        <v>40</v>
      </c>
      <c r="C61" s="21"/>
      <c r="D61" s="21"/>
      <c r="E61" s="21"/>
      <c r="F61" s="100">
        <v>0.13</v>
      </c>
      <c r="G61" s="101"/>
      <c r="H61" s="102">
        <f>H60*F61</f>
        <v>32.858485725000001</v>
      </c>
      <c r="I61" s="103"/>
      <c r="J61" s="104">
        <v>0.13</v>
      </c>
      <c r="K61" s="103"/>
      <c r="L61" s="105">
        <f>L60*J61</f>
        <v>33.113734309714829</v>
      </c>
      <c r="M61" s="106"/>
      <c r="N61" s="107">
        <f t="shared" si="58"/>
        <v>0.25524858471482759</v>
      </c>
      <c r="O61" s="108">
        <f t="shared" si="59"/>
        <v>7.768117704846777E-3</v>
      </c>
      <c r="Q61" s="104">
        <v>0.13</v>
      </c>
      <c r="R61" s="103"/>
      <c r="S61" s="105">
        <f>S60*Q61</f>
        <v>33.361008385440343</v>
      </c>
      <c r="T61" s="106"/>
      <c r="U61" s="107">
        <f t="shared" si="1"/>
        <v>0.24727407572551385</v>
      </c>
      <c r="V61" s="108">
        <f t="shared" ref="V61:V70" si="76">IF((L61)=0,"",(U61/L61))</f>
        <v>7.4674173988576445E-3</v>
      </c>
      <c r="X61" s="104">
        <v>0.13</v>
      </c>
      <c r="Y61" s="103"/>
      <c r="Z61" s="105">
        <f>Z60*X61</f>
        <v>33.680729030000002</v>
      </c>
      <c r="AA61" s="106"/>
      <c r="AB61" s="107">
        <f t="shared" si="3"/>
        <v>0.31972064455965921</v>
      </c>
      <c r="AC61" s="108">
        <f t="shared" ref="AC61:AC70" si="77">IF((S61)=0,"",(AB61/S61))</f>
        <v>9.5836624860294699E-3</v>
      </c>
      <c r="AE61" s="104">
        <v>0.13</v>
      </c>
      <c r="AF61" s="103"/>
      <c r="AG61" s="105">
        <f>AG60*AE61</f>
        <v>33.812029030000005</v>
      </c>
      <c r="AH61" s="106"/>
      <c r="AI61" s="107">
        <f t="shared" si="74"/>
        <v>0.13130000000000308</v>
      </c>
      <c r="AJ61" s="108">
        <f t="shared" ref="AJ61:AJ70" si="78">IF((Z61)=0,"",(AI61/Z61))</f>
        <v>3.8983716736966092E-3</v>
      </c>
      <c r="AL61" s="104">
        <v>0.13</v>
      </c>
      <c r="AM61" s="103"/>
      <c r="AN61" s="105">
        <f>AN60*AL61</f>
        <v>33.895229030000003</v>
      </c>
      <c r="AO61" s="106"/>
      <c r="AP61" s="107">
        <f t="shared" si="75"/>
        <v>8.3199999999997942E-2</v>
      </c>
      <c r="AQ61" s="108">
        <f t="shared" ref="AQ61:AQ70" si="79">IF((AG61)=0,"",(AP61/AG61))</f>
        <v>2.460662740061475E-3</v>
      </c>
    </row>
    <row r="62" spans="2:43" ht="13" x14ac:dyDescent="0.25">
      <c r="B62" s="109" t="s">
        <v>41</v>
      </c>
      <c r="C62" s="21"/>
      <c r="D62" s="21"/>
      <c r="E62" s="21"/>
      <c r="F62" s="242"/>
      <c r="G62" s="101"/>
      <c r="H62" s="102">
        <f>H60+H61</f>
        <v>285.61606822499999</v>
      </c>
      <c r="I62" s="103"/>
      <c r="J62" s="244"/>
      <c r="K62" s="103"/>
      <c r="L62" s="105">
        <f>L60+L61</f>
        <v>287.83476746136733</v>
      </c>
      <c r="M62" s="106"/>
      <c r="N62" s="107">
        <f t="shared" si="58"/>
        <v>2.2186992363673426</v>
      </c>
      <c r="O62" s="108">
        <f t="shared" si="59"/>
        <v>7.7681177048467597E-3</v>
      </c>
      <c r="Q62" s="244"/>
      <c r="R62" s="103"/>
      <c r="S62" s="105">
        <f>S60+S61</f>
        <v>289.9841498119045</v>
      </c>
      <c r="T62" s="106"/>
      <c r="U62" s="107">
        <f t="shared" si="1"/>
        <v>2.1493823505371665</v>
      </c>
      <c r="V62" s="108">
        <f t="shared" si="76"/>
        <v>7.4674173988576722E-3</v>
      </c>
      <c r="X62" s="103"/>
      <c r="Y62" s="103"/>
      <c r="Z62" s="105">
        <f>Z60+Z61</f>
        <v>292.76326003000003</v>
      </c>
      <c r="AA62" s="106"/>
      <c r="AB62" s="107">
        <f t="shared" si="3"/>
        <v>2.7791102180955249</v>
      </c>
      <c r="AC62" s="108">
        <f t="shared" si="77"/>
        <v>9.5836624860295601E-3</v>
      </c>
      <c r="AE62" s="244"/>
      <c r="AF62" s="103"/>
      <c r="AG62" s="105">
        <f>AG60+AG61</f>
        <v>293.90456003000003</v>
      </c>
      <c r="AH62" s="106"/>
      <c r="AI62" s="107">
        <f t="shared" si="74"/>
        <v>1.1413000000000011</v>
      </c>
      <c r="AJ62" s="108">
        <f t="shared" si="78"/>
        <v>3.8983716736965212E-3</v>
      </c>
      <c r="AL62" s="244"/>
      <c r="AM62" s="103"/>
      <c r="AN62" s="105">
        <f>AN60+AN61</f>
        <v>294.62776002999999</v>
      </c>
      <c r="AO62" s="106"/>
      <c r="AP62" s="107">
        <f t="shared" si="75"/>
        <v>0.72319999999996298</v>
      </c>
      <c r="AQ62" s="108">
        <f t="shared" si="79"/>
        <v>2.4606627400614099E-3</v>
      </c>
    </row>
    <row r="63" spans="2:43" ht="15.75" customHeight="1" x14ac:dyDescent="0.25">
      <c r="B63" s="405" t="s">
        <v>127</v>
      </c>
      <c r="C63" s="405"/>
      <c r="D63" s="405"/>
      <c r="E63" s="21"/>
      <c r="F63" s="267">
        <f>'Res (100)'!F64</f>
        <v>0.318</v>
      </c>
      <c r="G63" s="101"/>
      <c r="H63" s="111">
        <f>F63*H60</f>
        <v>80.376911235000009</v>
      </c>
      <c r="I63" s="103"/>
      <c r="J63" s="268">
        <f>'Res (100)'!J64</f>
        <v>0.318</v>
      </c>
      <c r="K63" s="103"/>
      <c r="L63" s="112">
        <f>J63*L60</f>
        <v>81.001288542225495</v>
      </c>
      <c r="M63" s="106"/>
      <c r="N63" s="112">
        <f t="shared" si="58"/>
        <v>0.62437730722548679</v>
      </c>
      <c r="O63" s="113">
        <f t="shared" si="59"/>
        <v>7.7681177048465958E-3</v>
      </c>
      <c r="Q63" s="268">
        <f>'Res (100)'!Q64</f>
        <v>0.318</v>
      </c>
      <c r="R63" s="103"/>
      <c r="S63" s="112">
        <f>Q63*S60</f>
        <v>81.606158973615592</v>
      </c>
      <c r="T63" s="106"/>
      <c r="U63" s="112">
        <f t="shared" si="1"/>
        <v>0.604870431390097</v>
      </c>
      <c r="V63" s="113">
        <f t="shared" si="76"/>
        <v>7.4674173988575699E-3</v>
      </c>
      <c r="X63" s="268">
        <f>Q63</f>
        <v>0.318</v>
      </c>
      <c r="Y63" s="103"/>
      <c r="Z63" s="112">
        <f>X63*Z60</f>
        <v>82.388244858000007</v>
      </c>
      <c r="AA63" s="106"/>
      <c r="AB63" s="112">
        <f t="shared" si="3"/>
        <v>0.78208588438441495</v>
      </c>
      <c r="AC63" s="113">
        <f t="shared" si="77"/>
        <v>9.5836624860296902E-3</v>
      </c>
      <c r="AE63" s="268">
        <f>X63</f>
        <v>0.318</v>
      </c>
      <c r="AF63" s="103"/>
      <c r="AG63" s="112">
        <f>AE63*AG60</f>
        <v>82.709424858000006</v>
      </c>
      <c r="AH63" s="106"/>
      <c r="AI63" s="112">
        <f t="shared" si="74"/>
        <v>0.32117999999999824</v>
      </c>
      <c r="AJ63" s="113">
        <f t="shared" si="78"/>
        <v>3.8983716736964965E-3</v>
      </c>
      <c r="AL63" s="268">
        <f>AE63</f>
        <v>0.318</v>
      </c>
      <c r="AM63" s="103"/>
      <c r="AN63" s="112">
        <f>AL63*AN60</f>
        <v>82.912944858000003</v>
      </c>
      <c r="AO63" s="106"/>
      <c r="AP63" s="112">
        <f t="shared" si="75"/>
        <v>0.20351999999999748</v>
      </c>
      <c r="AQ63" s="113">
        <f t="shared" si="79"/>
        <v>2.4606627400615053E-3</v>
      </c>
    </row>
    <row r="64" spans="2:43" ht="13.5" customHeight="1" thickBot="1" x14ac:dyDescent="0.3">
      <c r="B64" s="406" t="s">
        <v>126</v>
      </c>
      <c r="C64" s="406"/>
      <c r="D64" s="406"/>
      <c r="E64" s="114"/>
      <c r="F64" s="246"/>
      <c r="G64" s="116"/>
      <c r="H64" s="117">
        <f>H62-H63</f>
        <v>205.23915698999997</v>
      </c>
      <c r="I64" s="118"/>
      <c r="J64" s="249"/>
      <c r="K64" s="118"/>
      <c r="L64" s="119">
        <f>L62-L63</f>
        <v>206.83347891914184</v>
      </c>
      <c r="M64" s="120"/>
      <c r="N64" s="121">
        <f t="shared" si="58"/>
        <v>1.59432192914187</v>
      </c>
      <c r="O64" s="122">
        <f t="shared" si="59"/>
        <v>7.7681177048468941E-3</v>
      </c>
      <c r="Q64" s="249"/>
      <c r="R64" s="118"/>
      <c r="S64" s="119">
        <f>S62-S63</f>
        <v>208.37799083828889</v>
      </c>
      <c r="T64" s="120"/>
      <c r="U64" s="121">
        <f t="shared" si="1"/>
        <v>1.5445119191470553</v>
      </c>
      <c r="V64" s="122">
        <f t="shared" si="76"/>
        <v>7.4674173988576427E-3</v>
      </c>
      <c r="X64" s="249"/>
      <c r="Y64" s="118"/>
      <c r="Z64" s="119">
        <f>Z62-Z63</f>
        <v>210.37501517200002</v>
      </c>
      <c r="AA64" s="120"/>
      <c r="AB64" s="121">
        <f t="shared" si="3"/>
        <v>1.9970243337111242</v>
      </c>
      <c r="AC64" s="122">
        <f t="shared" si="77"/>
        <v>9.5836624860295774E-3</v>
      </c>
      <c r="AE64" s="249"/>
      <c r="AF64" s="118"/>
      <c r="AG64" s="119">
        <f>AG62-AG63</f>
        <v>211.19513517200002</v>
      </c>
      <c r="AH64" s="120"/>
      <c r="AI64" s="121">
        <f t="shared" si="74"/>
        <v>0.82012000000000285</v>
      </c>
      <c r="AJ64" s="122">
        <f t="shared" si="78"/>
        <v>3.8983716736965312E-3</v>
      </c>
      <c r="AL64" s="249"/>
      <c r="AM64" s="118"/>
      <c r="AN64" s="119">
        <f>AN62-AN63</f>
        <v>211.71481517199999</v>
      </c>
      <c r="AO64" s="120"/>
      <c r="AP64" s="121">
        <f t="shared" si="75"/>
        <v>0.5196799999999655</v>
      </c>
      <c r="AQ64" s="122">
        <f t="shared" si="79"/>
        <v>2.4606627400613726E-3</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257.90258250000005</v>
      </c>
      <c r="I66" s="134"/>
      <c r="J66" s="250"/>
      <c r="K66" s="135"/>
      <c r="L66" s="133">
        <f>SUM(L57:L58,L50,L51:L53)</f>
        <v>259.86603315165252</v>
      </c>
      <c r="M66" s="136"/>
      <c r="N66" s="137">
        <f t="shared" ref="N66:N69" si="80">L66-H66</f>
        <v>1.9634506516524652</v>
      </c>
      <c r="O66" s="98">
        <f t="shared" ref="O66:O69" si="81">IF((H66)=0,"",(N66/H66))</f>
        <v>7.6131484710994114E-3</v>
      </c>
      <c r="Q66" s="250"/>
      <c r="R66" s="135"/>
      <c r="S66" s="137">
        <f>SUM(S57:S58,S50,S51:S53)</f>
        <v>261.76814142646413</v>
      </c>
      <c r="T66" s="136"/>
      <c r="U66" s="137">
        <f t="shared" si="1"/>
        <v>1.90210827481161</v>
      </c>
      <c r="V66" s="98">
        <f t="shared" si="76"/>
        <v>7.3195725187430649E-3</v>
      </c>
      <c r="X66" s="250"/>
      <c r="Y66" s="135"/>
      <c r="Z66" s="137">
        <f>SUM(Z57:Z58,Z50,Z51:Z53)</f>
        <v>264.22753100000006</v>
      </c>
      <c r="AA66" s="136"/>
      <c r="AB66" s="137">
        <f t="shared" si="3"/>
        <v>2.4593895735359297</v>
      </c>
      <c r="AC66" s="98">
        <f t="shared" si="77"/>
        <v>9.3952975336642382E-3</v>
      </c>
      <c r="AE66" s="250"/>
      <c r="AF66" s="135"/>
      <c r="AG66" s="137">
        <f>SUM(AG57:AG58,AG50,AG51:AG53)</f>
        <v>265.23753099999999</v>
      </c>
      <c r="AH66" s="136"/>
      <c r="AI66" s="137">
        <f t="shared" ref="AI66:AI69" si="82">AG66-Z66</f>
        <v>1.0099999999999341</v>
      </c>
      <c r="AJ66" s="98">
        <f t="shared" si="78"/>
        <v>3.8224631482475378E-3</v>
      </c>
      <c r="AL66" s="250"/>
      <c r="AM66" s="135"/>
      <c r="AN66" s="137">
        <f>SUM(AN57:AN58,AN50,AN51:AN53)</f>
        <v>194.17753099999999</v>
      </c>
      <c r="AO66" s="136"/>
      <c r="AP66" s="137">
        <f t="shared" ref="AP66:AP69" si="83">AN66-AG66</f>
        <v>-71.06</v>
      </c>
      <c r="AQ66" s="98">
        <f t="shared" si="79"/>
        <v>-0.2679108033168956</v>
      </c>
    </row>
    <row r="67" spans="1:43" s="79" customFormat="1" x14ac:dyDescent="0.25">
      <c r="B67" s="138" t="s">
        <v>40</v>
      </c>
      <c r="C67" s="73"/>
      <c r="D67" s="73"/>
      <c r="E67" s="73"/>
      <c r="F67" s="248">
        <v>0.13</v>
      </c>
      <c r="G67" s="132"/>
      <c r="H67" s="140">
        <f>H66*F67</f>
        <v>33.527335725000007</v>
      </c>
      <c r="I67" s="141"/>
      <c r="J67" s="251">
        <v>0.13</v>
      </c>
      <c r="K67" s="143"/>
      <c r="L67" s="144">
        <f>L66*J67</f>
        <v>33.782584309714828</v>
      </c>
      <c r="M67" s="145"/>
      <c r="N67" s="146">
        <f t="shared" si="80"/>
        <v>0.25524858471482048</v>
      </c>
      <c r="O67" s="108">
        <f t="shared" si="81"/>
        <v>7.6131484710994114E-3</v>
      </c>
      <c r="Q67" s="251">
        <v>0.13</v>
      </c>
      <c r="R67" s="143"/>
      <c r="S67" s="144">
        <f>S66*Q67</f>
        <v>34.029858385440335</v>
      </c>
      <c r="T67" s="145"/>
      <c r="U67" s="146">
        <f t="shared" si="1"/>
        <v>0.24727407572550675</v>
      </c>
      <c r="V67" s="108">
        <f t="shared" si="76"/>
        <v>7.3195725187429894E-3</v>
      </c>
      <c r="X67" s="251">
        <v>0.13</v>
      </c>
      <c r="Y67" s="143"/>
      <c r="Z67" s="144">
        <f>Z66*X67</f>
        <v>34.349579030000008</v>
      </c>
      <c r="AA67" s="145"/>
      <c r="AB67" s="146">
        <f t="shared" si="3"/>
        <v>0.31972064455967342</v>
      </c>
      <c r="AC67" s="108">
        <f t="shared" si="77"/>
        <v>9.3952975336643128E-3</v>
      </c>
      <c r="AE67" s="251">
        <v>0.13</v>
      </c>
      <c r="AF67" s="143"/>
      <c r="AG67" s="144">
        <f>AG66*AE67</f>
        <v>34.480879029999997</v>
      </c>
      <c r="AH67" s="145"/>
      <c r="AI67" s="146">
        <f t="shared" si="82"/>
        <v>0.13129999999998887</v>
      </c>
      <c r="AJ67" s="108">
        <f t="shared" si="78"/>
        <v>3.8224631482474633E-3</v>
      </c>
      <c r="AL67" s="251">
        <v>0.13</v>
      </c>
      <c r="AM67" s="143"/>
      <c r="AN67" s="144">
        <f>AN66*AL67</f>
        <v>25.243079030000001</v>
      </c>
      <c r="AO67" s="145"/>
      <c r="AP67" s="146">
        <f t="shared" si="83"/>
        <v>-9.2377999999999965</v>
      </c>
      <c r="AQ67" s="108">
        <f t="shared" si="79"/>
        <v>-0.26791080331689554</v>
      </c>
    </row>
    <row r="68" spans="1:43" s="79" customFormat="1" ht="13" x14ac:dyDescent="0.25">
      <c r="B68" s="147" t="s">
        <v>41</v>
      </c>
      <c r="C68" s="73"/>
      <c r="D68" s="73"/>
      <c r="E68" s="73"/>
      <c r="F68" s="243"/>
      <c r="G68" s="149"/>
      <c r="H68" s="140">
        <f>H66+H67</f>
        <v>291.42991822500005</v>
      </c>
      <c r="I68" s="141"/>
      <c r="J68" s="244"/>
      <c r="K68" s="141"/>
      <c r="L68" s="144">
        <f>L66+L67</f>
        <v>293.64861746136734</v>
      </c>
      <c r="M68" s="145"/>
      <c r="N68" s="146">
        <f t="shared" si="80"/>
        <v>2.2186992363672857</v>
      </c>
      <c r="O68" s="108">
        <f t="shared" si="81"/>
        <v>7.6131484710994114E-3</v>
      </c>
      <c r="Q68" s="244"/>
      <c r="R68" s="141"/>
      <c r="S68" s="144">
        <f>S66+S67</f>
        <v>295.79799981190445</v>
      </c>
      <c r="T68" s="145"/>
      <c r="U68" s="146">
        <f t="shared" si="1"/>
        <v>2.1493823505371097</v>
      </c>
      <c r="V68" s="108">
        <f t="shared" si="76"/>
        <v>7.3195725187430319E-3</v>
      </c>
      <c r="X68" s="244"/>
      <c r="Y68" s="141"/>
      <c r="Z68" s="144">
        <f>Z66+Z67</f>
        <v>298.57711003000009</v>
      </c>
      <c r="AA68" s="145"/>
      <c r="AB68" s="146">
        <f t="shared" si="3"/>
        <v>2.7791102180956386</v>
      </c>
      <c r="AC68" s="108">
        <f t="shared" si="77"/>
        <v>9.3952975336643665E-3</v>
      </c>
      <c r="AE68" s="244"/>
      <c r="AF68" s="141"/>
      <c r="AG68" s="144">
        <f>AG66+AG67</f>
        <v>299.71841002999997</v>
      </c>
      <c r="AH68" s="145"/>
      <c r="AI68" s="146">
        <f t="shared" si="82"/>
        <v>1.1412999999998874</v>
      </c>
      <c r="AJ68" s="108">
        <f t="shared" si="78"/>
        <v>3.8224631482474099E-3</v>
      </c>
      <c r="AL68" s="244"/>
      <c r="AM68" s="141"/>
      <c r="AN68" s="144">
        <f>AN66+AN67</f>
        <v>219.42061002999998</v>
      </c>
      <c r="AO68" s="145"/>
      <c r="AP68" s="146">
        <f t="shared" si="83"/>
        <v>-80.297799999999995</v>
      </c>
      <c r="AQ68" s="108">
        <f t="shared" si="79"/>
        <v>-0.2679108033168956</v>
      </c>
    </row>
    <row r="69" spans="1:43" s="79" customFormat="1" ht="15.75" customHeight="1" x14ac:dyDescent="0.25">
      <c r="B69" s="405" t="s">
        <v>127</v>
      </c>
      <c r="C69" s="405"/>
      <c r="D69" s="405"/>
      <c r="E69" s="73"/>
      <c r="F69" s="269">
        <f>F63</f>
        <v>0.318</v>
      </c>
      <c r="G69" s="149"/>
      <c r="H69" s="150">
        <f>F69*H66</f>
        <v>82.013021235000011</v>
      </c>
      <c r="I69" s="141"/>
      <c r="J69" s="268">
        <f>'Res (100)'!J70</f>
        <v>0.318</v>
      </c>
      <c r="K69" s="141"/>
      <c r="L69" s="112">
        <f>J69*L66</f>
        <v>82.637398542225498</v>
      </c>
      <c r="M69" s="145"/>
      <c r="N69" s="151">
        <f t="shared" si="80"/>
        <v>0.62437730722548679</v>
      </c>
      <c r="O69" s="113">
        <f t="shared" si="81"/>
        <v>7.6131484710994469E-3</v>
      </c>
      <c r="Q69" s="268">
        <f>'Res (100)'!Q70</f>
        <v>0.318</v>
      </c>
      <c r="R69" s="141"/>
      <c r="S69" s="112">
        <f>Q69*S66</f>
        <v>83.242268973615595</v>
      </c>
      <c r="T69" s="145"/>
      <c r="U69" s="151">
        <f t="shared" si="1"/>
        <v>0.604870431390097</v>
      </c>
      <c r="V69" s="113">
        <f t="shared" si="76"/>
        <v>7.3195725187431256E-3</v>
      </c>
      <c r="X69" s="268">
        <f>Q69</f>
        <v>0.318</v>
      </c>
      <c r="Y69" s="141"/>
      <c r="Z69" s="112">
        <f>X69*Z66</f>
        <v>84.024354858000024</v>
      </c>
      <c r="AA69" s="145"/>
      <c r="AB69" s="151">
        <f t="shared" si="3"/>
        <v>0.78208588438442916</v>
      </c>
      <c r="AC69" s="113">
        <f t="shared" si="77"/>
        <v>9.3952975336642798E-3</v>
      </c>
      <c r="AE69" s="268">
        <f>X69</f>
        <v>0.318</v>
      </c>
      <c r="AF69" s="141"/>
      <c r="AG69" s="112">
        <f>AE69*AG66</f>
        <v>84.345534857999994</v>
      </c>
      <c r="AH69" s="145"/>
      <c r="AI69" s="151">
        <f t="shared" si="82"/>
        <v>0.32117999999996982</v>
      </c>
      <c r="AJ69" s="113">
        <f t="shared" si="78"/>
        <v>3.8224631482474277E-3</v>
      </c>
      <c r="AL69" s="268">
        <f>AE69</f>
        <v>0.318</v>
      </c>
      <c r="AM69" s="141"/>
      <c r="AN69" s="112">
        <f>AL69*AN66</f>
        <v>61.748454857999995</v>
      </c>
      <c r="AO69" s="145"/>
      <c r="AP69" s="151">
        <f t="shared" si="83"/>
        <v>-22.597079999999998</v>
      </c>
      <c r="AQ69" s="113">
        <f t="shared" si="79"/>
        <v>-0.2679108033168956</v>
      </c>
    </row>
    <row r="70" spans="1:43" s="79" customFormat="1" ht="13.5" customHeight="1" thickBot="1" x14ac:dyDescent="0.3">
      <c r="B70" s="400" t="s">
        <v>128</v>
      </c>
      <c r="C70" s="400"/>
      <c r="D70" s="400"/>
      <c r="E70" s="152"/>
      <c r="F70" s="255"/>
      <c r="G70" s="154"/>
      <c r="H70" s="155">
        <f>H68-H69</f>
        <v>209.41689699000005</v>
      </c>
      <c r="I70" s="156"/>
      <c r="J70" s="156"/>
      <c r="K70" s="156"/>
      <c r="L70" s="157">
        <f>L68-L69</f>
        <v>211.01121891914184</v>
      </c>
      <c r="M70" s="158"/>
      <c r="N70" s="159">
        <f t="shared" ref="N70" si="84">L70-H70</f>
        <v>1.5943219291417847</v>
      </c>
      <c r="O70" s="160">
        <f t="shared" ref="O70" si="85">IF((H70)=0,"",(N70/H70))</f>
        <v>7.6131484710993298E-3</v>
      </c>
      <c r="Q70" s="156"/>
      <c r="R70" s="156"/>
      <c r="S70" s="157">
        <f>S68-S69</f>
        <v>212.55573083828887</v>
      </c>
      <c r="T70" s="158"/>
      <c r="U70" s="159">
        <f t="shared" si="1"/>
        <v>1.5445119191470269</v>
      </c>
      <c r="V70" s="160">
        <f t="shared" si="76"/>
        <v>7.3195725187430631E-3</v>
      </c>
      <c r="X70" s="156"/>
      <c r="Y70" s="156"/>
      <c r="Z70" s="157">
        <f>Z68-Z69</f>
        <v>214.55275517200005</v>
      </c>
      <c r="AA70" s="158"/>
      <c r="AB70" s="159">
        <f t="shared" si="3"/>
        <v>1.997024333711181</v>
      </c>
      <c r="AC70" s="160">
        <f t="shared" si="77"/>
        <v>9.3952975336642659E-3</v>
      </c>
      <c r="AE70" s="156"/>
      <c r="AF70" s="156"/>
      <c r="AG70" s="157">
        <f>AG68-AG69</f>
        <v>215.37287517199997</v>
      </c>
      <c r="AH70" s="158"/>
      <c r="AI70" s="159">
        <f t="shared" ref="AI70" si="86">AG70-Z70</f>
        <v>0.82011999999991758</v>
      </c>
      <c r="AJ70" s="160">
        <f t="shared" si="78"/>
        <v>3.822463148247403E-3</v>
      </c>
      <c r="AL70" s="156"/>
      <c r="AM70" s="156"/>
      <c r="AN70" s="157">
        <f>AN68-AN69</f>
        <v>157.67215517199998</v>
      </c>
      <c r="AO70" s="158"/>
      <c r="AP70" s="159">
        <f t="shared" ref="AP70" si="87">AN70-AG70</f>
        <v>-57.70071999999999</v>
      </c>
      <c r="AQ70" s="160">
        <f t="shared" si="79"/>
        <v>-0.2679108033168956</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361950</xdr:colOff>
                    <xdr:row>16</xdr:row>
                    <xdr:rowOff>114300</xdr:rowOff>
                  </from>
                  <to>
                    <xdr:col>15</xdr:col>
                    <xdr:colOff>222250</xdr:colOff>
                    <xdr:row>18</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85"/>
  <sheetViews>
    <sheetView showGridLines="0" topLeftCell="B16" zoomScale="85" zoomScaleNormal="85" zoomScaleSheetLayoutView="100" workbookViewId="0">
      <selection activeCell="R32" sqref="R32"/>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9.7265625" style="6" bestFit="1" customWidth="1"/>
    <col min="7" max="7" width="9.81640625" style="6" bestFit="1" customWidth="1"/>
    <col min="8" max="8" width="12.7265625" style="6" bestFit="1" customWidth="1"/>
    <col min="9" max="9" width="2.81640625" style="6" customWidth="1"/>
    <col min="10" max="10" width="11.54296875" style="6" bestFit="1" customWidth="1"/>
    <col min="11" max="11" width="9.81640625" style="6" bestFit="1" customWidth="1"/>
    <col min="12" max="12" width="13" style="6" bestFit="1" customWidth="1"/>
    <col min="13" max="13" width="2.81640625" style="6" customWidth="1"/>
    <col min="14" max="14" width="11.81640625" style="6" bestFit="1" customWidth="1"/>
    <col min="15" max="15" width="12" style="6" bestFit="1" customWidth="1"/>
    <col min="16" max="16" width="3.81640625" style="6" customWidth="1"/>
    <col min="17" max="17" width="11.26953125" style="6" bestFit="1" customWidth="1"/>
    <col min="18" max="18" width="9.81640625" style="6" bestFit="1" customWidth="1"/>
    <col min="19" max="19" width="12.726562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3"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1.26953125" style="6" bestFit="1" customWidth="1"/>
    <col min="39" max="39" width="9.81640625" style="6" bestFit="1" customWidth="1"/>
    <col min="40" max="40" width="13" style="6" bestFit="1" customWidth="1"/>
    <col min="41" max="41" width="2.7265625" style="6" bestFit="1" customWidth="1"/>
    <col min="42" max="42" width="11.81640625" style="6" bestFit="1" customWidth="1"/>
    <col min="43" max="43" width="12"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Rates'!D7</f>
        <v>27.79</v>
      </c>
      <c r="G23" s="25">
        <v>1</v>
      </c>
      <c r="H23" s="26">
        <f>G23*F23</f>
        <v>27.79</v>
      </c>
      <c r="I23" s="27"/>
      <c r="J23" s="28">
        <f>+'Res (100)'!J23</f>
        <v>30.59</v>
      </c>
      <c r="K23" s="29">
        <v>1</v>
      </c>
      <c r="L23" s="26">
        <f>K23*J23</f>
        <v>30.59</v>
      </c>
      <c r="M23" s="27"/>
      <c r="N23" s="30">
        <f>L23-H23</f>
        <v>2.8000000000000007</v>
      </c>
      <c r="O23" s="31">
        <f>IF((H23)=0,"",(N23/H23))</f>
        <v>0.10075566750629726</v>
      </c>
      <c r="Q23" s="28">
        <f>+'Res (100)'!Q23</f>
        <v>32.47</v>
      </c>
      <c r="R23" s="29">
        <v>1</v>
      </c>
      <c r="S23" s="26">
        <f>R23*Q23</f>
        <v>32.47</v>
      </c>
      <c r="T23" s="27"/>
      <c r="U23" s="30">
        <f>S23-L23</f>
        <v>1.879999999999999</v>
      </c>
      <c r="V23" s="31">
        <f>IF((L23)=0,"",(U23/L23))</f>
        <v>6.1457992808107195E-2</v>
      </c>
      <c r="X23" s="28">
        <f>+'Res (100)'!X23</f>
        <v>34.04</v>
      </c>
      <c r="Y23" s="29">
        <v>1</v>
      </c>
      <c r="Z23" s="26">
        <f>Y23*X23</f>
        <v>34.04</v>
      </c>
      <c r="AA23" s="27"/>
      <c r="AB23" s="30">
        <f>Z23-S23</f>
        <v>1.5700000000000003</v>
      </c>
      <c r="AC23" s="31">
        <f>IF((S23)=0,"",(AB23/S23))</f>
        <v>4.8352325223283039E-2</v>
      </c>
      <c r="AE23" s="28">
        <f>+'Res (100)'!AE23</f>
        <v>35.03</v>
      </c>
      <c r="AF23" s="29">
        <v>1</v>
      </c>
      <c r="AG23" s="26">
        <f>AF23*AE23</f>
        <v>35.03</v>
      </c>
      <c r="AH23" s="27"/>
      <c r="AI23" s="30">
        <f>AG23-Z23</f>
        <v>0.99000000000000199</v>
      </c>
      <c r="AJ23" s="31">
        <f>IF((Z23)=0,"",(AI23/Z23))</f>
        <v>2.9083431257344361E-2</v>
      </c>
      <c r="AL23" s="28">
        <f>+'Res (100)'!AL23</f>
        <v>35.65</v>
      </c>
      <c r="AM23" s="29">
        <v>1</v>
      </c>
      <c r="AN23" s="26">
        <f>AM23*AL23</f>
        <v>35.65</v>
      </c>
      <c r="AO23" s="27"/>
      <c r="AP23" s="30">
        <f>AN23-AG23</f>
        <v>0.61999999999999744</v>
      </c>
      <c r="AQ23" s="31">
        <f>IF((AG23)=0,"",(AP23/AG23))</f>
        <v>1.7699115044247715E-2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2000</v>
      </c>
      <c r="H25" s="26">
        <f t="shared" si="0"/>
        <v>0</v>
      </c>
      <c r="I25" s="27"/>
      <c r="J25" s="28">
        <f>'Proposed Rates'!E81</f>
        <v>0</v>
      </c>
      <c r="K25" s="29">
        <f>$F$18</f>
        <v>2000</v>
      </c>
      <c r="L25" s="26">
        <f t="shared" ref="L25:L27" si="9">K25*J25</f>
        <v>0</v>
      </c>
      <c r="M25" s="27"/>
      <c r="N25" s="30">
        <f t="shared" ref="N25:N27" si="10">L25-H25</f>
        <v>0</v>
      </c>
      <c r="O25" s="31" t="str">
        <f t="shared" ref="O25:O27" si="11">IF((H25)=0,"",(N25/H25))</f>
        <v/>
      </c>
      <c r="Q25" s="28">
        <f>'Proposed Rates'!F81</f>
        <v>0</v>
      </c>
      <c r="R25" s="29">
        <f>$F$18</f>
        <v>2000</v>
      </c>
      <c r="S25" s="26">
        <f t="shared" ref="S25:S27" si="12">R25*Q25</f>
        <v>0</v>
      </c>
      <c r="T25" s="27"/>
      <c r="U25" s="30">
        <f t="shared" si="1"/>
        <v>0</v>
      </c>
      <c r="V25" s="31" t="str">
        <f t="shared" si="2"/>
        <v/>
      </c>
      <c r="X25" s="28">
        <f>'Proposed Rates'!G81</f>
        <v>0</v>
      </c>
      <c r="Y25" s="29">
        <f>$F$18</f>
        <v>2000</v>
      </c>
      <c r="Z25" s="26">
        <f t="shared" ref="Z25:Z27" si="13">Y25*X25</f>
        <v>0</v>
      </c>
      <c r="AA25" s="27"/>
      <c r="AB25" s="30">
        <f t="shared" si="3"/>
        <v>0</v>
      </c>
      <c r="AC25" s="31" t="str">
        <f t="shared" si="4"/>
        <v/>
      </c>
      <c r="AE25" s="28">
        <f>'Proposed Rates'!H81</f>
        <v>0</v>
      </c>
      <c r="AF25" s="29">
        <f>$F$18</f>
        <v>2000</v>
      </c>
      <c r="AG25" s="26">
        <f t="shared" ref="AG25:AG27" si="14">AF25*AE25</f>
        <v>0</v>
      </c>
      <c r="AH25" s="27"/>
      <c r="AI25" s="30">
        <f t="shared" si="5"/>
        <v>0</v>
      </c>
      <c r="AJ25" s="31" t="str">
        <f t="shared" si="6"/>
        <v/>
      </c>
      <c r="AL25" s="28">
        <f>'Proposed Rates'!I81</f>
        <v>0</v>
      </c>
      <c r="AM25" s="29">
        <f>$F$18</f>
        <v>2000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2000</v>
      </c>
      <c r="H26" s="26">
        <f t="shared" si="0"/>
        <v>0</v>
      </c>
      <c r="I26" s="27"/>
      <c r="J26" s="28">
        <f>'Proposed Rates'!E95</f>
        <v>0</v>
      </c>
      <c r="K26" s="29">
        <f t="shared" ref="K26:K27" si="16">$F$18</f>
        <v>2000</v>
      </c>
      <c r="L26" s="26">
        <f t="shared" si="9"/>
        <v>0</v>
      </c>
      <c r="M26" s="27"/>
      <c r="N26" s="30">
        <f t="shared" si="10"/>
        <v>0</v>
      </c>
      <c r="O26" s="31" t="str">
        <f t="shared" si="11"/>
        <v/>
      </c>
      <c r="Q26" s="28">
        <f>'Proposed Rates'!F95</f>
        <v>0</v>
      </c>
      <c r="R26" s="29">
        <f t="shared" ref="R26:R27" si="17">$F$18</f>
        <v>2000</v>
      </c>
      <c r="S26" s="26">
        <f t="shared" si="12"/>
        <v>0</v>
      </c>
      <c r="T26" s="27"/>
      <c r="U26" s="30">
        <f t="shared" si="1"/>
        <v>0</v>
      </c>
      <c r="V26" s="31" t="str">
        <f t="shared" si="2"/>
        <v/>
      </c>
      <c r="X26" s="28">
        <f>'Proposed Rates'!G95</f>
        <v>0</v>
      </c>
      <c r="Y26" s="29">
        <f t="shared" ref="Y26:Y27" si="18">$F$18</f>
        <v>2000</v>
      </c>
      <c r="Z26" s="26">
        <f t="shared" si="13"/>
        <v>0</v>
      </c>
      <c r="AA26" s="27"/>
      <c r="AB26" s="30">
        <f t="shared" si="3"/>
        <v>0</v>
      </c>
      <c r="AC26" s="31" t="str">
        <f t="shared" si="4"/>
        <v/>
      </c>
      <c r="AE26" s="28">
        <f>'Proposed Rates'!H95</f>
        <v>0</v>
      </c>
      <c r="AF26" s="29">
        <f t="shared" ref="AF26:AF27" si="19">$F$18</f>
        <v>2000</v>
      </c>
      <c r="AG26" s="26">
        <f t="shared" si="14"/>
        <v>0</v>
      </c>
      <c r="AH26" s="27"/>
      <c r="AI26" s="30">
        <f t="shared" si="5"/>
        <v>0</v>
      </c>
      <c r="AJ26" s="31" t="str">
        <f t="shared" si="6"/>
        <v/>
      </c>
      <c r="AL26" s="28">
        <f>'Proposed Rates'!I95</f>
        <v>0</v>
      </c>
      <c r="AM26" s="29">
        <f t="shared" ref="AM26:AM27" si="20">$F$18</f>
        <v>2000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2000</v>
      </c>
      <c r="H27" s="26">
        <f t="shared" si="0"/>
        <v>0</v>
      </c>
      <c r="I27" s="27"/>
      <c r="J27" s="28">
        <f>'Proposed Rates'!E109</f>
        <v>0</v>
      </c>
      <c r="K27" s="29">
        <f t="shared" si="16"/>
        <v>2000</v>
      </c>
      <c r="L27" s="26">
        <f t="shared" si="9"/>
        <v>0</v>
      </c>
      <c r="M27" s="27"/>
      <c r="N27" s="30">
        <f t="shared" si="10"/>
        <v>0</v>
      </c>
      <c r="O27" s="31" t="str">
        <f t="shared" si="11"/>
        <v/>
      </c>
      <c r="Q27" s="28">
        <f>'Proposed Rates'!F109</f>
        <v>0</v>
      </c>
      <c r="R27" s="29">
        <f t="shared" si="17"/>
        <v>2000</v>
      </c>
      <c r="S27" s="26">
        <f t="shared" si="12"/>
        <v>0</v>
      </c>
      <c r="T27" s="27"/>
      <c r="U27" s="30">
        <f t="shared" si="1"/>
        <v>0</v>
      </c>
      <c r="V27" s="31" t="str">
        <f t="shared" si="2"/>
        <v/>
      </c>
      <c r="X27" s="28">
        <f>'Proposed Rates'!G109</f>
        <v>0</v>
      </c>
      <c r="Y27" s="29">
        <f t="shared" si="18"/>
        <v>2000</v>
      </c>
      <c r="Z27" s="26">
        <f t="shared" si="13"/>
        <v>0</v>
      </c>
      <c r="AA27" s="27"/>
      <c r="AB27" s="30">
        <f t="shared" si="3"/>
        <v>0</v>
      </c>
      <c r="AC27" s="31" t="str">
        <f t="shared" si="4"/>
        <v/>
      </c>
      <c r="AE27" s="28">
        <f>'Proposed Rates'!H109</f>
        <v>0</v>
      </c>
      <c r="AF27" s="29">
        <f t="shared" si="19"/>
        <v>2000</v>
      </c>
      <c r="AG27" s="26">
        <f t="shared" si="14"/>
        <v>0</v>
      </c>
      <c r="AH27" s="27"/>
      <c r="AI27" s="30">
        <f t="shared" si="5"/>
        <v>0</v>
      </c>
      <c r="AJ27" s="31" t="str">
        <f t="shared" si="6"/>
        <v/>
      </c>
      <c r="AL27" s="28">
        <f>'Proposed Rates'!I109</f>
        <v>0</v>
      </c>
      <c r="AM27" s="29">
        <f t="shared" si="20"/>
        <v>2000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2000</v>
      </c>
      <c r="H29" s="26">
        <f t="shared" si="0"/>
        <v>0</v>
      </c>
      <c r="I29" s="27"/>
      <c r="J29" s="28">
        <f>+'Res (100)'!J29</f>
        <v>0</v>
      </c>
      <c r="K29" s="25">
        <f>$F$18</f>
        <v>2000</v>
      </c>
      <c r="L29" s="26">
        <f t="shared" si="22"/>
        <v>0</v>
      </c>
      <c r="M29" s="27"/>
      <c r="N29" s="30">
        <f t="shared" si="23"/>
        <v>0</v>
      </c>
      <c r="O29" s="31" t="str">
        <f t="shared" si="24"/>
        <v/>
      </c>
      <c r="Q29" s="28">
        <f>+'Res (100)'!Q29</f>
        <v>0</v>
      </c>
      <c r="R29" s="25">
        <f>$F$18</f>
        <v>2000</v>
      </c>
      <c r="S29" s="26">
        <f t="shared" si="25"/>
        <v>0</v>
      </c>
      <c r="T29" s="27"/>
      <c r="U29" s="30">
        <f t="shared" si="1"/>
        <v>0</v>
      </c>
      <c r="V29" s="31" t="str">
        <f t="shared" si="2"/>
        <v/>
      </c>
      <c r="X29" s="28">
        <f>+'Res (100)'!X29</f>
        <v>0</v>
      </c>
      <c r="Y29" s="25">
        <f>$F$18</f>
        <v>2000</v>
      </c>
      <c r="Z29" s="26">
        <f t="shared" si="26"/>
        <v>0</v>
      </c>
      <c r="AA29" s="27"/>
      <c r="AB29" s="30">
        <f t="shared" si="3"/>
        <v>0</v>
      </c>
      <c r="AC29" s="31" t="str">
        <f t="shared" si="4"/>
        <v/>
      </c>
      <c r="AE29" s="28">
        <f>+'Res (100)'!AE29</f>
        <v>0</v>
      </c>
      <c r="AF29" s="25">
        <f>$F$18</f>
        <v>2000</v>
      </c>
      <c r="AG29" s="26">
        <f t="shared" si="27"/>
        <v>0</v>
      </c>
      <c r="AH29" s="27"/>
      <c r="AI29" s="30">
        <f t="shared" si="5"/>
        <v>0</v>
      </c>
      <c r="AJ29" s="31" t="str">
        <f t="shared" si="6"/>
        <v/>
      </c>
      <c r="AL29" s="28">
        <f>+'Res (100)'!AL29</f>
        <v>0</v>
      </c>
      <c r="AM29" s="25">
        <f>$F$18</f>
        <v>2000</v>
      </c>
      <c r="AN29" s="26">
        <f t="shared" si="28"/>
        <v>0</v>
      </c>
      <c r="AO29" s="27"/>
      <c r="AP29" s="30">
        <f t="shared" si="7"/>
        <v>0</v>
      </c>
      <c r="AQ29" s="31" t="str">
        <f t="shared" si="8"/>
        <v/>
      </c>
    </row>
    <row r="30" spans="2:43" x14ac:dyDescent="0.25">
      <c r="B30" s="21" t="s">
        <v>21</v>
      </c>
      <c r="C30" s="21"/>
      <c r="D30" s="22"/>
      <c r="E30" s="23"/>
      <c r="F30" s="24"/>
      <c r="G30" s="25">
        <f t="shared" ref="G30" si="29">$F$18</f>
        <v>2000</v>
      </c>
      <c r="H30" s="26">
        <f t="shared" si="0"/>
        <v>0</v>
      </c>
      <c r="I30" s="27"/>
      <c r="J30" s="28"/>
      <c r="K30" s="25">
        <f t="shared" ref="K30:K38" si="30">$F$18</f>
        <v>2000</v>
      </c>
      <c r="L30" s="26">
        <f t="shared" si="22"/>
        <v>0</v>
      </c>
      <c r="M30" s="27"/>
      <c r="N30" s="30">
        <f t="shared" si="23"/>
        <v>0</v>
      </c>
      <c r="O30" s="31" t="str">
        <f t="shared" si="24"/>
        <v/>
      </c>
      <c r="Q30" s="28"/>
      <c r="R30" s="25">
        <f t="shared" ref="R30:R38" si="31">$F$18</f>
        <v>2000</v>
      </c>
      <c r="S30" s="26">
        <f t="shared" si="25"/>
        <v>0</v>
      </c>
      <c r="T30" s="27"/>
      <c r="U30" s="30">
        <f t="shared" si="1"/>
        <v>0</v>
      </c>
      <c r="V30" s="31" t="str">
        <f t="shared" si="2"/>
        <v/>
      </c>
      <c r="X30" s="28"/>
      <c r="Y30" s="25">
        <f t="shared" ref="Y30:Y38" si="32">$F$18</f>
        <v>2000</v>
      </c>
      <c r="Z30" s="26">
        <f t="shared" si="26"/>
        <v>0</v>
      </c>
      <c r="AA30" s="27"/>
      <c r="AB30" s="30">
        <f t="shared" si="3"/>
        <v>0</v>
      </c>
      <c r="AC30" s="31" t="str">
        <f t="shared" si="4"/>
        <v/>
      </c>
      <c r="AE30" s="28"/>
      <c r="AF30" s="25">
        <f t="shared" ref="AF30:AF38" si="33">$F$18</f>
        <v>2000</v>
      </c>
      <c r="AG30" s="26">
        <f t="shared" si="27"/>
        <v>0</v>
      </c>
      <c r="AH30" s="27"/>
      <c r="AI30" s="30">
        <f t="shared" si="5"/>
        <v>0</v>
      </c>
      <c r="AJ30" s="31" t="str">
        <f t="shared" si="6"/>
        <v/>
      </c>
      <c r="AL30" s="28"/>
      <c r="AM30" s="25">
        <f t="shared" ref="AM30:AM38" si="34">$F$18</f>
        <v>2000</v>
      </c>
      <c r="AN30" s="26">
        <f t="shared" si="28"/>
        <v>0</v>
      </c>
      <c r="AO30" s="27"/>
      <c r="AP30" s="30">
        <f t="shared" si="7"/>
        <v>0</v>
      </c>
      <c r="AQ30" s="31" t="str">
        <f t="shared" si="8"/>
        <v/>
      </c>
    </row>
    <row r="31" spans="2:43" x14ac:dyDescent="0.25">
      <c r="B31" s="21" t="s">
        <v>136</v>
      </c>
      <c r="C31" s="21"/>
      <c r="D31" s="22" t="s">
        <v>17</v>
      </c>
      <c r="E31" s="23"/>
      <c r="F31" s="24">
        <f>+'Proposed Rates'!D67</f>
        <v>0</v>
      </c>
      <c r="G31" s="25">
        <f>$F$18</f>
        <v>2000</v>
      </c>
      <c r="H31" s="26">
        <f t="shared" si="0"/>
        <v>0</v>
      </c>
      <c r="I31" s="27"/>
      <c r="J31" s="178">
        <f>+'Proposed Rates'!E67</f>
        <v>0.25</v>
      </c>
      <c r="K31" s="25">
        <v>1</v>
      </c>
      <c r="L31" s="26">
        <f t="shared" si="22"/>
        <v>0.25</v>
      </c>
      <c r="M31" s="27"/>
      <c r="N31" s="30">
        <f t="shared" si="23"/>
        <v>0.25</v>
      </c>
      <c r="O31" s="31" t="str">
        <f t="shared" si="24"/>
        <v/>
      </c>
      <c r="Q31" s="178">
        <f>+'Res (100)'!Q31</f>
        <v>0.25</v>
      </c>
      <c r="R31" s="25">
        <f>K31</f>
        <v>1</v>
      </c>
      <c r="S31" s="26">
        <f t="shared" si="25"/>
        <v>0.25</v>
      </c>
      <c r="T31" s="27"/>
      <c r="U31" s="30">
        <f t="shared" si="1"/>
        <v>0</v>
      </c>
      <c r="V31" s="31">
        <f t="shared" si="2"/>
        <v>0</v>
      </c>
      <c r="X31" s="46">
        <f>+'Res (100)'!X31</f>
        <v>0</v>
      </c>
      <c r="Y31" s="25">
        <f t="shared" si="32"/>
        <v>2000</v>
      </c>
      <c r="Z31" s="26">
        <f t="shared" si="26"/>
        <v>0</v>
      </c>
      <c r="AA31" s="27"/>
      <c r="AB31" s="30">
        <f t="shared" si="3"/>
        <v>-0.25</v>
      </c>
      <c r="AC31" s="31">
        <f t="shared" si="4"/>
        <v>-1</v>
      </c>
      <c r="AE31" s="46">
        <f>+'Res (100)'!AE31</f>
        <v>0</v>
      </c>
      <c r="AF31" s="25">
        <f t="shared" si="33"/>
        <v>2000</v>
      </c>
      <c r="AG31" s="26">
        <f t="shared" si="27"/>
        <v>0</v>
      </c>
      <c r="AH31" s="27"/>
      <c r="AI31" s="30">
        <f t="shared" si="5"/>
        <v>0</v>
      </c>
      <c r="AJ31" s="31" t="str">
        <f t="shared" si="6"/>
        <v/>
      </c>
      <c r="AL31" s="46">
        <f>+'Res (100)'!AL31</f>
        <v>0</v>
      </c>
      <c r="AM31" s="25">
        <f t="shared" si="34"/>
        <v>2000</v>
      </c>
      <c r="AN31" s="26">
        <f t="shared" si="28"/>
        <v>0</v>
      </c>
      <c r="AO31" s="27"/>
      <c r="AP31" s="30">
        <f t="shared" si="7"/>
        <v>0</v>
      </c>
      <c r="AQ31" s="31" t="str">
        <f t="shared" si="8"/>
        <v/>
      </c>
    </row>
    <row r="32" spans="2:43" x14ac:dyDescent="0.25">
      <c r="B32" s="33"/>
      <c r="C32" s="21"/>
      <c r="D32" s="22"/>
      <c r="E32" s="23"/>
      <c r="F32" s="24"/>
      <c r="G32" s="25">
        <f t="shared" ref="G32:G38" si="35">$F$18</f>
        <v>2000</v>
      </c>
      <c r="H32" s="26">
        <f t="shared" si="0"/>
        <v>0</v>
      </c>
      <c r="I32" s="27"/>
      <c r="J32" s="28"/>
      <c r="K32" s="25">
        <f t="shared" si="30"/>
        <v>2000</v>
      </c>
      <c r="L32" s="26">
        <f t="shared" si="22"/>
        <v>0</v>
      </c>
      <c r="M32" s="27"/>
      <c r="N32" s="30">
        <f t="shared" si="23"/>
        <v>0</v>
      </c>
      <c r="O32" s="31" t="str">
        <f t="shared" si="24"/>
        <v/>
      </c>
      <c r="Q32" s="28"/>
      <c r="R32" s="25">
        <f t="shared" si="31"/>
        <v>2000</v>
      </c>
      <c r="S32" s="26">
        <f t="shared" si="25"/>
        <v>0</v>
      </c>
      <c r="T32" s="27"/>
      <c r="U32" s="30">
        <f t="shared" si="1"/>
        <v>0</v>
      </c>
      <c r="V32" s="31" t="str">
        <f t="shared" si="2"/>
        <v/>
      </c>
      <c r="X32" s="28"/>
      <c r="Y32" s="25">
        <f t="shared" si="32"/>
        <v>2000</v>
      </c>
      <c r="Z32" s="26">
        <f t="shared" si="26"/>
        <v>0</v>
      </c>
      <c r="AA32" s="27"/>
      <c r="AB32" s="30">
        <f t="shared" si="3"/>
        <v>0</v>
      </c>
      <c r="AC32" s="31" t="str">
        <f t="shared" si="4"/>
        <v/>
      </c>
      <c r="AE32" s="28"/>
      <c r="AF32" s="25">
        <f t="shared" si="33"/>
        <v>2000</v>
      </c>
      <c r="AG32" s="26">
        <f t="shared" si="27"/>
        <v>0</v>
      </c>
      <c r="AH32" s="27"/>
      <c r="AI32" s="30">
        <f t="shared" si="5"/>
        <v>0</v>
      </c>
      <c r="AJ32" s="31" t="str">
        <f t="shared" si="6"/>
        <v/>
      </c>
      <c r="AL32" s="28"/>
      <c r="AM32" s="25">
        <f t="shared" si="34"/>
        <v>2000</v>
      </c>
      <c r="AN32" s="26">
        <f t="shared" si="28"/>
        <v>0</v>
      </c>
      <c r="AO32" s="27"/>
      <c r="AP32" s="30">
        <f t="shared" si="7"/>
        <v>0</v>
      </c>
      <c r="AQ32" s="31" t="str">
        <f t="shared" si="8"/>
        <v/>
      </c>
    </row>
    <row r="33" spans="2:43" x14ac:dyDescent="0.25">
      <c r="B33" s="33"/>
      <c r="C33" s="21"/>
      <c r="D33" s="22"/>
      <c r="E33" s="23"/>
      <c r="F33" s="24"/>
      <c r="G33" s="25">
        <f t="shared" si="35"/>
        <v>2000</v>
      </c>
      <c r="H33" s="26">
        <f t="shared" si="0"/>
        <v>0</v>
      </c>
      <c r="I33" s="27"/>
      <c r="J33" s="28"/>
      <c r="K33" s="25">
        <f t="shared" si="30"/>
        <v>2000</v>
      </c>
      <c r="L33" s="26">
        <f t="shared" si="22"/>
        <v>0</v>
      </c>
      <c r="M33" s="27"/>
      <c r="N33" s="30">
        <f t="shared" si="23"/>
        <v>0</v>
      </c>
      <c r="O33" s="31" t="str">
        <f t="shared" si="24"/>
        <v/>
      </c>
      <c r="Q33" s="28"/>
      <c r="R33" s="25">
        <f t="shared" si="31"/>
        <v>2000</v>
      </c>
      <c r="S33" s="26">
        <f t="shared" si="25"/>
        <v>0</v>
      </c>
      <c r="T33" s="27"/>
      <c r="U33" s="30">
        <f t="shared" si="1"/>
        <v>0</v>
      </c>
      <c r="V33" s="31" t="str">
        <f t="shared" si="2"/>
        <v/>
      </c>
      <c r="X33" s="28"/>
      <c r="Y33" s="25">
        <f t="shared" si="32"/>
        <v>2000</v>
      </c>
      <c r="Z33" s="26">
        <f t="shared" si="26"/>
        <v>0</v>
      </c>
      <c r="AA33" s="27"/>
      <c r="AB33" s="30">
        <f t="shared" si="3"/>
        <v>0</v>
      </c>
      <c r="AC33" s="31" t="str">
        <f t="shared" si="4"/>
        <v/>
      </c>
      <c r="AE33" s="28"/>
      <c r="AF33" s="25">
        <f t="shared" si="33"/>
        <v>2000</v>
      </c>
      <c r="AG33" s="26">
        <f t="shared" si="27"/>
        <v>0</v>
      </c>
      <c r="AH33" s="27"/>
      <c r="AI33" s="30">
        <f t="shared" si="5"/>
        <v>0</v>
      </c>
      <c r="AJ33" s="31" t="str">
        <f t="shared" si="6"/>
        <v/>
      </c>
      <c r="AL33" s="28"/>
      <c r="AM33" s="25">
        <f t="shared" si="34"/>
        <v>2000</v>
      </c>
      <c r="AN33" s="26">
        <f t="shared" si="28"/>
        <v>0</v>
      </c>
      <c r="AO33" s="27"/>
      <c r="AP33" s="30">
        <f t="shared" si="7"/>
        <v>0</v>
      </c>
      <c r="AQ33" s="31" t="str">
        <f t="shared" si="8"/>
        <v/>
      </c>
    </row>
    <row r="34" spans="2:43" x14ac:dyDescent="0.25">
      <c r="B34" s="33"/>
      <c r="C34" s="21"/>
      <c r="D34" s="22"/>
      <c r="E34" s="23"/>
      <c r="F34" s="24"/>
      <c r="G34" s="25">
        <f t="shared" si="35"/>
        <v>2000</v>
      </c>
      <c r="H34" s="26">
        <f t="shared" si="0"/>
        <v>0</v>
      </c>
      <c r="I34" s="27"/>
      <c r="J34" s="28"/>
      <c r="K34" s="25">
        <f t="shared" si="30"/>
        <v>2000</v>
      </c>
      <c r="L34" s="26">
        <f t="shared" si="22"/>
        <v>0</v>
      </c>
      <c r="M34" s="27"/>
      <c r="N34" s="30">
        <f t="shared" si="23"/>
        <v>0</v>
      </c>
      <c r="O34" s="31" t="str">
        <f t="shared" si="24"/>
        <v/>
      </c>
      <c r="Q34" s="28"/>
      <c r="R34" s="25">
        <f t="shared" si="31"/>
        <v>2000</v>
      </c>
      <c r="S34" s="26">
        <f t="shared" si="25"/>
        <v>0</v>
      </c>
      <c r="T34" s="27"/>
      <c r="U34" s="30">
        <f t="shared" si="1"/>
        <v>0</v>
      </c>
      <c r="V34" s="31" t="str">
        <f t="shared" si="2"/>
        <v/>
      </c>
      <c r="X34" s="28"/>
      <c r="Y34" s="25">
        <f t="shared" si="32"/>
        <v>2000</v>
      </c>
      <c r="Z34" s="26">
        <f t="shared" si="26"/>
        <v>0</v>
      </c>
      <c r="AA34" s="27"/>
      <c r="AB34" s="30">
        <f t="shared" si="3"/>
        <v>0</v>
      </c>
      <c r="AC34" s="31" t="str">
        <f t="shared" si="4"/>
        <v/>
      </c>
      <c r="AE34" s="28"/>
      <c r="AF34" s="25">
        <f t="shared" si="33"/>
        <v>2000</v>
      </c>
      <c r="AG34" s="26">
        <f t="shared" si="27"/>
        <v>0</v>
      </c>
      <c r="AH34" s="27"/>
      <c r="AI34" s="30">
        <f t="shared" si="5"/>
        <v>0</v>
      </c>
      <c r="AJ34" s="31" t="str">
        <f t="shared" si="6"/>
        <v/>
      </c>
      <c r="AL34" s="28"/>
      <c r="AM34" s="25">
        <f t="shared" si="34"/>
        <v>2000</v>
      </c>
      <c r="AN34" s="26">
        <f t="shared" si="28"/>
        <v>0</v>
      </c>
      <c r="AO34" s="27"/>
      <c r="AP34" s="30">
        <f t="shared" si="7"/>
        <v>0</v>
      </c>
      <c r="AQ34" s="31" t="str">
        <f t="shared" si="8"/>
        <v/>
      </c>
    </row>
    <row r="35" spans="2:43" x14ac:dyDescent="0.25">
      <c r="B35" s="33"/>
      <c r="C35" s="21"/>
      <c r="D35" s="22"/>
      <c r="E35" s="23"/>
      <c r="F35" s="24"/>
      <c r="G35" s="25">
        <f t="shared" si="35"/>
        <v>2000</v>
      </c>
      <c r="H35" s="26">
        <f t="shared" si="0"/>
        <v>0</v>
      </c>
      <c r="I35" s="27"/>
      <c r="J35" s="28"/>
      <c r="K35" s="25">
        <f t="shared" si="30"/>
        <v>2000</v>
      </c>
      <c r="L35" s="26">
        <f t="shared" si="22"/>
        <v>0</v>
      </c>
      <c r="M35" s="27"/>
      <c r="N35" s="30">
        <f t="shared" si="23"/>
        <v>0</v>
      </c>
      <c r="O35" s="31" t="str">
        <f t="shared" si="24"/>
        <v/>
      </c>
      <c r="Q35" s="28"/>
      <c r="R35" s="25">
        <f t="shared" si="31"/>
        <v>2000</v>
      </c>
      <c r="S35" s="26">
        <f t="shared" si="25"/>
        <v>0</v>
      </c>
      <c r="T35" s="27"/>
      <c r="U35" s="30">
        <f t="shared" si="1"/>
        <v>0</v>
      </c>
      <c r="V35" s="31" t="str">
        <f t="shared" si="2"/>
        <v/>
      </c>
      <c r="X35" s="28"/>
      <c r="Y35" s="25">
        <f t="shared" si="32"/>
        <v>2000</v>
      </c>
      <c r="Z35" s="26">
        <f t="shared" si="26"/>
        <v>0</v>
      </c>
      <c r="AA35" s="27"/>
      <c r="AB35" s="30">
        <f t="shared" si="3"/>
        <v>0</v>
      </c>
      <c r="AC35" s="31" t="str">
        <f t="shared" si="4"/>
        <v/>
      </c>
      <c r="AE35" s="28"/>
      <c r="AF35" s="25">
        <f t="shared" si="33"/>
        <v>2000</v>
      </c>
      <c r="AG35" s="26">
        <f t="shared" si="27"/>
        <v>0</v>
      </c>
      <c r="AH35" s="27"/>
      <c r="AI35" s="30">
        <f t="shared" si="5"/>
        <v>0</v>
      </c>
      <c r="AJ35" s="31" t="str">
        <f t="shared" si="6"/>
        <v/>
      </c>
      <c r="AL35" s="28"/>
      <c r="AM35" s="25">
        <f t="shared" si="34"/>
        <v>2000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-0.22149784834748451</v>
      </c>
      <c r="K36" s="25">
        <v>1</v>
      </c>
      <c r="L36" s="26">
        <f t="shared" si="22"/>
        <v>-0.22149784834748451</v>
      </c>
      <c r="M36" s="27"/>
      <c r="N36" s="30">
        <f t="shared" si="23"/>
        <v>-1.0714978483474844</v>
      </c>
      <c r="O36" s="31">
        <f t="shared" si="24"/>
        <v>-1.2605857039382169</v>
      </c>
      <c r="Q36" s="178">
        <f>+'Proposed Rates'!F52</f>
        <v>-0.21938957353588864</v>
      </c>
      <c r="R36" s="25">
        <f>+K36</f>
        <v>1</v>
      </c>
      <c r="S36" s="26">
        <f t="shared" si="25"/>
        <v>-0.21938957353588864</v>
      </c>
      <c r="T36" s="27"/>
      <c r="U36" s="30">
        <f t="shared" si="1"/>
        <v>2.1082748115958672E-3</v>
      </c>
      <c r="V36" s="31">
        <f t="shared" si="2"/>
        <v>-9.5182631674526168E-3</v>
      </c>
      <c r="X36" s="28">
        <f>+'Proposed Rates'!G52</f>
        <v>0</v>
      </c>
      <c r="Y36" s="25">
        <f>+K36</f>
        <v>1</v>
      </c>
      <c r="Z36" s="26">
        <f t="shared" si="26"/>
        <v>0</v>
      </c>
      <c r="AA36" s="27"/>
      <c r="AB36" s="30">
        <f t="shared" si="3"/>
        <v>0.21938957353588864</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2000</v>
      </c>
      <c r="H37" s="26">
        <f t="shared" si="0"/>
        <v>0</v>
      </c>
      <c r="I37" s="27"/>
      <c r="J37" s="28"/>
      <c r="K37" s="25">
        <f t="shared" si="30"/>
        <v>2000</v>
      </c>
      <c r="L37" s="26">
        <f t="shared" si="22"/>
        <v>0</v>
      </c>
      <c r="M37" s="27"/>
      <c r="N37" s="30">
        <f t="shared" si="23"/>
        <v>0</v>
      </c>
      <c r="O37" s="31" t="str">
        <f t="shared" si="24"/>
        <v/>
      </c>
      <c r="Q37" s="28"/>
      <c r="R37" s="25">
        <f t="shared" si="31"/>
        <v>2000</v>
      </c>
      <c r="S37" s="26">
        <f t="shared" si="25"/>
        <v>0</v>
      </c>
      <c r="T37" s="27"/>
      <c r="U37" s="30">
        <f t="shared" si="1"/>
        <v>0</v>
      </c>
      <c r="V37" s="31" t="str">
        <f t="shared" si="2"/>
        <v/>
      </c>
      <c r="X37" s="28"/>
      <c r="Y37" s="25">
        <f t="shared" si="32"/>
        <v>2000</v>
      </c>
      <c r="Z37" s="26">
        <f t="shared" si="26"/>
        <v>0</v>
      </c>
      <c r="AA37" s="27"/>
      <c r="AB37" s="30">
        <f t="shared" si="3"/>
        <v>0</v>
      </c>
      <c r="AC37" s="31" t="str">
        <f t="shared" si="4"/>
        <v/>
      </c>
      <c r="AE37" s="28"/>
      <c r="AF37" s="25">
        <f t="shared" si="33"/>
        <v>2000</v>
      </c>
      <c r="AG37" s="26">
        <f t="shared" si="27"/>
        <v>0</v>
      </c>
      <c r="AH37" s="27"/>
      <c r="AI37" s="30">
        <f t="shared" si="5"/>
        <v>0</v>
      </c>
      <c r="AJ37" s="31" t="str">
        <f t="shared" si="6"/>
        <v/>
      </c>
      <c r="AL37" s="28"/>
      <c r="AM37" s="25">
        <f t="shared" si="34"/>
        <v>2000</v>
      </c>
      <c r="AN37" s="26">
        <f t="shared" si="28"/>
        <v>0</v>
      </c>
      <c r="AO37" s="27"/>
      <c r="AP37" s="30">
        <f t="shared" si="7"/>
        <v>0</v>
      </c>
      <c r="AQ37" s="31" t="str">
        <f t="shared" si="8"/>
        <v/>
      </c>
    </row>
    <row r="38" spans="2:43" x14ac:dyDescent="0.25">
      <c r="B38" s="33"/>
      <c r="C38" s="21"/>
      <c r="D38" s="22"/>
      <c r="E38" s="23"/>
      <c r="F38" s="24"/>
      <c r="G38" s="25">
        <f t="shared" si="35"/>
        <v>2000</v>
      </c>
      <c r="H38" s="26">
        <f t="shared" si="0"/>
        <v>0</v>
      </c>
      <c r="I38" s="27"/>
      <c r="J38" s="28"/>
      <c r="K38" s="25">
        <f t="shared" si="30"/>
        <v>2000</v>
      </c>
      <c r="L38" s="26">
        <f t="shared" si="22"/>
        <v>0</v>
      </c>
      <c r="M38" s="27"/>
      <c r="N38" s="30">
        <f t="shared" si="23"/>
        <v>0</v>
      </c>
      <c r="O38" s="31" t="str">
        <f t="shared" si="24"/>
        <v/>
      </c>
      <c r="Q38" s="28"/>
      <c r="R38" s="25">
        <f t="shared" si="31"/>
        <v>2000</v>
      </c>
      <c r="S38" s="26">
        <f t="shared" si="25"/>
        <v>0</v>
      </c>
      <c r="T38" s="27"/>
      <c r="U38" s="30">
        <f t="shared" si="1"/>
        <v>0</v>
      </c>
      <c r="V38" s="31" t="str">
        <f t="shared" si="2"/>
        <v/>
      </c>
      <c r="X38" s="28"/>
      <c r="Y38" s="25">
        <f t="shared" si="32"/>
        <v>2000</v>
      </c>
      <c r="Z38" s="26">
        <f t="shared" si="26"/>
        <v>0</v>
      </c>
      <c r="AA38" s="27"/>
      <c r="AB38" s="30">
        <f t="shared" si="3"/>
        <v>0</v>
      </c>
      <c r="AC38" s="31" t="str">
        <f t="shared" si="4"/>
        <v/>
      </c>
      <c r="AE38" s="28"/>
      <c r="AF38" s="25">
        <f t="shared" si="33"/>
        <v>2000</v>
      </c>
      <c r="AG38" s="26">
        <f t="shared" si="27"/>
        <v>0</v>
      </c>
      <c r="AH38" s="27"/>
      <c r="AI38" s="30">
        <f t="shared" si="5"/>
        <v>0</v>
      </c>
      <c r="AJ38" s="31" t="str">
        <f t="shared" si="6"/>
        <v/>
      </c>
      <c r="AL38" s="28"/>
      <c r="AM38" s="25">
        <f t="shared" si="34"/>
        <v>2000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30.618502151652514</v>
      </c>
      <c r="M39" s="62"/>
      <c r="N39" s="37">
        <f t="shared" si="23"/>
        <v>1.9785021516525134</v>
      </c>
      <c r="O39" s="38">
        <f t="shared" si="24"/>
        <v>6.9081779038146413E-2</v>
      </c>
      <c r="Q39" s="239"/>
      <c r="R39" s="240"/>
      <c r="S39" s="238">
        <f>SUM(S23:S38)</f>
        <v>32.500610426464107</v>
      </c>
      <c r="T39" s="62"/>
      <c r="U39" s="37">
        <f t="shared" si="1"/>
        <v>1.8821082748115927</v>
      </c>
      <c r="V39" s="38">
        <f t="shared" si="2"/>
        <v>6.1469639027068257E-2</v>
      </c>
      <c r="X39" s="239"/>
      <c r="Y39" s="240"/>
      <c r="Z39" s="238">
        <f>SUM(Z23:Z38)</f>
        <v>34.04</v>
      </c>
      <c r="AA39" s="62"/>
      <c r="AB39" s="37">
        <f t="shared" si="3"/>
        <v>1.5393895735358925</v>
      </c>
      <c r="AC39" s="38">
        <f t="shared" si="4"/>
        <v>4.7364943406798955E-2</v>
      </c>
      <c r="AE39" s="239"/>
      <c r="AF39" s="240"/>
      <c r="AG39" s="238">
        <f>SUM(AG23:AG38)</f>
        <v>35.03</v>
      </c>
      <c r="AH39" s="62"/>
      <c r="AI39" s="37">
        <f t="shared" si="5"/>
        <v>0.99000000000000199</v>
      </c>
      <c r="AJ39" s="38">
        <f t="shared" si="6"/>
        <v>2.9083431257344361E-2</v>
      </c>
      <c r="AL39" s="239"/>
      <c r="AM39" s="240"/>
      <c r="AN39" s="238">
        <f>SUM(AN23:AN38)</f>
        <v>35.65</v>
      </c>
      <c r="AO39" s="62"/>
      <c r="AP39" s="37">
        <f t="shared" si="7"/>
        <v>0.61999999999999744</v>
      </c>
      <c r="AQ39" s="38">
        <f t="shared" si="8"/>
        <v>1.7699115044247715E-2</v>
      </c>
    </row>
    <row r="40" spans="2:43" ht="25" x14ac:dyDescent="0.25">
      <c r="B40" s="40" t="s">
        <v>99</v>
      </c>
      <c r="C40" s="21"/>
      <c r="D40" s="22" t="s">
        <v>20</v>
      </c>
      <c r="E40" s="23"/>
      <c r="F40" s="24">
        <f>+'Proposed Rates'!D38</f>
        <v>-2.9999999999999997E-4</v>
      </c>
      <c r="G40" s="25">
        <f>$F$18</f>
        <v>2000</v>
      </c>
      <c r="H40" s="26">
        <f>G40*F40</f>
        <v>-0.6</v>
      </c>
      <c r="I40" s="27"/>
      <c r="J40" s="46">
        <f>+'Proposed Rates'!E38</f>
        <v>-5.9999999999999995E-4</v>
      </c>
      <c r="K40" s="25">
        <f>$F$18</f>
        <v>2000</v>
      </c>
      <c r="L40" s="26">
        <f>K40*J40</f>
        <v>-1.2</v>
      </c>
      <c r="M40" s="27"/>
      <c r="N40" s="30">
        <f>L40-H40</f>
        <v>-0.6</v>
      </c>
      <c r="O40" s="31">
        <f>IF((H40)=0,"",(N40/H40))</f>
        <v>1</v>
      </c>
      <c r="Q40" s="46">
        <f>+'Proposed Rates'!F38</f>
        <v>-5.9999999999999995E-4</v>
      </c>
      <c r="R40" s="25">
        <f>$F$18</f>
        <v>2000</v>
      </c>
      <c r="S40" s="26">
        <f>R40*Q40</f>
        <v>-1.2</v>
      </c>
      <c r="T40" s="27"/>
      <c r="U40" s="30">
        <f t="shared" si="1"/>
        <v>0</v>
      </c>
      <c r="V40" s="31">
        <f t="shared" si="2"/>
        <v>0</v>
      </c>
      <c r="X40" s="46">
        <f>+'Proposed Rates'!G38</f>
        <v>0</v>
      </c>
      <c r="Y40" s="25">
        <f>$F$18</f>
        <v>2000</v>
      </c>
      <c r="Z40" s="26">
        <f>Y40*X40</f>
        <v>0</v>
      </c>
      <c r="AA40" s="27"/>
      <c r="AB40" s="30">
        <f t="shared" si="3"/>
        <v>1.2</v>
      </c>
      <c r="AC40" s="31">
        <f t="shared" si="4"/>
        <v>-1</v>
      </c>
      <c r="AE40" s="46">
        <f>+'Proposed Rates'!H38</f>
        <v>0</v>
      </c>
      <c r="AF40" s="25">
        <f>$F$18</f>
        <v>2000</v>
      </c>
      <c r="AG40" s="26">
        <f>AF40*AE40</f>
        <v>0</v>
      </c>
      <c r="AH40" s="27"/>
      <c r="AI40" s="30">
        <f t="shared" si="5"/>
        <v>0</v>
      </c>
      <c r="AJ40" s="31" t="str">
        <f t="shared" si="6"/>
        <v/>
      </c>
      <c r="AL40" s="46">
        <f>+'Proposed Rates'!I38</f>
        <v>0</v>
      </c>
      <c r="AM40" s="25">
        <f>$F$18</f>
        <v>2000</v>
      </c>
      <c r="AN40" s="26">
        <f>AM40*AL40</f>
        <v>0</v>
      </c>
      <c r="AO40" s="27"/>
      <c r="AP40" s="30">
        <f t="shared" si="7"/>
        <v>0</v>
      </c>
      <c r="AQ40" s="31" t="str">
        <f t="shared" si="8"/>
        <v/>
      </c>
    </row>
    <row r="41" spans="2:43" x14ac:dyDescent="0.25">
      <c r="B41" s="40"/>
      <c r="C41" s="21"/>
      <c r="D41" s="22"/>
      <c r="E41" s="23"/>
      <c r="F41" s="24"/>
      <c r="G41" s="25"/>
      <c r="H41" s="26"/>
      <c r="I41" s="41"/>
      <c r="J41" s="178"/>
      <c r="K41" s="25"/>
      <c r="L41" s="26"/>
      <c r="M41" s="42"/>
      <c r="N41" s="30"/>
      <c r="O41" s="31"/>
      <c r="Q41" s="178"/>
      <c r="R41" s="25"/>
      <c r="S41" s="26"/>
      <c r="T41" s="42"/>
      <c r="U41" s="30"/>
      <c r="V41" s="31"/>
      <c r="X41" s="178"/>
      <c r="Y41" s="25"/>
      <c r="Z41" s="26"/>
      <c r="AA41" s="42"/>
      <c r="AB41" s="30"/>
      <c r="AC41" s="31"/>
      <c r="AE41" s="178"/>
      <c r="AF41" s="25"/>
      <c r="AG41" s="26"/>
      <c r="AH41" s="42"/>
      <c r="AI41" s="30"/>
      <c r="AJ41" s="31"/>
      <c r="AL41" s="178"/>
      <c r="AM41" s="25"/>
      <c r="AN41" s="26"/>
      <c r="AO41" s="42"/>
      <c r="AP41" s="30"/>
      <c r="AQ41" s="31"/>
    </row>
    <row r="42" spans="2:43" ht="37.5" x14ac:dyDescent="0.25">
      <c r="B42" s="40" t="s">
        <v>106</v>
      </c>
      <c r="C42" s="21"/>
      <c r="D42" s="22" t="s">
        <v>20</v>
      </c>
      <c r="E42" s="23"/>
      <c r="F42" s="24">
        <f>+'Proposed Rates'!D139</f>
        <v>0</v>
      </c>
      <c r="G42" s="25">
        <f t="shared" ref="G42:G43" si="36">$F$18</f>
        <v>2000</v>
      </c>
      <c r="H42" s="26">
        <f t="shared" ref="H42:H43" si="37">G42*F42</f>
        <v>0</v>
      </c>
      <c r="I42" s="41"/>
      <c r="J42" s="28">
        <f>+'Proposed Rates'!E139</f>
        <v>0</v>
      </c>
      <c r="K42" s="25">
        <f t="shared" ref="K42:K43" si="38">$F$18</f>
        <v>2000</v>
      </c>
      <c r="L42" s="26">
        <f t="shared" ref="L42:L43" si="39">K42*J42</f>
        <v>0</v>
      </c>
      <c r="M42" s="42"/>
      <c r="N42" s="30">
        <f t="shared" ref="N42:N43" si="40">L42-H42</f>
        <v>0</v>
      </c>
      <c r="O42" s="31" t="str">
        <f t="shared" ref="O42:O46" si="41">IF((H42)=0,"",(N42/H42))</f>
        <v/>
      </c>
      <c r="Q42" s="28">
        <f>+'Proposed Rates'!F139</f>
        <v>0</v>
      </c>
      <c r="R42" s="25">
        <f t="shared" ref="R42:R43" si="42">$F$18</f>
        <v>2000</v>
      </c>
      <c r="S42" s="26">
        <f t="shared" ref="S42:S43" si="43">R42*Q42</f>
        <v>0</v>
      </c>
      <c r="T42" s="42"/>
      <c r="U42" s="30">
        <f t="shared" si="1"/>
        <v>0</v>
      </c>
      <c r="V42" s="31" t="str">
        <f t="shared" si="2"/>
        <v/>
      </c>
      <c r="X42" s="28">
        <f>+'Proposed Rates'!G139</f>
        <v>0</v>
      </c>
      <c r="Y42" s="25">
        <f t="shared" ref="Y42:Y43" si="44">$F$18</f>
        <v>2000</v>
      </c>
      <c r="Z42" s="26">
        <f t="shared" ref="Z42:Z43" si="45">Y42*X42</f>
        <v>0</v>
      </c>
      <c r="AA42" s="42"/>
      <c r="AB42" s="30">
        <f t="shared" si="3"/>
        <v>0</v>
      </c>
      <c r="AC42" s="31" t="str">
        <f t="shared" si="4"/>
        <v/>
      </c>
      <c r="AE42" s="28">
        <f>+'Proposed Rates'!H139</f>
        <v>0</v>
      </c>
      <c r="AF42" s="25">
        <f t="shared" ref="AF42:AF43" si="46">$F$18</f>
        <v>2000</v>
      </c>
      <c r="AG42" s="26">
        <f t="shared" ref="AG42:AG43" si="47">AF42*AE42</f>
        <v>0</v>
      </c>
      <c r="AH42" s="42"/>
      <c r="AI42" s="30">
        <f t="shared" si="5"/>
        <v>0</v>
      </c>
      <c r="AJ42" s="31" t="str">
        <f t="shared" si="6"/>
        <v/>
      </c>
      <c r="AL42" s="28">
        <f>+'Proposed Rates'!I139</f>
        <v>0</v>
      </c>
      <c r="AM42" s="25">
        <f t="shared" ref="AM42:AM43" si="48">$F$18</f>
        <v>2000</v>
      </c>
      <c r="AN42" s="26">
        <f t="shared" ref="AN42:AN43" si="49">AM42*AL42</f>
        <v>0</v>
      </c>
      <c r="AO42" s="42"/>
      <c r="AP42" s="30">
        <f t="shared" si="7"/>
        <v>0</v>
      </c>
      <c r="AQ42" s="31" t="str">
        <f t="shared" si="8"/>
        <v/>
      </c>
    </row>
    <row r="43" spans="2:43" x14ac:dyDescent="0.25">
      <c r="B43" s="40"/>
      <c r="C43" s="21"/>
      <c r="D43" s="22"/>
      <c r="E43" s="23"/>
      <c r="F43" s="24"/>
      <c r="G43" s="25">
        <f t="shared" si="36"/>
        <v>2000</v>
      </c>
      <c r="H43" s="26">
        <f t="shared" si="37"/>
        <v>0</v>
      </c>
      <c r="I43" s="41"/>
      <c r="J43" s="28"/>
      <c r="K43" s="25">
        <f t="shared" si="38"/>
        <v>2000</v>
      </c>
      <c r="L43" s="26">
        <f t="shared" si="39"/>
        <v>0</v>
      </c>
      <c r="M43" s="42"/>
      <c r="N43" s="30">
        <f t="shared" si="40"/>
        <v>0</v>
      </c>
      <c r="O43" s="31" t="str">
        <f t="shared" si="41"/>
        <v/>
      </c>
      <c r="Q43" s="28"/>
      <c r="R43" s="25">
        <f t="shared" si="42"/>
        <v>2000</v>
      </c>
      <c r="S43" s="26">
        <f t="shared" si="43"/>
        <v>0</v>
      </c>
      <c r="T43" s="42"/>
      <c r="U43" s="30">
        <f t="shared" si="1"/>
        <v>0</v>
      </c>
      <c r="V43" s="31" t="str">
        <f t="shared" si="2"/>
        <v/>
      </c>
      <c r="X43" s="28"/>
      <c r="Y43" s="25">
        <f t="shared" si="44"/>
        <v>2000</v>
      </c>
      <c r="Z43" s="26">
        <f t="shared" si="45"/>
        <v>0</v>
      </c>
      <c r="AA43" s="42"/>
      <c r="AB43" s="30">
        <f t="shared" si="3"/>
        <v>0</v>
      </c>
      <c r="AC43" s="31" t="str">
        <f t="shared" si="4"/>
        <v/>
      </c>
      <c r="AE43" s="28"/>
      <c r="AF43" s="25">
        <f t="shared" si="46"/>
        <v>2000</v>
      </c>
      <c r="AG43" s="26">
        <f t="shared" si="47"/>
        <v>0</v>
      </c>
      <c r="AH43" s="42"/>
      <c r="AI43" s="30">
        <f t="shared" si="5"/>
        <v>0</v>
      </c>
      <c r="AJ43" s="31" t="str">
        <f t="shared" si="6"/>
        <v/>
      </c>
      <c r="AL43" s="28"/>
      <c r="AM43" s="25">
        <f t="shared" si="48"/>
        <v>2000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2067</v>
      </c>
      <c r="H44" s="26">
        <f>G44*F44</f>
        <v>0.12402000000000001</v>
      </c>
      <c r="I44" s="27"/>
      <c r="J44" s="46">
        <f>'Proposed Rates'!E233</f>
        <v>6.0000000000000002E-5</v>
      </c>
      <c r="K44" s="45">
        <f>$F$18*(1+J73)</f>
        <v>2067.6</v>
      </c>
      <c r="L44" s="26">
        <f>K44*J44</f>
        <v>0.124056</v>
      </c>
      <c r="M44" s="27"/>
      <c r="N44" s="30">
        <f>L44-H44</f>
        <v>3.599999999999437E-5</v>
      </c>
      <c r="O44" s="31">
        <f>IF((H44)=0,"",(N44/H44))</f>
        <v>2.9027576197382978E-4</v>
      </c>
      <c r="Q44" s="46">
        <f>'Proposed Rates'!F233</f>
        <v>6.0000000000000002E-5</v>
      </c>
      <c r="R44" s="45">
        <f>$F$18*(1+Q73)</f>
        <v>2067.6</v>
      </c>
      <c r="S44" s="26">
        <f>R44*Q44</f>
        <v>0.124056</v>
      </c>
      <c r="T44" s="27"/>
      <c r="U44" s="30">
        <f t="shared" si="1"/>
        <v>0</v>
      </c>
      <c r="V44" s="31">
        <f t="shared" si="2"/>
        <v>0</v>
      </c>
      <c r="X44" s="46">
        <f>'Proposed Rates'!G233</f>
        <v>6.0000000000000002E-5</v>
      </c>
      <c r="Y44" s="45">
        <f>$F$18*(1+X73)</f>
        <v>2067.6</v>
      </c>
      <c r="Z44" s="26">
        <f>Y44*X44</f>
        <v>0.124056</v>
      </c>
      <c r="AA44" s="27"/>
      <c r="AB44" s="30">
        <f t="shared" si="3"/>
        <v>0</v>
      </c>
      <c r="AC44" s="31">
        <f t="shared" si="4"/>
        <v>0</v>
      </c>
      <c r="AE44" s="46">
        <f>'Proposed Rates'!H233</f>
        <v>6.0000000000000002E-5</v>
      </c>
      <c r="AF44" s="45">
        <f>$F$18*(1+AE73)</f>
        <v>2067.6</v>
      </c>
      <c r="AG44" s="26">
        <f>AF44*AE44</f>
        <v>0.124056</v>
      </c>
      <c r="AH44" s="27"/>
      <c r="AI44" s="30">
        <f t="shared" si="5"/>
        <v>0</v>
      </c>
      <c r="AJ44" s="31">
        <f t="shared" si="6"/>
        <v>0</v>
      </c>
      <c r="AL44" s="46">
        <f>'Proposed Rates'!I233</f>
        <v>6.0000000000000002E-5</v>
      </c>
      <c r="AM44" s="45">
        <f>$F$18*(1+AL73)</f>
        <v>2067.6</v>
      </c>
      <c r="AN44" s="26">
        <f>AM44*AL44</f>
        <v>0.124056</v>
      </c>
      <c r="AO44" s="27"/>
      <c r="AP44" s="30">
        <f t="shared" si="7"/>
        <v>0</v>
      </c>
      <c r="AQ44" s="31">
        <f t="shared" si="8"/>
        <v>0</v>
      </c>
    </row>
    <row r="45" spans="2:43" x14ac:dyDescent="0.25">
      <c r="B45" s="43" t="s">
        <v>25</v>
      </c>
      <c r="C45" s="21"/>
      <c r="D45" s="22"/>
      <c r="E45" s="23"/>
      <c r="F45" s="47">
        <f>0.65*$F$54+0.17*$F$55+0.18*$F$56</f>
        <v>0.12756999999999999</v>
      </c>
      <c r="G45" s="48">
        <f>$F$18*(1+$F$73)-$F$18</f>
        <v>67</v>
      </c>
      <c r="H45" s="26">
        <f t="shared" ref="H45" si="50">G45*F45</f>
        <v>8.5471899999999987</v>
      </c>
      <c r="I45" s="27"/>
      <c r="J45" s="49">
        <f>0.65*$J$54+0.17*$J$55+0.18*$J$56</f>
        <v>0.12756999999999999</v>
      </c>
      <c r="K45" s="48">
        <f>$F$18*(1+$J$73)-$F$18</f>
        <v>67.599999999999909</v>
      </c>
      <c r="L45" s="26">
        <f t="shared" ref="L45" si="51">K45*J45</f>
        <v>8.623731999999988</v>
      </c>
      <c r="M45" s="27"/>
      <c r="N45" s="30">
        <f t="shared" ref="N45" si="52">L45-H45</f>
        <v>7.654199999998923E-2</v>
      </c>
      <c r="O45" s="31">
        <f t="shared" ref="O45" si="53">IF((H45)=0,"",(N45/H45))</f>
        <v>8.955223880595756E-3</v>
      </c>
      <c r="Q45" s="49">
        <f>0.65*$Q$54+0.17*$Q$55+0.18*$Q$56</f>
        <v>0.12756999999999999</v>
      </c>
      <c r="R45" s="48">
        <f>$F$18*(1+Q73)-$F$18</f>
        <v>67.599999999999909</v>
      </c>
      <c r="S45" s="26">
        <f t="shared" ref="S45" si="54">R45*Q45</f>
        <v>8.623731999999988</v>
      </c>
      <c r="T45" s="27"/>
      <c r="U45" s="30">
        <f t="shared" si="1"/>
        <v>0</v>
      </c>
      <c r="V45" s="31">
        <f t="shared" si="2"/>
        <v>0</v>
      </c>
      <c r="X45" s="49">
        <f>0.65*$X$54+0.17*$X$55+0.18*$X$56</f>
        <v>0.12756999999999999</v>
      </c>
      <c r="Y45" s="48">
        <f>$F$18*(1+X73)-$F$18</f>
        <v>67.599999999999909</v>
      </c>
      <c r="Z45" s="26">
        <f t="shared" ref="Z45" si="55">Y45*X45</f>
        <v>8.623731999999988</v>
      </c>
      <c r="AA45" s="27"/>
      <c r="AB45" s="30">
        <f t="shared" si="3"/>
        <v>0</v>
      </c>
      <c r="AC45" s="31">
        <f t="shared" si="4"/>
        <v>0</v>
      </c>
      <c r="AE45" s="49">
        <f>0.65*$AE$54+0.17*$AE$55+0.18*$AE$56</f>
        <v>0.12756999999999999</v>
      </c>
      <c r="AF45" s="48">
        <f>$F$18*(1+AE73)-$F$18</f>
        <v>67.599999999999909</v>
      </c>
      <c r="AG45" s="26">
        <f t="shared" ref="AG45" si="56">AF45*AE45</f>
        <v>8.623731999999988</v>
      </c>
      <c r="AH45" s="27"/>
      <c r="AI45" s="30">
        <f t="shared" si="5"/>
        <v>0</v>
      </c>
      <c r="AJ45" s="31">
        <f t="shared" si="6"/>
        <v>0</v>
      </c>
      <c r="AL45" s="49">
        <f>0.65*$AL$54+0.17*$AL$55+0.18*$AL$56</f>
        <v>0.12756999999999999</v>
      </c>
      <c r="AM45" s="48">
        <f>$F$18*(1+AL73)-$F$18</f>
        <v>67.599999999999909</v>
      </c>
      <c r="AN45" s="26">
        <f t="shared" ref="AN45" si="57">AM45*AL45</f>
        <v>8.623731999999988</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37.281210000000002</v>
      </c>
      <c r="I47" s="36"/>
      <c r="J47" s="53"/>
      <c r="K47" s="55"/>
      <c r="L47" s="54">
        <f>SUM(L40:L46)+L39</f>
        <v>38.736290151652504</v>
      </c>
      <c r="M47" s="36"/>
      <c r="N47" s="37">
        <f t="shared" ref="N47:N64" si="58">L47-H47</f>
        <v>1.4550801516525027</v>
      </c>
      <c r="O47" s="38">
        <f t="shared" ref="O47:O64" si="59">IF((H47)=0,"",(N47/H47))</f>
        <v>3.9029853152633798E-2</v>
      </c>
      <c r="Q47" s="53"/>
      <c r="R47" s="55"/>
      <c r="S47" s="54">
        <f>SUM(S40:S46)+S39</f>
        <v>40.618398426464097</v>
      </c>
      <c r="T47" s="36"/>
      <c r="U47" s="37">
        <f t="shared" si="1"/>
        <v>1.8821082748115927</v>
      </c>
      <c r="V47" s="38">
        <f t="shared" si="2"/>
        <v>4.8587726585151605E-2</v>
      </c>
      <c r="X47" s="53"/>
      <c r="Y47" s="55"/>
      <c r="Z47" s="54">
        <f>SUM(Z40:Z46)+Z39</f>
        <v>43.357787999999985</v>
      </c>
      <c r="AA47" s="36"/>
      <c r="AB47" s="37">
        <f t="shared" si="3"/>
        <v>2.7393895735358882</v>
      </c>
      <c r="AC47" s="38">
        <f t="shared" si="4"/>
        <v>6.7442087321470903E-2</v>
      </c>
      <c r="AE47" s="53"/>
      <c r="AF47" s="55"/>
      <c r="AG47" s="54">
        <f>SUM(AG40:AG46)+AG39</f>
        <v>44.347787999999987</v>
      </c>
      <c r="AH47" s="36"/>
      <c r="AI47" s="37">
        <f t="shared" si="5"/>
        <v>0.99000000000000199</v>
      </c>
      <c r="AJ47" s="38">
        <f t="shared" si="6"/>
        <v>2.2833268154731565E-2</v>
      </c>
      <c r="AL47" s="53"/>
      <c r="AM47" s="55"/>
      <c r="AN47" s="54">
        <f>SUM(AN40:AN46)+AN39</f>
        <v>44.967787999999985</v>
      </c>
      <c r="AO47" s="36"/>
      <c r="AP47" s="37">
        <f t="shared" si="7"/>
        <v>0.61999999999999744</v>
      </c>
      <c r="AQ47" s="38">
        <f t="shared" si="8"/>
        <v>1.3980404163562738E-2</v>
      </c>
    </row>
    <row r="48" spans="2:43" x14ac:dyDescent="0.25">
      <c r="B48" s="27" t="s">
        <v>28</v>
      </c>
      <c r="C48" s="27"/>
      <c r="D48" s="56" t="s">
        <v>20</v>
      </c>
      <c r="E48" s="57"/>
      <c r="F48" s="28">
        <f>'Proposed Rates'!D153</f>
        <v>7.6E-3</v>
      </c>
      <c r="G48" s="58">
        <f>F18*(1+F73)</f>
        <v>2067</v>
      </c>
      <c r="H48" s="26">
        <f>G48*F48</f>
        <v>15.709199999999999</v>
      </c>
      <c r="I48" s="27"/>
      <c r="J48" s="28">
        <f>'Proposed Rates'!E153</f>
        <v>7.6E-3</v>
      </c>
      <c r="K48" s="59">
        <f>F18*(1+J73)</f>
        <v>2067.6</v>
      </c>
      <c r="L48" s="26">
        <f>K48*J48</f>
        <v>15.713759999999999</v>
      </c>
      <c r="M48" s="27"/>
      <c r="N48" s="30">
        <f t="shared" si="58"/>
        <v>4.5599999999996754E-3</v>
      </c>
      <c r="O48" s="31">
        <f t="shared" si="59"/>
        <v>2.9027576197385456E-4</v>
      </c>
      <c r="Q48" s="28">
        <f>'Proposed Rates'!F153</f>
        <v>7.6E-3</v>
      </c>
      <c r="R48" s="59">
        <f>$F$18*(1+Q73)</f>
        <v>2067.6</v>
      </c>
      <c r="S48" s="26">
        <f>R48*Q48</f>
        <v>15.713759999999999</v>
      </c>
      <c r="T48" s="27"/>
      <c r="U48" s="30">
        <f t="shared" si="1"/>
        <v>0</v>
      </c>
      <c r="V48" s="31">
        <f t="shared" si="2"/>
        <v>0</v>
      </c>
      <c r="X48" s="28">
        <f>'Proposed Rates'!G153</f>
        <v>7.6E-3</v>
      </c>
      <c r="Y48" s="59">
        <f>$F$18*(1+X73)</f>
        <v>2067.6</v>
      </c>
      <c r="Z48" s="26">
        <f>Y48*X48</f>
        <v>15.713759999999999</v>
      </c>
      <c r="AA48" s="27"/>
      <c r="AB48" s="30">
        <f t="shared" si="3"/>
        <v>0</v>
      </c>
      <c r="AC48" s="31">
        <f t="shared" si="4"/>
        <v>0</v>
      </c>
      <c r="AE48" s="28">
        <f>'Proposed Rates'!H153</f>
        <v>7.6E-3</v>
      </c>
      <c r="AF48" s="59">
        <f>$F$18*(1+AE73)</f>
        <v>2067.6</v>
      </c>
      <c r="AG48" s="26">
        <f>AF48*AE48</f>
        <v>15.713759999999999</v>
      </c>
      <c r="AH48" s="27"/>
      <c r="AI48" s="30">
        <f t="shared" si="5"/>
        <v>0</v>
      </c>
      <c r="AJ48" s="31">
        <f t="shared" si="6"/>
        <v>0</v>
      </c>
      <c r="AL48" s="28">
        <f>'Proposed Rates'!I153</f>
        <v>7.6E-3</v>
      </c>
      <c r="AM48" s="59">
        <f>$F$18*(1+AL73)</f>
        <v>2067.6</v>
      </c>
      <c r="AN48" s="26">
        <f>AM48*AL48</f>
        <v>15.713759999999999</v>
      </c>
      <c r="AO48" s="27"/>
      <c r="AP48" s="30">
        <f t="shared" si="7"/>
        <v>0</v>
      </c>
      <c r="AQ48" s="31">
        <f t="shared" si="8"/>
        <v>0</v>
      </c>
    </row>
    <row r="49" spans="2:43" ht="25" x14ac:dyDescent="0.25">
      <c r="B49" s="60" t="s">
        <v>29</v>
      </c>
      <c r="C49" s="27"/>
      <c r="D49" s="56" t="s">
        <v>20</v>
      </c>
      <c r="E49" s="57"/>
      <c r="F49" s="28">
        <f>'Proposed Rates'!D167</f>
        <v>5.1999999999999998E-3</v>
      </c>
      <c r="G49" s="58">
        <f>G48</f>
        <v>2067</v>
      </c>
      <c r="H49" s="26">
        <f>G49*F49</f>
        <v>10.7484</v>
      </c>
      <c r="I49" s="27"/>
      <c r="J49" s="28">
        <f>'Proposed Rates'!E167</f>
        <v>5.1999999999999998E-3</v>
      </c>
      <c r="K49" s="59">
        <f>K48</f>
        <v>2067.6</v>
      </c>
      <c r="L49" s="26">
        <f>K49*J49</f>
        <v>10.751519999999999</v>
      </c>
      <c r="M49" s="27"/>
      <c r="N49" s="30">
        <f t="shared" si="58"/>
        <v>3.1199999999991235E-3</v>
      </c>
      <c r="O49" s="31">
        <f t="shared" si="59"/>
        <v>2.9027576197379363E-4</v>
      </c>
      <c r="Q49" s="28">
        <f>'Proposed Rates'!F167</f>
        <v>5.1999999999999998E-3</v>
      </c>
      <c r="R49" s="59">
        <f>R48</f>
        <v>2067.6</v>
      </c>
      <c r="S49" s="26">
        <f>R49*Q49</f>
        <v>10.751519999999999</v>
      </c>
      <c r="T49" s="27"/>
      <c r="U49" s="30">
        <f t="shared" si="1"/>
        <v>0</v>
      </c>
      <c r="V49" s="31">
        <f t="shared" si="2"/>
        <v>0</v>
      </c>
      <c r="X49" s="28">
        <f>'Proposed Rates'!G167</f>
        <v>5.1999999999999998E-3</v>
      </c>
      <c r="Y49" s="59">
        <f>Y48</f>
        <v>2067.6</v>
      </c>
      <c r="Z49" s="26">
        <f>Y49*X49</f>
        <v>10.751519999999999</v>
      </c>
      <c r="AA49" s="27"/>
      <c r="AB49" s="30">
        <f t="shared" si="3"/>
        <v>0</v>
      </c>
      <c r="AC49" s="31">
        <f t="shared" si="4"/>
        <v>0</v>
      </c>
      <c r="AE49" s="28">
        <f>'Proposed Rates'!H167</f>
        <v>5.1999999999999998E-3</v>
      </c>
      <c r="AF49" s="59">
        <f>AF48</f>
        <v>2067.6</v>
      </c>
      <c r="AG49" s="26">
        <f>AF49*AE49</f>
        <v>10.751519999999999</v>
      </c>
      <c r="AH49" s="27"/>
      <c r="AI49" s="30">
        <f t="shared" si="5"/>
        <v>0</v>
      </c>
      <c r="AJ49" s="31">
        <f t="shared" si="6"/>
        <v>0</v>
      </c>
      <c r="AL49" s="28">
        <f>'Proposed Rates'!I167</f>
        <v>5.1999999999999998E-3</v>
      </c>
      <c r="AM49" s="59">
        <f>AM48</f>
        <v>2067.6</v>
      </c>
      <c r="AN49" s="26">
        <f>AM49*AL49</f>
        <v>10.751519999999999</v>
      </c>
      <c r="AO49" s="27"/>
      <c r="AP49" s="30">
        <f t="shared" si="7"/>
        <v>0</v>
      </c>
      <c r="AQ49" s="31">
        <f t="shared" si="8"/>
        <v>0</v>
      </c>
    </row>
    <row r="50" spans="2:43" ht="26" x14ac:dyDescent="0.25">
      <c r="B50" s="50" t="s">
        <v>30</v>
      </c>
      <c r="C50" s="35"/>
      <c r="D50" s="35"/>
      <c r="E50" s="35"/>
      <c r="F50" s="61"/>
      <c r="G50" s="53"/>
      <c r="H50" s="54">
        <f>SUM(H47:H49)</f>
        <v>63.738810000000001</v>
      </c>
      <c r="I50" s="62"/>
      <c r="J50" s="63"/>
      <c r="K50" s="64"/>
      <c r="L50" s="54">
        <f>SUM(L47:L49)</f>
        <v>65.201570151652504</v>
      </c>
      <c r="M50" s="62"/>
      <c r="N50" s="37">
        <f t="shared" si="58"/>
        <v>1.4627601516525033</v>
      </c>
      <c r="O50" s="38">
        <f t="shared" si="59"/>
        <v>2.2949285555417542E-2</v>
      </c>
      <c r="Q50" s="63"/>
      <c r="R50" s="64"/>
      <c r="S50" s="54">
        <f>SUM(S47:S49)</f>
        <v>67.083678426464104</v>
      </c>
      <c r="T50" s="62"/>
      <c r="U50" s="37">
        <f t="shared" si="1"/>
        <v>1.8821082748115998</v>
      </c>
      <c r="V50" s="38">
        <f t="shared" si="2"/>
        <v>2.8865996178220849E-2</v>
      </c>
      <c r="X50" s="63"/>
      <c r="Y50" s="64"/>
      <c r="Z50" s="54">
        <f>SUM(Z47:Z49)</f>
        <v>69.823067999999978</v>
      </c>
      <c r="AA50" s="62"/>
      <c r="AB50" s="37">
        <f t="shared" si="3"/>
        <v>2.739389573535874</v>
      </c>
      <c r="AC50" s="38">
        <f t="shared" si="4"/>
        <v>4.0835410904587505E-2</v>
      </c>
      <c r="AE50" s="63"/>
      <c r="AF50" s="64"/>
      <c r="AG50" s="54">
        <f>SUM(AG47:AG49)</f>
        <v>70.813067999999987</v>
      </c>
      <c r="AH50" s="62"/>
      <c r="AI50" s="37">
        <f t="shared" si="5"/>
        <v>0.99000000000000909</v>
      </c>
      <c r="AJ50" s="38">
        <f t="shared" si="6"/>
        <v>1.4178695212877346E-2</v>
      </c>
      <c r="AL50" s="63"/>
      <c r="AM50" s="64"/>
      <c r="AN50" s="54">
        <f>SUM(AN47:AN49)</f>
        <v>71.433067999999992</v>
      </c>
      <c r="AO50" s="62"/>
      <c r="AP50" s="37">
        <f t="shared" si="7"/>
        <v>0.62000000000000455</v>
      </c>
      <c r="AQ50" s="38">
        <f t="shared" si="8"/>
        <v>8.7554460992991384E-3</v>
      </c>
    </row>
    <row r="51" spans="2:43" ht="25" x14ac:dyDescent="0.25">
      <c r="B51" s="65" t="s">
        <v>31</v>
      </c>
      <c r="C51" s="21"/>
      <c r="D51" s="22" t="s">
        <v>20</v>
      </c>
      <c r="E51" s="23"/>
      <c r="F51" s="66">
        <f>'Proposed Rates'!D181</f>
        <v>3.3999999999999998E-3</v>
      </c>
      <c r="G51" s="58">
        <f>G49</f>
        <v>2067</v>
      </c>
      <c r="H51" s="67">
        <f t="shared" ref="H51:H53" si="60">G51*F51</f>
        <v>7.0278</v>
      </c>
      <c r="I51" s="27"/>
      <c r="J51" s="66">
        <f>'Proposed Rates'!E181</f>
        <v>3.3999999999999998E-3</v>
      </c>
      <c r="K51" s="59">
        <f>K49</f>
        <v>2067.6</v>
      </c>
      <c r="L51" s="67">
        <f t="shared" ref="L51:L53" si="61">K51*J51</f>
        <v>7.0298399999999992</v>
      </c>
      <c r="M51" s="27"/>
      <c r="N51" s="30">
        <f t="shared" si="58"/>
        <v>2.0399999999991536E-3</v>
      </c>
      <c r="O51" s="68">
        <f t="shared" si="59"/>
        <v>2.9027576197375476E-4</v>
      </c>
      <c r="Q51" s="66">
        <f>'Proposed Rates'!F181</f>
        <v>3.3999999999999998E-3</v>
      </c>
      <c r="R51" s="59">
        <f>R49</f>
        <v>2067.6</v>
      </c>
      <c r="S51" s="67">
        <f t="shared" ref="S51:S53" si="62">R51*Q51</f>
        <v>7.0298399999999992</v>
      </c>
      <c r="T51" s="27"/>
      <c r="U51" s="30">
        <f t="shared" si="1"/>
        <v>0</v>
      </c>
      <c r="V51" s="68">
        <f t="shared" si="2"/>
        <v>0</v>
      </c>
      <c r="X51" s="66">
        <f>'Proposed Rates'!G181</f>
        <v>3.3999999999999998E-3</v>
      </c>
      <c r="Y51" s="59">
        <f>Y49</f>
        <v>2067.6</v>
      </c>
      <c r="Z51" s="67">
        <f t="shared" ref="Z51:Z53" si="63">Y51*X51</f>
        <v>7.0298399999999992</v>
      </c>
      <c r="AA51" s="27"/>
      <c r="AB51" s="30">
        <f t="shared" si="3"/>
        <v>0</v>
      </c>
      <c r="AC51" s="68">
        <f t="shared" si="4"/>
        <v>0</v>
      </c>
      <c r="AE51" s="66">
        <f>'Proposed Rates'!H181</f>
        <v>3.3999999999999998E-3</v>
      </c>
      <c r="AF51" s="59">
        <f>AF49</f>
        <v>2067.6</v>
      </c>
      <c r="AG51" s="67">
        <f t="shared" ref="AG51:AG53" si="64">AF51*AE51</f>
        <v>7.0298399999999992</v>
      </c>
      <c r="AH51" s="27"/>
      <c r="AI51" s="30">
        <f t="shared" si="5"/>
        <v>0</v>
      </c>
      <c r="AJ51" s="68">
        <f t="shared" si="6"/>
        <v>0</v>
      </c>
      <c r="AL51" s="66">
        <f>'Proposed Rates'!I181</f>
        <v>3.3999999999999998E-3</v>
      </c>
      <c r="AM51" s="59">
        <f>AM49</f>
        <v>2067.6</v>
      </c>
      <c r="AN51" s="67">
        <f t="shared" ref="AN51:AN53" si="65">AM51*AL51</f>
        <v>7.0298399999999992</v>
      </c>
      <c r="AO51" s="27"/>
      <c r="AP51" s="30">
        <f t="shared" si="7"/>
        <v>0</v>
      </c>
      <c r="AQ51" s="68">
        <f t="shared" si="8"/>
        <v>0</v>
      </c>
    </row>
    <row r="52" spans="2:43" ht="25" x14ac:dyDescent="0.25">
      <c r="B52" s="65" t="s">
        <v>32</v>
      </c>
      <c r="C52" s="21"/>
      <c r="D52" s="22" t="s">
        <v>20</v>
      </c>
      <c r="E52" s="23"/>
      <c r="F52" s="66">
        <f>'Proposed Rates'!D195</f>
        <v>5.0000000000000001E-4</v>
      </c>
      <c r="G52" s="58">
        <f>G49</f>
        <v>2067</v>
      </c>
      <c r="H52" s="67">
        <f t="shared" si="60"/>
        <v>1.0335000000000001</v>
      </c>
      <c r="I52" s="27"/>
      <c r="J52" s="66">
        <f>'Proposed Rates'!E195</f>
        <v>5.0000000000000001E-4</v>
      </c>
      <c r="K52" s="59">
        <f>K49</f>
        <v>2067.6</v>
      </c>
      <c r="L52" s="67">
        <f t="shared" si="61"/>
        <v>1.0338000000000001</v>
      </c>
      <c r="M52" s="27"/>
      <c r="N52" s="30">
        <f t="shared" si="58"/>
        <v>2.9999999999996696E-4</v>
      </c>
      <c r="O52" s="68">
        <f t="shared" si="59"/>
        <v>2.9027576197384317E-4</v>
      </c>
      <c r="Q52" s="66">
        <f>'Proposed Rates'!F195</f>
        <v>5.0000000000000001E-4</v>
      </c>
      <c r="R52" s="59">
        <f>R49</f>
        <v>2067.6</v>
      </c>
      <c r="S52" s="67">
        <f t="shared" si="62"/>
        <v>1.0338000000000001</v>
      </c>
      <c r="T52" s="27"/>
      <c r="U52" s="30">
        <f t="shared" si="1"/>
        <v>0</v>
      </c>
      <c r="V52" s="68">
        <f t="shared" si="2"/>
        <v>0</v>
      </c>
      <c r="X52" s="66">
        <f>'Proposed Rates'!G195</f>
        <v>5.0000000000000001E-4</v>
      </c>
      <c r="Y52" s="59">
        <f>Y49</f>
        <v>2067.6</v>
      </c>
      <c r="Z52" s="67">
        <f t="shared" si="63"/>
        <v>1.0338000000000001</v>
      </c>
      <c r="AA52" s="27"/>
      <c r="AB52" s="30">
        <f t="shared" si="3"/>
        <v>0</v>
      </c>
      <c r="AC52" s="68">
        <f t="shared" si="4"/>
        <v>0</v>
      </c>
      <c r="AE52" s="66">
        <f>'Proposed Rates'!H195</f>
        <v>5.0000000000000001E-4</v>
      </c>
      <c r="AF52" s="59">
        <f>AF49</f>
        <v>2067.6</v>
      </c>
      <c r="AG52" s="67">
        <f t="shared" si="64"/>
        <v>1.0338000000000001</v>
      </c>
      <c r="AH52" s="27"/>
      <c r="AI52" s="30">
        <f t="shared" si="5"/>
        <v>0</v>
      </c>
      <c r="AJ52" s="68">
        <f t="shared" si="6"/>
        <v>0</v>
      </c>
      <c r="AL52" s="66">
        <f>'Proposed Rates'!I195</f>
        <v>5.0000000000000001E-4</v>
      </c>
      <c r="AM52" s="59">
        <f>AM49</f>
        <v>2067.6</v>
      </c>
      <c r="AN52" s="67">
        <f t="shared" si="65"/>
        <v>1.0338000000000001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1300</v>
      </c>
      <c r="H54" s="67">
        <f t="shared" ref="H54:H56" si="66">G54*F54</f>
        <v>131.30000000000001</v>
      </c>
      <c r="I54" s="27"/>
      <c r="J54" s="66">
        <f>'Proposed Rates'!E222</f>
        <v>0.10100000000000001</v>
      </c>
      <c r="K54" s="71">
        <f>$G$54</f>
        <v>1300</v>
      </c>
      <c r="L54" s="67">
        <f t="shared" ref="L54:L56" si="67">K54*J54</f>
        <v>131.30000000000001</v>
      </c>
      <c r="M54" s="27"/>
      <c r="N54" s="30">
        <f t="shared" si="58"/>
        <v>0</v>
      </c>
      <c r="O54" s="68">
        <f t="shared" si="59"/>
        <v>0</v>
      </c>
      <c r="Q54" s="66">
        <f>'Proposed Rates'!F222</f>
        <v>0.10100000000000001</v>
      </c>
      <c r="R54" s="71">
        <f>$G$54</f>
        <v>1300</v>
      </c>
      <c r="S54" s="67">
        <f t="shared" ref="S54:S56" si="68">R54*Q54</f>
        <v>131.30000000000001</v>
      </c>
      <c r="T54" s="27"/>
      <c r="U54" s="30">
        <f t="shared" si="1"/>
        <v>0</v>
      </c>
      <c r="V54" s="68">
        <f t="shared" si="2"/>
        <v>0</v>
      </c>
      <c r="X54" s="66">
        <f>'Proposed Rates'!G222</f>
        <v>0.10100000000000001</v>
      </c>
      <c r="Y54" s="71">
        <f>$G$54</f>
        <v>1300</v>
      </c>
      <c r="Z54" s="67">
        <f t="shared" ref="Z54:Z56" si="69">Y54*X54</f>
        <v>131.30000000000001</v>
      </c>
      <c r="AA54" s="27"/>
      <c r="AB54" s="30">
        <f t="shared" si="3"/>
        <v>0</v>
      </c>
      <c r="AC54" s="68">
        <f t="shared" si="4"/>
        <v>0</v>
      </c>
      <c r="AE54" s="66">
        <f>'Proposed Rates'!H222</f>
        <v>0.10100000000000001</v>
      </c>
      <c r="AF54" s="71">
        <f>$G$54</f>
        <v>1300</v>
      </c>
      <c r="AG54" s="67">
        <f t="shared" ref="AG54:AG56" si="70">AF54*AE54</f>
        <v>131.30000000000001</v>
      </c>
      <c r="AH54" s="27"/>
      <c r="AI54" s="30">
        <f t="shared" si="5"/>
        <v>0</v>
      </c>
      <c r="AJ54" s="68">
        <f t="shared" si="6"/>
        <v>0</v>
      </c>
      <c r="AL54" s="66">
        <f>'Proposed Rates'!I222</f>
        <v>0.10100000000000001</v>
      </c>
      <c r="AM54" s="71">
        <f>$G$54</f>
        <v>1300</v>
      </c>
      <c r="AN54" s="67">
        <f t="shared" ref="AN54:AN56" si="71">AM54*AL54</f>
        <v>131.30000000000001</v>
      </c>
      <c r="AO54" s="27"/>
      <c r="AP54" s="30">
        <f t="shared" si="7"/>
        <v>0</v>
      </c>
      <c r="AQ54" s="68">
        <f t="shared" si="8"/>
        <v>0</v>
      </c>
    </row>
    <row r="55" spans="2:43" x14ac:dyDescent="0.25">
      <c r="B55" s="43" t="s">
        <v>35</v>
      </c>
      <c r="C55" s="21"/>
      <c r="D55" s="22"/>
      <c r="E55" s="23"/>
      <c r="F55" s="66">
        <f>'Proposed Rates'!D223</f>
        <v>0.14399999999999999</v>
      </c>
      <c r="G55" s="71">
        <f>0.17*$F$18</f>
        <v>340</v>
      </c>
      <c r="H55" s="67">
        <f t="shared" si="66"/>
        <v>48.959999999999994</v>
      </c>
      <c r="I55" s="27"/>
      <c r="J55" s="66">
        <f>'Proposed Rates'!E223</f>
        <v>0.14399999999999999</v>
      </c>
      <c r="K55" s="71">
        <f>$G$55</f>
        <v>340</v>
      </c>
      <c r="L55" s="67">
        <f t="shared" si="67"/>
        <v>48.959999999999994</v>
      </c>
      <c r="M55" s="27"/>
      <c r="N55" s="30">
        <f t="shared" si="58"/>
        <v>0</v>
      </c>
      <c r="O55" s="68">
        <f t="shared" si="59"/>
        <v>0</v>
      </c>
      <c r="Q55" s="66">
        <f>'Proposed Rates'!F223</f>
        <v>0.14399999999999999</v>
      </c>
      <c r="R55" s="71">
        <f>$G$55</f>
        <v>340</v>
      </c>
      <c r="S55" s="67">
        <f t="shared" si="68"/>
        <v>48.959999999999994</v>
      </c>
      <c r="T55" s="27"/>
      <c r="U55" s="30">
        <f t="shared" si="1"/>
        <v>0</v>
      </c>
      <c r="V55" s="68">
        <f t="shared" si="2"/>
        <v>0</v>
      </c>
      <c r="X55" s="66">
        <f>'Proposed Rates'!G223</f>
        <v>0.14399999999999999</v>
      </c>
      <c r="Y55" s="71">
        <f>$G$55</f>
        <v>340</v>
      </c>
      <c r="Z55" s="67">
        <f t="shared" si="69"/>
        <v>48.959999999999994</v>
      </c>
      <c r="AA55" s="27"/>
      <c r="AB55" s="30">
        <f t="shared" si="3"/>
        <v>0</v>
      </c>
      <c r="AC55" s="68">
        <f t="shared" si="4"/>
        <v>0</v>
      </c>
      <c r="AE55" s="66">
        <f>'Proposed Rates'!H223</f>
        <v>0.14399999999999999</v>
      </c>
      <c r="AF55" s="71">
        <f>$G$55</f>
        <v>340</v>
      </c>
      <c r="AG55" s="67">
        <f t="shared" si="70"/>
        <v>48.959999999999994</v>
      </c>
      <c r="AH55" s="27"/>
      <c r="AI55" s="30">
        <f t="shared" si="5"/>
        <v>0</v>
      </c>
      <c r="AJ55" s="68">
        <f t="shared" si="6"/>
        <v>0</v>
      </c>
      <c r="AL55" s="66">
        <f>'Proposed Rates'!I223</f>
        <v>0.14399999999999999</v>
      </c>
      <c r="AM55" s="71">
        <f>$G$55</f>
        <v>340</v>
      </c>
      <c r="AN55" s="67">
        <f t="shared" si="71"/>
        <v>48.959999999999994</v>
      </c>
      <c r="AO55" s="27"/>
      <c r="AP55" s="30">
        <f t="shared" si="7"/>
        <v>0</v>
      </c>
      <c r="AQ55" s="68">
        <f t="shared" si="8"/>
        <v>0</v>
      </c>
    </row>
    <row r="56" spans="2:43" x14ac:dyDescent="0.25">
      <c r="B56" s="11" t="s">
        <v>36</v>
      </c>
      <c r="C56" s="21"/>
      <c r="D56" s="22"/>
      <c r="E56" s="23"/>
      <c r="F56" s="66">
        <f>'Proposed Rates'!D224</f>
        <v>0.20799999999999999</v>
      </c>
      <c r="G56" s="71">
        <f>0.18*$F$18</f>
        <v>360</v>
      </c>
      <c r="H56" s="67">
        <f t="shared" si="66"/>
        <v>74.88</v>
      </c>
      <c r="I56" s="27"/>
      <c r="J56" s="66">
        <f>'Proposed Rates'!E224</f>
        <v>0.20799999999999999</v>
      </c>
      <c r="K56" s="71">
        <f>$G$56</f>
        <v>360</v>
      </c>
      <c r="L56" s="67">
        <f t="shared" si="67"/>
        <v>74.88</v>
      </c>
      <c r="M56" s="27"/>
      <c r="N56" s="30">
        <f t="shared" si="58"/>
        <v>0</v>
      </c>
      <c r="O56" s="68">
        <f t="shared" si="59"/>
        <v>0</v>
      </c>
      <c r="Q56" s="66">
        <f>'Proposed Rates'!F224</f>
        <v>0.20799999999999999</v>
      </c>
      <c r="R56" s="71">
        <f>$G$56</f>
        <v>360</v>
      </c>
      <c r="S56" s="67">
        <f t="shared" si="68"/>
        <v>74.88</v>
      </c>
      <c r="T56" s="27"/>
      <c r="U56" s="30">
        <f t="shared" si="1"/>
        <v>0</v>
      </c>
      <c r="V56" s="68">
        <f t="shared" si="2"/>
        <v>0</v>
      </c>
      <c r="X56" s="66">
        <f>'Proposed Rates'!G224</f>
        <v>0.20799999999999999</v>
      </c>
      <c r="Y56" s="71">
        <f>$G$56</f>
        <v>360</v>
      </c>
      <c r="Z56" s="67">
        <f t="shared" si="69"/>
        <v>74.88</v>
      </c>
      <c r="AA56" s="27"/>
      <c r="AB56" s="30">
        <f t="shared" si="3"/>
        <v>0</v>
      </c>
      <c r="AC56" s="68">
        <f t="shared" si="4"/>
        <v>0</v>
      </c>
      <c r="AE56" s="66">
        <f>'Proposed Rates'!H224</f>
        <v>0.20799999999999999</v>
      </c>
      <c r="AF56" s="71">
        <f>$G$56</f>
        <v>360</v>
      </c>
      <c r="AG56" s="67">
        <f t="shared" si="70"/>
        <v>74.88</v>
      </c>
      <c r="AH56" s="27"/>
      <c r="AI56" s="30">
        <f t="shared" si="5"/>
        <v>0</v>
      </c>
      <c r="AJ56" s="68">
        <f t="shared" si="6"/>
        <v>0</v>
      </c>
      <c r="AL56" s="66">
        <f>'Proposed Rates'!I224</f>
        <v>0.20799999999999999</v>
      </c>
      <c r="AM56" s="71">
        <f>$G$56</f>
        <v>360</v>
      </c>
      <c r="AN56" s="67">
        <f t="shared" si="71"/>
        <v>74.88</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1400</v>
      </c>
      <c r="H58" s="67">
        <f>G58*F58</f>
        <v>194.60000000000002</v>
      </c>
      <c r="I58" s="77"/>
      <c r="J58" s="66">
        <f>'Proposed Rates'!E227</f>
        <v>0.13900000000000001</v>
      </c>
      <c r="K58" s="76">
        <f>$G$58</f>
        <v>1400</v>
      </c>
      <c r="L58" s="67">
        <f>K58*J58</f>
        <v>194.60000000000002</v>
      </c>
      <c r="M58" s="77"/>
      <c r="N58" s="78">
        <f t="shared" si="58"/>
        <v>0</v>
      </c>
      <c r="O58" s="68">
        <f t="shared" si="59"/>
        <v>0</v>
      </c>
      <c r="Q58" s="66">
        <f>'Proposed Rates'!F227</f>
        <v>0.13900000000000001</v>
      </c>
      <c r="R58" s="76">
        <f>$G$58</f>
        <v>1400</v>
      </c>
      <c r="S58" s="67">
        <f>R58*Q58</f>
        <v>194.60000000000002</v>
      </c>
      <c r="T58" s="77"/>
      <c r="U58" s="78">
        <f t="shared" si="1"/>
        <v>0</v>
      </c>
      <c r="V58" s="68">
        <f t="shared" si="2"/>
        <v>0</v>
      </c>
      <c r="X58" s="66">
        <f>'Proposed Rates'!G227</f>
        <v>0.13900000000000001</v>
      </c>
      <c r="Y58" s="76">
        <f>$G$58</f>
        <v>1400</v>
      </c>
      <c r="Z58" s="67">
        <f>Y58*X58</f>
        <v>194.60000000000002</v>
      </c>
      <c r="AA58" s="77"/>
      <c r="AB58" s="78">
        <f t="shared" si="3"/>
        <v>0</v>
      </c>
      <c r="AC58" s="68">
        <f t="shared" si="4"/>
        <v>0</v>
      </c>
      <c r="AE58" s="66">
        <f>'Proposed Rates'!H227</f>
        <v>0.13900000000000001</v>
      </c>
      <c r="AF58" s="76">
        <f>$G$58</f>
        <v>1400</v>
      </c>
      <c r="AG58" s="67">
        <f>AF58*AE58</f>
        <v>194.60000000000002</v>
      </c>
      <c r="AH58" s="77"/>
      <c r="AI58" s="78">
        <f t="shared" si="5"/>
        <v>0</v>
      </c>
      <c r="AJ58" s="68">
        <f t="shared" si="6"/>
        <v>0</v>
      </c>
      <c r="AL58" s="66">
        <f>'Proposed Rates'!I225</f>
        <v>0</v>
      </c>
      <c r="AM58" s="76">
        <f>$G$58</f>
        <v>1400</v>
      </c>
      <c r="AN58" s="67">
        <f>AM58*AL58</f>
        <v>0</v>
      </c>
      <c r="AO58" s="77"/>
      <c r="AP58" s="78">
        <f t="shared" si="7"/>
        <v>-194.60000000000002</v>
      </c>
      <c r="AQ58" s="68">
        <f t="shared" si="8"/>
        <v>-1</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327.19011</v>
      </c>
      <c r="I60" s="94"/>
      <c r="J60" s="95"/>
      <c r="K60" s="95"/>
      <c r="L60" s="93">
        <f>SUM(L51:L56,L50)</f>
        <v>329.02521015165252</v>
      </c>
      <c r="M60" s="96"/>
      <c r="N60" s="97">
        <f t="shared" ref="N60" si="72">L60-H60</f>
        <v>1.8351001516525116</v>
      </c>
      <c r="O60" s="98">
        <f t="shared" ref="O60" si="73">IF((H60)=0,"",(N60/H60))</f>
        <v>5.6086663244573976E-3</v>
      </c>
      <c r="Q60" s="95"/>
      <c r="R60" s="95"/>
      <c r="S60" s="97">
        <f>SUM(S51:S56,S50)</f>
        <v>330.92731842646413</v>
      </c>
      <c r="T60" s="96"/>
      <c r="U60" s="97">
        <f t="shared" si="1"/>
        <v>1.90210827481161</v>
      </c>
      <c r="V60" s="98">
        <f>IF((L60)=0,"",(U60/L60))</f>
        <v>5.7810411364372372E-3</v>
      </c>
      <c r="X60" s="95"/>
      <c r="Y60" s="95"/>
      <c r="Z60" s="97">
        <f>SUM(Z51:Z56,Z50)</f>
        <v>333.68670799999995</v>
      </c>
      <c r="AA60" s="96"/>
      <c r="AB60" s="97">
        <f t="shared" si="3"/>
        <v>2.7593895735358274</v>
      </c>
      <c r="AC60" s="98">
        <f>IF((S60)=0,"",(AB60/S60))</f>
        <v>8.3383553423649909E-3</v>
      </c>
      <c r="AE60" s="95"/>
      <c r="AF60" s="95"/>
      <c r="AG60" s="97">
        <f>SUM(AG51:AG56,AG50)</f>
        <v>334.696708</v>
      </c>
      <c r="AH60" s="96"/>
      <c r="AI60" s="97">
        <f t="shared" ref="AI60:AI64" si="74">AG60-Z60</f>
        <v>1.0100000000000477</v>
      </c>
      <c r="AJ60" s="98">
        <f>IF((Z60)=0,"",(AI60/Z60))</f>
        <v>3.0267912259784946E-3</v>
      </c>
      <c r="AL60" s="95"/>
      <c r="AM60" s="95"/>
      <c r="AN60" s="97">
        <f>SUM(AN51:AN56,AN50)</f>
        <v>335.33670799999999</v>
      </c>
      <c r="AO60" s="96"/>
      <c r="AP60" s="97">
        <f t="shared" ref="AP60:AP64" si="75">AN60-AG60</f>
        <v>0.63999999999998636</v>
      </c>
      <c r="AQ60" s="98">
        <f>IF((AG60)=0,"",(AP60/AG60))</f>
        <v>1.9121789509802599E-3</v>
      </c>
    </row>
    <row r="61" spans="2:43" x14ac:dyDescent="0.25">
      <c r="B61" s="99" t="s">
        <v>40</v>
      </c>
      <c r="C61" s="21"/>
      <c r="D61" s="21"/>
      <c r="E61" s="21"/>
      <c r="F61" s="100">
        <v>0.13</v>
      </c>
      <c r="G61" s="101"/>
      <c r="H61" s="102">
        <f>H60*F61</f>
        <v>42.534714300000005</v>
      </c>
      <c r="I61" s="103"/>
      <c r="J61" s="104">
        <v>0.13</v>
      </c>
      <c r="K61" s="103"/>
      <c r="L61" s="105">
        <f>L60*J61</f>
        <v>42.773277319714829</v>
      </c>
      <c r="M61" s="106"/>
      <c r="N61" s="107">
        <f t="shared" si="58"/>
        <v>0.23856301971482452</v>
      </c>
      <c r="O61" s="108">
        <f t="shared" si="59"/>
        <v>5.6086663244573499E-3</v>
      </c>
      <c r="Q61" s="104">
        <v>0.13</v>
      </c>
      <c r="R61" s="103"/>
      <c r="S61" s="105">
        <f>S60*Q61</f>
        <v>43.020551395440336</v>
      </c>
      <c r="T61" s="106"/>
      <c r="U61" s="107">
        <f t="shared" si="1"/>
        <v>0.24727407572550675</v>
      </c>
      <c r="V61" s="108">
        <f t="shared" ref="V61:V70" si="76">IF((L61)=0,"",(U61/L61))</f>
        <v>5.7810411364371773E-3</v>
      </c>
      <c r="X61" s="104">
        <v>0.13</v>
      </c>
      <c r="Y61" s="103"/>
      <c r="Z61" s="105">
        <f>Z60*X61</f>
        <v>43.379272039999996</v>
      </c>
      <c r="AA61" s="106"/>
      <c r="AB61" s="107">
        <f t="shared" si="3"/>
        <v>0.35872064455966068</v>
      </c>
      <c r="AC61" s="108">
        <f t="shared" ref="AC61:AC70" si="77">IF((S61)=0,"",(AB61/S61))</f>
        <v>8.3383553423650621E-3</v>
      </c>
      <c r="AE61" s="104">
        <v>0.13</v>
      </c>
      <c r="AF61" s="103"/>
      <c r="AG61" s="105">
        <f>AG60*AE61</f>
        <v>43.51057204</v>
      </c>
      <c r="AH61" s="106"/>
      <c r="AI61" s="107">
        <f t="shared" si="74"/>
        <v>0.13130000000000308</v>
      </c>
      <c r="AJ61" s="108">
        <f t="shared" ref="AJ61:AJ70" si="78">IF((Z61)=0,"",(AI61/Z61))</f>
        <v>3.0267912259784222E-3</v>
      </c>
      <c r="AL61" s="104">
        <v>0.13</v>
      </c>
      <c r="AM61" s="103"/>
      <c r="AN61" s="105">
        <f>AN60*AL61</f>
        <v>43.593772039999998</v>
      </c>
      <c r="AO61" s="106"/>
      <c r="AP61" s="107">
        <f t="shared" si="75"/>
        <v>8.3199999999997942E-2</v>
      </c>
      <c r="AQ61" s="108">
        <f t="shared" ref="AQ61:AQ70" si="79">IF((AG61)=0,"",(AP61/AG61))</f>
        <v>1.9121789509802534E-3</v>
      </c>
    </row>
    <row r="62" spans="2:43" ht="13" x14ac:dyDescent="0.25">
      <c r="B62" s="109" t="s">
        <v>41</v>
      </c>
      <c r="C62" s="21"/>
      <c r="D62" s="21"/>
      <c r="E62" s="21"/>
      <c r="F62" s="242"/>
      <c r="G62" s="101"/>
      <c r="H62" s="102">
        <f>H60+H61</f>
        <v>369.72482430000002</v>
      </c>
      <c r="I62" s="103"/>
      <c r="J62" s="244"/>
      <c r="K62" s="103"/>
      <c r="L62" s="105">
        <f>L60+L61</f>
        <v>371.79848747136737</v>
      </c>
      <c r="M62" s="106"/>
      <c r="N62" s="107">
        <f t="shared" si="58"/>
        <v>2.0736631713673432</v>
      </c>
      <c r="O62" s="108">
        <f t="shared" si="59"/>
        <v>5.6086663244574115E-3</v>
      </c>
      <c r="Q62" s="244"/>
      <c r="R62" s="103"/>
      <c r="S62" s="105">
        <f>S60+S61</f>
        <v>373.94786982190448</v>
      </c>
      <c r="T62" s="106"/>
      <c r="U62" s="107">
        <f t="shared" si="1"/>
        <v>2.1493823505371097</v>
      </c>
      <c r="V62" s="108">
        <f t="shared" si="76"/>
        <v>5.7810411364372111E-3</v>
      </c>
      <c r="X62" s="244"/>
      <c r="Y62" s="103"/>
      <c r="Z62" s="105">
        <f>Z60+Z61</f>
        <v>377.06598003999994</v>
      </c>
      <c r="AA62" s="106"/>
      <c r="AB62" s="107">
        <f t="shared" si="3"/>
        <v>3.1181102180954667</v>
      </c>
      <c r="AC62" s="108">
        <f t="shared" si="77"/>
        <v>8.3383553423649406E-3</v>
      </c>
      <c r="AE62" s="103"/>
      <c r="AF62" s="103"/>
      <c r="AG62" s="105">
        <f>AG60+AG61</f>
        <v>378.20728004</v>
      </c>
      <c r="AH62" s="106"/>
      <c r="AI62" s="107">
        <f t="shared" si="74"/>
        <v>1.1413000000000579</v>
      </c>
      <c r="AJ62" s="108">
        <f t="shared" si="78"/>
        <v>3.026791225978505E-3</v>
      </c>
      <c r="AL62" s="244"/>
      <c r="AM62" s="103"/>
      <c r="AN62" s="105">
        <f>AN60+AN61</f>
        <v>378.93048003999996</v>
      </c>
      <c r="AO62" s="106"/>
      <c r="AP62" s="107">
        <f t="shared" si="75"/>
        <v>0.72319999999996298</v>
      </c>
      <c r="AQ62" s="108">
        <f t="shared" si="79"/>
        <v>1.9121789509802028E-3</v>
      </c>
    </row>
    <row r="63" spans="2:43" ht="15.75" customHeight="1" x14ac:dyDescent="0.25">
      <c r="B63" s="405" t="s">
        <v>127</v>
      </c>
      <c r="C63" s="405"/>
      <c r="D63" s="405"/>
      <c r="E63" s="21"/>
      <c r="F63" s="267">
        <f>'Res (100)'!F64</f>
        <v>0.318</v>
      </c>
      <c r="G63" s="101"/>
      <c r="H63" s="111">
        <f>F63*H60</f>
        <v>104.04645498000001</v>
      </c>
      <c r="I63" s="103"/>
      <c r="J63" s="268">
        <f>'Res (100)'!J64</f>
        <v>0.318</v>
      </c>
      <c r="K63" s="103"/>
      <c r="L63" s="112">
        <f>J63*L60</f>
        <v>104.63001682822551</v>
      </c>
      <c r="M63" s="106"/>
      <c r="N63" s="112">
        <f t="shared" si="58"/>
        <v>0.58356184822550006</v>
      </c>
      <c r="O63" s="113">
        <f t="shared" si="59"/>
        <v>5.6086663244574106E-3</v>
      </c>
      <c r="Q63" s="268">
        <f>'Res (100)'!Q64</f>
        <v>0.318</v>
      </c>
      <c r="R63" s="103"/>
      <c r="S63" s="112">
        <f>Q63*S60</f>
        <v>105.23488725961559</v>
      </c>
      <c r="T63" s="106"/>
      <c r="U63" s="112">
        <f t="shared" si="1"/>
        <v>0.60487043139008279</v>
      </c>
      <c r="V63" s="113">
        <f t="shared" si="76"/>
        <v>5.7810411364371487E-3</v>
      </c>
      <c r="X63" s="268">
        <f>Q63</f>
        <v>0.318</v>
      </c>
      <c r="Y63" s="103"/>
      <c r="Z63" s="112">
        <f>X63*Z60</f>
        <v>106.11237314399999</v>
      </c>
      <c r="AA63" s="106"/>
      <c r="AB63" s="112">
        <f t="shared" si="3"/>
        <v>0.87748588438439867</v>
      </c>
      <c r="AC63" s="113">
        <f t="shared" si="77"/>
        <v>8.338355342365043E-3</v>
      </c>
      <c r="AE63" s="268">
        <f>X63</f>
        <v>0.318</v>
      </c>
      <c r="AF63" s="103"/>
      <c r="AG63" s="112">
        <f>AE63*AG60</f>
        <v>106.433553144</v>
      </c>
      <c r="AH63" s="106"/>
      <c r="AI63" s="112">
        <f t="shared" si="74"/>
        <v>0.32118000000001246</v>
      </c>
      <c r="AJ63" s="113">
        <f t="shared" si="78"/>
        <v>3.0267912259784686E-3</v>
      </c>
      <c r="AL63" s="268">
        <f>AE63</f>
        <v>0.318</v>
      </c>
      <c r="AM63" s="103"/>
      <c r="AN63" s="112">
        <f>AL63*AN60</f>
        <v>106.637073144</v>
      </c>
      <c r="AO63" s="106"/>
      <c r="AP63" s="112">
        <f t="shared" si="75"/>
        <v>0.20351999999999748</v>
      </c>
      <c r="AQ63" s="113">
        <f t="shared" si="79"/>
        <v>1.912178950980277E-3</v>
      </c>
    </row>
    <row r="64" spans="2:43" ht="13.5" customHeight="1" thickBot="1" x14ac:dyDescent="0.3">
      <c r="B64" s="406" t="s">
        <v>126</v>
      </c>
      <c r="C64" s="406"/>
      <c r="D64" s="406"/>
      <c r="E64" s="114"/>
      <c r="F64" s="246"/>
      <c r="G64" s="116"/>
      <c r="H64" s="117">
        <f>H62-H63</f>
        <v>265.67836932</v>
      </c>
      <c r="I64" s="118"/>
      <c r="J64" s="249"/>
      <c r="K64" s="118"/>
      <c r="L64" s="119">
        <f>L62-L63</f>
        <v>267.16847064314186</v>
      </c>
      <c r="M64" s="120"/>
      <c r="N64" s="121">
        <f t="shared" si="58"/>
        <v>1.4901013231418574</v>
      </c>
      <c r="O64" s="122">
        <f t="shared" si="59"/>
        <v>5.6086663244574652E-3</v>
      </c>
      <c r="Q64" s="249"/>
      <c r="R64" s="118"/>
      <c r="S64" s="119">
        <f>S62-S63</f>
        <v>268.71298256228886</v>
      </c>
      <c r="T64" s="120"/>
      <c r="U64" s="121">
        <f t="shared" si="1"/>
        <v>1.5445119191469985</v>
      </c>
      <c r="V64" s="122">
        <f t="shared" si="76"/>
        <v>5.7810411364371287E-3</v>
      </c>
      <c r="X64" s="249"/>
      <c r="Y64" s="118"/>
      <c r="Z64" s="119">
        <f>Z62-Z63</f>
        <v>270.95360689599994</v>
      </c>
      <c r="AA64" s="120"/>
      <c r="AB64" s="121">
        <f t="shared" si="3"/>
        <v>2.2406243337110823</v>
      </c>
      <c r="AC64" s="122">
        <f t="shared" si="77"/>
        <v>8.3383553423649545E-3</v>
      </c>
      <c r="AE64" s="249"/>
      <c r="AF64" s="118"/>
      <c r="AG64" s="119">
        <f>AG62-AG63</f>
        <v>271.77372689599997</v>
      </c>
      <c r="AH64" s="120"/>
      <c r="AI64" s="121">
        <f t="shared" si="74"/>
        <v>0.82012000000003127</v>
      </c>
      <c r="AJ64" s="122">
        <f t="shared" si="78"/>
        <v>3.0267912259784669E-3</v>
      </c>
      <c r="AL64" s="249"/>
      <c r="AM64" s="118"/>
      <c r="AN64" s="119">
        <f>AN62-AN63</f>
        <v>272.29340689599996</v>
      </c>
      <c r="AO64" s="120"/>
      <c r="AP64" s="121">
        <f t="shared" si="75"/>
        <v>0.51967999999999392</v>
      </c>
      <c r="AQ64" s="122">
        <f t="shared" si="79"/>
        <v>1.9121789509802785E-3</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338.05011000000002</v>
      </c>
      <c r="I66" s="134"/>
      <c r="J66" s="250"/>
      <c r="K66" s="135"/>
      <c r="L66" s="133">
        <f>SUM(L57:L58,L50,L51:L53)</f>
        <v>339.88521015165247</v>
      </c>
      <c r="M66" s="136"/>
      <c r="N66" s="137">
        <f t="shared" ref="N66:N69" si="80">L66-H66</f>
        <v>1.8351001516524548</v>
      </c>
      <c r="O66" s="98">
        <f t="shared" ref="O66:O69" si="81">IF((H66)=0,"",(N66/H66))</f>
        <v>5.4284855924243147E-3</v>
      </c>
      <c r="Q66" s="250"/>
      <c r="R66" s="135"/>
      <c r="S66" s="137">
        <f>SUM(S57:S58,S50,S51:S53)</f>
        <v>341.78731842646403</v>
      </c>
      <c r="T66" s="136"/>
      <c r="U66" s="137">
        <f t="shared" si="1"/>
        <v>1.9021082748115532</v>
      </c>
      <c r="V66" s="98">
        <f t="shared" si="76"/>
        <v>5.596325518144366E-3</v>
      </c>
      <c r="X66" s="250"/>
      <c r="Y66" s="135"/>
      <c r="Z66" s="137">
        <f>SUM(Z57:Z58,Z50,Z51:Z53)</f>
        <v>344.54670799999997</v>
      </c>
      <c r="AA66" s="136"/>
      <c r="AB66" s="137">
        <f t="shared" si="3"/>
        <v>2.7593895735359411</v>
      </c>
      <c r="AC66" s="98">
        <f t="shared" si="77"/>
        <v>8.0734112261383606E-3</v>
      </c>
      <c r="AE66" s="250"/>
      <c r="AF66" s="135"/>
      <c r="AG66" s="137">
        <f>SUM(AG57:AG58,AG50,AG51:AG53)</f>
        <v>345.55670799999996</v>
      </c>
      <c r="AH66" s="136"/>
      <c r="AI66" s="137">
        <f t="shared" ref="AI66:AI69" si="82">AG66-Z66</f>
        <v>1.0099999999999909</v>
      </c>
      <c r="AJ66" s="98">
        <f t="shared" si="78"/>
        <v>2.931387752513343E-3</v>
      </c>
      <c r="AL66" s="250"/>
      <c r="AM66" s="135"/>
      <c r="AN66" s="137">
        <f>SUM(AN57:AN58,AN50,AN51:AN53)</f>
        <v>204.99670800000001</v>
      </c>
      <c r="AO66" s="136"/>
      <c r="AP66" s="137">
        <f t="shared" ref="AP66:AP69" si="83">AN66-AG66</f>
        <v>-140.55999999999995</v>
      </c>
      <c r="AQ66" s="98">
        <f t="shared" si="79"/>
        <v>-0.40676391673461587</v>
      </c>
    </row>
    <row r="67" spans="1:43" s="79" customFormat="1" x14ac:dyDescent="0.25">
      <c r="B67" s="138" t="s">
        <v>40</v>
      </c>
      <c r="C67" s="73"/>
      <c r="D67" s="73"/>
      <c r="E67" s="73"/>
      <c r="F67" s="248">
        <v>0.13</v>
      </c>
      <c r="G67" s="132"/>
      <c r="H67" s="140">
        <f>H66*F67</f>
        <v>43.946514300000004</v>
      </c>
      <c r="I67" s="141"/>
      <c r="J67" s="251">
        <v>0.13</v>
      </c>
      <c r="K67" s="143"/>
      <c r="L67" s="144">
        <f>L66*J67</f>
        <v>44.185077319714821</v>
      </c>
      <c r="M67" s="145"/>
      <c r="N67" s="146">
        <f t="shared" si="80"/>
        <v>0.23856301971481741</v>
      </c>
      <c r="O67" s="108">
        <f t="shared" si="81"/>
        <v>5.4284855924242757E-3</v>
      </c>
      <c r="Q67" s="251">
        <v>0.13</v>
      </c>
      <c r="R67" s="143"/>
      <c r="S67" s="144">
        <f>S66*Q67</f>
        <v>44.432351395440328</v>
      </c>
      <c r="T67" s="145"/>
      <c r="U67" s="146">
        <f t="shared" si="1"/>
        <v>0.24727407572550675</v>
      </c>
      <c r="V67" s="108">
        <f t="shared" si="76"/>
        <v>5.5963255181444753E-3</v>
      </c>
      <c r="X67" s="251">
        <v>0.13</v>
      </c>
      <c r="Y67" s="143"/>
      <c r="Z67" s="144">
        <f>Z66*X67</f>
        <v>44.791072039999996</v>
      </c>
      <c r="AA67" s="145"/>
      <c r="AB67" s="146">
        <f t="shared" si="3"/>
        <v>0.35872064455966779</v>
      </c>
      <c r="AC67" s="108">
        <f t="shared" si="77"/>
        <v>8.0734112261382565E-3</v>
      </c>
      <c r="AE67" s="251">
        <v>0.13</v>
      </c>
      <c r="AF67" s="143"/>
      <c r="AG67" s="144">
        <f>AG66*AE67</f>
        <v>44.922372039999999</v>
      </c>
      <c r="AH67" s="145"/>
      <c r="AI67" s="146">
        <f t="shared" si="82"/>
        <v>0.13130000000000308</v>
      </c>
      <c r="AJ67" s="108">
        <f t="shared" si="78"/>
        <v>2.931387752513438E-3</v>
      </c>
      <c r="AL67" s="251">
        <v>0.13</v>
      </c>
      <c r="AM67" s="143"/>
      <c r="AN67" s="144">
        <f>AN66*AL67</f>
        <v>26.649572040000002</v>
      </c>
      <c r="AO67" s="145"/>
      <c r="AP67" s="146">
        <f t="shared" si="83"/>
        <v>-18.272799999999997</v>
      </c>
      <c r="AQ67" s="108">
        <f t="shared" si="79"/>
        <v>-0.40676391673461587</v>
      </c>
    </row>
    <row r="68" spans="1:43" s="79" customFormat="1" ht="13" x14ac:dyDescent="0.25">
      <c r="B68" s="147" t="s">
        <v>41</v>
      </c>
      <c r="C68" s="73"/>
      <c r="D68" s="73"/>
      <c r="E68" s="73"/>
      <c r="F68" s="243"/>
      <c r="G68" s="149"/>
      <c r="H68" s="140">
        <f>H66+H67</f>
        <v>381.99662430000001</v>
      </c>
      <c r="I68" s="141"/>
      <c r="J68" s="244"/>
      <c r="K68" s="141"/>
      <c r="L68" s="144">
        <f>L66+L67</f>
        <v>384.07028747136729</v>
      </c>
      <c r="M68" s="145"/>
      <c r="N68" s="146">
        <f t="shared" si="80"/>
        <v>2.0736631713672864</v>
      </c>
      <c r="O68" s="108">
        <f t="shared" si="81"/>
        <v>5.4284855924243477E-3</v>
      </c>
      <c r="Q68" s="244"/>
      <c r="R68" s="141"/>
      <c r="S68" s="144">
        <f>S66+S67</f>
        <v>386.21966982190435</v>
      </c>
      <c r="T68" s="145"/>
      <c r="U68" s="146">
        <f t="shared" si="1"/>
        <v>2.1493823505370528</v>
      </c>
      <c r="V68" s="108">
        <f t="shared" si="76"/>
        <v>5.59632551814436E-3</v>
      </c>
      <c r="X68" s="244"/>
      <c r="Y68" s="141"/>
      <c r="Z68" s="144">
        <f>Z66+Z67</f>
        <v>389.33778003999998</v>
      </c>
      <c r="AA68" s="145"/>
      <c r="AB68" s="146">
        <f t="shared" si="3"/>
        <v>3.1181102180956373</v>
      </c>
      <c r="AC68" s="108">
        <f t="shared" si="77"/>
        <v>8.0734112261384213E-3</v>
      </c>
      <c r="AE68" s="244"/>
      <c r="AF68" s="141"/>
      <c r="AG68" s="144">
        <f>AG66+AG67</f>
        <v>390.47908003999999</v>
      </c>
      <c r="AH68" s="145"/>
      <c r="AI68" s="146">
        <f t="shared" si="82"/>
        <v>1.1413000000000011</v>
      </c>
      <c r="AJ68" s="108">
        <f t="shared" si="78"/>
        <v>2.9313877525133721E-3</v>
      </c>
      <c r="AL68" s="244"/>
      <c r="AM68" s="141"/>
      <c r="AN68" s="144">
        <f>AN66+AN67</f>
        <v>231.64628004000002</v>
      </c>
      <c r="AO68" s="145"/>
      <c r="AP68" s="146">
        <f t="shared" si="83"/>
        <v>-158.83279999999996</v>
      </c>
      <c r="AQ68" s="108">
        <f t="shared" si="79"/>
        <v>-0.40676391673461587</v>
      </c>
    </row>
    <row r="69" spans="1:43" s="79" customFormat="1" ht="15.75" customHeight="1" x14ac:dyDescent="0.25">
      <c r="B69" s="405" t="s">
        <v>127</v>
      </c>
      <c r="C69" s="405"/>
      <c r="D69" s="405"/>
      <c r="E69" s="73"/>
      <c r="F69" s="269">
        <f>F63</f>
        <v>0.318</v>
      </c>
      <c r="G69" s="149"/>
      <c r="H69" s="150">
        <f>F69*H66</f>
        <v>107.49993498000001</v>
      </c>
      <c r="I69" s="141"/>
      <c r="J69" s="268">
        <f>'Res (100)'!J70</f>
        <v>0.318</v>
      </c>
      <c r="K69" s="141"/>
      <c r="L69" s="112">
        <f>J69*L66</f>
        <v>108.08349682822549</v>
      </c>
      <c r="M69" s="145"/>
      <c r="N69" s="151">
        <f t="shared" si="80"/>
        <v>0.58356184822548585</v>
      </c>
      <c r="O69" s="113">
        <f t="shared" si="81"/>
        <v>5.4284855924243633E-3</v>
      </c>
      <c r="Q69" s="268">
        <f>'Res (100)'!Q70</f>
        <v>0.318</v>
      </c>
      <c r="R69" s="141"/>
      <c r="S69" s="112">
        <f>Q69*S66</f>
        <v>108.68836725961556</v>
      </c>
      <c r="T69" s="145"/>
      <c r="U69" s="151">
        <f t="shared" si="1"/>
        <v>0.60487043139006857</v>
      </c>
      <c r="V69" s="113">
        <f t="shared" si="76"/>
        <v>5.5963255181443157E-3</v>
      </c>
      <c r="X69" s="268">
        <f>Q69</f>
        <v>0.318</v>
      </c>
      <c r="Y69" s="141"/>
      <c r="Z69" s="112">
        <f>X69*Z66</f>
        <v>109.56585314399999</v>
      </c>
      <c r="AA69" s="145"/>
      <c r="AB69" s="151">
        <f t="shared" si="3"/>
        <v>0.8774858843844271</v>
      </c>
      <c r="AC69" s="113">
        <f t="shared" si="77"/>
        <v>8.0734112261383398E-3</v>
      </c>
      <c r="AE69" s="268">
        <f>X69</f>
        <v>0.318</v>
      </c>
      <c r="AF69" s="141"/>
      <c r="AG69" s="112">
        <f>AE69*AG66</f>
        <v>109.88703314399999</v>
      </c>
      <c r="AH69" s="145"/>
      <c r="AI69" s="151">
        <f t="shared" si="82"/>
        <v>0.32117999999999824</v>
      </c>
      <c r="AJ69" s="113">
        <f t="shared" si="78"/>
        <v>2.9313877525133534E-3</v>
      </c>
      <c r="AL69" s="268">
        <f>AE69</f>
        <v>0.318</v>
      </c>
      <c r="AM69" s="141"/>
      <c r="AN69" s="112">
        <f>AL69*AN66</f>
        <v>65.18895314400001</v>
      </c>
      <c r="AO69" s="145"/>
      <c r="AP69" s="151">
        <f t="shared" si="83"/>
        <v>-44.698079999999976</v>
      </c>
      <c r="AQ69" s="113">
        <f t="shared" si="79"/>
        <v>-0.40676391673461582</v>
      </c>
    </row>
    <row r="70" spans="1:43" s="79" customFormat="1" ht="13.5" customHeight="1" thickBot="1" x14ac:dyDescent="0.3">
      <c r="B70" s="400" t="s">
        <v>128</v>
      </c>
      <c r="C70" s="400"/>
      <c r="D70" s="400"/>
      <c r="E70" s="152"/>
      <c r="F70" s="153"/>
      <c r="G70" s="154"/>
      <c r="H70" s="155">
        <f>H68-H69</f>
        <v>274.49668931999997</v>
      </c>
      <c r="I70" s="156"/>
      <c r="J70" s="156"/>
      <c r="K70" s="156"/>
      <c r="L70" s="157">
        <f>L68-L69</f>
        <v>275.98679064314183</v>
      </c>
      <c r="M70" s="158"/>
      <c r="N70" s="159">
        <f t="shared" ref="N70" si="84">L70-H70</f>
        <v>1.4901013231418574</v>
      </c>
      <c r="O70" s="160">
        <f t="shared" ref="O70" si="85">IF((H70)=0,"",(N70/H70))</f>
        <v>5.4284855924245489E-3</v>
      </c>
      <c r="Q70" s="156"/>
      <c r="R70" s="156"/>
      <c r="S70" s="157">
        <f>S68-S69</f>
        <v>277.53130256228877</v>
      </c>
      <c r="T70" s="158"/>
      <c r="U70" s="159">
        <f t="shared" si="1"/>
        <v>1.5445119191469416</v>
      </c>
      <c r="V70" s="160">
        <f t="shared" si="76"/>
        <v>5.5963255181442221E-3</v>
      </c>
      <c r="X70" s="156"/>
      <c r="Y70" s="156"/>
      <c r="Z70" s="157">
        <f>Z68-Z69</f>
        <v>279.77192689599997</v>
      </c>
      <c r="AA70" s="158"/>
      <c r="AB70" s="159">
        <f t="shared" si="3"/>
        <v>2.240624333711196</v>
      </c>
      <c r="AC70" s="160">
        <f t="shared" si="77"/>
        <v>8.073411226138404E-3</v>
      </c>
      <c r="AE70" s="156"/>
      <c r="AF70" s="156"/>
      <c r="AG70" s="157">
        <f>AG68-AG69</f>
        <v>280.592046896</v>
      </c>
      <c r="AH70" s="158"/>
      <c r="AI70" s="159">
        <f t="shared" ref="AI70" si="86">AG70-Z70</f>
        <v>0.82012000000003127</v>
      </c>
      <c r="AJ70" s="160">
        <f t="shared" si="78"/>
        <v>2.9313877525134809E-3</v>
      </c>
      <c r="AL70" s="156"/>
      <c r="AM70" s="156"/>
      <c r="AN70" s="157">
        <f>AN68-AN69</f>
        <v>166.45732689600001</v>
      </c>
      <c r="AO70" s="158"/>
      <c r="AP70" s="159">
        <f t="shared" ref="AP70" si="87">AN70-AG70</f>
        <v>-114.13471999999999</v>
      </c>
      <c r="AQ70" s="160">
        <f t="shared" si="79"/>
        <v>-0.40676391673461593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x14ac:dyDescent="0.25">
      <c r="A75" s="11" t="s">
        <v>48</v>
      </c>
    </row>
    <row r="77" spans="1:43" x14ac:dyDescent="0.25">
      <c r="A77" s="6" t="s">
        <v>49</v>
      </c>
    </row>
    <row r="78" spans="1:43" x14ac:dyDescent="0.25">
      <c r="A78" s="6" t="s">
        <v>50</v>
      </c>
    </row>
    <row r="79" spans="1:43" x14ac:dyDescent="0.25">
      <c r="A79" s="6" t="s">
        <v>51</v>
      </c>
    </row>
    <row r="80" spans="1:43" x14ac:dyDescent="0.25">
      <c r="A80" s="6" t="s">
        <v>52</v>
      </c>
    </row>
    <row r="81" spans="1:2" x14ac:dyDescent="0.25">
      <c r="A81" s="6" t="s">
        <v>53</v>
      </c>
    </row>
    <row r="83" spans="1:2" x14ac:dyDescent="0.25">
      <c r="A83" s="170"/>
      <c r="B83" s="6" t="s">
        <v>54</v>
      </c>
    </row>
    <row r="85" spans="1:2" x14ac:dyDescent="0.25">
      <c r="B85"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2" fitToWidth="2" orientation="landscape" r:id="rId1"/>
  <headerFooter alignWithMargins="0"/>
  <colBreaks count="1" manualBreakCount="1">
    <brk id="29" min="8"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361950</xdr:colOff>
                    <xdr:row>16</xdr:row>
                    <xdr:rowOff>114300</xdr:rowOff>
                  </from>
                  <to>
                    <xdr:col>15</xdr:col>
                    <xdr:colOff>222250</xdr:colOff>
                    <xdr:row>18</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91"/>
  <sheetViews>
    <sheetView showGridLines="0" topLeftCell="A11"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9.726562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26953125"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2.5429687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2.54296875" style="6" bestFit="1" customWidth="1"/>
    <col min="41" max="41" width="2.726562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9"/>
      <c r="D10" s="189"/>
      <c r="E10" s="189"/>
      <c r="F10" s="189" t="s">
        <v>0</v>
      </c>
      <c r="G10" s="189"/>
      <c r="H10" s="189"/>
      <c r="I10" s="189"/>
      <c r="J10" s="189"/>
      <c r="K10" s="189"/>
      <c r="L10" s="189"/>
      <c r="M10" s="189"/>
      <c r="N10" s="189"/>
      <c r="O10" s="189"/>
      <c r="P10"/>
    </row>
    <row r="11" spans="1:43" ht="18.75" customHeight="1" x14ac:dyDescent="0.4">
      <c r="C11" s="189"/>
      <c r="D11" s="189"/>
      <c r="E11" s="189"/>
      <c r="F11" s="189" t="s">
        <v>1</v>
      </c>
      <c r="G11" s="189"/>
      <c r="H11" s="189"/>
      <c r="I11" s="189"/>
      <c r="J11" s="189"/>
      <c r="K11" s="189"/>
      <c r="L11" s="189"/>
      <c r="M11" s="189"/>
      <c r="N11" s="189"/>
      <c r="O11" s="189"/>
      <c r="P11"/>
    </row>
    <row r="12" spans="1:43" ht="7.5" customHeight="1" x14ac:dyDescent="0.25">
      <c r="L12"/>
      <c r="M12"/>
      <c r="N12"/>
      <c r="O12"/>
      <c r="P12"/>
    </row>
    <row r="13" spans="1:43" ht="7.5" customHeight="1" x14ac:dyDescent="0.25">
      <c r="L13"/>
      <c r="M13"/>
      <c r="N13"/>
      <c r="O13"/>
      <c r="P13"/>
    </row>
    <row r="14" spans="1:43" ht="15.5" x14ac:dyDescent="0.3">
      <c r="B14" s="7" t="s">
        <v>2</v>
      </c>
      <c r="D14" s="413" t="s">
        <v>56</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Rates'!D8</f>
        <v>19.32</v>
      </c>
      <c r="G23" s="25">
        <v>1</v>
      </c>
      <c r="H23" s="26">
        <f>G23*F23</f>
        <v>19.32</v>
      </c>
      <c r="I23" s="27"/>
      <c r="J23" s="28">
        <f>+'Proposed Rates'!E8</f>
        <v>20.61</v>
      </c>
      <c r="K23" s="29">
        <v>1</v>
      </c>
      <c r="L23" s="26">
        <f>K23*J23</f>
        <v>20.61</v>
      </c>
      <c r="M23" s="27"/>
      <c r="N23" s="30">
        <f>L23-H23</f>
        <v>1.2899999999999991</v>
      </c>
      <c r="O23" s="31">
        <f>IF((H23)=0,"",(N23/H23))</f>
        <v>6.6770186335403686E-2</v>
      </c>
      <c r="Q23" s="28">
        <f>+'Proposed Rates'!F8</f>
        <v>22.03</v>
      </c>
      <c r="R23" s="29">
        <v>1</v>
      </c>
      <c r="S23" s="26">
        <f>R23*Q23</f>
        <v>22.03</v>
      </c>
      <c r="T23" s="27"/>
      <c r="U23" s="30">
        <f>S23-L23</f>
        <v>1.4200000000000017</v>
      </c>
      <c r="V23" s="31">
        <f>IF((L23)=0,"",(U23/L23))</f>
        <v>6.889859291606025E-2</v>
      </c>
      <c r="X23" s="28">
        <f>+'Proposed Rates'!G8</f>
        <v>23.31</v>
      </c>
      <c r="Y23" s="29">
        <v>1</v>
      </c>
      <c r="Z23" s="26">
        <f>Y23*X23</f>
        <v>23.31</v>
      </c>
      <c r="AA23" s="27"/>
      <c r="AB23" s="30">
        <f>Z23-S23</f>
        <v>1.2799999999999976</v>
      </c>
      <c r="AC23" s="31">
        <f>IF((S23)=0,"",(AB23/S23))</f>
        <v>5.8102587380844194E-2</v>
      </c>
      <c r="AE23" s="28">
        <f>+'Proposed Rates'!H8</f>
        <v>24.16</v>
      </c>
      <c r="AF23" s="29">
        <v>1</v>
      </c>
      <c r="AG23" s="26">
        <f>AF23*AE23</f>
        <v>24.16</v>
      </c>
      <c r="AH23" s="27"/>
      <c r="AI23" s="30">
        <f>AG23-Z23</f>
        <v>0.85000000000000142</v>
      </c>
      <c r="AJ23" s="31">
        <f>IF((Z23)=0,"",(AI23/Z23))</f>
        <v>3.6465036465036529E-2</v>
      </c>
      <c r="AL23" s="28">
        <f>+'Proposed Rates'!I8</f>
        <v>24.82</v>
      </c>
      <c r="AM23" s="29">
        <v>1</v>
      </c>
      <c r="AN23" s="26">
        <f>AM23*AL23</f>
        <v>24.82</v>
      </c>
      <c r="AO23" s="27"/>
      <c r="AP23" s="30">
        <f>AN23-AG23</f>
        <v>0.66000000000000014</v>
      </c>
      <c r="AQ23" s="31">
        <f>IF((AG23)=0,"",(AP23/AG23))</f>
        <v>2.7317880794701991E-2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1000</v>
      </c>
      <c r="H25" s="26">
        <f t="shared" si="0"/>
        <v>0</v>
      </c>
      <c r="I25" s="27"/>
      <c r="J25" s="28">
        <f>'Proposed Rates'!E82</f>
        <v>0</v>
      </c>
      <c r="K25" s="29">
        <f>$F$18</f>
        <v>1000</v>
      </c>
      <c r="L25" s="26">
        <f t="shared" ref="L25:L27" si="9">K25*J25</f>
        <v>0</v>
      </c>
      <c r="M25" s="27"/>
      <c r="N25" s="30">
        <f t="shared" ref="N25:N27" si="10">L25-H25</f>
        <v>0</v>
      </c>
      <c r="O25" s="31" t="str">
        <f t="shared" ref="O25:O27" si="11">IF((H25)=0,"",(N25/H25))</f>
        <v/>
      </c>
      <c r="Q25" s="28">
        <f>'Proposed Rates'!F82</f>
        <v>0</v>
      </c>
      <c r="R25" s="29">
        <f>$F$18</f>
        <v>1000</v>
      </c>
      <c r="S25" s="26">
        <f t="shared" ref="S25:S27" si="12">R25*Q25</f>
        <v>0</v>
      </c>
      <c r="T25" s="27"/>
      <c r="U25" s="30">
        <f t="shared" si="1"/>
        <v>0</v>
      </c>
      <c r="V25" s="31" t="str">
        <f t="shared" si="2"/>
        <v/>
      </c>
      <c r="X25" s="28">
        <f>'Proposed Rates'!G82</f>
        <v>0</v>
      </c>
      <c r="Y25" s="29">
        <f>$F$18</f>
        <v>1000</v>
      </c>
      <c r="Z25" s="26">
        <f t="shared" ref="Z25:Z27" si="13">Y25*X25</f>
        <v>0</v>
      </c>
      <c r="AA25" s="27"/>
      <c r="AB25" s="30">
        <f t="shared" si="3"/>
        <v>0</v>
      </c>
      <c r="AC25" s="31" t="str">
        <f t="shared" si="4"/>
        <v/>
      </c>
      <c r="AE25" s="28">
        <f>'Proposed Rates'!H82</f>
        <v>0</v>
      </c>
      <c r="AF25" s="29">
        <f>$F$18</f>
        <v>1000</v>
      </c>
      <c r="AG25" s="26">
        <f t="shared" ref="AG25:AG27" si="14">AF25*AE25</f>
        <v>0</v>
      </c>
      <c r="AH25" s="27"/>
      <c r="AI25" s="30">
        <f t="shared" si="5"/>
        <v>0</v>
      </c>
      <c r="AJ25" s="31" t="str">
        <f t="shared" si="6"/>
        <v/>
      </c>
      <c r="AL25" s="28">
        <f>'Proposed Rates'!I82</f>
        <v>0</v>
      </c>
      <c r="AM25" s="29">
        <f>$F$18</f>
        <v>1000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1000</v>
      </c>
      <c r="H26" s="26">
        <f t="shared" si="0"/>
        <v>0</v>
      </c>
      <c r="I26" s="27"/>
      <c r="J26" s="28">
        <f>'Proposed Rates'!E96</f>
        <v>0</v>
      </c>
      <c r="K26" s="29">
        <f t="shared" ref="K26:K27" si="16">$F$18</f>
        <v>1000</v>
      </c>
      <c r="L26" s="26">
        <f t="shared" si="9"/>
        <v>0</v>
      </c>
      <c r="M26" s="27"/>
      <c r="N26" s="30">
        <f t="shared" si="10"/>
        <v>0</v>
      </c>
      <c r="O26" s="31" t="str">
        <f t="shared" si="11"/>
        <v/>
      </c>
      <c r="Q26" s="28">
        <f>'Proposed Rates'!F96</f>
        <v>0</v>
      </c>
      <c r="R26" s="29">
        <f t="shared" ref="R26:R27" si="17">$F$18</f>
        <v>1000</v>
      </c>
      <c r="S26" s="26">
        <f t="shared" si="12"/>
        <v>0</v>
      </c>
      <c r="T26" s="27"/>
      <c r="U26" s="30">
        <f t="shared" si="1"/>
        <v>0</v>
      </c>
      <c r="V26" s="31" t="str">
        <f t="shared" si="2"/>
        <v/>
      </c>
      <c r="X26" s="28">
        <f>'Proposed Rates'!G96</f>
        <v>0</v>
      </c>
      <c r="Y26" s="29">
        <f t="shared" ref="Y26:Y27" si="18">$F$18</f>
        <v>1000</v>
      </c>
      <c r="Z26" s="26">
        <f t="shared" si="13"/>
        <v>0</v>
      </c>
      <c r="AA26" s="27"/>
      <c r="AB26" s="30">
        <f t="shared" si="3"/>
        <v>0</v>
      </c>
      <c r="AC26" s="31" t="str">
        <f t="shared" si="4"/>
        <v/>
      </c>
      <c r="AE26" s="28">
        <f>'Proposed Rates'!H96</f>
        <v>0</v>
      </c>
      <c r="AF26" s="29">
        <f t="shared" ref="AF26:AF27" si="19">$F$18</f>
        <v>1000</v>
      </c>
      <c r="AG26" s="26">
        <f t="shared" si="14"/>
        <v>0</v>
      </c>
      <c r="AH26" s="27"/>
      <c r="AI26" s="30">
        <f t="shared" si="5"/>
        <v>0</v>
      </c>
      <c r="AJ26" s="31" t="str">
        <f t="shared" si="6"/>
        <v/>
      </c>
      <c r="AL26" s="28">
        <f>'Proposed Rates'!I96</f>
        <v>0</v>
      </c>
      <c r="AM26" s="29">
        <f t="shared" ref="AM26:AM27" si="20">$F$18</f>
        <v>1000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1000</v>
      </c>
      <c r="H27" s="26">
        <f t="shared" si="0"/>
        <v>0</v>
      </c>
      <c r="I27" s="27"/>
      <c r="J27" s="28">
        <f>'Proposed Rates'!E110</f>
        <v>0</v>
      </c>
      <c r="K27" s="29">
        <f t="shared" si="16"/>
        <v>1000</v>
      </c>
      <c r="L27" s="26">
        <f t="shared" si="9"/>
        <v>0</v>
      </c>
      <c r="M27" s="27"/>
      <c r="N27" s="30">
        <f t="shared" si="10"/>
        <v>0</v>
      </c>
      <c r="O27" s="31" t="str">
        <f t="shared" si="11"/>
        <v/>
      </c>
      <c r="Q27" s="28">
        <f>'Proposed Rates'!F110</f>
        <v>0</v>
      </c>
      <c r="R27" s="29">
        <f t="shared" si="17"/>
        <v>1000</v>
      </c>
      <c r="S27" s="26">
        <f t="shared" si="12"/>
        <v>0</v>
      </c>
      <c r="T27" s="27"/>
      <c r="U27" s="30">
        <f t="shared" si="1"/>
        <v>0</v>
      </c>
      <c r="V27" s="31" t="str">
        <f t="shared" si="2"/>
        <v/>
      </c>
      <c r="X27" s="28">
        <f>'Proposed Rates'!G110</f>
        <v>0</v>
      </c>
      <c r="Y27" s="29">
        <f t="shared" si="18"/>
        <v>1000</v>
      </c>
      <c r="Z27" s="26">
        <f t="shared" si="13"/>
        <v>0</v>
      </c>
      <c r="AA27" s="27"/>
      <c r="AB27" s="30">
        <f t="shared" si="3"/>
        <v>0</v>
      </c>
      <c r="AC27" s="31" t="str">
        <f t="shared" si="4"/>
        <v/>
      </c>
      <c r="AE27" s="28">
        <f>'Proposed Rates'!H110</f>
        <v>0</v>
      </c>
      <c r="AF27" s="29">
        <f t="shared" si="19"/>
        <v>1000</v>
      </c>
      <c r="AG27" s="26">
        <f t="shared" si="14"/>
        <v>0</v>
      </c>
      <c r="AH27" s="27"/>
      <c r="AI27" s="30">
        <f t="shared" si="5"/>
        <v>0</v>
      </c>
      <c r="AJ27" s="31" t="str">
        <f t="shared" si="6"/>
        <v/>
      </c>
      <c r="AL27" s="28">
        <f>'Proposed Rates'!I110</f>
        <v>0</v>
      </c>
      <c r="AM27" s="29">
        <f t="shared" si="20"/>
        <v>1000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1000</v>
      </c>
      <c r="H29" s="26">
        <f t="shared" si="0"/>
        <v>25</v>
      </c>
      <c r="I29" s="27"/>
      <c r="J29" s="28">
        <f>+'Proposed Rates'!E21</f>
        <v>2.6700000000000002E-2</v>
      </c>
      <c r="K29" s="25">
        <f>$F$18</f>
        <v>1000</v>
      </c>
      <c r="L29" s="26">
        <f t="shared" si="22"/>
        <v>26.700000000000003</v>
      </c>
      <c r="M29" s="27"/>
      <c r="N29" s="30">
        <f t="shared" si="23"/>
        <v>1.7000000000000028</v>
      </c>
      <c r="O29" s="31">
        <f t="shared" si="24"/>
        <v>6.8000000000000116E-2</v>
      </c>
      <c r="Q29" s="28">
        <f>+'Proposed Rates'!F21</f>
        <v>2.8500000000000001E-2</v>
      </c>
      <c r="R29" s="25">
        <f>$F$18</f>
        <v>1000</v>
      </c>
      <c r="S29" s="26">
        <f t="shared" si="25"/>
        <v>28.5</v>
      </c>
      <c r="T29" s="27"/>
      <c r="U29" s="30">
        <f t="shared" si="1"/>
        <v>1.7999999999999972</v>
      </c>
      <c r="V29" s="31">
        <f t="shared" si="2"/>
        <v>6.7415730337078539E-2</v>
      </c>
      <c r="X29" s="28">
        <f>+'Proposed Rates'!G21</f>
        <v>3.0200000000000001E-2</v>
      </c>
      <c r="Y29" s="25">
        <f>$F$18</f>
        <v>1000</v>
      </c>
      <c r="Z29" s="26">
        <f t="shared" si="26"/>
        <v>30.200000000000003</v>
      </c>
      <c r="AA29" s="27"/>
      <c r="AB29" s="30">
        <f t="shared" si="3"/>
        <v>1.7000000000000028</v>
      </c>
      <c r="AC29" s="31">
        <f t="shared" si="4"/>
        <v>5.9649122807017646E-2</v>
      </c>
      <c r="AE29" s="28">
        <f>+'Proposed Rates'!H21</f>
        <v>3.1300000000000001E-2</v>
      </c>
      <c r="AF29" s="25">
        <f>$F$18</f>
        <v>1000</v>
      </c>
      <c r="AG29" s="26">
        <f t="shared" si="27"/>
        <v>31.3</v>
      </c>
      <c r="AH29" s="27"/>
      <c r="AI29" s="30">
        <f t="shared" si="5"/>
        <v>1.0999999999999979</v>
      </c>
      <c r="AJ29" s="31">
        <f t="shared" si="6"/>
        <v>3.6423841059602578E-2</v>
      </c>
      <c r="AL29" s="28">
        <f>+'Proposed Rates'!I21</f>
        <v>3.2099999999999997E-2</v>
      </c>
      <c r="AM29" s="25">
        <f>$F$18</f>
        <v>1000</v>
      </c>
      <c r="AN29" s="26">
        <f t="shared" si="28"/>
        <v>32.099999999999994</v>
      </c>
      <c r="AO29" s="27"/>
      <c r="AP29" s="30">
        <f t="shared" si="7"/>
        <v>0.79999999999999361</v>
      </c>
      <c r="AQ29" s="31">
        <f t="shared" si="8"/>
        <v>2.5559105431309698E-2</v>
      </c>
    </row>
    <row r="30" spans="2:43" x14ac:dyDescent="0.25">
      <c r="B30" s="21" t="s">
        <v>21</v>
      </c>
      <c r="C30" s="21"/>
      <c r="D30" s="22"/>
      <c r="E30" s="23"/>
      <c r="F30" s="24"/>
      <c r="G30" s="25">
        <f t="shared" ref="G30" si="29">$F$18</f>
        <v>1000</v>
      </c>
      <c r="H30" s="26">
        <f t="shared" si="0"/>
        <v>0</v>
      </c>
      <c r="I30" s="27"/>
      <c r="J30" s="28"/>
      <c r="K30" s="25">
        <f t="shared" ref="K30:K38" si="30">$F$18</f>
        <v>1000</v>
      </c>
      <c r="L30" s="26">
        <f t="shared" si="22"/>
        <v>0</v>
      </c>
      <c r="M30" s="27"/>
      <c r="N30" s="30">
        <f t="shared" si="23"/>
        <v>0</v>
      </c>
      <c r="O30" s="31" t="str">
        <f t="shared" si="24"/>
        <v/>
      </c>
      <c r="Q30" s="28"/>
      <c r="R30" s="25">
        <f t="shared" ref="R30:R38" si="31">$F$18</f>
        <v>1000</v>
      </c>
      <c r="S30" s="26">
        <f t="shared" si="25"/>
        <v>0</v>
      </c>
      <c r="T30" s="27"/>
      <c r="U30" s="30">
        <f t="shared" si="1"/>
        <v>0</v>
      </c>
      <c r="V30" s="31" t="str">
        <f t="shared" si="2"/>
        <v/>
      </c>
      <c r="X30" s="28"/>
      <c r="Y30" s="25">
        <f t="shared" ref="Y30:Y38" si="32">$F$18</f>
        <v>1000</v>
      </c>
      <c r="Z30" s="26">
        <f t="shared" si="26"/>
        <v>0</v>
      </c>
      <c r="AA30" s="27"/>
      <c r="AB30" s="30">
        <f t="shared" si="3"/>
        <v>0</v>
      </c>
      <c r="AC30" s="31" t="str">
        <f t="shared" si="4"/>
        <v/>
      </c>
      <c r="AE30" s="28"/>
      <c r="AF30" s="25">
        <f t="shared" ref="AF30:AF38" si="33">$F$18</f>
        <v>1000</v>
      </c>
      <c r="AG30" s="26">
        <f t="shared" si="27"/>
        <v>0</v>
      </c>
      <c r="AH30" s="27"/>
      <c r="AI30" s="30">
        <f t="shared" si="5"/>
        <v>0</v>
      </c>
      <c r="AJ30" s="31" t="str">
        <f t="shared" si="6"/>
        <v/>
      </c>
      <c r="AL30" s="28"/>
      <c r="AM30" s="25">
        <f t="shared" ref="AM30:AM38" si="34">$F$18</f>
        <v>1000</v>
      </c>
      <c r="AN30" s="26">
        <f t="shared" si="28"/>
        <v>0</v>
      </c>
      <c r="AO30" s="27"/>
      <c r="AP30" s="30">
        <f t="shared" si="7"/>
        <v>0</v>
      </c>
      <c r="AQ30" s="31" t="str">
        <f t="shared" si="8"/>
        <v/>
      </c>
    </row>
    <row r="31" spans="2:43" x14ac:dyDescent="0.25">
      <c r="B31" s="21" t="s">
        <v>136</v>
      </c>
      <c r="C31" s="21"/>
      <c r="D31" s="22" t="s">
        <v>20</v>
      </c>
      <c r="E31" s="23"/>
      <c r="F31" s="24">
        <f>+'Proposed Rates'!D68</f>
        <v>0</v>
      </c>
      <c r="G31" s="25">
        <f>$F$18</f>
        <v>1000</v>
      </c>
      <c r="H31" s="26">
        <f t="shared" si="0"/>
        <v>0</v>
      </c>
      <c r="I31" s="27"/>
      <c r="J31" s="28">
        <f>+'Proposed Rates'!E68</f>
        <v>5.9999999999999995E-4</v>
      </c>
      <c r="K31" s="25">
        <f t="shared" si="30"/>
        <v>1000</v>
      </c>
      <c r="L31" s="26">
        <f t="shared" si="22"/>
        <v>0.6</v>
      </c>
      <c r="M31" s="27"/>
      <c r="N31" s="30">
        <f t="shared" si="23"/>
        <v>0.6</v>
      </c>
      <c r="O31" s="31" t="str">
        <f t="shared" si="24"/>
        <v/>
      </c>
      <c r="Q31" s="28">
        <f>+'Proposed Rates'!F68</f>
        <v>5.9999999999999995E-4</v>
      </c>
      <c r="R31" s="25">
        <f t="shared" si="31"/>
        <v>1000</v>
      </c>
      <c r="S31" s="26">
        <f t="shared" si="25"/>
        <v>0.6</v>
      </c>
      <c r="T31" s="27"/>
      <c r="U31" s="30">
        <f t="shared" si="1"/>
        <v>0</v>
      </c>
      <c r="V31" s="31">
        <f t="shared" si="2"/>
        <v>0</v>
      </c>
      <c r="X31" s="28"/>
      <c r="Y31" s="25">
        <f t="shared" si="32"/>
        <v>1000</v>
      </c>
      <c r="Z31" s="26">
        <f t="shared" si="26"/>
        <v>0</v>
      </c>
      <c r="AA31" s="27"/>
      <c r="AB31" s="30">
        <f t="shared" si="3"/>
        <v>-0.6</v>
      </c>
      <c r="AC31" s="31">
        <f t="shared" si="4"/>
        <v>-1</v>
      </c>
      <c r="AE31" s="28"/>
      <c r="AF31" s="25">
        <f t="shared" si="33"/>
        <v>1000</v>
      </c>
      <c r="AG31" s="26">
        <f t="shared" si="27"/>
        <v>0</v>
      </c>
      <c r="AH31" s="27"/>
      <c r="AI31" s="30">
        <f t="shared" si="5"/>
        <v>0</v>
      </c>
      <c r="AJ31" s="31" t="str">
        <f t="shared" si="6"/>
        <v/>
      </c>
      <c r="AL31" s="28"/>
      <c r="AM31" s="25">
        <f t="shared" si="34"/>
        <v>1000</v>
      </c>
      <c r="AN31" s="26">
        <f t="shared" si="28"/>
        <v>0</v>
      </c>
      <c r="AO31" s="27"/>
      <c r="AP31" s="30">
        <f t="shared" si="7"/>
        <v>0</v>
      </c>
      <c r="AQ31" s="31" t="str">
        <f t="shared" si="8"/>
        <v/>
      </c>
    </row>
    <row r="32" spans="2:43" x14ac:dyDescent="0.25">
      <c r="B32" s="33"/>
      <c r="C32" s="21"/>
      <c r="D32" s="22"/>
      <c r="E32" s="23"/>
      <c r="F32" s="24"/>
      <c r="G32" s="25">
        <f t="shared" ref="G32:G38" si="35">$F$18</f>
        <v>1000</v>
      </c>
      <c r="H32" s="26">
        <f t="shared" si="0"/>
        <v>0</v>
      </c>
      <c r="I32" s="27"/>
      <c r="J32" s="28"/>
      <c r="K32" s="25">
        <f t="shared" si="30"/>
        <v>1000</v>
      </c>
      <c r="L32" s="26">
        <f t="shared" si="22"/>
        <v>0</v>
      </c>
      <c r="M32" s="27"/>
      <c r="N32" s="30">
        <f t="shared" si="23"/>
        <v>0</v>
      </c>
      <c r="O32" s="31" t="str">
        <f t="shared" si="24"/>
        <v/>
      </c>
      <c r="Q32" s="28"/>
      <c r="R32" s="25">
        <f t="shared" si="31"/>
        <v>1000</v>
      </c>
      <c r="S32" s="26">
        <f t="shared" si="25"/>
        <v>0</v>
      </c>
      <c r="T32" s="27"/>
      <c r="U32" s="30">
        <f t="shared" si="1"/>
        <v>0</v>
      </c>
      <c r="V32" s="31" t="str">
        <f t="shared" si="2"/>
        <v/>
      </c>
      <c r="X32" s="28"/>
      <c r="Y32" s="25">
        <f t="shared" si="32"/>
        <v>1000</v>
      </c>
      <c r="Z32" s="26">
        <f t="shared" si="26"/>
        <v>0</v>
      </c>
      <c r="AA32" s="27"/>
      <c r="AB32" s="30">
        <f t="shared" si="3"/>
        <v>0</v>
      </c>
      <c r="AC32" s="31" t="str">
        <f t="shared" si="4"/>
        <v/>
      </c>
      <c r="AE32" s="28"/>
      <c r="AF32" s="25">
        <f t="shared" si="33"/>
        <v>1000</v>
      </c>
      <c r="AG32" s="26">
        <f t="shared" si="27"/>
        <v>0</v>
      </c>
      <c r="AH32" s="27"/>
      <c r="AI32" s="30">
        <f t="shared" si="5"/>
        <v>0</v>
      </c>
      <c r="AJ32" s="31" t="str">
        <f t="shared" si="6"/>
        <v/>
      </c>
      <c r="AL32" s="28"/>
      <c r="AM32" s="25">
        <f t="shared" si="34"/>
        <v>1000</v>
      </c>
      <c r="AN32" s="26">
        <f t="shared" si="28"/>
        <v>0</v>
      </c>
      <c r="AO32" s="27"/>
      <c r="AP32" s="30">
        <f t="shared" si="7"/>
        <v>0</v>
      </c>
      <c r="AQ32" s="31" t="str">
        <f t="shared" si="8"/>
        <v/>
      </c>
    </row>
    <row r="33" spans="2:43" x14ac:dyDescent="0.25">
      <c r="B33" s="33"/>
      <c r="C33" s="21"/>
      <c r="D33" s="22"/>
      <c r="E33" s="23"/>
      <c r="F33" s="24"/>
      <c r="G33" s="25">
        <f t="shared" si="35"/>
        <v>1000</v>
      </c>
      <c r="H33" s="26">
        <f t="shared" si="0"/>
        <v>0</v>
      </c>
      <c r="I33" s="27"/>
      <c r="J33" s="28"/>
      <c r="K33" s="25">
        <f t="shared" si="30"/>
        <v>1000</v>
      </c>
      <c r="L33" s="26">
        <f t="shared" si="22"/>
        <v>0</v>
      </c>
      <c r="M33" s="27"/>
      <c r="N33" s="30">
        <f t="shared" si="23"/>
        <v>0</v>
      </c>
      <c r="O33" s="31" t="str">
        <f t="shared" si="24"/>
        <v/>
      </c>
      <c r="Q33" s="28"/>
      <c r="R33" s="25">
        <f t="shared" si="31"/>
        <v>1000</v>
      </c>
      <c r="S33" s="26">
        <f t="shared" si="25"/>
        <v>0</v>
      </c>
      <c r="T33" s="27"/>
      <c r="U33" s="30">
        <f t="shared" si="1"/>
        <v>0</v>
      </c>
      <c r="V33" s="31" t="str">
        <f t="shared" si="2"/>
        <v/>
      </c>
      <c r="X33" s="28"/>
      <c r="Y33" s="25">
        <f t="shared" si="32"/>
        <v>1000</v>
      </c>
      <c r="Z33" s="26">
        <f t="shared" si="26"/>
        <v>0</v>
      </c>
      <c r="AA33" s="27"/>
      <c r="AB33" s="30">
        <f t="shared" si="3"/>
        <v>0</v>
      </c>
      <c r="AC33" s="31" t="str">
        <f t="shared" si="4"/>
        <v/>
      </c>
      <c r="AE33" s="28"/>
      <c r="AF33" s="25">
        <f t="shared" si="33"/>
        <v>1000</v>
      </c>
      <c r="AG33" s="26">
        <f t="shared" si="27"/>
        <v>0</v>
      </c>
      <c r="AH33" s="27"/>
      <c r="AI33" s="30">
        <f t="shared" si="5"/>
        <v>0</v>
      </c>
      <c r="AJ33" s="31" t="str">
        <f t="shared" si="6"/>
        <v/>
      </c>
      <c r="AL33" s="28"/>
      <c r="AM33" s="25">
        <f t="shared" si="34"/>
        <v>1000</v>
      </c>
      <c r="AN33" s="26">
        <f t="shared" si="28"/>
        <v>0</v>
      </c>
      <c r="AO33" s="27"/>
      <c r="AP33" s="30">
        <f t="shared" si="7"/>
        <v>0</v>
      </c>
      <c r="AQ33" s="31" t="str">
        <f t="shared" si="8"/>
        <v/>
      </c>
    </row>
    <row r="34" spans="2:43" x14ac:dyDescent="0.25">
      <c r="B34" s="33"/>
      <c r="C34" s="21"/>
      <c r="D34" s="22"/>
      <c r="E34" s="23"/>
      <c r="F34" s="24"/>
      <c r="G34" s="25">
        <f t="shared" si="35"/>
        <v>1000</v>
      </c>
      <c r="H34" s="26">
        <f t="shared" si="0"/>
        <v>0</v>
      </c>
      <c r="I34" s="27"/>
      <c r="J34" s="28"/>
      <c r="K34" s="25">
        <f t="shared" si="30"/>
        <v>1000</v>
      </c>
      <c r="L34" s="26">
        <f t="shared" si="22"/>
        <v>0</v>
      </c>
      <c r="M34" s="27"/>
      <c r="N34" s="30">
        <f t="shared" si="23"/>
        <v>0</v>
      </c>
      <c r="O34" s="31" t="str">
        <f t="shared" si="24"/>
        <v/>
      </c>
      <c r="Q34" s="28"/>
      <c r="R34" s="25">
        <f t="shared" si="31"/>
        <v>1000</v>
      </c>
      <c r="S34" s="26">
        <f t="shared" si="25"/>
        <v>0</v>
      </c>
      <c r="T34" s="27"/>
      <c r="U34" s="30">
        <f t="shared" si="1"/>
        <v>0</v>
      </c>
      <c r="V34" s="31" t="str">
        <f t="shared" si="2"/>
        <v/>
      </c>
      <c r="X34" s="28"/>
      <c r="Y34" s="25">
        <f t="shared" si="32"/>
        <v>1000</v>
      </c>
      <c r="Z34" s="26">
        <f t="shared" si="26"/>
        <v>0</v>
      </c>
      <c r="AA34" s="27"/>
      <c r="AB34" s="30">
        <f t="shared" si="3"/>
        <v>0</v>
      </c>
      <c r="AC34" s="31" t="str">
        <f t="shared" si="4"/>
        <v/>
      </c>
      <c r="AE34" s="28"/>
      <c r="AF34" s="25">
        <f t="shared" si="33"/>
        <v>1000</v>
      </c>
      <c r="AG34" s="26">
        <f t="shared" si="27"/>
        <v>0</v>
      </c>
      <c r="AH34" s="27"/>
      <c r="AI34" s="30">
        <f t="shared" si="5"/>
        <v>0</v>
      </c>
      <c r="AJ34" s="31" t="str">
        <f t="shared" si="6"/>
        <v/>
      </c>
      <c r="AL34" s="28"/>
      <c r="AM34" s="25">
        <f t="shared" si="34"/>
        <v>1000</v>
      </c>
      <c r="AN34" s="26">
        <f t="shared" si="28"/>
        <v>0</v>
      </c>
      <c r="AO34" s="27"/>
      <c r="AP34" s="30">
        <f t="shared" si="7"/>
        <v>0</v>
      </c>
      <c r="AQ34" s="31" t="str">
        <f t="shared" si="8"/>
        <v/>
      </c>
    </row>
    <row r="35" spans="2:43" x14ac:dyDescent="0.25">
      <c r="B35" s="33"/>
      <c r="C35" s="21"/>
      <c r="D35" s="22"/>
      <c r="E35" s="23"/>
      <c r="F35" s="24"/>
      <c r="G35" s="25">
        <f t="shared" si="35"/>
        <v>1000</v>
      </c>
      <c r="H35" s="26">
        <f t="shared" si="0"/>
        <v>0</v>
      </c>
      <c r="I35" s="27"/>
      <c r="J35" s="28"/>
      <c r="K35" s="25">
        <f t="shared" si="30"/>
        <v>1000</v>
      </c>
      <c r="L35" s="26">
        <f t="shared" si="22"/>
        <v>0</v>
      </c>
      <c r="M35" s="27"/>
      <c r="N35" s="30">
        <f t="shared" si="23"/>
        <v>0</v>
      </c>
      <c r="O35" s="31" t="str">
        <f t="shared" si="24"/>
        <v/>
      </c>
      <c r="Q35" s="28"/>
      <c r="R35" s="25">
        <f t="shared" si="31"/>
        <v>1000</v>
      </c>
      <c r="S35" s="26">
        <f t="shared" si="25"/>
        <v>0</v>
      </c>
      <c r="T35" s="27"/>
      <c r="U35" s="30">
        <f t="shared" si="1"/>
        <v>0</v>
      </c>
      <c r="V35" s="31" t="str">
        <f t="shared" si="2"/>
        <v/>
      </c>
      <c r="X35" s="28"/>
      <c r="Y35" s="25">
        <f t="shared" si="32"/>
        <v>1000</v>
      </c>
      <c r="Z35" s="26">
        <f t="shared" si="26"/>
        <v>0</v>
      </c>
      <c r="AA35" s="27"/>
      <c r="AB35" s="30">
        <f t="shared" si="3"/>
        <v>0</v>
      </c>
      <c r="AC35" s="31" t="str">
        <f t="shared" si="4"/>
        <v/>
      </c>
      <c r="AE35" s="28"/>
      <c r="AF35" s="25">
        <f t="shared" si="33"/>
        <v>1000</v>
      </c>
      <c r="AG35" s="26">
        <f t="shared" si="27"/>
        <v>0</v>
      </c>
      <c r="AH35" s="27"/>
      <c r="AI35" s="30">
        <f t="shared" si="5"/>
        <v>0</v>
      </c>
      <c r="AJ35" s="31" t="str">
        <f t="shared" si="6"/>
        <v/>
      </c>
      <c r="AL35" s="28"/>
      <c r="AM35" s="25">
        <f t="shared" si="34"/>
        <v>1000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1000</v>
      </c>
      <c r="H36" s="26">
        <f t="shared" si="0"/>
        <v>1</v>
      </c>
      <c r="I36" s="27"/>
      <c r="J36" s="28">
        <f>+'Proposed Rates'!E53</f>
        <v>-5.0000000000000001E-4</v>
      </c>
      <c r="K36" s="25">
        <f t="shared" si="30"/>
        <v>1000</v>
      </c>
      <c r="L36" s="26">
        <f t="shared" si="22"/>
        <v>-0.5</v>
      </c>
      <c r="M36" s="27"/>
      <c r="N36" s="30">
        <f t="shared" si="23"/>
        <v>-1.5</v>
      </c>
      <c r="O36" s="31">
        <f t="shared" si="24"/>
        <v>-1.5</v>
      </c>
      <c r="Q36" s="28">
        <f>+'Proposed Rates'!F53</f>
        <v>-5.0000000000000001E-4</v>
      </c>
      <c r="R36" s="25">
        <f t="shared" si="31"/>
        <v>1000</v>
      </c>
      <c r="S36" s="26">
        <f t="shared" si="25"/>
        <v>-0.5</v>
      </c>
      <c r="T36" s="27"/>
      <c r="U36" s="30">
        <f t="shared" ref="U36" si="36">S36-L36</f>
        <v>0</v>
      </c>
      <c r="V36" s="31">
        <f t="shared" ref="V36" si="37">IF((L36)=0,"",(U36/L36))</f>
        <v>0</v>
      </c>
      <c r="X36" s="28">
        <f>+'Proposed Rates'!G53</f>
        <v>0</v>
      </c>
      <c r="Y36" s="25">
        <f t="shared" si="32"/>
        <v>1000</v>
      </c>
      <c r="Z36" s="26">
        <f t="shared" si="26"/>
        <v>0</v>
      </c>
      <c r="AA36" s="27"/>
      <c r="AB36" s="30">
        <f t="shared" ref="AB36" si="38">Z36-S36</f>
        <v>0.5</v>
      </c>
      <c r="AC36" s="31">
        <f t="shared" ref="AC36" si="39">IF((S36)=0,"",(AB36/S36))</f>
        <v>-1</v>
      </c>
      <c r="AE36" s="28">
        <f>+'Proposed Rates'!H53</f>
        <v>0</v>
      </c>
      <c r="AF36" s="25">
        <f t="shared" si="33"/>
        <v>1000</v>
      </c>
      <c r="AG36" s="26">
        <f t="shared" si="27"/>
        <v>0</v>
      </c>
      <c r="AH36" s="27"/>
      <c r="AI36" s="30">
        <f t="shared" ref="AI36" si="40">AG36-Z36</f>
        <v>0</v>
      </c>
      <c r="AJ36" s="31" t="str">
        <f t="shared" ref="AJ36" si="41">IF((Z36)=0,"",(AI36/Z36))</f>
        <v/>
      </c>
      <c r="AL36" s="28">
        <f>+'Proposed Rates'!I53</f>
        <v>0</v>
      </c>
      <c r="AM36" s="25">
        <f t="shared" si="34"/>
        <v>1000</v>
      </c>
      <c r="AN36" s="26">
        <f t="shared" si="28"/>
        <v>0</v>
      </c>
      <c r="AO36" s="27"/>
      <c r="AP36" s="30">
        <f t="shared" ref="AP36" si="42">AN36-AG36</f>
        <v>0</v>
      </c>
      <c r="AQ36" s="31" t="str">
        <f t="shared" ref="AQ36" si="43">IF((AG36)=0,"",(AP36/AG36))</f>
        <v/>
      </c>
    </row>
    <row r="37" spans="2:43" x14ac:dyDescent="0.25">
      <c r="B37" s="33"/>
      <c r="C37" s="21"/>
      <c r="D37" s="22"/>
      <c r="E37" s="23"/>
      <c r="F37" s="24"/>
      <c r="G37" s="25">
        <f t="shared" si="35"/>
        <v>1000</v>
      </c>
      <c r="H37" s="26">
        <f t="shared" si="0"/>
        <v>0</v>
      </c>
      <c r="I37" s="27"/>
      <c r="J37" s="28"/>
      <c r="K37" s="25">
        <f t="shared" si="30"/>
        <v>1000</v>
      </c>
      <c r="L37" s="26">
        <f t="shared" si="22"/>
        <v>0</v>
      </c>
      <c r="M37" s="27"/>
      <c r="N37" s="30">
        <f t="shared" si="23"/>
        <v>0</v>
      </c>
      <c r="O37" s="31" t="str">
        <f t="shared" si="24"/>
        <v/>
      </c>
      <c r="Q37" s="28"/>
      <c r="R37" s="25">
        <f t="shared" si="31"/>
        <v>1000</v>
      </c>
      <c r="S37" s="26">
        <f t="shared" si="25"/>
        <v>0</v>
      </c>
      <c r="T37" s="27"/>
      <c r="U37" s="30">
        <f t="shared" si="1"/>
        <v>0</v>
      </c>
      <c r="V37" s="31" t="str">
        <f t="shared" si="2"/>
        <v/>
      </c>
      <c r="X37" s="28"/>
      <c r="Y37" s="25">
        <f t="shared" si="32"/>
        <v>1000</v>
      </c>
      <c r="Z37" s="26">
        <f t="shared" si="26"/>
        <v>0</v>
      </c>
      <c r="AA37" s="27"/>
      <c r="AB37" s="30">
        <f t="shared" si="3"/>
        <v>0</v>
      </c>
      <c r="AC37" s="31" t="str">
        <f t="shared" si="4"/>
        <v/>
      </c>
      <c r="AE37" s="28"/>
      <c r="AF37" s="25">
        <f t="shared" si="33"/>
        <v>1000</v>
      </c>
      <c r="AG37" s="26">
        <f t="shared" si="27"/>
        <v>0</v>
      </c>
      <c r="AH37" s="27"/>
      <c r="AI37" s="30">
        <f t="shared" si="5"/>
        <v>0</v>
      </c>
      <c r="AJ37" s="31" t="str">
        <f t="shared" si="6"/>
        <v/>
      </c>
      <c r="AL37" s="28"/>
      <c r="AM37" s="25">
        <f t="shared" si="34"/>
        <v>1000</v>
      </c>
      <c r="AN37" s="26">
        <f t="shared" si="28"/>
        <v>0</v>
      </c>
      <c r="AO37" s="27"/>
      <c r="AP37" s="30">
        <f t="shared" si="7"/>
        <v>0</v>
      </c>
      <c r="AQ37" s="31" t="str">
        <f t="shared" si="8"/>
        <v/>
      </c>
    </row>
    <row r="38" spans="2:43" x14ac:dyDescent="0.25">
      <c r="B38" s="33"/>
      <c r="C38" s="21"/>
      <c r="D38" s="22"/>
      <c r="E38" s="23"/>
      <c r="F38" s="24"/>
      <c r="G38" s="25">
        <f t="shared" si="35"/>
        <v>1000</v>
      </c>
      <c r="H38" s="26">
        <f t="shared" si="0"/>
        <v>0</v>
      </c>
      <c r="I38" s="27"/>
      <c r="J38" s="28"/>
      <c r="K38" s="25">
        <f t="shared" si="30"/>
        <v>1000</v>
      </c>
      <c r="L38" s="26">
        <f t="shared" si="22"/>
        <v>0</v>
      </c>
      <c r="M38" s="27"/>
      <c r="N38" s="30">
        <f t="shared" si="23"/>
        <v>0</v>
      </c>
      <c r="O38" s="31" t="str">
        <f t="shared" si="24"/>
        <v/>
      </c>
      <c r="Q38" s="28"/>
      <c r="R38" s="25">
        <f t="shared" si="31"/>
        <v>1000</v>
      </c>
      <c r="S38" s="26">
        <f t="shared" si="25"/>
        <v>0</v>
      </c>
      <c r="T38" s="27"/>
      <c r="U38" s="30">
        <f t="shared" si="1"/>
        <v>0</v>
      </c>
      <c r="V38" s="31" t="str">
        <f t="shared" si="2"/>
        <v/>
      </c>
      <c r="X38" s="28"/>
      <c r="Y38" s="25">
        <f t="shared" si="32"/>
        <v>1000</v>
      </c>
      <c r="Z38" s="26">
        <f t="shared" si="26"/>
        <v>0</v>
      </c>
      <c r="AA38" s="27"/>
      <c r="AB38" s="30">
        <f t="shared" si="3"/>
        <v>0</v>
      </c>
      <c r="AC38" s="31" t="str">
        <f t="shared" si="4"/>
        <v/>
      </c>
      <c r="AE38" s="28"/>
      <c r="AF38" s="25">
        <f t="shared" si="33"/>
        <v>1000</v>
      </c>
      <c r="AG38" s="26">
        <f t="shared" si="27"/>
        <v>0</v>
      </c>
      <c r="AH38" s="27"/>
      <c r="AI38" s="30">
        <f t="shared" si="5"/>
        <v>0</v>
      </c>
      <c r="AJ38" s="31" t="str">
        <f t="shared" si="6"/>
        <v/>
      </c>
      <c r="AL38" s="28"/>
      <c r="AM38" s="25">
        <f t="shared" si="34"/>
        <v>1000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45.32</v>
      </c>
      <c r="I39" s="62"/>
      <c r="J39" s="239"/>
      <c r="K39" s="240"/>
      <c r="L39" s="238">
        <f>SUM(L23:L38)</f>
        <v>47.410000000000004</v>
      </c>
      <c r="M39" s="62"/>
      <c r="N39" s="37">
        <f t="shared" si="23"/>
        <v>2.0900000000000034</v>
      </c>
      <c r="O39" s="38">
        <f t="shared" si="24"/>
        <v>4.6116504854369009E-2</v>
      </c>
      <c r="Q39" s="239"/>
      <c r="R39" s="240"/>
      <c r="S39" s="238">
        <f>SUM(S23:S38)</f>
        <v>50.63</v>
      </c>
      <c r="T39" s="62"/>
      <c r="U39" s="37">
        <f t="shared" si="1"/>
        <v>3.2199999999999989</v>
      </c>
      <c r="V39" s="38">
        <f t="shared" si="2"/>
        <v>6.7918160725585291E-2</v>
      </c>
      <c r="X39" s="239"/>
      <c r="Y39" s="240"/>
      <c r="Z39" s="238">
        <f>SUM(Z23:Z38)</f>
        <v>53.510000000000005</v>
      </c>
      <c r="AA39" s="62"/>
      <c r="AB39" s="37">
        <f t="shared" si="3"/>
        <v>2.8800000000000026</v>
      </c>
      <c r="AC39" s="38">
        <f t="shared" si="4"/>
        <v>5.6883270788070359E-2</v>
      </c>
      <c r="AE39" s="239"/>
      <c r="AF39" s="240"/>
      <c r="AG39" s="238">
        <f>SUM(AG23:AG38)</f>
        <v>55.46</v>
      </c>
      <c r="AH39" s="62"/>
      <c r="AI39" s="37">
        <f t="shared" si="5"/>
        <v>1.9499999999999957</v>
      </c>
      <c r="AJ39" s="38">
        <f t="shared" si="6"/>
        <v>3.6441786581947216E-2</v>
      </c>
      <c r="AL39" s="239"/>
      <c r="AM39" s="240"/>
      <c r="AN39" s="238">
        <f>SUM(AN23:AN38)</f>
        <v>56.919999999999995</v>
      </c>
      <c r="AO39" s="62"/>
      <c r="AP39" s="37">
        <f t="shared" si="7"/>
        <v>1.4599999999999937</v>
      </c>
      <c r="AQ39" s="38">
        <f t="shared" si="8"/>
        <v>2.6325279480706704E-2</v>
      </c>
    </row>
    <row r="40" spans="2:43" ht="25" x14ac:dyDescent="0.25">
      <c r="B40" s="40" t="s">
        <v>99</v>
      </c>
      <c r="C40" s="21"/>
      <c r="D40" s="22" t="s">
        <v>20</v>
      </c>
      <c r="E40" s="23"/>
      <c r="F40" s="24">
        <f>+'Proposed Rates'!D39</f>
        <v>-2.0000000000000001E-4</v>
      </c>
      <c r="G40" s="25">
        <f>$F$18</f>
        <v>1000</v>
      </c>
      <c r="H40" s="26">
        <f>G40*F40</f>
        <v>-0.2</v>
      </c>
      <c r="I40" s="27"/>
      <c r="J40" s="28">
        <f>+'Proposed Rates'!E39</f>
        <v>-5.9999999999999995E-4</v>
      </c>
      <c r="K40" s="25">
        <f>$F$18</f>
        <v>1000</v>
      </c>
      <c r="L40" s="26">
        <f>K40*J40</f>
        <v>-0.6</v>
      </c>
      <c r="M40" s="27"/>
      <c r="N40" s="30">
        <f>L40-H40</f>
        <v>-0.39999999999999997</v>
      </c>
      <c r="O40" s="31">
        <f>IF((H40)=0,"",(N40/H40))</f>
        <v>1.9999999999999998</v>
      </c>
      <c r="Q40" s="28">
        <f>+'Proposed Rates'!F39</f>
        <v>-5.9999999999999995E-4</v>
      </c>
      <c r="R40" s="25">
        <f>$F$18</f>
        <v>1000</v>
      </c>
      <c r="S40" s="26">
        <f>R40*Q40</f>
        <v>-0.6</v>
      </c>
      <c r="T40" s="27"/>
      <c r="U40" s="30">
        <f t="shared" si="1"/>
        <v>0</v>
      </c>
      <c r="V40" s="31">
        <f t="shared" si="2"/>
        <v>0</v>
      </c>
      <c r="X40" s="28">
        <f>+'Proposed Rates'!G39</f>
        <v>0</v>
      </c>
      <c r="Y40" s="25">
        <f>$F$18</f>
        <v>1000</v>
      </c>
      <c r="Z40" s="26">
        <f>Y40*X40</f>
        <v>0</v>
      </c>
      <c r="AA40" s="27"/>
      <c r="AB40" s="30">
        <f t="shared" si="3"/>
        <v>0.6</v>
      </c>
      <c r="AC40" s="31">
        <f t="shared" si="4"/>
        <v>-1</v>
      </c>
      <c r="AE40" s="28">
        <f>+'Proposed Rates'!H39</f>
        <v>0</v>
      </c>
      <c r="AF40" s="25">
        <f>$F$18</f>
        <v>1000</v>
      </c>
      <c r="AG40" s="26">
        <f>AF40*AE40</f>
        <v>0</v>
      </c>
      <c r="AH40" s="27"/>
      <c r="AI40" s="30">
        <f t="shared" si="5"/>
        <v>0</v>
      </c>
      <c r="AJ40" s="31" t="str">
        <f t="shared" si="6"/>
        <v/>
      </c>
      <c r="AL40" s="28">
        <f>+'Proposed Rates'!I39</f>
        <v>0</v>
      </c>
      <c r="AM40" s="25">
        <f>$F$18</f>
        <v>1000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44">$F$18</f>
        <v>1000</v>
      </c>
      <c r="H42" s="26">
        <f t="shared" ref="H42:H43" si="45">G42*F42</f>
        <v>0</v>
      </c>
      <c r="I42" s="41"/>
      <c r="J42" s="28">
        <f>+'Proposed Rates'!E140</f>
        <v>0</v>
      </c>
      <c r="K42" s="25">
        <f t="shared" ref="K42:K43" si="46">$F$18</f>
        <v>1000</v>
      </c>
      <c r="L42" s="26">
        <f t="shared" ref="L42:L43" si="47">K42*J42</f>
        <v>0</v>
      </c>
      <c r="M42" s="42"/>
      <c r="N42" s="30">
        <f t="shared" ref="N42:N43" si="48">L42-H42</f>
        <v>0</v>
      </c>
      <c r="O42" s="31" t="str">
        <f t="shared" ref="O42:O46" si="49">IF((H42)=0,"",(N42/H42))</f>
        <v/>
      </c>
      <c r="Q42" s="28">
        <f>+'Proposed Rates'!F140</f>
        <v>0</v>
      </c>
      <c r="R42" s="25">
        <f t="shared" ref="R42:R43" si="50">$F$18</f>
        <v>1000</v>
      </c>
      <c r="S42" s="26">
        <f t="shared" ref="S42:S43" si="51">R42*Q42</f>
        <v>0</v>
      </c>
      <c r="T42" s="42"/>
      <c r="U42" s="30">
        <f t="shared" si="1"/>
        <v>0</v>
      </c>
      <c r="V42" s="31" t="str">
        <f t="shared" si="2"/>
        <v/>
      </c>
      <c r="X42" s="28">
        <f>+'Proposed Rates'!G140</f>
        <v>0</v>
      </c>
      <c r="Y42" s="25">
        <f t="shared" ref="Y42:Y43" si="52">$F$18</f>
        <v>1000</v>
      </c>
      <c r="Z42" s="26">
        <f t="shared" ref="Z42:Z43" si="53">Y42*X42</f>
        <v>0</v>
      </c>
      <c r="AA42" s="42"/>
      <c r="AB42" s="30">
        <f t="shared" si="3"/>
        <v>0</v>
      </c>
      <c r="AC42" s="31" t="str">
        <f t="shared" si="4"/>
        <v/>
      </c>
      <c r="AE42" s="28">
        <f>+'Proposed Rates'!H140</f>
        <v>0</v>
      </c>
      <c r="AF42" s="25">
        <f t="shared" ref="AF42:AF43" si="54">$F$18</f>
        <v>1000</v>
      </c>
      <c r="AG42" s="26">
        <f t="shared" ref="AG42:AG43" si="55">AF42*AE42</f>
        <v>0</v>
      </c>
      <c r="AH42" s="42"/>
      <c r="AI42" s="30">
        <f t="shared" si="5"/>
        <v>0</v>
      </c>
      <c r="AJ42" s="31" t="str">
        <f t="shared" si="6"/>
        <v/>
      </c>
      <c r="AL42" s="28">
        <f>+'Proposed Rates'!I140</f>
        <v>0</v>
      </c>
      <c r="AM42" s="25">
        <f t="shared" ref="AM42:AM43" si="56">$F$18</f>
        <v>1000</v>
      </c>
      <c r="AN42" s="26">
        <f t="shared" ref="AN42:AN43" si="57">AM42*AL42</f>
        <v>0</v>
      </c>
      <c r="AO42" s="42"/>
      <c r="AP42" s="30">
        <f t="shared" si="7"/>
        <v>0</v>
      </c>
      <c r="AQ42" s="31" t="str">
        <f t="shared" si="8"/>
        <v/>
      </c>
    </row>
    <row r="43" spans="2:43" x14ac:dyDescent="0.25">
      <c r="B43" s="40"/>
      <c r="C43" s="21"/>
      <c r="D43" s="22"/>
      <c r="E43" s="23"/>
      <c r="F43" s="24"/>
      <c r="G43" s="25">
        <f t="shared" si="44"/>
        <v>1000</v>
      </c>
      <c r="H43" s="26">
        <f t="shared" si="45"/>
        <v>0</v>
      </c>
      <c r="I43" s="41"/>
      <c r="J43" s="28"/>
      <c r="K43" s="25">
        <f t="shared" si="46"/>
        <v>1000</v>
      </c>
      <c r="L43" s="26">
        <f t="shared" si="47"/>
        <v>0</v>
      </c>
      <c r="M43" s="42"/>
      <c r="N43" s="30">
        <f t="shared" si="48"/>
        <v>0</v>
      </c>
      <c r="O43" s="31" t="str">
        <f t="shared" si="49"/>
        <v/>
      </c>
      <c r="Q43" s="28"/>
      <c r="R43" s="25">
        <f t="shared" si="50"/>
        <v>1000</v>
      </c>
      <c r="S43" s="26">
        <f t="shared" si="51"/>
        <v>0</v>
      </c>
      <c r="T43" s="42"/>
      <c r="U43" s="30">
        <f t="shared" si="1"/>
        <v>0</v>
      </c>
      <c r="V43" s="31" t="str">
        <f t="shared" si="2"/>
        <v/>
      </c>
      <c r="X43" s="28"/>
      <c r="Y43" s="25">
        <f t="shared" si="52"/>
        <v>1000</v>
      </c>
      <c r="Z43" s="26">
        <f t="shared" si="53"/>
        <v>0</v>
      </c>
      <c r="AA43" s="42"/>
      <c r="AB43" s="30">
        <f t="shared" si="3"/>
        <v>0</v>
      </c>
      <c r="AC43" s="31" t="str">
        <f t="shared" si="4"/>
        <v/>
      </c>
      <c r="AE43" s="28"/>
      <c r="AF43" s="25">
        <f t="shared" si="54"/>
        <v>1000</v>
      </c>
      <c r="AG43" s="26">
        <f t="shared" si="55"/>
        <v>0</v>
      </c>
      <c r="AH43" s="42"/>
      <c r="AI43" s="30">
        <f t="shared" si="5"/>
        <v>0</v>
      </c>
      <c r="AJ43" s="31" t="str">
        <f t="shared" si="6"/>
        <v/>
      </c>
      <c r="AL43" s="28"/>
      <c r="AM43" s="25">
        <f t="shared" si="56"/>
        <v>1000</v>
      </c>
      <c r="AN43" s="26">
        <f t="shared" si="57"/>
        <v>0</v>
      </c>
      <c r="AO43" s="42"/>
      <c r="AP43" s="30">
        <f t="shared" si="7"/>
        <v>0</v>
      </c>
      <c r="AQ43" s="31" t="str">
        <f t="shared" si="8"/>
        <v/>
      </c>
    </row>
    <row r="44" spans="2:43" x14ac:dyDescent="0.25">
      <c r="B44" s="43" t="s">
        <v>24</v>
      </c>
      <c r="C44" s="21"/>
      <c r="D44" s="22" t="s">
        <v>20</v>
      </c>
      <c r="E44" s="23"/>
      <c r="F44" s="44">
        <f>'Proposed Rates'!D234</f>
        <v>6.0000000000000002E-5</v>
      </c>
      <c r="G44" s="45">
        <f>$F$18*(1+F73)</f>
        <v>1033.5</v>
      </c>
      <c r="H44" s="26">
        <f>G44*F44</f>
        <v>6.2010000000000003E-2</v>
      </c>
      <c r="I44" s="27"/>
      <c r="J44" s="46">
        <f>'Proposed Rates'!E234</f>
        <v>6.0000000000000002E-5</v>
      </c>
      <c r="K44" s="45">
        <f>$F$18*(1+J73)</f>
        <v>1033.8</v>
      </c>
      <c r="L44" s="26">
        <f>K44*J44</f>
        <v>6.2028E-2</v>
      </c>
      <c r="M44" s="27"/>
      <c r="N44" s="30">
        <f>L44-H44</f>
        <v>1.7999999999997185E-5</v>
      </c>
      <c r="O44" s="31">
        <f>IF((H44)=0,"",(N44/H44))</f>
        <v>2.9027576197382978E-4</v>
      </c>
      <c r="Q44" s="46">
        <f>'Proposed Rates'!F234</f>
        <v>6.0000000000000002E-5</v>
      </c>
      <c r="R44" s="45">
        <f>$F$18*(1+Q73)</f>
        <v>1033.8</v>
      </c>
      <c r="S44" s="26">
        <f>R44*Q44</f>
        <v>6.2028E-2</v>
      </c>
      <c r="T44" s="27"/>
      <c r="U44" s="30">
        <f t="shared" si="1"/>
        <v>0</v>
      </c>
      <c r="V44" s="31">
        <f t="shared" si="2"/>
        <v>0</v>
      </c>
      <c r="X44" s="46">
        <f>'Proposed Rates'!G234</f>
        <v>6.0000000000000002E-5</v>
      </c>
      <c r="Y44" s="45">
        <f>$F$18*(1+X73)</f>
        <v>1033.8</v>
      </c>
      <c r="Z44" s="26">
        <f>Y44*X44</f>
        <v>6.2028E-2</v>
      </c>
      <c r="AA44" s="27"/>
      <c r="AB44" s="30">
        <f t="shared" si="3"/>
        <v>0</v>
      </c>
      <c r="AC44" s="31">
        <f t="shared" si="4"/>
        <v>0</v>
      </c>
      <c r="AE44" s="46">
        <f>'Proposed Rates'!H234</f>
        <v>6.0000000000000002E-5</v>
      </c>
      <c r="AF44" s="45">
        <f>$F$18*(1+AE73)</f>
        <v>1033.8</v>
      </c>
      <c r="AG44" s="26">
        <f>AF44*AE44</f>
        <v>6.2028E-2</v>
      </c>
      <c r="AH44" s="27"/>
      <c r="AI44" s="30">
        <f t="shared" si="5"/>
        <v>0</v>
      </c>
      <c r="AJ44" s="31">
        <f t="shared" si="6"/>
        <v>0</v>
      </c>
      <c r="AL44" s="46">
        <f>'Proposed Rates'!I234</f>
        <v>6.0000000000000002E-5</v>
      </c>
      <c r="AM44" s="45">
        <f>$F$18*(1+AL73)</f>
        <v>1033.8</v>
      </c>
      <c r="AN44" s="26">
        <f>AM44*AL44</f>
        <v>6.2028E-2</v>
      </c>
      <c r="AO44" s="27"/>
      <c r="AP44" s="30">
        <f t="shared" si="7"/>
        <v>0</v>
      </c>
      <c r="AQ44" s="31">
        <f t="shared" si="8"/>
        <v>0</v>
      </c>
    </row>
    <row r="45" spans="2:43" x14ac:dyDescent="0.25">
      <c r="B45" s="43" t="s">
        <v>25</v>
      </c>
      <c r="C45" s="21"/>
      <c r="D45" s="22"/>
      <c r="E45" s="23"/>
      <c r="F45" s="47">
        <f>0.65*$J$54+0.17*$J$55+0.18*$J$56</f>
        <v>0.12756999999999999</v>
      </c>
      <c r="G45" s="48">
        <f>$F$18*(1+$F$73)-$F$18</f>
        <v>33.5</v>
      </c>
      <c r="H45" s="26">
        <f t="shared" ref="H45" si="58">G45*F45</f>
        <v>4.2735949999999994</v>
      </c>
      <c r="I45" s="27"/>
      <c r="J45" s="49">
        <f>0.65*$J$54+0.17*$J$55+0.18*$J$56</f>
        <v>0.12756999999999999</v>
      </c>
      <c r="K45" s="48">
        <f>$F$18*(1+$J$73)-$F$18</f>
        <v>33.799999999999955</v>
      </c>
      <c r="L45" s="26">
        <f t="shared" ref="L45" si="59">K45*J45</f>
        <v>4.311865999999994</v>
      </c>
      <c r="M45" s="27"/>
      <c r="N45" s="30">
        <f t="shared" ref="N45" si="60">L45-H45</f>
        <v>3.8270999999994615E-2</v>
      </c>
      <c r="O45" s="31">
        <f t="shared" ref="O45" si="61">IF((H45)=0,"",(N45/H45))</f>
        <v>8.955223880595756E-3</v>
      </c>
      <c r="Q45" s="49">
        <f>0.65*$Q$54+0.17*$Q$55+0.18*$Q$56</f>
        <v>0.12756999999999999</v>
      </c>
      <c r="R45" s="48">
        <f>$F$18*(1+Q73)-$F$18</f>
        <v>33.799999999999955</v>
      </c>
      <c r="S45" s="26">
        <f t="shared" ref="S45" si="62">R45*Q45</f>
        <v>4.311865999999994</v>
      </c>
      <c r="T45" s="27"/>
      <c r="U45" s="30">
        <f t="shared" si="1"/>
        <v>0</v>
      </c>
      <c r="V45" s="31">
        <f t="shared" si="2"/>
        <v>0</v>
      </c>
      <c r="X45" s="49">
        <f>0.65*$X$54+0.17*$X$55+0.18*$X$56</f>
        <v>0.12756999999999999</v>
      </c>
      <c r="Y45" s="48">
        <f>$F$18*(1+X73)-$F$18</f>
        <v>33.799999999999955</v>
      </c>
      <c r="Z45" s="26">
        <f t="shared" ref="Z45" si="63">Y45*X45</f>
        <v>4.311865999999994</v>
      </c>
      <c r="AA45" s="27"/>
      <c r="AB45" s="30">
        <f t="shared" si="3"/>
        <v>0</v>
      </c>
      <c r="AC45" s="31">
        <f t="shared" si="4"/>
        <v>0</v>
      </c>
      <c r="AE45" s="49">
        <f>0.65*$AE$54+0.17*$AE$55+0.18*$AE$56</f>
        <v>0.12756999999999999</v>
      </c>
      <c r="AF45" s="48">
        <f>$F$18*(1+AE73)-$F$18</f>
        <v>33.799999999999955</v>
      </c>
      <c r="AG45" s="26">
        <f t="shared" ref="AG45" si="64">AF45*AE45</f>
        <v>4.311865999999994</v>
      </c>
      <c r="AH45" s="27"/>
      <c r="AI45" s="30">
        <f t="shared" si="5"/>
        <v>0</v>
      </c>
      <c r="AJ45" s="31">
        <f t="shared" si="6"/>
        <v>0</v>
      </c>
      <c r="AL45" s="49">
        <f>0.65*$AL$54+0.17*$AL$55+0.18*$AL$56</f>
        <v>0.12756999999999999</v>
      </c>
      <c r="AM45" s="48">
        <f>$F$18*(1+AL73)-$F$18</f>
        <v>33.799999999999955</v>
      </c>
      <c r="AN45" s="26">
        <f t="shared" ref="AN45" si="65">AM45*AL45</f>
        <v>4.311865999999994</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9"/>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50.025604999999999</v>
      </c>
      <c r="I47" s="36"/>
      <c r="J47" s="53"/>
      <c r="K47" s="55"/>
      <c r="L47" s="54">
        <f>SUM(L40:L46)+L39</f>
        <v>51.753893999999995</v>
      </c>
      <c r="M47" s="36"/>
      <c r="N47" s="37">
        <f t="shared" ref="N47:N64" si="66">L47-H47</f>
        <v>1.7282889999999966</v>
      </c>
      <c r="O47" s="38">
        <f t="shared" ref="O47:O64" si="67">IF((H47)=0,"",(N47/H47))</f>
        <v>3.4548087924173965E-2</v>
      </c>
      <c r="Q47" s="53"/>
      <c r="R47" s="55"/>
      <c r="S47" s="54">
        <f>SUM(S40:S46)+S39</f>
        <v>54.973893999999994</v>
      </c>
      <c r="T47" s="36"/>
      <c r="U47" s="37">
        <f t="shared" si="1"/>
        <v>3.2199999999999989</v>
      </c>
      <c r="V47" s="38">
        <f t="shared" si="2"/>
        <v>6.2217540577719603E-2</v>
      </c>
      <c r="X47" s="53"/>
      <c r="Y47" s="55"/>
      <c r="Z47" s="54">
        <f>SUM(Z40:Z46)+Z39</f>
        <v>58.453893999999998</v>
      </c>
      <c r="AA47" s="36"/>
      <c r="AB47" s="37">
        <f t="shared" si="3"/>
        <v>3.480000000000004</v>
      </c>
      <c r="AC47" s="38">
        <f t="shared" si="4"/>
        <v>6.330277422225182E-2</v>
      </c>
      <c r="AE47" s="53"/>
      <c r="AF47" s="55"/>
      <c r="AG47" s="54">
        <f>SUM(AG40:AG46)+AG39</f>
        <v>60.403893999999994</v>
      </c>
      <c r="AH47" s="36"/>
      <c r="AI47" s="37">
        <f t="shared" si="5"/>
        <v>1.9499999999999957</v>
      </c>
      <c r="AJ47" s="38">
        <f t="shared" si="6"/>
        <v>3.3359625280053984E-2</v>
      </c>
      <c r="AL47" s="53"/>
      <c r="AM47" s="55"/>
      <c r="AN47" s="54">
        <f>SUM(AN40:AN46)+AN39</f>
        <v>61.863893999999988</v>
      </c>
      <c r="AO47" s="36"/>
      <c r="AP47" s="37">
        <f t="shared" si="7"/>
        <v>1.4599999999999937</v>
      </c>
      <c r="AQ47" s="38">
        <f t="shared" si="8"/>
        <v>2.4170627145329304E-2</v>
      </c>
    </row>
    <row r="48" spans="2:43" x14ac:dyDescent="0.25">
      <c r="B48" s="27" t="s">
        <v>28</v>
      </c>
      <c r="C48" s="27"/>
      <c r="D48" s="56" t="s">
        <v>20</v>
      </c>
      <c r="E48" s="57"/>
      <c r="F48" s="28">
        <f>'Proposed Rates'!D154</f>
        <v>7.1000000000000004E-3</v>
      </c>
      <c r="G48" s="58">
        <f>F18*(1+F73)</f>
        <v>1033.5</v>
      </c>
      <c r="H48" s="26">
        <f>G48*F48</f>
        <v>7.3378500000000004</v>
      </c>
      <c r="I48" s="27"/>
      <c r="J48" s="28">
        <f>'Proposed Rates'!E154</f>
        <v>7.1000000000000004E-3</v>
      </c>
      <c r="K48" s="59">
        <f>F18*(1+J73)</f>
        <v>1033.8</v>
      </c>
      <c r="L48" s="26">
        <f>K48*J48</f>
        <v>7.3399799999999997</v>
      </c>
      <c r="M48" s="27"/>
      <c r="N48" s="30">
        <f t="shared" si="66"/>
        <v>2.1299999999992991E-3</v>
      </c>
      <c r="O48" s="31">
        <f t="shared" si="67"/>
        <v>2.9027576197377964E-4</v>
      </c>
      <c r="Q48" s="28">
        <f>'Proposed Rates'!F154</f>
        <v>7.1000000000000004E-3</v>
      </c>
      <c r="R48" s="59">
        <f>$F$18*(1+Q73)</f>
        <v>1033.8</v>
      </c>
      <c r="S48" s="26">
        <f>R48*Q48</f>
        <v>7.3399799999999997</v>
      </c>
      <c r="T48" s="27"/>
      <c r="U48" s="30">
        <f t="shared" si="1"/>
        <v>0</v>
      </c>
      <c r="V48" s="31">
        <f t="shared" si="2"/>
        <v>0</v>
      </c>
      <c r="X48" s="28">
        <f>'Proposed Rates'!G154</f>
        <v>7.1000000000000004E-3</v>
      </c>
      <c r="Y48" s="59">
        <f>$F$18*(1+X73)</f>
        <v>1033.8</v>
      </c>
      <c r="Z48" s="26">
        <f>Y48*X48</f>
        <v>7.3399799999999997</v>
      </c>
      <c r="AA48" s="27"/>
      <c r="AB48" s="30">
        <f t="shared" si="3"/>
        <v>0</v>
      </c>
      <c r="AC48" s="31">
        <f t="shared" si="4"/>
        <v>0</v>
      </c>
      <c r="AE48" s="28">
        <f>'Proposed Rates'!H154</f>
        <v>7.1000000000000004E-3</v>
      </c>
      <c r="AF48" s="59">
        <f>$F$18*(1+AE73)</f>
        <v>1033.8</v>
      </c>
      <c r="AG48" s="26">
        <f>AF48*AE48</f>
        <v>7.3399799999999997</v>
      </c>
      <c r="AH48" s="27"/>
      <c r="AI48" s="30">
        <f t="shared" si="5"/>
        <v>0</v>
      </c>
      <c r="AJ48" s="31">
        <f t="shared" si="6"/>
        <v>0</v>
      </c>
      <c r="AL48" s="28">
        <f>'Proposed Rates'!I154</f>
        <v>7.1000000000000004E-3</v>
      </c>
      <c r="AM48" s="59">
        <f>$F$18*(1+AL73)</f>
        <v>1033.8</v>
      </c>
      <c r="AN48" s="26">
        <f>AM48*AL48</f>
        <v>7.3399799999999997</v>
      </c>
      <c r="AO48" s="27"/>
      <c r="AP48" s="30">
        <f t="shared" si="7"/>
        <v>0</v>
      </c>
      <c r="AQ48" s="31">
        <f t="shared" si="8"/>
        <v>0</v>
      </c>
    </row>
    <row r="49" spans="2:43" ht="25" x14ac:dyDescent="0.25">
      <c r="B49" s="60" t="s">
        <v>29</v>
      </c>
      <c r="C49" s="27"/>
      <c r="D49" s="56" t="s">
        <v>20</v>
      </c>
      <c r="E49" s="57"/>
      <c r="F49" s="28">
        <f>'Proposed Rates'!D168</f>
        <v>5.0000000000000001E-3</v>
      </c>
      <c r="G49" s="58">
        <f>G48</f>
        <v>1033.5</v>
      </c>
      <c r="H49" s="26">
        <f>G49*F49</f>
        <v>5.1675000000000004</v>
      </c>
      <c r="I49" s="27"/>
      <c r="J49" s="28">
        <f>'Proposed Rates'!E168</f>
        <v>5.0000000000000001E-3</v>
      </c>
      <c r="K49" s="59">
        <f>K48</f>
        <v>1033.8</v>
      </c>
      <c r="L49" s="26">
        <f>K49*J49</f>
        <v>5.1689999999999996</v>
      </c>
      <c r="M49" s="27"/>
      <c r="N49" s="30">
        <f t="shared" si="66"/>
        <v>1.4999999999991687E-3</v>
      </c>
      <c r="O49" s="31">
        <f t="shared" si="67"/>
        <v>2.9027576197371426E-4</v>
      </c>
      <c r="Q49" s="28">
        <f>'Proposed Rates'!F168</f>
        <v>5.0000000000000001E-3</v>
      </c>
      <c r="R49" s="59">
        <f>R48</f>
        <v>1033.8</v>
      </c>
      <c r="S49" s="26">
        <f>R49*Q49</f>
        <v>5.1689999999999996</v>
      </c>
      <c r="T49" s="27"/>
      <c r="U49" s="30">
        <f t="shared" si="1"/>
        <v>0</v>
      </c>
      <c r="V49" s="31">
        <f t="shared" si="2"/>
        <v>0</v>
      </c>
      <c r="X49" s="28">
        <f>'Proposed Rates'!G168</f>
        <v>5.0000000000000001E-3</v>
      </c>
      <c r="Y49" s="59">
        <f>Y48</f>
        <v>1033.8</v>
      </c>
      <c r="Z49" s="26">
        <f>Y49*X49</f>
        <v>5.1689999999999996</v>
      </c>
      <c r="AA49" s="27"/>
      <c r="AB49" s="30">
        <f t="shared" si="3"/>
        <v>0</v>
      </c>
      <c r="AC49" s="31">
        <f t="shared" si="4"/>
        <v>0</v>
      </c>
      <c r="AE49" s="28">
        <f>'Proposed Rates'!H168</f>
        <v>5.0000000000000001E-3</v>
      </c>
      <c r="AF49" s="59">
        <f>AF48</f>
        <v>1033.8</v>
      </c>
      <c r="AG49" s="26">
        <f>AF49*AE49</f>
        <v>5.1689999999999996</v>
      </c>
      <c r="AH49" s="27"/>
      <c r="AI49" s="30">
        <f t="shared" si="5"/>
        <v>0</v>
      </c>
      <c r="AJ49" s="31">
        <f t="shared" si="6"/>
        <v>0</v>
      </c>
      <c r="AL49" s="28">
        <f>'Proposed Rates'!I168</f>
        <v>5.0000000000000001E-3</v>
      </c>
      <c r="AM49" s="59">
        <f>AM48</f>
        <v>1033.8</v>
      </c>
      <c r="AN49" s="26">
        <f>AM49*AL49</f>
        <v>5.1689999999999996</v>
      </c>
      <c r="AO49" s="27"/>
      <c r="AP49" s="30">
        <f t="shared" si="7"/>
        <v>0</v>
      </c>
      <c r="AQ49" s="31">
        <f t="shared" si="8"/>
        <v>0</v>
      </c>
    </row>
    <row r="50" spans="2:43" ht="26" x14ac:dyDescent="0.25">
      <c r="B50" s="50" t="s">
        <v>30</v>
      </c>
      <c r="C50" s="35"/>
      <c r="D50" s="35"/>
      <c r="E50" s="35"/>
      <c r="F50" s="61"/>
      <c r="G50" s="53"/>
      <c r="H50" s="54">
        <f>SUM(H47:H49)</f>
        <v>62.530955000000006</v>
      </c>
      <c r="I50" s="62"/>
      <c r="J50" s="63"/>
      <c r="K50" s="64"/>
      <c r="L50" s="54">
        <f>SUM(L47:L49)</f>
        <v>64.262873999999996</v>
      </c>
      <c r="M50" s="62"/>
      <c r="N50" s="37">
        <f t="shared" si="66"/>
        <v>1.7319189999999907</v>
      </c>
      <c r="O50" s="38">
        <f t="shared" si="67"/>
        <v>2.7696986236656555E-2</v>
      </c>
      <c r="Q50" s="63"/>
      <c r="R50" s="64"/>
      <c r="S50" s="54">
        <f>SUM(S47:S49)</f>
        <v>67.482873999999995</v>
      </c>
      <c r="T50" s="62"/>
      <c r="U50" s="37">
        <f t="shared" si="1"/>
        <v>3.2199999999999989</v>
      </c>
      <c r="V50" s="38">
        <f t="shared" si="2"/>
        <v>5.0106691462320829E-2</v>
      </c>
      <c r="X50" s="63"/>
      <c r="Y50" s="64"/>
      <c r="Z50" s="54">
        <f>SUM(Z47:Z49)</f>
        <v>70.962873999999999</v>
      </c>
      <c r="AA50" s="62"/>
      <c r="AB50" s="37">
        <f t="shared" si="3"/>
        <v>3.480000000000004</v>
      </c>
      <c r="AC50" s="38">
        <f t="shared" si="4"/>
        <v>5.1568639474365068E-2</v>
      </c>
      <c r="AE50" s="63"/>
      <c r="AF50" s="64"/>
      <c r="AG50" s="54">
        <f>SUM(AG47:AG49)</f>
        <v>72.912873999999988</v>
      </c>
      <c r="AH50" s="62"/>
      <c r="AI50" s="37">
        <f t="shared" si="5"/>
        <v>1.9499999999999886</v>
      </c>
      <c r="AJ50" s="38">
        <f t="shared" si="6"/>
        <v>2.7479157622618114E-2</v>
      </c>
      <c r="AL50" s="63"/>
      <c r="AM50" s="64"/>
      <c r="AN50" s="54">
        <f>SUM(AN47:AN49)</f>
        <v>74.372873999999982</v>
      </c>
      <c r="AO50" s="62"/>
      <c r="AP50" s="37">
        <f t="shared" si="7"/>
        <v>1.4599999999999937</v>
      </c>
      <c r="AQ50" s="38">
        <f t="shared" si="8"/>
        <v>2.0023898660200858E-2</v>
      </c>
    </row>
    <row r="51" spans="2:43" ht="25" x14ac:dyDescent="0.25">
      <c r="B51" s="65" t="s">
        <v>31</v>
      </c>
      <c r="C51" s="21"/>
      <c r="D51" s="22" t="s">
        <v>20</v>
      </c>
      <c r="E51" s="23"/>
      <c r="F51" s="66">
        <f>'Proposed Rates'!D181</f>
        <v>3.3999999999999998E-3</v>
      </c>
      <c r="G51" s="58">
        <f>G49</f>
        <v>1033.5</v>
      </c>
      <c r="H51" s="67">
        <f t="shared" ref="H51:H53" si="68">G51*F51</f>
        <v>3.5139</v>
      </c>
      <c r="I51" s="27"/>
      <c r="J51" s="66">
        <f>'Proposed Rates'!E181</f>
        <v>3.3999999999999998E-3</v>
      </c>
      <c r="K51" s="59">
        <f>K49</f>
        <v>1033.8</v>
      </c>
      <c r="L51" s="67">
        <f t="shared" ref="L51:L53" si="69">K51*J51</f>
        <v>3.5149199999999996</v>
      </c>
      <c r="M51" s="27"/>
      <c r="N51" s="30">
        <f t="shared" si="66"/>
        <v>1.0199999999995768E-3</v>
      </c>
      <c r="O51" s="68">
        <f t="shared" si="67"/>
        <v>2.9027576197375476E-4</v>
      </c>
      <c r="Q51" s="66">
        <f>'Proposed Rates'!F181</f>
        <v>3.3999999999999998E-3</v>
      </c>
      <c r="R51" s="59">
        <f>R49</f>
        <v>1033.8</v>
      </c>
      <c r="S51" s="67">
        <f t="shared" ref="S51:S53" si="70">R51*Q51</f>
        <v>3.5149199999999996</v>
      </c>
      <c r="T51" s="27"/>
      <c r="U51" s="30">
        <f t="shared" si="1"/>
        <v>0</v>
      </c>
      <c r="V51" s="68">
        <f t="shared" si="2"/>
        <v>0</v>
      </c>
      <c r="X51" s="66">
        <f>'Proposed Rates'!G181</f>
        <v>3.3999999999999998E-3</v>
      </c>
      <c r="Y51" s="59">
        <f>Y49</f>
        <v>1033.8</v>
      </c>
      <c r="Z51" s="67">
        <f t="shared" ref="Z51:Z53" si="71">Y51*X51</f>
        <v>3.5149199999999996</v>
      </c>
      <c r="AA51" s="27"/>
      <c r="AB51" s="30">
        <f t="shared" si="3"/>
        <v>0</v>
      </c>
      <c r="AC51" s="68">
        <f t="shared" si="4"/>
        <v>0</v>
      </c>
      <c r="AE51" s="66">
        <f>'Proposed Rates'!H181</f>
        <v>3.3999999999999998E-3</v>
      </c>
      <c r="AF51" s="59">
        <f>AF49</f>
        <v>1033.8</v>
      </c>
      <c r="AG51" s="67">
        <f t="shared" ref="AG51:AG53" si="72">AF51*AE51</f>
        <v>3.5149199999999996</v>
      </c>
      <c r="AH51" s="27"/>
      <c r="AI51" s="30">
        <f t="shared" si="5"/>
        <v>0</v>
      </c>
      <c r="AJ51" s="68">
        <f t="shared" si="6"/>
        <v>0</v>
      </c>
      <c r="AL51" s="66">
        <f>'Proposed Rates'!I181</f>
        <v>3.3999999999999998E-3</v>
      </c>
      <c r="AM51" s="59">
        <f>AM49</f>
        <v>1033.8</v>
      </c>
      <c r="AN51" s="67">
        <f t="shared" ref="AN51:AN53" si="73">AM51*AL51</f>
        <v>3.5149199999999996</v>
      </c>
      <c r="AO51" s="27"/>
      <c r="AP51" s="30">
        <f t="shared" si="7"/>
        <v>0</v>
      </c>
      <c r="AQ51" s="68">
        <f t="shared" si="8"/>
        <v>0</v>
      </c>
    </row>
    <row r="52" spans="2:43" ht="25" x14ac:dyDescent="0.25">
      <c r="B52" s="65" t="s">
        <v>32</v>
      </c>
      <c r="C52" s="21"/>
      <c r="D52" s="22" t="s">
        <v>20</v>
      </c>
      <c r="E52" s="23"/>
      <c r="F52" s="66">
        <f>'Proposed Rates'!D195</f>
        <v>5.0000000000000001E-4</v>
      </c>
      <c r="G52" s="58">
        <f>G49</f>
        <v>1033.5</v>
      </c>
      <c r="H52" s="67">
        <f t="shared" si="68"/>
        <v>0.51675000000000004</v>
      </c>
      <c r="I52" s="27"/>
      <c r="J52" s="66">
        <f>'Proposed Rates'!E195</f>
        <v>5.0000000000000001E-4</v>
      </c>
      <c r="K52" s="59">
        <f>K49</f>
        <v>1033.8</v>
      </c>
      <c r="L52" s="67">
        <f t="shared" si="69"/>
        <v>0.51690000000000003</v>
      </c>
      <c r="M52" s="27"/>
      <c r="N52" s="30">
        <f t="shared" si="66"/>
        <v>1.4999999999998348E-4</v>
      </c>
      <c r="O52" s="68">
        <f t="shared" si="67"/>
        <v>2.9027576197384317E-4</v>
      </c>
      <c r="Q52" s="66">
        <f>'Proposed Rates'!F195</f>
        <v>5.0000000000000001E-4</v>
      </c>
      <c r="R52" s="59">
        <f>R49</f>
        <v>1033.8</v>
      </c>
      <c r="S52" s="67">
        <f t="shared" si="70"/>
        <v>0.51690000000000003</v>
      </c>
      <c r="T52" s="27"/>
      <c r="U52" s="30">
        <f t="shared" si="1"/>
        <v>0</v>
      </c>
      <c r="V52" s="68">
        <f t="shared" si="2"/>
        <v>0</v>
      </c>
      <c r="X52" s="66">
        <f>'Proposed Rates'!G195</f>
        <v>5.0000000000000001E-4</v>
      </c>
      <c r="Y52" s="59">
        <f>Y49</f>
        <v>1033.8</v>
      </c>
      <c r="Z52" s="67">
        <f t="shared" si="71"/>
        <v>0.51690000000000003</v>
      </c>
      <c r="AA52" s="27"/>
      <c r="AB52" s="30">
        <f t="shared" si="3"/>
        <v>0</v>
      </c>
      <c r="AC52" s="68">
        <f t="shared" si="4"/>
        <v>0</v>
      </c>
      <c r="AE52" s="66">
        <f>'Proposed Rates'!H195</f>
        <v>5.0000000000000001E-4</v>
      </c>
      <c r="AF52" s="59">
        <f>AF49</f>
        <v>1033.8</v>
      </c>
      <c r="AG52" s="67">
        <f t="shared" si="72"/>
        <v>0.51690000000000003</v>
      </c>
      <c r="AH52" s="27"/>
      <c r="AI52" s="30">
        <f t="shared" si="5"/>
        <v>0</v>
      </c>
      <c r="AJ52" s="68">
        <f t="shared" si="6"/>
        <v>0</v>
      </c>
      <c r="AL52" s="66">
        <f>'Proposed Rates'!I195</f>
        <v>5.0000000000000001E-4</v>
      </c>
      <c r="AM52" s="59">
        <f>AM49</f>
        <v>1033.8</v>
      </c>
      <c r="AN52" s="67">
        <f t="shared" si="73"/>
        <v>0.51690000000000003</v>
      </c>
      <c r="AO52" s="27"/>
      <c r="AP52" s="30">
        <f t="shared" si="7"/>
        <v>0</v>
      </c>
      <c r="AQ52" s="68">
        <f t="shared" si="8"/>
        <v>0</v>
      </c>
    </row>
    <row r="53" spans="2:43" x14ac:dyDescent="0.25">
      <c r="B53" s="21" t="s">
        <v>33</v>
      </c>
      <c r="C53" s="21"/>
      <c r="D53" s="22" t="s">
        <v>17</v>
      </c>
      <c r="E53" s="23"/>
      <c r="F53" s="66">
        <f>'Proposed Rates'!D209</f>
        <v>0.25</v>
      </c>
      <c r="G53" s="25">
        <v>1</v>
      </c>
      <c r="H53" s="67">
        <f t="shared" si="68"/>
        <v>0.25</v>
      </c>
      <c r="I53" s="27"/>
      <c r="J53" s="66">
        <f>'Proposed Rates'!E209</f>
        <v>0.62</v>
      </c>
      <c r="K53" s="29">
        <v>1</v>
      </c>
      <c r="L53" s="67">
        <f t="shared" si="69"/>
        <v>0.62</v>
      </c>
      <c r="M53" s="27"/>
      <c r="N53" s="30">
        <f t="shared" si="66"/>
        <v>0.37</v>
      </c>
      <c r="O53" s="68">
        <f t="shared" si="67"/>
        <v>1.48</v>
      </c>
      <c r="Q53" s="66">
        <f>'Proposed Rates'!F209</f>
        <v>0.64</v>
      </c>
      <c r="R53" s="29">
        <v>1</v>
      </c>
      <c r="S53" s="67">
        <f t="shared" si="70"/>
        <v>0.64</v>
      </c>
      <c r="T53" s="27"/>
      <c r="U53" s="30">
        <f t="shared" si="1"/>
        <v>2.0000000000000018E-2</v>
      </c>
      <c r="V53" s="68">
        <f t="shared" si="2"/>
        <v>3.2258064516129059E-2</v>
      </c>
      <c r="X53" s="66">
        <f>'Proposed Rates'!G209</f>
        <v>0.66</v>
      </c>
      <c r="Y53" s="29">
        <v>1</v>
      </c>
      <c r="Z53" s="67">
        <f t="shared" si="71"/>
        <v>0.66</v>
      </c>
      <c r="AA53" s="27"/>
      <c r="AB53" s="30">
        <f t="shared" si="3"/>
        <v>2.0000000000000018E-2</v>
      </c>
      <c r="AC53" s="68">
        <f t="shared" si="4"/>
        <v>3.1250000000000028E-2</v>
      </c>
      <c r="AE53" s="66">
        <f>'Proposed Rates'!H209</f>
        <v>0.68</v>
      </c>
      <c r="AF53" s="29">
        <v>1</v>
      </c>
      <c r="AG53" s="67">
        <f t="shared" si="72"/>
        <v>0.68</v>
      </c>
      <c r="AH53" s="27"/>
      <c r="AI53" s="30">
        <f t="shared" si="5"/>
        <v>2.0000000000000018E-2</v>
      </c>
      <c r="AJ53" s="68">
        <f t="shared" si="6"/>
        <v>3.0303030303030328E-2</v>
      </c>
      <c r="AL53" s="66">
        <f>'Proposed Rates'!I209</f>
        <v>0.7</v>
      </c>
      <c r="AM53" s="29">
        <v>1</v>
      </c>
      <c r="AN53" s="67">
        <f t="shared" si="73"/>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650</v>
      </c>
      <c r="H54" s="67">
        <f t="shared" ref="H54:H56" si="74">G54*F54</f>
        <v>65.650000000000006</v>
      </c>
      <c r="I54" s="27"/>
      <c r="J54" s="66">
        <f>'Proposed Rates'!E222</f>
        <v>0.10100000000000001</v>
      </c>
      <c r="K54" s="71">
        <f>$G$54</f>
        <v>650</v>
      </c>
      <c r="L54" s="67">
        <f t="shared" ref="L54:L56" si="75">K54*J54</f>
        <v>65.650000000000006</v>
      </c>
      <c r="M54" s="27"/>
      <c r="N54" s="30">
        <f t="shared" si="66"/>
        <v>0</v>
      </c>
      <c r="O54" s="68">
        <f t="shared" si="67"/>
        <v>0</v>
      </c>
      <c r="Q54" s="66">
        <f>'Proposed Rates'!F222</f>
        <v>0.10100000000000001</v>
      </c>
      <c r="R54" s="71">
        <f>$G$54</f>
        <v>650</v>
      </c>
      <c r="S54" s="67">
        <f t="shared" ref="S54:S56" si="76">R54*Q54</f>
        <v>65.650000000000006</v>
      </c>
      <c r="T54" s="27"/>
      <c r="U54" s="30">
        <f t="shared" si="1"/>
        <v>0</v>
      </c>
      <c r="V54" s="68">
        <f t="shared" si="2"/>
        <v>0</v>
      </c>
      <c r="X54" s="66">
        <f>'Proposed Rates'!G222</f>
        <v>0.10100000000000001</v>
      </c>
      <c r="Y54" s="71">
        <f>$G$54</f>
        <v>650</v>
      </c>
      <c r="Z54" s="67">
        <f t="shared" ref="Z54:Z56" si="77">Y54*X54</f>
        <v>65.650000000000006</v>
      </c>
      <c r="AA54" s="27"/>
      <c r="AB54" s="30">
        <f t="shared" si="3"/>
        <v>0</v>
      </c>
      <c r="AC54" s="68">
        <f t="shared" si="4"/>
        <v>0</v>
      </c>
      <c r="AE54" s="66">
        <f>'Proposed Rates'!H222</f>
        <v>0.10100000000000001</v>
      </c>
      <c r="AF54" s="71">
        <f>$G$54</f>
        <v>650</v>
      </c>
      <c r="AG54" s="67">
        <f t="shared" ref="AG54:AG56" si="78">AF54*AE54</f>
        <v>65.650000000000006</v>
      </c>
      <c r="AH54" s="27"/>
      <c r="AI54" s="30">
        <f t="shared" si="5"/>
        <v>0</v>
      </c>
      <c r="AJ54" s="68">
        <f t="shared" si="6"/>
        <v>0</v>
      </c>
      <c r="AL54" s="66">
        <f>'Proposed Rates'!I222</f>
        <v>0.10100000000000001</v>
      </c>
      <c r="AM54" s="71">
        <f>$G$54</f>
        <v>650</v>
      </c>
      <c r="AN54" s="67">
        <f t="shared" ref="AN54:AN56" si="79">AM54*AL54</f>
        <v>65.650000000000006</v>
      </c>
      <c r="AO54" s="27"/>
      <c r="AP54" s="30">
        <f t="shared" si="7"/>
        <v>0</v>
      </c>
      <c r="AQ54" s="68">
        <f t="shared" si="8"/>
        <v>0</v>
      </c>
    </row>
    <row r="55" spans="2:43" x14ac:dyDescent="0.25">
      <c r="B55" s="43" t="s">
        <v>35</v>
      </c>
      <c r="C55" s="21"/>
      <c r="D55" s="22"/>
      <c r="E55" s="23"/>
      <c r="F55" s="66">
        <f>'Proposed Rates'!D223</f>
        <v>0.14399999999999999</v>
      </c>
      <c r="G55" s="71">
        <f>0.17*$F$18</f>
        <v>170</v>
      </c>
      <c r="H55" s="67">
        <f t="shared" si="74"/>
        <v>24.479999999999997</v>
      </c>
      <c r="I55" s="27"/>
      <c r="J55" s="66">
        <f>'Proposed Rates'!E223</f>
        <v>0.14399999999999999</v>
      </c>
      <c r="K55" s="71">
        <f>$G$55</f>
        <v>170</v>
      </c>
      <c r="L55" s="67">
        <f t="shared" si="75"/>
        <v>24.479999999999997</v>
      </c>
      <c r="M55" s="27"/>
      <c r="N55" s="30">
        <f t="shared" si="66"/>
        <v>0</v>
      </c>
      <c r="O55" s="68">
        <f t="shared" si="67"/>
        <v>0</v>
      </c>
      <c r="Q55" s="66">
        <f>'Proposed Rates'!F223</f>
        <v>0.14399999999999999</v>
      </c>
      <c r="R55" s="71">
        <f>$G$55</f>
        <v>170</v>
      </c>
      <c r="S55" s="67">
        <f t="shared" si="76"/>
        <v>24.479999999999997</v>
      </c>
      <c r="T55" s="27"/>
      <c r="U55" s="30">
        <f t="shared" si="1"/>
        <v>0</v>
      </c>
      <c r="V55" s="68">
        <f t="shared" si="2"/>
        <v>0</v>
      </c>
      <c r="X55" s="66">
        <f>'Proposed Rates'!G223</f>
        <v>0.14399999999999999</v>
      </c>
      <c r="Y55" s="71">
        <f>$G$55</f>
        <v>170</v>
      </c>
      <c r="Z55" s="67">
        <f t="shared" si="77"/>
        <v>24.479999999999997</v>
      </c>
      <c r="AA55" s="27"/>
      <c r="AB55" s="30">
        <f t="shared" si="3"/>
        <v>0</v>
      </c>
      <c r="AC55" s="68">
        <f t="shared" si="4"/>
        <v>0</v>
      </c>
      <c r="AE55" s="66">
        <f>'Proposed Rates'!H223</f>
        <v>0.14399999999999999</v>
      </c>
      <c r="AF55" s="71">
        <f>$G$55</f>
        <v>170</v>
      </c>
      <c r="AG55" s="67">
        <f t="shared" si="78"/>
        <v>24.479999999999997</v>
      </c>
      <c r="AH55" s="27"/>
      <c r="AI55" s="30">
        <f t="shared" si="5"/>
        <v>0</v>
      </c>
      <c r="AJ55" s="68">
        <f t="shared" si="6"/>
        <v>0</v>
      </c>
      <c r="AL55" s="66">
        <f>'Proposed Rates'!I223</f>
        <v>0.14399999999999999</v>
      </c>
      <c r="AM55" s="71">
        <f>$G$55</f>
        <v>170</v>
      </c>
      <c r="AN55" s="67">
        <f t="shared" si="79"/>
        <v>24.479999999999997</v>
      </c>
      <c r="AO55" s="27"/>
      <c r="AP55" s="30">
        <f t="shared" si="7"/>
        <v>0</v>
      </c>
      <c r="AQ55" s="68">
        <f t="shared" si="8"/>
        <v>0</v>
      </c>
    </row>
    <row r="56" spans="2:43" x14ac:dyDescent="0.25">
      <c r="B56" s="11" t="s">
        <v>36</v>
      </c>
      <c r="C56" s="21"/>
      <c r="D56" s="22"/>
      <c r="E56" s="23"/>
      <c r="F56" s="66">
        <f>'Proposed Rates'!D224</f>
        <v>0.20799999999999999</v>
      </c>
      <c r="G56" s="71">
        <f>0.18*$F$18</f>
        <v>180</v>
      </c>
      <c r="H56" s="67">
        <f t="shared" si="74"/>
        <v>37.44</v>
      </c>
      <c r="I56" s="27"/>
      <c r="J56" s="66">
        <f>'Proposed Rates'!E224</f>
        <v>0.20799999999999999</v>
      </c>
      <c r="K56" s="71">
        <f>$G$56</f>
        <v>180</v>
      </c>
      <c r="L56" s="67">
        <f t="shared" si="75"/>
        <v>37.44</v>
      </c>
      <c r="M56" s="27"/>
      <c r="N56" s="30">
        <f t="shared" si="66"/>
        <v>0</v>
      </c>
      <c r="O56" s="68">
        <f t="shared" si="67"/>
        <v>0</v>
      </c>
      <c r="Q56" s="66">
        <f>'Proposed Rates'!F224</f>
        <v>0.20799999999999999</v>
      </c>
      <c r="R56" s="71">
        <f>$G$56</f>
        <v>180</v>
      </c>
      <c r="S56" s="67">
        <f t="shared" si="76"/>
        <v>37.44</v>
      </c>
      <c r="T56" s="27"/>
      <c r="U56" s="30">
        <f t="shared" si="1"/>
        <v>0</v>
      </c>
      <c r="V56" s="68">
        <f t="shared" si="2"/>
        <v>0</v>
      </c>
      <c r="X56" s="66">
        <f>'Proposed Rates'!G224</f>
        <v>0.20799999999999999</v>
      </c>
      <c r="Y56" s="71">
        <f>$G$56</f>
        <v>180</v>
      </c>
      <c r="Z56" s="67">
        <f t="shared" si="77"/>
        <v>37.44</v>
      </c>
      <c r="AA56" s="27"/>
      <c r="AB56" s="30">
        <f t="shared" si="3"/>
        <v>0</v>
      </c>
      <c r="AC56" s="68">
        <f t="shared" si="4"/>
        <v>0</v>
      </c>
      <c r="AE56" s="66">
        <f>'Proposed Rates'!H224</f>
        <v>0.20799999999999999</v>
      </c>
      <c r="AF56" s="71">
        <f>$G$56</f>
        <v>180</v>
      </c>
      <c r="AG56" s="67">
        <f t="shared" si="78"/>
        <v>37.44</v>
      </c>
      <c r="AH56" s="27"/>
      <c r="AI56" s="30">
        <f t="shared" si="5"/>
        <v>0</v>
      </c>
      <c r="AJ56" s="68">
        <f t="shared" si="6"/>
        <v>0</v>
      </c>
      <c r="AL56" s="66">
        <f>'Proposed Rates'!I224</f>
        <v>0.20799999999999999</v>
      </c>
      <c r="AM56" s="71">
        <f>$G$56</f>
        <v>180</v>
      </c>
      <c r="AN56" s="67">
        <f t="shared" si="79"/>
        <v>37.44</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66"/>
        <v>0</v>
      </c>
      <c r="O57" s="68">
        <f t="shared" si="67"/>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250</v>
      </c>
      <c r="H58" s="67">
        <f>G58*F58</f>
        <v>34.75</v>
      </c>
      <c r="I58" s="77"/>
      <c r="J58" s="66">
        <f>'Proposed Rates'!E227</f>
        <v>0.13900000000000001</v>
      </c>
      <c r="K58" s="76">
        <f>$G$58</f>
        <v>250</v>
      </c>
      <c r="L58" s="67">
        <f>K58*J58</f>
        <v>34.75</v>
      </c>
      <c r="M58" s="77"/>
      <c r="N58" s="78">
        <f t="shared" si="66"/>
        <v>0</v>
      </c>
      <c r="O58" s="68">
        <f t="shared" si="67"/>
        <v>0</v>
      </c>
      <c r="Q58" s="66">
        <f>'Proposed Rates'!F227</f>
        <v>0.13900000000000001</v>
      </c>
      <c r="R58" s="76">
        <f>$G$58</f>
        <v>250</v>
      </c>
      <c r="S58" s="67">
        <f>R58*Q58</f>
        <v>34.75</v>
      </c>
      <c r="T58" s="77"/>
      <c r="U58" s="78">
        <f t="shared" si="1"/>
        <v>0</v>
      </c>
      <c r="V58" s="68">
        <f t="shared" si="2"/>
        <v>0</v>
      </c>
      <c r="X58" s="66">
        <f>'Proposed Rates'!G227</f>
        <v>0.13900000000000001</v>
      </c>
      <c r="Y58" s="76">
        <f>$G$58</f>
        <v>250</v>
      </c>
      <c r="Z58" s="67">
        <f>Y58*X58</f>
        <v>34.75</v>
      </c>
      <c r="AA58" s="77"/>
      <c r="AB58" s="78">
        <f t="shared" si="3"/>
        <v>0</v>
      </c>
      <c r="AC58" s="68">
        <f t="shared" si="4"/>
        <v>0</v>
      </c>
      <c r="AE58" s="66">
        <f>'Proposed Rates'!H227</f>
        <v>0.13900000000000001</v>
      </c>
      <c r="AF58" s="76">
        <f>$G$58</f>
        <v>250</v>
      </c>
      <c r="AG58" s="67">
        <f>AF58*AE58</f>
        <v>34.75</v>
      </c>
      <c r="AH58" s="77"/>
      <c r="AI58" s="78">
        <f t="shared" si="5"/>
        <v>0</v>
      </c>
      <c r="AJ58" s="68">
        <f t="shared" si="6"/>
        <v>0</v>
      </c>
      <c r="AL58" s="66">
        <f>'Proposed Rates'!I227</f>
        <v>0.13900000000000001</v>
      </c>
      <c r="AM58" s="76">
        <f>$G$58</f>
        <v>250</v>
      </c>
      <c r="AN58" s="67">
        <f>AM58*AL58</f>
        <v>34.75</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194.38160500000001</v>
      </c>
      <c r="I60" s="94"/>
      <c r="J60" s="95"/>
      <c r="K60" s="95"/>
      <c r="L60" s="97">
        <f>SUM(L51:L56,L50)</f>
        <v>196.48469399999999</v>
      </c>
      <c r="M60" s="96"/>
      <c r="N60" s="97">
        <f t="shared" ref="N60" si="80">L60-H60</f>
        <v>2.1030889999999829</v>
      </c>
      <c r="O60" s="98">
        <f t="shared" ref="O60" si="81">IF((H60)=0,"",(N60/H60))</f>
        <v>1.081938283203281E-2</v>
      </c>
      <c r="Q60" s="95"/>
      <c r="R60" s="95"/>
      <c r="S60" s="97">
        <f>SUM(S51:S56,S50)</f>
        <v>199.724694</v>
      </c>
      <c r="T60" s="96"/>
      <c r="U60" s="97">
        <f t="shared" si="1"/>
        <v>3.2400000000000091</v>
      </c>
      <c r="V60" s="98">
        <f>IF((L60)=0,"",(U60/L60))</f>
        <v>1.6489834063105238E-2</v>
      </c>
      <c r="X60" s="95"/>
      <c r="Y60" s="95"/>
      <c r="Z60" s="97">
        <f>SUM(Z51:Z56,Z50)</f>
        <v>203.224694</v>
      </c>
      <c r="AA60" s="96"/>
      <c r="AB60" s="97">
        <f t="shared" si="3"/>
        <v>3.5</v>
      </c>
      <c r="AC60" s="98">
        <f>IF((S60)=0,"",(AB60/S60))</f>
        <v>1.752412248031783E-2</v>
      </c>
      <c r="AE60" s="95"/>
      <c r="AF60" s="95"/>
      <c r="AG60" s="97">
        <f>SUM(AG51:AG56,AG50)</f>
        <v>205.194694</v>
      </c>
      <c r="AH60" s="96"/>
      <c r="AI60" s="97">
        <f t="shared" ref="AI60:AI64" si="82">AG60-Z60</f>
        <v>1.9699999999999989</v>
      </c>
      <c r="AJ60" s="98">
        <f>IF((Z60)=0,"",(AI60/Z60))</f>
        <v>9.6937038566779626E-3</v>
      </c>
      <c r="AL60" s="95"/>
      <c r="AM60" s="95"/>
      <c r="AN60" s="97">
        <f>SUM(AN51:AN56,AN50)</f>
        <v>206.67469399999999</v>
      </c>
      <c r="AO60" s="96"/>
      <c r="AP60" s="97">
        <f t="shared" ref="AP60:AP64" si="83">AN60-AG60</f>
        <v>1.4799999999999898</v>
      </c>
      <c r="AQ60" s="98">
        <f>IF((AG60)=0,"",(AP60/AG60))</f>
        <v>7.2126621363805335E-3</v>
      </c>
    </row>
    <row r="61" spans="2:43" x14ac:dyDescent="0.25">
      <c r="B61" s="99" t="s">
        <v>40</v>
      </c>
      <c r="C61" s="21"/>
      <c r="D61" s="21"/>
      <c r="E61" s="21"/>
      <c r="F61" s="100">
        <v>0.13</v>
      </c>
      <c r="G61" s="101"/>
      <c r="H61" s="102">
        <f>H60*F61</f>
        <v>25.269608650000002</v>
      </c>
      <c r="I61" s="103"/>
      <c r="J61" s="104">
        <v>0.13</v>
      </c>
      <c r="K61" s="103"/>
      <c r="L61" s="105">
        <f>L60*J61</f>
        <v>25.543010219999999</v>
      </c>
      <c r="M61" s="106"/>
      <c r="N61" s="107">
        <f t="shared" si="66"/>
        <v>0.27340156999999721</v>
      </c>
      <c r="O61" s="108">
        <f t="shared" si="67"/>
        <v>1.0819382832032785E-2</v>
      </c>
      <c r="Q61" s="104">
        <v>0.13</v>
      </c>
      <c r="R61" s="103"/>
      <c r="S61" s="105">
        <f>S60*Q61</f>
        <v>25.964210220000002</v>
      </c>
      <c r="T61" s="106"/>
      <c r="U61" s="107">
        <f t="shared" si="1"/>
        <v>0.42120000000000246</v>
      </c>
      <c r="V61" s="108">
        <f t="shared" ref="V61:V70" si="84">IF((L61)=0,"",(U61/L61))</f>
        <v>1.6489834063105287E-2</v>
      </c>
      <c r="X61" s="104">
        <v>0.13</v>
      </c>
      <c r="Y61" s="103"/>
      <c r="Z61" s="105">
        <f>Z60*X61</f>
        <v>26.41921022</v>
      </c>
      <c r="AA61" s="106"/>
      <c r="AB61" s="107">
        <f t="shared" si="3"/>
        <v>0.45499999999999829</v>
      </c>
      <c r="AC61" s="108">
        <f t="shared" ref="AC61:AC70" si="85">IF((S61)=0,"",(AB61/S61))</f>
        <v>1.7524122480317764E-2</v>
      </c>
      <c r="AE61" s="104">
        <v>0.13</v>
      </c>
      <c r="AF61" s="103"/>
      <c r="AG61" s="105">
        <f>AG60*AE61</f>
        <v>26.67531022</v>
      </c>
      <c r="AH61" s="106"/>
      <c r="AI61" s="107">
        <f t="shared" si="82"/>
        <v>0.25609999999999999</v>
      </c>
      <c r="AJ61" s="108">
        <f t="shared" ref="AJ61:AJ70" si="86">IF((Z61)=0,"",(AI61/Z61))</f>
        <v>9.6937038566779678E-3</v>
      </c>
      <c r="AL61" s="104">
        <v>0.13</v>
      </c>
      <c r="AM61" s="103"/>
      <c r="AN61" s="105">
        <f>AN60*AL61</f>
        <v>26.867710219999999</v>
      </c>
      <c r="AO61" s="106"/>
      <c r="AP61" s="107">
        <f t="shared" si="83"/>
        <v>0.19239999999999924</v>
      </c>
      <c r="AQ61" s="108">
        <f t="shared" ref="AQ61:AQ70" si="87">IF((AG61)=0,"",(AP61/AG61))</f>
        <v>7.2126621363805543E-3</v>
      </c>
    </row>
    <row r="62" spans="2:43" ht="13" x14ac:dyDescent="0.25">
      <c r="B62" s="109" t="s">
        <v>41</v>
      </c>
      <c r="C62" s="21"/>
      <c r="D62" s="21"/>
      <c r="E62" s="21"/>
      <c r="F62" s="110"/>
      <c r="G62" s="101"/>
      <c r="H62" s="102">
        <f>H60+H61</f>
        <v>219.65121365000002</v>
      </c>
      <c r="I62" s="103"/>
      <c r="J62" s="103"/>
      <c r="K62" s="103"/>
      <c r="L62" s="105">
        <f>L60+L61</f>
        <v>222.02770421999998</v>
      </c>
      <c r="M62" s="106"/>
      <c r="N62" s="107">
        <f t="shared" si="66"/>
        <v>2.3764905699999588</v>
      </c>
      <c r="O62" s="108">
        <f t="shared" si="67"/>
        <v>1.0819382832032709E-2</v>
      </c>
      <c r="Q62" s="103"/>
      <c r="R62" s="103"/>
      <c r="S62" s="105">
        <f>S60+S61</f>
        <v>225.68890422000001</v>
      </c>
      <c r="T62" s="106"/>
      <c r="U62" s="107">
        <f t="shared" si="1"/>
        <v>3.6612000000000364</v>
      </c>
      <c r="V62" s="108">
        <f t="shared" si="84"/>
        <v>1.6489834063105356E-2</v>
      </c>
      <c r="X62" s="103"/>
      <c r="Y62" s="103"/>
      <c r="Z62" s="105">
        <f>Z60+Z61</f>
        <v>229.64390422</v>
      </c>
      <c r="AA62" s="106"/>
      <c r="AB62" s="107">
        <f t="shared" si="3"/>
        <v>3.9549999999999841</v>
      </c>
      <c r="AC62" s="108">
        <f t="shared" si="85"/>
        <v>1.7524122480317761E-2</v>
      </c>
      <c r="AE62" s="103"/>
      <c r="AF62" s="103"/>
      <c r="AG62" s="105">
        <f>AG60+AG61</f>
        <v>231.87000422</v>
      </c>
      <c r="AH62" s="106"/>
      <c r="AI62" s="107">
        <f t="shared" si="82"/>
        <v>2.2261000000000024</v>
      </c>
      <c r="AJ62" s="108">
        <f t="shared" si="86"/>
        <v>9.69370385667798E-3</v>
      </c>
      <c r="AL62" s="103"/>
      <c r="AM62" s="103"/>
      <c r="AN62" s="105">
        <f>AN60+AN61</f>
        <v>233.54240421999998</v>
      </c>
      <c r="AO62" s="106"/>
      <c r="AP62" s="107">
        <f t="shared" si="83"/>
        <v>1.6723999999999819</v>
      </c>
      <c r="AQ62" s="108">
        <f t="shared" si="87"/>
        <v>7.2126621363805049E-3</v>
      </c>
    </row>
    <row r="63" spans="2:43" ht="15.75" customHeight="1" x14ac:dyDescent="0.25">
      <c r="B63" s="405" t="s">
        <v>127</v>
      </c>
      <c r="C63" s="405"/>
      <c r="D63" s="405"/>
      <c r="E63" s="21"/>
      <c r="F63" s="267">
        <f>'Proposed Rates'!D262</f>
        <v>0.318</v>
      </c>
      <c r="G63" s="101"/>
      <c r="H63" s="111">
        <f>F63*H60</f>
        <v>61.813350390000004</v>
      </c>
      <c r="I63" s="103"/>
      <c r="J63" s="268">
        <f>'Proposed Rates'!E262</f>
        <v>0.318</v>
      </c>
      <c r="K63" s="103"/>
      <c r="L63" s="112">
        <f>J63*L60</f>
        <v>62.482132692</v>
      </c>
      <c r="M63" s="106"/>
      <c r="N63" s="112">
        <f t="shared" si="66"/>
        <v>0.66878230199999678</v>
      </c>
      <c r="O63" s="113">
        <f t="shared" si="67"/>
        <v>1.0819382832032844E-2</v>
      </c>
      <c r="Q63" s="268">
        <f>'Proposed Rates'!F262</f>
        <v>0.318</v>
      </c>
      <c r="R63" s="103"/>
      <c r="S63" s="112">
        <f>Q63*S60</f>
        <v>63.512452692000004</v>
      </c>
      <c r="T63" s="106"/>
      <c r="U63" s="112">
        <f t="shared" si="1"/>
        <v>1.0303200000000032</v>
      </c>
      <c r="V63" s="113">
        <f t="shared" si="84"/>
        <v>1.6489834063105242E-2</v>
      </c>
      <c r="X63" s="268">
        <f>'Proposed Rates'!G262</f>
        <v>0.318</v>
      </c>
      <c r="Y63" s="103"/>
      <c r="Z63" s="112">
        <f>X63*Z60</f>
        <v>64.625452691999996</v>
      </c>
      <c r="AA63" s="106"/>
      <c r="AB63" s="112">
        <f t="shared" si="3"/>
        <v>1.1129999999999924</v>
      </c>
      <c r="AC63" s="113">
        <f t="shared" si="85"/>
        <v>1.7524122480317712E-2</v>
      </c>
      <c r="AE63" s="268">
        <f>'Proposed Rates'!H262</f>
        <v>0.318</v>
      </c>
      <c r="AF63" s="103"/>
      <c r="AG63" s="112">
        <f>AE63*AG60</f>
        <v>65.251912692000005</v>
      </c>
      <c r="AH63" s="106"/>
      <c r="AI63" s="112">
        <f t="shared" si="82"/>
        <v>0.62646000000000868</v>
      </c>
      <c r="AJ63" s="113">
        <f t="shared" si="86"/>
        <v>9.6937038566781032E-3</v>
      </c>
      <c r="AL63" s="268">
        <f>'Proposed Rates'!I262</f>
        <v>0.318</v>
      </c>
      <c r="AM63" s="103"/>
      <c r="AN63" s="112">
        <f>AL63*AN60</f>
        <v>65.722552691999994</v>
      </c>
      <c r="AO63" s="106"/>
      <c r="AP63" s="112">
        <f t="shared" si="83"/>
        <v>0.47063999999998885</v>
      </c>
      <c r="AQ63" s="113">
        <f t="shared" si="87"/>
        <v>7.2126621363804112E-3</v>
      </c>
    </row>
    <row r="64" spans="2:43" ht="13.5" thickBot="1" x14ac:dyDescent="0.3">
      <c r="B64" s="406" t="s">
        <v>126</v>
      </c>
      <c r="C64" s="406"/>
      <c r="D64" s="406"/>
      <c r="E64" s="114"/>
      <c r="F64" s="115"/>
      <c r="G64" s="116"/>
      <c r="H64" s="117">
        <f>H62-H63</f>
        <v>157.83786326000001</v>
      </c>
      <c r="I64" s="118"/>
      <c r="J64" s="118"/>
      <c r="K64" s="118"/>
      <c r="L64" s="119">
        <f>L62-L63</f>
        <v>159.54557152799998</v>
      </c>
      <c r="M64" s="120"/>
      <c r="N64" s="121">
        <f t="shared" si="66"/>
        <v>1.7077082679999762</v>
      </c>
      <c r="O64" s="122">
        <f t="shared" si="67"/>
        <v>1.0819382832032745E-2</v>
      </c>
      <c r="Q64" s="118"/>
      <c r="R64" s="118"/>
      <c r="S64" s="119">
        <f>S62-S63</f>
        <v>162.176451528</v>
      </c>
      <c r="T64" s="120"/>
      <c r="U64" s="121">
        <f t="shared" si="1"/>
        <v>2.630880000000019</v>
      </c>
      <c r="V64" s="122">
        <f t="shared" si="84"/>
        <v>1.6489834063105311E-2</v>
      </c>
      <c r="X64" s="118"/>
      <c r="Y64" s="118"/>
      <c r="Z64" s="119">
        <f>Z62-Z63</f>
        <v>165.01845152800001</v>
      </c>
      <c r="AA64" s="120"/>
      <c r="AB64" s="121">
        <f t="shared" si="3"/>
        <v>2.842000000000013</v>
      </c>
      <c r="AC64" s="122">
        <f t="shared" si="85"/>
        <v>1.752412248031791E-2</v>
      </c>
      <c r="AE64" s="118"/>
      <c r="AF64" s="118"/>
      <c r="AG64" s="119">
        <f>AG62-AG63</f>
        <v>166.61809152799998</v>
      </c>
      <c r="AH64" s="120"/>
      <c r="AI64" s="121">
        <f t="shared" si="82"/>
        <v>1.5996399999999653</v>
      </c>
      <c r="AJ64" s="122">
        <f t="shared" si="86"/>
        <v>9.6937038566777579E-3</v>
      </c>
      <c r="AL64" s="118"/>
      <c r="AM64" s="118"/>
      <c r="AN64" s="119">
        <f>AN62-AN63</f>
        <v>167.81985152799999</v>
      </c>
      <c r="AO64" s="120"/>
      <c r="AP64" s="121">
        <f t="shared" si="83"/>
        <v>1.2017600000000073</v>
      </c>
      <c r="AQ64" s="122">
        <f t="shared" si="87"/>
        <v>7.2126621363806272E-3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190.81160500000001</v>
      </c>
      <c r="I66" s="134"/>
      <c r="J66" s="135"/>
      <c r="K66" s="135"/>
      <c r="L66" s="137">
        <f>SUM(L57:L58,L50,L51:L53)</f>
        <v>192.914694</v>
      </c>
      <c r="M66" s="136"/>
      <c r="N66" s="137">
        <f t="shared" ref="N66:N70" si="88">L66-H66</f>
        <v>2.1030889999999829</v>
      </c>
      <c r="O66" s="98">
        <f t="shared" ref="O66:O70" si="89">IF((H66)=0,"",(N66/H66))</f>
        <v>1.1021808657811891E-2</v>
      </c>
      <c r="Q66" s="135"/>
      <c r="R66" s="135"/>
      <c r="S66" s="137">
        <f>SUM(S57:S58,S50,S51:S53)</f>
        <v>196.15469399999995</v>
      </c>
      <c r="T66" s="136"/>
      <c r="U66" s="137">
        <f t="shared" si="1"/>
        <v>3.2399999999999523</v>
      </c>
      <c r="V66" s="98">
        <f t="shared" si="84"/>
        <v>1.6794988151602141E-2</v>
      </c>
      <c r="X66" s="135"/>
      <c r="Y66" s="135"/>
      <c r="Z66" s="137">
        <f>SUM(Z57:Z58,Z50,Z51:Z53)</f>
        <v>199.65469399999998</v>
      </c>
      <c r="AA66" s="136"/>
      <c r="AB66" s="137">
        <f t="shared" si="3"/>
        <v>3.5000000000000284</v>
      </c>
      <c r="AC66" s="98">
        <f t="shared" si="85"/>
        <v>1.7843060130898675E-2</v>
      </c>
      <c r="AE66" s="135"/>
      <c r="AF66" s="135"/>
      <c r="AG66" s="137">
        <f>SUM(AG57:AG58,AG50,AG51:AG53)</f>
        <v>201.62469399999998</v>
      </c>
      <c r="AH66" s="136"/>
      <c r="AI66" s="137">
        <f t="shared" ref="AI66:AI70" si="90">AG66-Z66</f>
        <v>1.9699999999999989</v>
      </c>
      <c r="AJ66" s="98">
        <f t="shared" si="86"/>
        <v>9.8670357332044448E-3</v>
      </c>
      <c r="AL66" s="135"/>
      <c r="AM66" s="135"/>
      <c r="AN66" s="137">
        <f>SUM(AN57:AN58,AN50,AN51:AN53)</f>
        <v>203.10469399999994</v>
      </c>
      <c r="AO66" s="136"/>
      <c r="AP66" s="137">
        <f t="shared" ref="AP66:AP70" si="91">AN66-AG66</f>
        <v>1.4799999999999613</v>
      </c>
      <c r="AQ66" s="98">
        <f t="shared" si="87"/>
        <v>7.3403707186777507E-3</v>
      </c>
    </row>
    <row r="67" spans="1:43" s="79" customFormat="1" x14ac:dyDescent="0.25">
      <c r="B67" s="138" t="s">
        <v>40</v>
      </c>
      <c r="C67" s="73"/>
      <c r="D67" s="73"/>
      <c r="E67" s="73"/>
      <c r="F67" s="139">
        <v>0.13</v>
      </c>
      <c r="G67" s="132"/>
      <c r="H67" s="140">
        <f>H66*F67</f>
        <v>24.805508650000004</v>
      </c>
      <c r="I67" s="141"/>
      <c r="J67" s="142">
        <v>0.13</v>
      </c>
      <c r="K67" s="143"/>
      <c r="L67" s="146">
        <f>L66*J67</f>
        <v>25.078910220000001</v>
      </c>
      <c r="M67" s="145"/>
      <c r="N67" s="146">
        <f t="shared" si="88"/>
        <v>0.27340156999999721</v>
      </c>
      <c r="O67" s="108">
        <f t="shared" si="89"/>
        <v>1.1021808657811867E-2</v>
      </c>
      <c r="Q67" s="142">
        <v>0.13</v>
      </c>
      <c r="R67" s="143"/>
      <c r="S67" s="144">
        <f>S66*Q67</f>
        <v>25.500110219999993</v>
      </c>
      <c r="T67" s="145"/>
      <c r="U67" s="146">
        <f t="shared" si="1"/>
        <v>0.4211999999999918</v>
      </c>
      <c r="V67" s="108">
        <f t="shared" si="84"/>
        <v>1.6794988151602058E-2</v>
      </c>
      <c r="X67" s="142">
        <v>0.13</v>
      </c>
      <c r="Y67" s="143"/>
      <c r="Z67" s="144">
        <f>Z66*X67</f>
        <v>25.955110219999998</v>
      </c>
      <c r="AA67" s="145"/>
      <c r="AB67" s="146">
        <f t="shared" si="3"/>
        <v>0.4550000000000054</v>
      </c>
      <c r="AC67" s="108">
        <f t="shared" si="85"/>
        <v>1.7843060130898741E-2</v>
      </c>
      <c r="AE67" s="142">
        <v>0.13</v>
      </c>
      <c r="AF67" s="143"/>
      <c r="AG67" s="146">
        <f>AG66*AE67</f>
        <v>26.211210219999998</v>
      </c>
      <c r="AH67" s="145"/>
      <c r="AI67" s="146">
        <f t="shared" si="90"/>
        <v>0.25609999999999999</v>
      </c>
      <c r="AJ67" s="108">
        <f t="shared" si="86"/>
        <v>9.86703573320445E-3</v>
      </c>
      <c r="AL67" s="142">
        <v>0.13</v>
      </c>
      <c r="AM67" s="143"/>
      <c r="AN67" s="144">
        <f>AN66*AL67</f>
        <v>26.403610219999994</v>
      </c>
      <c r="AO67" s="145"/>
      <c r="AP67" s="146">
        <f t="shared" si="91"/>
        <v>0.19239999999999569</v>
      </c>
      <c r="AQ67" s="108">
        <f t="shared" si="87"/>
        <v>7.3403707186777776E-3</v>
      </c>
    </row>
    <row r="68" spans="1:43" s="79" customFormat="1" ht="13" x14ac:dyDescent="0.25">
      <c r="B68" s="147" t="s">
        <v>123</v>
      </c>
      <c r="C68" s="73"/>
      <c r="D68" s="73"/>
      <c r="E68" s="73"/>
      <c r="F68" s="148"/>
      <c r="G68" s="149"/>
      <c r="H68" s="140">
        <f>H66+H67</f>
        <v>215.61711365000002</v>
      </c>
      <c r="I68" s="141"/>
      <c r="J68" s="141"/>
      <c r="K68" s="141"/>
      <c r="L68" s="144">
        <f>L66+L67</f>
        <v>217.99360422000001</v>
      </c>
      <c r="M68" s="145"/>
      <c r="N68" s="146">
        <f t="shared" si="88"/>
        <v>2.3764905699999872</v>
      </c>
      <c r="O68" s="108">
        <f t="shared" si="89"/>
        <v>1.1021808657811921E-2</v>
      </c>
      <c r="Q68" s="141"/>
      <c r="R68" s="141"/>
      <c r="S68" s="144">
        <f>S66+S67</f>
        <v>221.65480421999993</v>
      </c>
      <c r="T68" s="145"/>
      <c r="U68" s="146">
        <f t="shared" si="1"/>
        <v>3.6611999999999227</v>
      </c>
      <c r="V68" s="108">
        <f t="shared" si="84"/>
        <v>1.679498815160203E-2</v>
      </c>
      <c r="X68" s="141"/>
      <c r="Y68" s="141"/>
      <c r="Z68" s="144">
        <f>Z66+Z67</f>
        <v>225.60980421999997</v>
      </c>
      <c r="AA68" s="145"/>
      <c r="AB68" s="146">
        <f t="shared" si="3"/>
        <v>3.9550000000000409</v>
      </c>
      <c r="AC68" s="108">
        <f t="shared" si="85"/>
        <v>1.7843060130898713E-2</v>
      </c>
      <c r="AE68" s="141"/>
      <c r="AF68" s="141"/>
      <c r="AG68" s="144">
        <f>AG66+AG67</f>
        <v>227.83590421999997</v>
      </c>
      <c r="AH68" s="145"/>
      <c r="AI68" s="146">
        <f t="shared" si="90"/>
        <v>2.2261000000000024</v>
      </c>
      <c r="AJ68" s="108">
        <f t="shared" si="86"/>
        <v>9.8670357332044621E-3</v>
      </c>
      <c r="AL68" s="141"/>
      <c r="AM68" s="141"/>
      <c r="AN68" s="144">
        <f>AN66+AN67</f>
        <v>229.50830421999993</v>
      </c>
      <c r="AO68" s="145"/>
      <c r="AP68" s="146">
        <f t="shared" si="91"/>
        <v>1.6723999999999535</v>
      </c>
      <c r="AQ68" s="108">
        <f t="shared" si="87"/>
        <v>7.3403707186777377E-3</v>
      </c>
    </row>
    <row r="69" spans="1:43" s="79" customFormat="1" ht="15.75" customHeight="1" x14ac:dyDescent="0.25">
      <c r="B69" s="414" t="s">
        <v>127</v>
      </c>
      <c r="C69" s="414"/>
      <c r="D69" s="414"/>
      <c r="E69" s="73"/>
      <c r="F69" s="269">
        <f>F63</f>
        <v>0.318</v>
      </c>
      <c r="G69" s="149"/>
      <c r="H69" s="150">
        <f>F69*H66</f>
        <v>60.678090390000008</v>
      </c>
      <c r="I69" s="141"/>
      <c r="J69" s="268">
        <f>J63</f>
        <v>0.318</v>
      </c>
      <c r="K69" s="141"/>
      <c r="L69" s="151">
        <f>J69*L66</f>
        <v>61.346872691999998</v>
      </c>
      <c r="M69" s="145"/>
      <c r="N69" s="151">
        <f t="shared" si="88"/>
        <v>0.66878230199998967</v>
      </c>
      <c r="O69" s="113">
        <f t="shared" si="89"/>
        <v>1.1021808657811809E-2</v>
      </c>
      <c r="Q69" s="268">
        <f>Q63</f>
        <v>0.318</v>
      </c>
      <c r="R69" s="141"/>
      <c r="S69" s="151">
        <f>Q69*S66</f>
        <v>62.377192691999987</v>
      </c>
      <c r="T69" s="145"/>
      <c r="U69" s="151">
        <f t="shared" si="1"/>
        <v>1.030319999999989</v>
      </c>
      <c r="V69" s="113">
        <f t="shared" si="84"/>
        <v>1.6794988151602207E-2</v>
      </c>
      <c r="X69" s="268">
        <f>X63</f>
        <v>0.318</v>
      </c>
      <c r="Y69" s="141"/>
      <c r="Z69" s="151">
        <f>X69*Z66</f>
        <v>63.490192691999994</v>
      </c>
      <c r="AA69" s="145"/>
      <c r="AB69" s="151">
        <f t="shared" si="3"/>
        <v>1.1130000000000067</v>
      </c>
      <c r="AC69" s="113">
        <f t="shared" si="85"/>
        <v>1.7843060130898633E-2</v>
      </c>
      <c r="AE69" s="268">
        <f>AE63</f>
        <v>0.318</v>
      </c>
      <c r="AF69" s="141"/>
      <c r="AG69" s="151">
        <f>AE69*AG66</f>
        <v>64.116652691999988</v>
      </c>
      <c r="AH69" s="145"/>
      <c r="AI69" s="151">
        <f t="shared" si="90"/>
        <v>0.62645999999999447</v>
      </c>
      <c r="AJ69" s="113">
        <f t="shared" si="86"/>
        <v>9.8670357332043632E-3</v>
      </c>
      <c r="AL69" s="268">
        <f>AL63</f>
        <v>0.318</v>
      </c>
      <c r="AM69" s="141"/>
      <c r="AN69" s="151">
        <f>AL69*AN66</f>
        <v>64.587292691999977</v>
      </c>
      <c r="AO69" s="145"/>
      <c r="AP69" s="151">
        <f t="shared" si="91"/>
        <v>0.47063999999998885</v>
      </c>
      <c r="AQ69" s="113">
        <f t="shared" si="87"/>
        <v>7.3403707186777689E-3</v>
      </c>
    </row>
    <row r="70" spans="1:43" s="79" customFormat="1" ht="13.5" thickBot="1" x14ac:dyDescent="0.3">
      <c r="B70" s="400" t="s">
        <v>128</v>
      </c>
      <c r="C70" s="400"/>
      <c r="D70" s="400"/>
      <c r="E70" s="152"/>
      <c r="F70" s="153"/>
      <c r="G70" s="154"/>
      <c r="H70" s="155">
        <f>H68-H69</f>
        <v>154.93902326</v>
      </c>
      <c r="I70" s="156"/>
      <c r="J70" s="156"/>
      <c r="K70" s="156"/>
      <c r="L70" s="157">
        <f>L68-L69</f>
        <v>156.646731528</v>
      </c>
      <c r="M70" s="158"/>
      <c r="N70" s="159">
        <f t="shared" si="88"/>
        <v>1.7077082680000046</v>
      </c>
      <c r="O70" s="160">
        <f t="shared" si="89"/>
        <v>1.1021808657812012E-2</v>
      </c>
      <c r="Q70" s="156"/>
      <c r="R70" s="156"/>
      <c r="S70" s="157">
        <f>S68-S69</f>
        <v>159.27761152799994</v>
      </c>
      <c r="T70" s="158"/>
      <c r="U70" s="159">
        <f t="shared" si="1"/>
        <v>2.6308799999999337</v>
      </c>
      <c r="V70" s="160">
        <f t="shared" si="84"/>
        <v>1.6794988151601964E-2</v>
      </c>
      <c r="X70" s="156"/>
      <c r="Y70" s="156"/>
      <c r="Z70" s="157">
        <f>Z68-Z69</f>
        <v>162.11961152799998</v>
      </c>
      <c r="AA70" s="158"/>
      <c r="AB70" s="159">
        <f t="shared" si="3"/>
        <v>2.8420000000000414</v>
      </c>
      <c r="AC70" s="160">
        <f t="shared" si="85"/>
        <v>1.7843060130898793E-2</v>
      </c>
      <c r="AE70" s="156"/>
      <c r="AF70" s="156"/>
      <c r="AG70" s="157">
        <f>AG68-AG69</f>
        <v>163.71925152799997</v>
      </c>
      <c r="AH70" s="158"/>
      <c r="AI70" s="159">
        <f t="shared" si="90"/>
        <v>1.5996399999999937</v>
      </c>
      <c r="AJ70" s="160">
        <f t="shared" si="86"/>
        <v>9.8670357332044118E-3</v>
      </c>
      <c r="AL70" s="156"/>
      <c r="AM70" s="156"/>
      <c r="AN70" s="157">
        <f>AN68-AN69</f>
        <v>164.92101152799995</v>
      </c>
      <c r="AO70" s="158"/>
      <c r="AP70" s="159">
        <f t="shared" si="91"/>
        <v>1.2017599999999788</v>
      </c>
      <c r="AQ70" s="160">
        <f t="shared" si="87"/>
        <v>7.3403707186778131E-3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65 D23:D38 D48:D49 D40:D46 D51:D59">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361950</xdr:colOff>
                    <xdr:row>16</xdr:row>
                    <xdr:rowOff>114300</xdr:rowOff>
                  </from>
                  <to>
                    <xdr:col>16</xdr:col>
                    <xdr:colOff>12700</xdr:colOff>
                    <xdr:row>18</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85"/>
  <sheetViews>
    <sheetView showGridLines="0" topLeftCell="A7"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81640625" style="6" bestFit="1" customWidth="1"/>
    <col min="8" max="8" width="12.7265625" style="6" bestFit="1" customWidth="1"/>
    <col min="9" max="9" width="2.81640625" style="6" customWidth="1"/>
    <col min="10" max="10" width="11.54296875" style="6" bestFit="1" customWidth="1"/>
    <col min="11" max="11" width="9.81640625" style="6" bestFit="1" customWidth="1"/>
    <col min="12" max="12" width="13"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2.726562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3"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3" style="6" bestFit="1" customWidth="1"/>
    <col min="34" max="34" width="2.726562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3" style="6" bestFit="1" customWidth="1"/>
    <col min="41" max="41" width="2.7265625" style="6" bestFit="1" customWidth="1"/>
    <col min="42" max="42" width="11.81640625" style="6" bestFit="1" customWidth="1"/>
    <col min="43" max="43" width="12"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39"/>
      <c r="O8" s="18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56</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Rates'!D8</f>
        <v>19.32</v>
      </c>
      <c r="G23" s="25">
        <v>1</v>
      </c>
      <c r="H23" s="26">
        <f>G23*F23</f>
        <v>19.32</v>
      </c>
      <c r="I23" s="27"/>
      <c r="J23" s="24">
        <f>+'SC (1000)'!J23</f>
        <v>20.61</v>
      </c>
      <c r="K23" s="29">
        <v>1</v>
      </c>
      <c r="L23" s="26">
        <f>K23*J23</f>
        <v>20.61</v>
      </c>
      <c r="M23" s="27"/>
      <c r="N23" s="30">
        <f>L23-H23</f>
        <v>1.2899999999999991</v>
      </c>
      <c r="O23" s="31">
        <f>IF((H23)=0,"",(N23/H23))</f>
        <v>6.6770186335403686E-2</v>
      </c>
      <c r="Q23" s="24">
        <f>+'SC (1000)'!Q23</f>
        <v>22.03</v>
      </c>
      <c r="R23" s="29">
        <v>1</v>
      </c>
      <c r="S23" s="26">
        <f>R23*Q23</f>
        <v>22.03</v>
      </c>
      <c r="T23" s="27"/>
      <c r="U23" s="30">
        <f>S23-L23</f>
        <v>1.4200000000000017</v>
      </c>
      <c r="V23" s="31">
        <f>IF((L23)=0,"",(U23/L23))</f>
        <v>6.889859291606025E-2</v>
      </c>
      <c r="X23" s="24">
        <f>+'SC (1000)'!X23</f>
        <v>23.31</v>
      </c>
      <c r="Y23" s="29">
        <v>1</v>
      </c>
      <c r="Z23" s="26">
        <f>Y23*X23</f>
        <v>23.31</v>
      </c>
      <c r="AA23" s="27"/>
      <c r="AB23" s="30">
        <f>Z23-S23</f>
        <v>1.2799999999999976</v>
      </c>
      <c r="AC23" s="31">
        <f>IF((S23)=0,"",(AB23/S23))</f>
        <v>5.8102587380844194E-2</v>
      </c>
      <c r="AE23" s="24">
        <f>+'SC (1000)'!AE23</f>
        <v>24.16</v>
      </c>
      <c r="AF23" s="29">
        <v>1</v>
      </c>
      <c r="AG23" s="26">
        <f>AF23*AE23</f>
        <v>24.16</v>
      </c>
      <c r="AH23" s="27"/>
      <c r="AI23" s="30">
        <f>AG23-Z23</f>
        <v>0.85000000000000142</v>
      </c>
      <c r="AJ23" s="31">
        <f>IF((Z23)=0,"",(AI23/Z23))</f>
        <v>3.6465036465036529E-2</v>
      </c>
      <c r="AL23" s="24">
        <f>+'SC (1000)'!AL23</f>
        <v>24.82</v>
      </c>
      <c r="AM23" s="29">
        <v>1</v>
      </c>
      <c r="AN23" s="26">
        <f>AM23*AL23</f>
        <v>24.82</v>
      </c>
      <c r="AO23" s="27"/>
      <c r="AP23" s="30">
        <f>AN23-AG23</f>
        <v>0.66000000000000014</v>
      </c>
      <c r="AQ23" s="31">
        <f>IF((AG23)=0,"",(AP23/AG23))</f>
        <v>2.7317880794701991E-2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2000</v>
      </c>
      <c r="H25" s="26">
        <f t="shared" si="0"/>
        <v>0</v>
      </c>
      <c r="I25" s="27"/>
      <c r="J25" s="24">
        <f>'Proposed Rates'!E82</f>
        <v>0</v>
      </c>
      <c r="K25" s="29">
        <f>$F$18</f>
        <v>2000</v>
      </c>
      <c r="L25" s="26">
        <f t="shared" ref="L25:L27" si="9">K25*J25</f>
        <v>0</v>
      </c>
      <c r="M25" s="27"/>
      <c r="N25" s="30">
        <f t="shared" ref="N25:N27" si="10">L25-H25</f>
        <v>0</v>
      </c>
      <c r="O25" s="31" t="str">
        <f t="shared" ref="O25:O27" si="11">IF((H25)=0,"",(N25/H25))</f>
        <v/>
      </c>
      <c r="Q25" s="24">
        <f>'Proposed Rates'!F82</f>
        <v>0</v>
      </c>
      <c r="R25" s="29">
        <f>$F$18</f>
        <v>2000</v>
      </c>
      <c r="S25" s="26">
        <f t="shared" ref="S25:S27" si="12">R25*Q25</f>
        <v>0</v>
      </c>
      <c r="T25" s="27"/>
      <c r="U25" s="30">
        <f t="shared" si="1"/>
        <v>0</v>
      </c>
      <c r="V25" s="31" t="str">
        <f t="shared" si="2"/>
        <v/>
      </c>
      <c r="X25" s="24">
        <f>'Proposed Rates'!G82</f>
        <v>0</v>
      </c>
      <c r="Y25" s="29">
        <f>$F$18</f>
        <v>2000</v>
      </c>
      <c r="Z25" s="26">
        <f t="shared" ref="Z25:Z27" si="13">Y25*X25</f>
        <v>0</v>
      </c>
      <c r="AA25" s="27"/>
      <c r="AB25" s="30">
        <f t="shared" si="3"/>
        <v>0</v>
      </c>
      <c r="AC25" s="31" t="str">
        <f t="shared" si="4"/>
        <v/>
      </c>
      <c r="AE25" s="24">
        <f>'Proposed Rates'!H82</f>
        <v>0</v>
      </c>
      <c r="AF25" s="29">
        <f>$F$18</f>
        <v>2000</v>
      </c>
      <c r="AG25" s="26">
        <f t="shared" ref="AG25:AG27" si="14">AF25*AE25</f>
        <v>0</v>
      </c>
      <c r="AH25" s="27"/>
      <c r="AI25" s="30">
        <f t="shared" si="5"/>
        <v>0</v>
      </c>
      <c r="AJ25" s="31" t="str">
        <f t="shared" si="6"/>
        <v/>
      </c>
      <c r="AL25" s="24">
        <f>'Proposed Rates'!I82</f>
        <v>0</v>
      </c>
      <c r="AM25" s="29">
        <f>$F$18</f>
        <v>2000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2000</v>
      </c>
      <c r="H26" s="26">
        <f t="shared" si="0"/>
        <v>0</v>
      </c>
      <c r="I26" s="27"/>
      <c r="J26" s="24">
        <f>'Proposed Rates'!E96</f>
        <v>0</v>
      </c>
      <c r="K26" s="29">
        <f t="shared" ref="K26:K27" si="16">$F$18</f>
        <v>2000</v>
      </c>
      <c r="L26" s="26">
        <f t="shared" si="9"/>
        <v>0</v>
      </c>
      <c r="M26" s="27"/>
      <c r="N26" s="30">
        <f t="shared" si="10"/>
        <v>0</v>
      </c>
      <c r="O26" s="31" t="str">
        <f t="shared" si="11"/>
        <v/>
      </c>
      <c r="Q26" s="24">
        <f>'Proposed Rates'!F96</f>
        <v>0</v>
      </c>
      <c r="R26" s="29">
        <f t="shared" ref="R26:R27" si="17">$F$18</f>
        <v>2000</v>
      </c>
      <c r="S26" s="26">
        <f t="shared" si="12"/>
        <v>0</v>
      </c>
      <c r="T26" s="27"/>
      <c r="U26" s="30">
        <f t="shared" si="1"/>
        <v>0</v>
      </c>
      <c r="V26" s="31" t="str">
        <f t="shared" si="2"/>
        <v/>
      </c>
      <c r="X26" s="24">
        <f>'Proposed Rates'!G96</f>
        <v>0</v>
      </c>
      <c r="Y26" s="29">
        <f t="shared" ref="Y26:Y27" si="18">$F$18</f>
        <v>2000</v>
      </c>
      <c r="Z26" s="26">
        <f t="shared" si="13"/>
        <v>0</v>
      </c>
      <c r="AA26" s="27"/>
      <c r="AB26" s="30">
        <f t="shared" si="3"/>
        <v>0</v>
      </c>
      <c r="AC26" s="31" t="str">
        <f t="shared" si="4"/>
        <v/>
      </c>
      <c r="AE26" s="24">
        <f>'Proposed Rates'!H96</f>
        <v>0</v>
      </c>
      <c r="AF26" s="29">
        <f t="shared" ref="AF26:AF27" si="19">$F$18</f>
        <v>2000</v>
      </c>
      <c r="AG26" s="26">
        <f t="shared" si="14"/>
        <v>0</v>
      </c>
      <c r="AH26" s="27"/>
      <c r="AI26" s="30">
        <f t="shared" si="5"/>
        <v>0</v>
      </c>
      <c r="AJ26" s="31" t="str">
        <f t="shared" si="6"/>
        <v/>
      </c>
      <c r="AL26" s="24">
        <f>'Proposed Rates'!I96</f>
        <v>0</v>
      </c>
      <c r="AM26" s="29">
        <f t="shared" ref="AM26:AM27" si="20">$F$18</f>
        <v>2000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2000</v>
      </c>
      <c r="H27" s="26">
        <f t="shared" si="0"/>
        <v>0</v>
      </c>
      <c r="I27" s="27"/>
      <c r="J27" s="24">
        <f>'Proposed Rates'!E110</f>
        <v>0</v>
      </c>
      <c r="K27" s="29">
        <f t="shared" si="16"/>
        <v>2000</v>
      </c>
      <c r="L27" s="26">
        <f t="shared" si="9"/>
        <v>0</v>
      </c>
      <c r="M27" s="27"/>
      <c r="N27" s="30">
        <f t="shared" si="10"/>
        <v>0</v>
      </c>
      <c r="O27" s="31" t="str">
        <f t="shared" si="11"/>
        <v/>
      </c>
      <c r="Q27" s="24">
        <f>'Proposed Rates'!F110</f>
        <v>0</v>
      </c>
      <c r="R27" s="29">
        <f t="shared" si="17"/>
        <v>2000</v>
      </c>
      <c r="S27" s="26">
        <f t="shared" si="12"/>
        <v>0</v>
      </c>
      <c r="T27" s="27"/>
      <c r="U27" s="30">
        <f t="shared" si="1"/>
        <v>0</v>
      </c>
      <c r="V27" s="31" t="str">
        <f t="shared" si="2"/>
        <v/>
      </c>
      <c r="X27" s="24">
        <f>'Proposed Rates'!G110</f>
        <v>0</v>
      </c>
      <c r="Y27" s="29">
        <f t="shared" si="18"/>
        <v>2000</v>
      </c>
      <c r="Z27" s="26">
        <f t="shared" si="13"/>
        <v>0</v>
      </c>
      <c r="AA27" s="27"/>
      <c r="AB27" s="30">
        <f t="shared" si="3"/>
        <v>0</v>
      </c>
      <c r="AC27" s="31" t="str">
        <f t="shared" si="4"/>
        <v/>
      </c>
      <c r="AE27" s="24">
        <f>'Proposed Rates'!H110</f>
        <v>0</v>
      </c>
      <c r="AF27" s="29">
        <f t="shared" si="19"/>
        <v>2000</v>
      </c>
      <c r="AG27" s="26">
        <f t="shared" si="14"/>
        <v>0</v>
      </c>
      <c r="AH27" s="27"/>
      <c r="AI27" s="30">
        <f t="shared" si="5"/>
        <v>0</v>
      </c>
      <c r="AJ27" s="31" t="str">
        <f t="shared" si="6"/>
        <v/>
      </c>
      <c r="AL27" s="24">
        <f>'Proposed Rates'!I110</f>
        <v>0</v>
      </c>
      <c r="AM27" s="29">
        <f t="shared" si="20"/>
        <v>2000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2000</v>
      </c>
      <c r="H29" s="26">
        <f t="shared" si="0"/>
        <v>50</v>
      </c>
      <c r="I29" s="27"/>
      <c r="J29" s="24">
        <f>+'SC (1000)'!J29</f>
        <v>2.6700000000000002E-2</v>
      </c>
      <c r="K29" s="25">
        <f>$F$18</f>
        <v>2000</v>
      </c>
      <c r="L29" s="26">
        <f t="shared" si="22"/>
        <v>53.400000000000006</v>
      </c>
      <c r="M29" s="27"/>
      <c r="N29" s="30">
        <f t="shared" si="23"/>
        <v>3.4000000000000057</v>
      </c>
      <c r="O29" s="31">
        <f t="shared" si="24"/>
        <v>6.8000000000000116E-2</v>
      </c>
      <c r="Q29" s="24">
        <f>+'SC (1000)'!Q29</f>
        <v>2.8500000000000001E-2</v>
      </c>
      <c r="R29" s="25">
        <f>$F$18</f>
        <v>2000</v>
      </c>
      <c r="S29" s="26">
        <f t="shared" si="25"/>
        <v>57</v>
      </c>
      <c r="T29" s="27"/>
      <c r="U29" s="30">
        <f t="shared" si="1"/>
        <v>3.5999999999999943</v>
      </c>
      <c r="V29" s="31">
        <f t="shared" si="2"/>
        <v>6.7415730337078539E-2</v>
      </c>
      <c r="X29" s="24">
        <f>+'SC (1000)'!X29</f>
        <v>3.0200000000000001E-2</v>
      </c>
      <c r="Y29" s="25">
        <f>$F$18</f>
        <v>2000</v>
      </c>
      <c r="Z29" s="26">
        <f t="shared" si="26"/>
        <v>60.400000000000006</v>
      </c>
      <c r="AA29" s="27"/>
      <c r="AB29" s="30">
        <f t="shared" si="3"/>
        <v>3.4000000000000057</v>
      </c>
      <c r="AC29" s="31">
        <f t="shared" si="4"/>
        <v>5.9649122807017646E-2</v>
      </c>
      <c r="AE29" s="24">
        <f>+'SC (1000)'!AE29</f>
        <v>3.1300000000000001E-2</v>
      </c>
      <c r="AF29" s="25">
        <f>$F$18</f>
        <v>2000</v>
      </c>
      <c r="AG29" s="26">
        <f t="shared" si="27"/>
        <v>62.6</v>
      </c>
      <c r="AH29" s="27"/>
      <c r="AI29" s="30">
        <f t="shared" si="5"/>
        <v>2.1999999999999957</v>
      </c>
      <c r="AJ29" s="31">
        <f t="shared" si="6"/>
        <v>3.6423841059602578E-2</v>
      </c>
      <c r="AL29" s="24">
        <f>+'SC (1000)'!AL29</f>
        <v>3.2099999999999997E-2</v>
      </c>
      <c r="AM29" s="25">
        <f>$F$18</f>
        <v>2000</v>
      </c>
      <c r="AN29" s="26">
        <f t="shared" si="28"/>
        <v>64.199999999999989</v>
      </c>
      <c r="AO29" s="27"/>
      <c r="AP29" s="30">
        <f t="shared" si="7"/>
        <v>1.5999999999999872</v>
      </c>
      <c r="AQ29" s="31">
        <f t="shared" si="8"/>
        <v>2.5559105431309698E-2</v>
      </c>
    </row>
    <row r="30" spans="2:43" x14ac:dyDescent="0.25">
      <c r="B30" s="21" t="s">
        <v>21</v>
      </c>
      <c r="C30" s="21"/>
      <c r="D30" s="22"/>
      <c r="E30" s="23"/>
      <c r="F30" s="24"/>
      <c r="G30" s="25">
        <f t="shared" ref="G30" si="29">$F$18</f>
        <v>2000</v>
      </c>
      <c r="H30" s="26">
        <f t="shared" si="0"/>
        <v>0</v>
      </c>
      <c r="I30" s="27"/>
      <c r="J30" s="24"/>
      <c r="K30" s="25">
        <f t="shared" ref="K30:K38" si="30">$F$18</f>
        <v>2000</v>
      </c>
      <c r="L30" s="26">
        <f t="shared" si="22"/>
        <v>0</v>
      </c>
      <c r="M30" s="27"/>
      <c r="N30" s="30">
        <f t="shared" si="23"/>
        <v>0</v>
      </c>
      <c r="O30" s="31" t="str">
        <f t="shared" si="24"/>
        <v/>
      </c>
      <c r="Q30" s="24"/>
      <c r="R30" s="25">
        <f t="shared" ref="R30:R38" si="31">$F$18</f>
        <v>2000</v>
      </c>
      <c r="S30" s="26">
        <f t="shared" si="25"/>
        <v>0</v>
      </c>
      <c r="T30" s="27"/>
      <c r="U30" s="30">
        <f t="shared" si="1"/>
        <v>0</v>
      </c>
      <c r="V30" s="31" t="str">
        <f t="shared" si="2"/>
        <v/>
      </c>
      <c r="X30" s="24"/>
      <c r="Y30" s="25">
        <f t="shared" ref="Y30:Y38" si="32">$F$18</f>
        <v>2000</v>
      </c>
      <c r="Z30" s="26">
        <f t="shared" si="26"/>
        <v>0</v>
      </c>
      <c r="AA30" s="27"/>
      <c r="AB30" s="30">
        <f t="shared" si="3"/>
        <v>0</v>
      </c>
      <c r="AC30" s="31" t="str">
        <f t="shared" si="4"/>
        <v/>
      </c>
      <c r="AE30" s="24"/>
      <c r="AF30" s="25">
        <f t="shared" ref="AF30:AF38" si="33">$F$18</f>
        <v>2000</v>
      </c>
      <c r="AG30" s="26">
        <f t="shared" si="27"/>
        <v>0</v>
      </c>
      <c r="AH30" s="27"/>
      <c r="AI30" s="30">
        <f t="shared" si="5"/>
        <v>0</v>
      </c>
      <c r="AJ30" s="31" t="str">
        <f t="shared" si="6"/>
        <v/>
      </c>
      <c r="AL30" s="24"/>
      <c r="AM30" s="25">
        <f t="shared" ref="AM30:AM38" si="34">$F$18</f>
        <v>2000</v>
      </c>
      <c r="AN30" s="26">
        <f t="shared" si="28"/>
        <v>0</v>
      </c>
      <c r="AO30" s="27"/>
      <c r="AP30" s="30">
        <f t="shared" si="7"/>
        <v>0</v>
      </c>
      <c r="AQ30" s="31" t="str">
        <f t="shared" si="8"/>
        <v/>
      </c>
    </row>
    <row r="31" spans="2:43" x14ac:dyDescent="0.25">
      <c r="B31" s="21" t="s">
        <v>136</v>
      </c>
      <c r="C31" s="21"/>
      <c r="D31" s="22" t="s">
        <v>20</v>
      </c>
      <c r="E31" s="23"/>
      <c r="F31" s="24">
        <f>+'Proposed Rates'!D68</f>
        <v>0</v>
      </c>
      <c r="G31" s="25">
        <f>$F$18</f>
        <v>2000</v>
      </c>
      <c r="H31" s="26">
        <f t="shared" si="0"/>
        <v>0</v>
      </c>
      <c r="I31" s="27"/>
      <c r="J31" s="44">
        <f>+'SC (1000)'!J31</f>
        <v>5.9999999999999995E-4</v>
      </c>
      <c r="K31" s="25">
        <f t="shared" si="30"/>
        <v>2000</v>
      </c>
      <c r="L31" s="26">
        <f t="shared" si="22"/>
        <v>1.2</v>
      </c>
      <c r="M31" s="27"/>
      <c r="N31" s="30">
        <f t="shared" si="23"/>
        <v>1.2</v>
      </c>
      <c r="O31" s="31" t="str">
        <f t="shared" si="24"/>
        <v/>
      </c>
      <c r="Q31" s="24">
        <f>+'SC (1000)'!Q31</f>
        <v>5.9999999999999995E-4</v>
      </c>
      <c r="R31" s="25">
        <f t="shared" si="31"/>
        <v>2000</v>
      </c>
      <c r="S31" s="26">
        <f t="shared" si="25"/>
        <v>1.2</v>
      </c>
      <c r="T31" s="27"/>
      <c r="U31" s="30">
        <f t="shared" si="1"/>
        <v>0</v>
      </c>
      <c r="V31" s="31">
        <f t="shared" si="2"/>
        <v>0</v>
      </c>
      <c r="X31" s="24">
        <f>+'SC (1000)'!X31</f>
        <v>0</v>
      </c>
      <c r="Y31" s="25">
        <f t="shared" si="32"/>
        <v>2000</v>
      </c>
      <c r="Z31" s="26">
        <f t="shared" si="26"/>
        <v>0</v>
      </c>
      <c r="AA31" s="27"/>
      <c r="AB31" s="30">
        <f t="shared" si="3"/>
        <v>-1.2</v>
      </c>
      <c r="AC31" s="31">
        <f t="shared" si="4"/>
        <v>-1</v>
      </c>
      <c r="AE31" s="24">
        <f>+'SC (1000)'!AE31</f>
        <v>0</v>
      </c>
      <c r="AF31" s="25">
        <f t="shared" si="33"/>
        <v>2000</v>
      </c>
      <c r="AG31" s="26">
        <f t="shared" si="27"/>
        <v>0</v>
      </c>
      <c r="AH31" s="27"/>
      <c r="AI31" s="30">
        <f t="shared" si="5"/>
        <v>0</v>
      </c>
      <c r="AJ31" s="31" t="str">
        <f t="shared" si="6"/>
        <v/>
      </c>
      <c r="AL31" s="24">
        <f>+'SC (1000)'!AL31</f>
        <v>0</v>
      </c>
      <c r="AM31" s="25">
        <f t="shared" si="34"/>
        <v>2000</v>
      </c>
      <c r="AN31" s="26">
        <f t="shared" si="28"/>
        <v>0</v>
      </c>
      <c r="AO31" s="27"/>
      <c r="AP31" s="30">
        <f t="shared" si="7"/>
        <v>0</v>
      </c>
      <c r="AQ31" s="31" t="str">
        <f t="shared" si="8"/>
        <v/>
      </c>
    </row>
    <row r="32" spans="2:43" x14ac:dyDescent="0.25">
      <c r="B32" s="33"/>
      <c r="C32" s="21"/>
      <c r="D32" s="22"/>
      <c r="E32" s="23"/>
      <c r="F32" s="24"/>
      <c r="G32" s="25">
        <f t="shared" ref="G32:G38" si="35">$F$18</f>
        <v>2000</v>
      </c>
      <c r="H32" s="26">
        <f t="shared" si="0"/>
        <v>0</v>
      </c>
      <c r="I32" s="27"/>
      <c r="J32" s="28"/>
      <c r="K32" s="25">
        <f t="shared" si="30"/>
        <v>2000</v>
      </c>
      <c r="L32" s="26">
        <f t="shared" si="22"/>
        <v>0</v>
      </c>
      <c r="M32" s="27"/>
      <c r="N32" s="30">
        <f t="shared" si="23"/>
        <v>0</v>
      </c>
      <c r="O32" s="31" t="str">
        <f t="shared" si="24"/>
        <v/>
      </c>
      <c r="Q32" s="28"/>
      <c r="R32" s="25">
        <f t="shared" si="31"/>
        <v>2000</v>
      </c>
      <c r="S32" s="26">
        <f t="shared" si="25"/>
        <v>0</v>
      </c>
      <c r="T32" s="27"/>
      <c r="U32" s="30">
        <f t="shared" si="1"/>
        <v>0</v>
      </c>
      <c r="V32" s="31" t="str">
        <f t="shared" si="2"/>
        <v/>
      </c>
      <c r="X32" s="28"/>
      <c r="Y32" s="25">
        <f t="shared" si="32"/>
        <v>2000</v>
      </c>
      <c r="Z32" s="26">
        <f t="shared" si="26"/>
        <v>0</v>
      </c>
      <c r="AA32" s="27"/>
      <c r="AB32" s="30">
        <f t="shared" si="3"/>
        <v>0</v>
      </c>
      <c r="AC32" s="31" t="str">
        <f t="shared" si="4"/>
        <v/>
      </c>
      <c r="AE32" s="28"/>
      <c r="AF32" s="25">
        <f t="shared" si="33"/>
        <v>2000</v>
      </c>
      <c r="AG32" s="26">
        <f t="shared" si="27"/>
        <v>0</v>
      </c>
      <c r="AH32" s="27"/>
      <c r="AI32" s="30">
        <f t="shared" si="5"/>
        <v>0</v>
      </c>
      <c r="AJ32" s="31" t="str">
        <f t="shared" si="6"/>
        <v/>
      </c>
      <c r="AL32" s="28"/>
      <c r="AM32" s="25">
        <f t="shared" si="34"/>
        <v>2000</v>
      </c>
      <c r="AN32" s="26">
        <f t="shared" si="28"/>
        <v>0</v>
      </c>
      <c r="AO32" s="27"/>
      <c r="AP32" s="30">
        <f t="shared" si="7"/>
        <v>0</v>
      </c>
      <c r="AQ32" s="31" t="str">
        <f t="shared" si="8"/>
        <v/>
      </c>
    </row>
    <row r="33" spans="2:43" x14ac:dyDescent="0.25">
      <c r="B33" s="33"/>
      <c r="C33" s="21"/>
      <c r="D33" s="22"/>
      <c r="E33" s="23"/>
      <c r="F33" s="24"/>
      <c r="G33" s="25">
        <f t="shared" si="35"/>
        <v>2000</v>
      </c>
      <c r="H33" s="26">
        <f t="shared" si="0"/>
        <v>0</v>
      </c>
      <c r="I33" s="27"/>
      <c r="J33" s="28"/>
      <c r="K33" s="25">
        <f t="shared" si="30"/>
        <v>2000</v>
      </c>
      <c r="L33" s="26">
        <f t="shared" si="22"/>
        <v>0</v>
      </c>
      <c r="M33" s="27"/>
      <c r="N33" s="30">
        <f t="shared" si="23"/>
        <v>0</v>
      </c>
      <c r="O33" s="31" t="str">
        <f t="shared" si="24"/>
        <v/>
      </c>
      <c r="Q33" s="28"/>
      <c r="R33" s="25">
        <f t="shared" si="31"/>
        <v>2000</v>
      </c>
      <c r="S33" s="26">
        <f t="shared" si="25"/>
        <v>0</v>
      </c>
      <c r="T33" s="27"/>
      <c r="U33" s="30">
        <f t="shared" si="1"/>
        <v>0</v>
      </c>
      <c r="V33" s="31" t="str">
        <f t="shared" si="2"/>
        <v/>
      </c>
      <c r="X33" s="28"/>
      <c r="Y33" s="25">
        <f t="shared" si="32"/>
        <v>2000</v>
      </c>
      <c r="Z33" s="26">
        <f t="shared" si="26"/>
        <v>0</v>
      </c>
      <c r="AA33" s="27"/>
      <c r="AB33" s="30">
        <f t="shared" si="3"/>
        <v>0</v>
      </c>
      <c r="AC33" s="31" t="str">
        <f t="shared" si="4"/>
        <v/>
      </c>
      <c r="AE33" s="28"/>
      <c r="AF33" s="25">
        <f t="shared" si="33"/>
        <v>2000</v>
      </c>
      <c r="AG33" s="26">
        <f t="shared" si="27"/>
        <v>0</v>
      </c>
      <c r="AH33" s="27"/>
      <c r="AI33" s="30">
        <f t="shared" si="5"/>
        <v>0</v>
      </c>
      <c r="AJ33" s="31" t="str">
        <f t="shared" si="6"/>
        <v/>
      </c>
      <c r="AL33" s="28"/>
      <c r="AM33" s="25">
        <f t="shared" si="34"/>
        <v>2000</v>
      </c>
      <c r="AN33" s="26">
        <f t="shared" si="28"/>
        <v>0</v>
      </c>
      <c r="AO33" s="27"/>
      <c r="AP33" s="30">
        <f t="shared" si="7"/>
        <v>0</v>
      </c>
      <c r="AQ33" s="31" t="str">
        <f t="shared" si="8"/>
        <v/>
      </c>
    </row>
    <row r="34" spans="2:43" x14ac:dyDescent="0.25">
      <c r="B34" s="33"/>
      <c r="C34" s="21"/>
      <c r="D34" s="22"/>
      <c r="E34" s="23"/>
      <c r="F34" s="24"/>
      <c r="G34" s="25">
        <f t="shared" si="35"/>
        <v>2000</v>
      </c>
      <c r="H34" s="26">
        <f t="shared" si="0"/>
        <v>0</v>
      </c>
      <c r="I34" s="27"/>
      <c r="J34" s="28"/>
      <c r="K34" s="25">
        <f t="shared" si="30"/>
        <v>2000</v>
      </c>
      <c r="L34" s="26">
        <f t="shared" si="22"/>
        <v>0</v>
      </c>
      <c r="M34" s="27"/>
      <c r="N34" s="30">
        <f t="shared" si="23"/>
        <v>0</v>
      </c>
      <c r="O34" s="31" t="str">
        <f t="shared" si="24"/>
        <v/>
      </c>
      <c r="Q34" s="28"/>
      <c r="R34" s="25">
        <f t="shared" si="31"/>
        <v>2000</v>
      </c>
      <c r="S34" s="26">
        <f t="shared" si="25"/>
        <v>0</v>
      </c>
      <c r="T34" s="27"/>
      <c r="U34" s="30">
        <f t="shared" si="1"/>
        <v>0</v>
      </c>
      <c r="V34" s="31" t="str">
        <f t="shared" si="2"/>
        <v/>
      </c>
      <c r="X34" s="28"/>
      <c r="Y34" s="25">
        <f t="shared" si="32"/>
        <v>2000</v>
      </c>
      <c r="Z34" s="26">
        <f t="shared" si="26"/>
        <v>0</v>
      </c>
      <c r="AA34" s="27"/>
      <c r="AB34" s="30">
        <f t="shared" si="3"/>
        <v>0</v>
      </c>
      <c r="AC34" s="31" t="str">
        <f t="shared" si="4"/>
        <v/>
      </c>
      <c r="AE34" s="28"/>
      <c r="AF34" s="25">
        <f t="shared" si="33"/>
        <v>2000</v>
      </c>
      <c r="AG34" s="26">
        <f t="shared" si="27"/>
        <v>0</v>
      </c>
      <c r="AH34" s="27"/>
      <c r="AI34" s="30">
        <f t="shared" si="5"/>
        <v>0</v>
      </c>
      <c r="AJ34" s="31" t="str">
        <f t="shared" si="6"/>
        <v/>
      </c>
      <c r="AL34" s="28"/>
      <c r="AM34" s="25">
        <f t="shared" si="34"/>
        <v>2000</v>
      </c>
      <c r="AN34" s="26">
        <f t="shared" si="28"/>
        <v>0</v>
      </c>
      <c r="AO34" s="27"/>
      <c r="AP34" s="30">
        <f t="shared" si="7"/>
        <v>0</v>
      </c>
      <c r="AQ34" s="31" t="str">
        <f t="shared" si="8"/>
        <v/>
      </c>
    </row>
    <row r="35" spans="2:43" x14ac:dyDescent="0.25">
      <c r="B35" s="33"/>
      <c r="C35" s="21"/>
      <c r="D35" s="22"/>
      <c r="E35" s="23"/>
      <c r="F35" s="24"/>
      <c r="G35" s="25">
        <f t="shared" si="35"/>
        <v>2000</v>
      </c>
      <c r="H35" s="26">
        <f t="shared" si="0"/>
        <v>0</v>
      </c>
      <c r="I35" s="27"/>
      <c r="J35" s="28"/>
      <c r="K35" s="25">
        <f t="shared" si="30"/>
        <v>2000</v>
      </c>
      <c r="L35" s="26">
        <f t="shared" si="22"/>
        <v>0</v>
      </c>
      <c r="M35" s="27"/>
      <c r="N35" s="30">
        <f t="shared" si="23"/>
        <v>0</v>
      </c>
      <c r="O35" s="31" t="str">
        <f t="shared" si="24"/>
        <v/>
      </c>
      <c r="Q35" s="28"/>
      <c r="R35" s="25">
        <f t="shared" si="31"/>
        <v>2000</v>
      </c>
      <c r="S35" s="26">
        <f t="shared" si="25"/>
        <v>0</v>
      </c>
      <c r="T35" s="27"/>
      <c r="U35" s="30">
        <f t="shared" si="1"/>
        <v>0</v>
      </c>
      <c r="V35" s="31" t="str">
        <f t="shared" si="2"/>
        <v/>
      </c>
      <c r="X35" s="28"/>
      <c r="Y35" s="25">
        <f t="shared" si="32"/>
        <v>2000</v>
      </c>
      <c r="Z35" s="26">
        <f t="shared" si="26"/>
        <v>0</v>
      </c>
      <c r="AA35" s="27"/>
      <c r="AB35" s="30">
        <f t="shared" si="3"/>
        <v>0</v>
      </c>
      <c r="AC35" s="31" t="str">
        <f t="shared" si="4"/>
        <v/>
      </c>
      <c r="AE35" s="28"/>
      <c r="AF35" s="25">
        <f t="shared" si="33"/>
        <v>2000</v>
      </c>
      <c r="AG35" s="26">
        <f t="shared" si="27"/>
        <v>0</v>
      </c>
      <c r="AH35" s="27"/>
      <c r="AI35" s="30">
        <f t="shared" si="5"/>
        <v>0</v>
      </c>
      <c r="AJ35" s="31" t="str">
        <f t="shared" si="6"/>
        <v/>
      </c>
      <c r="AL35" s="28"/>
      <c r="AM35" s="25">
        <f t="shared" si="34"/>
        <v>2000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2000</v>
      </c>
      <c r="H36" s="26">
        <f t="shared" si="0"/>
        <v>2</v>
      </c>
      <c r="I36" s="27"/>
      <c r="J36" s="28">
        <f>+'Proposed Rates'!E53</f>
        <v>-5.0000000000000001E-4</v>
      </c>
      <c r="K36" s="25">
        <f t="shared" si="30"/>
        <v>2000</v>
      </c>
      <c r="L36" s="26">
        <f t="shared" si="22"/>
        <v>-1</v>
      </c>
      <c r="M36" s="27"/>
      <c r="N36" s="30">
        <f t="shared" si="23"/>
        <v>-3</v>
      </c>
      <c r="O36" s="31">
        <f t="shared" si="24"/>
        <v>-1.5</v>
      </c>
      <c r="Q36" s="28">
        <f>+'Proposed Rates'!F53</f>
        <v>-5.0000000000000001E-4</v>
      </c>
      <c r="R36" s="25">
        <f t="shared" si="31"/>
        <v>2000</v>
      </c>
      <c r="S36" s="26">
        <f t="shared" si="25"/>
        <v>-1</v>
      </c>
      <c r="T36" s="27"/>
      <c r="U36" s="30">
        <f t="shared" si="1"/>
        <v>0</v>
      </c>
      <c r="V36" s="31">
        <f t="shared" si="2"/>
        <v>0</v>
      </c>
      <c r="X36" s="28">
        <f>+'Proposed Rates'!G53</f>
        <v>0</v>
      </c>
      <c r="Y36" s="25">
        <f t="shared" si="32"/>
        <v>2000</v>
      </c>
      <c r="Z36" s="26">
        <f t="shared" si="26"/>
        <v>0</v>
      </c>
      <c r="AA36" s="27"/>
      <c r="AB36" s="30">
        <f t="shared" si="3"/>
        <v>1</v>
      </c>
      <c r="AC36" s="31">
        <f t="shared" si="4"/>
        <v>-1</v>
      </c>
      <c r="AE36" s="28">
        <f>+'Proposed Rates'!H53</f>
        <v>0</v>
      </c>
      <c r="AF36" s="25">
        <f t="shared" si="33"/>
        <v>2000</v>
      </c>
      <c r="AG36" s="26">
        <f t="shared" si="27"/>
        <v>0</v>
      </c>
      <c r="AH36" s="27"/>
      <c r="AI36" s="30">
        <f t="shared" si="5"/>
        <v>0</v>
      </c>
      <c r="AJ36" s="31" t="str">
        <f t="shared" si="6"/>
        <v/>
      </c>
      <c r="AL36" s="28">
        <f>+'Proposed Rates'!I53</f>
        <v>0</v>
      </c>
      <c r="AM36" s="25">
        <f t="shared" si="34"/>
        <v>2000</v>
      </c>
      <c r="AN36" s="26">
        <f t="shared" si="28"/>
        <v>0</v>
      </c>
      <c r="AO36" s="27"/>
      <c r="AP36" s="30">
        <f t="shared" si="7"/>
        <v>0</v>
      </c>
      <c r="AQ36" s="31" t="str">
        <f t="shared" si="8"/>
        <v/>
      </c>
    </row>
    <row r="37" spans="2:43" x14ac:dyDescent="0.25">
      <c r="B37" s="33"/>
      <c r="C37" s="21"/>
      <c r="D37" s="22"/>
      <c r="E37" s="23"/>
      <c r="F37" s="24"/>
      <c r="G37" s="25">
        <f t="shared" si="35"/>
        <v>2000</v>
      </c>
      <c r="H37" s="26">
        <f t="shared" si="0"/>
        <v>0</v>
      </c>
      <c r="I37" s="27"/>
      <c r="J37" s="28"/>
      <c r="K37" s="25">
        <f t="shared" si="30"/>
        <v>2000</v>
      </c>
      <c r="L37" s="26">
        <f t="shared" si="22"/>
        <v>0</v>
      </c>
      <c r="M37" s="27"/>
      <c r="N37" s="30">
        <f t="shared" si="23"/>
        <v>0</v>
      </c>
      <c r="O37" s="31" t="str">
        <f t="shared" si="24"/>
        <v/>
      </c>
      <c r="Q37" s="28"/>
      <c r="R37" s="25">
        <f t="shared" si="31"/>
        <v>2000</v>
      </c>
      <c r="S37" s="26">
        <f t="shared" si="25"/>
        <v>0</v>
      </c>
      <c r="T37" s="27"/>
      <c r="U37" s="30">
        <f t="shared" si="1"/>
        <v>0</v>
      </c>
      <c r="V37" s="31" t="str">
        <f t="shared" si="2"/>
        <v/>
      </c>
      <c r="X37" s="28"/>
      <c r="Y37" s="25">
        <f t="shared" si="32"/>
        <v>2000</v>
      </c>
      <c r="Z37" s="26">
        <f t="shared" si="26"/>
        <v>0</v>
      </c>
      <c r="AA37" s="27"/>
      <c r="AB37" s="30">
        <f t="shared" si="3"/>
        <v>0</v>
      </c>
      <c r="AC37" s="31" t="str">
        <f t="shared" si="4"/>
        <v/>
      </c>
      <c r="AE37" s="28"/>
      <c r="AF37" s="25">
        <f t="shared" si="33"/>
        <v>2000</v>
      </c>
      <c r="AG37" s="26">
        <f t="shared" si="27"/>
        <v>0</v>
      </c>
      <c r="AH37" s="27"/>
      <c r="AI37" s="30">
        <f t="shared" si="5"/>
        <v>0</v>
      </c>
      <c r="AJ37" s="31" t="str">
        <f t="shared" si="6"/>
        <v/>
      </c>
      <c r="AL37" s="28"/>
      <c r="AM37" s="25">
        <f t="shared" si="34"/>
        <v>2000</v>
      </c>
      <c r="AN37" s="26">
        <f t="shared" si="28"/>
        <v>0</v>
      </c>
      <c r="AO37" s="27"/>
      <c r="AP37" s="30">
        <f t="shared" si="7"/>
        <v>0</v>
      </c>
      <c r="AQ37" s="31" t="str">
        <f t="shared" si="8"/>
        <v/>
      </c>
    </row>
    <row r="38" spans="2:43" x14ac:dyDescent="0.25">
      <c r="B38" s="33"/>
      <c r="C38" s="21"/>
      <c r="D38" s="22"/>
      <c r="E38" s="23"/>
      <c r="F38" s="24"/>
      <c r="G38" s="25">
        <f t="shared" si="35"/>
        <v>2000</v>
      </c>
      <c r="H38" s="26">
        <f t="shared" si="0"/>
        <v>0</v>
      </c>
      <c r="I38" s="27"/>
      <c r="J38" s="28"/>
      <c r="K38" s="25">
        <f t="shared" si="30"/>
        <v>2000</v>
      </c>
      <c r="L38" s="26">
        <f t="shared" si="22"/>
        <v>0</v>
      </c>
      <c r="M38" s="27"/>
      <c r="N38" s="30">
        <f t="shared" si="23"/>
        <v>0</v>
      </c>
      <c r="O38" s="31" t="str">
        <f t="shared" si="24"/>
        <v/>
      </c>
      <c r="Q38" s="28"/>
      <c r="R38" s="25">
        <f t="shared" si="31"/>
        <v>2000</v>
      </c>
      <c r="S38" s="26">
        <f t="shared" si="25"/>
        <v>0</v>
      </c>
      <c r="T38" s="27"/>
      <c r="U38" s="30">
        <f t="shared" si="1"/>
        <v>0</v>
      </c>
      <c r="V38" s="31" t="str">
        <f t="shared" si="2"/>
        <v/>
      </c>
      <c r="X38" s="28"/>
      <c r="Y38" s="25">
        <f t="shared" si="32"/>
        <v>2000</v>
      </c>
      <c r="Z38" s="26">
        <f t="shared" si="26"/>
        <v>0</v>
      </c>
      <c r="AA38" s="27"/>
      <c r="AB38" s="30">
        <f t="shared" si="3"/>
        <v>0</v>
      </c>
      <c r="AC38" s="31" t="str">
        <f t="shared" si="4"/>
        <v/>
      </c>
      <c r="AE38" s="28"/>
      <c r="AF38" s="25">
        <f t="shared" si="33"/>
        <v>2000</v>
      </c>
      <c r="AG38" s="26">
        <f t="shared" si="27"/>
        <v>0</v>
      </c>
      <c r="AH38" s="27"/>
      <c r="AI38" s="30">
        <f t="shared" si="5"/>
        <v>0</v>
      </c>
      <c r="AJ38" s="31" t="str">
        <f t="shared" si="6"/>
        <v/>
      </c>
      <c r="AL38" s="28"/>
      <c r="AM38" s="25">
        <f t="shared" si="34"/>
        <v>2000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71.319999999999993</v>
      </c>
      <c r="I39" s="62"/>
      <c r="J39" s="239"/>
      <c r="K39" s="240"/>
      <c r="L39" s="238">
        <f>SUM(L23:L38)</f>
        <v>74.210000000000008</v>
      </c>
      <c r="M39" s="62"/>
      <c r="N39" s="37">
        <f t="shared" si="23"/>
        <v>2.8900000000000148</v>
      </c>
      <c r="O39" s="38">
        <f t="shared" si="24"/>
        <v>4.0521592821088262E-2</v>
      </c>
      <c r="Q39" s="239"/>
      <c r="R39" s="240"/>
      <c r="S39" s="238">
        <f>SUM(S23:S38)</f>
        <v>79.23</v>
      </c>
      <c r="T39" s="62"/>
      <c r="U39" s="37">
        <f t="shared" si="1"/>
        <v>5.019999999999996</v>
      </c>
      <c r="V39" s="38">
        <f t="shared" si="2"/>
        <v>6.7645869828863975E-2</v>
      </c>
      <c r="X39" s="239"/>
      <c r="Y39" s="240"/>
      <c r="Z39" s="238">
        <f>SUM(Z23:Z38)</f>
        <v>83.710000000000008</v>
      </c>
      <c r="AA39" s="62"/>
      <c r="AB39" s="37">
        <f t="shared" si="3"/>
        <v>4.480000000000004</v>
      </c>
      <c r="AC39" s="38">
        <f t="shared" si="4"/>
        <v>5.6544238293575716E-2</v>
      </c>
      <c r="AE39" s="239"/>
      <c r="AF39" s="240"/>
      <c r="AG39" s="238">
        <f>SUM(AG23:AG38)</f>
        <v>86.76</v>
      </c>
      <c r="AH39" s="62"/>
      <c r="AI39" s="37">
        <f t="shared" si="5"/>
        <v>3.0499999999999972</v>
      </c>
      <c r="AJ39" s="38">
        <f t="shared" si="6"/>
        <v>3.6435312388006173E-2</v>
      </c>
      <c r="AL39" s="239"/>
      <c r="AM39" s="240"/>
      <c r="AN39" s="238">
        <f>SUM(AN23:AN38)</f>
        <v>89.019999999999982</v>
      </c>
      <c r="AO39" s="62"/>
      <c r="AP39" s="37">
        <f t="shared" si="7"/>
        <v>2.2599999999999767</v>
      </c>
      <c r="AQ39" s="38">
        <f t="shared" si="8"/>
        <v>2.6048870447210427E-2</v>
      </c>
    </row>
    <row r="40" spans="2:43" ht="25" x14ac:dyDescent="0.25">
      <c r="B40" s="40" t="s">
        <v>99</v>
      </c>
      <c r="C40" s="21"/>
      <c r="D40" s="22" t="s">
        <v>20</v>
      </c>
      <c r="E40" s="23"/>
      <c r="F40" s="24">
        <f>+'Proposed Rates'!D39</f>
        <v>-2.0000000000000001E-4</v>
      </c>
      <c r="G40" s="25">
        <f>$F$18</f>
        <v>2000</v>
      </c>
      <c r="H40" s="26">
        <f>G40*F40</f>
        <v>-0.4</v>
      </c>
      <c r="I40" s="27"/>
      <c r="J40" s="44">
        <f>+'Proposed Rates'!E39</f>
        <v>-5.9999999999999995E-4</v>
      </c>
      <c r="K40" s="25">
        <f>$F$18</f>
        <v>2000</v>
      </c>
      <c r="L40" s="26">
        <f>K40*J40</f>
        <v>-1.2</v>
      </c>
      <c r="M40" s="27"/>
      <c r="N40" s="30">
        <f>L40-H40</f>
        <v>-0.79999999999999993</v>
      </c>
      <c r="O40" s="31">
        <f>IF((H40)=0,"",(N40/H40))</f>
        <v>1.9999999999999998</v>
      </c>
      <c r="Q40" s="28">
        <f>+'Proposed Rates'!F39</f>
        <v>-5.9999999999999995E-4</v>
      </c>
      <c r="R40" s="25">
        <f>$F$18</f>
        <v>2000</v>
      </c>
      <c r="S40" s="26">
        <f>R40*Q40</f>
        <v>-1.2</v>
      </c>
      <c r="T40" s="27"/>
      <c r="U40" s="30">
        <f t="shared" si="1"/>
        <v>0</v>
      </c>
      <c r="V40" s="31">
        <f t="shared" si="2"/>
        <v>0</v>
      </c>
      <c r="X40" s="28">
        <f>+'Proposed Rates'!G39</f>
        <v>0</v>
      </c>
      <c r="Y40" s="25">
        <f>$F$18</f>
        <v>2000</v>
      </c>
      <c r="Z40" s="26">
        <f>Y40*X40</f>
        <v>0</v>
      </c>
      <c r="AA40" s="27"/>
      <c r="AB40" s="30">
        <f t="shared" si="3"/>
        <v>1.2</v>
      </c>
      <c r="AC40" s="31">
        <f t="shared" si="4"/>
        <v>-1</v>
      </c>
      <c r="AE40" s="28">
        <f>+'Proposed Rates'!H39</f>
        <v>0</v>
      </c>
      <c r="AF40" s="25">
        <f>$F$18</f>
        <v>2000</v>
      </c>
      <c r="AG40" s="26">
        <f>AF40*AE40</f>
        <v>0</v>
      </c>
      <c r="AH40" s="27"/>
      <c r="AI40" s="30">
        <f t="shared" si="5"/>
        <v>0</v>
      </c>
      <c r="AJ40" s="31" t="str">
        <f t="shared" si="6"/>
        <v/>
      </c>
      <c r="AL40" s="28">
        <f>+'Proposed Rates'!I39</f>
        <v>0</v>
      </c>
      <c r="AM40" s="25">
        <f>$F$18</f>
        <v>2000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2000</v>
      </c>
      <c r="H42" s="26">
        <f t="shared" ref="H42:H43" si="37">G42*F42</f>
        <v>0</v>
      </c>
      <c r="I42" s="41"/>
      <c r="J42" s="28">
        <f>+'Proposed Rates'!E140</f>
        <v>0</v>
      </c>
      <c r="K42" s="25">
        <f t="shared" ref="K42:K43" si="38">$F$18</f>
        <v>2000</v>
      </c>
      <c r="L42" s="26">
        <f t="shared" ref="L42:L43" si="39">K42*J42</f>
        <v>0</v>
      </c>
      <c r="M42" s="42"/>
      <c r="N42" s="30">
        <f t="shared" ref="N42:N43" si="40">L42-H42</f>
        <v>0</v>
      </c>
      <c r="O42" s="31" t="str">
        <f t="shared" ref="O42:O46" si="41">IF((H42)=0,"",(N42/H42))</f>
        <v/>
      </c>
      <c r="Q42" s="28">
        <f>+'Proposed Rates'!F140</f>
        <v>0</v>
      </c>
      <c r="R42" s="25">
        <f t="shared" ref="R42:R43" si="42">$F$18</f>
        <v>2000</v>
      </c>
      <c r="S42" s="26">
        <f t="shared" ref="S42:S43" si="43">R42*Q42</f>
        <v>0</v>
      </c>
      <c r="T42" s="42"/>
      <c r="U42" s="30">
        <f t="shared" si="1"/>
        <v>0</v>
      </c>
      <c r="V42" s="31" t="str">
        <f t="shared" si="2"/>
        <v/>
      </c>
      <c r="X42" s="28">
        <f>+'Proposed Rates'!G140</f>
        <v>0</v>
      </c>
      <c r="Y42" s="25">
        <f t="shared" ref="Y42:Y43" si="44">$F$18</f>
        <v>2000</v>
      </c>
      <c r="Z42" s="26">
        <f t="shared" ref="Z42:Z43" si="45">Y42*X42</f>
        <v>0</v>
      </c>
      <c r="AA42" s="42"/>
      <c r="AB42" s="30">
        <f t="shared" si="3"/>
        <v>0</v>
      </c>
      <c r="AC42" s="31" t="str">
        <f t="shared" si="4"/>
        <v/>
      </c>
      <c r="AE42" s="28">
        <f>+'Proposed Rates'!H140</f>
        <v>0</v>
      </c>
      <c r="AF42" s="25">
        <f t="shared" ref="AF42:AF43" si="46">$F$18</f>
        <v>2000</v>
      </c>
      <c r="AG42" s="26">
        <f t="shared" ref="AG42:AG43" si="47">AF42*AE42</f>
        <v>0</v>
      </c>
      <c r="AH42" s="42"/>
      <c r="AI42" s="30">
        <f t="shared" si="5"/>
        <v>0</v>
      </c>
      <c r="AJ42" s="31" t="str">
        <f t="shared" si="6"/>
        <v/>
      </c>
      <c r="AL42" s="28">
        <f>+'Proposed Rates'!I140</f>
        <v>0</v>
      </c>
      <c r="AM42" s="25">
        <f t="shared" ref="AM42:AM43" si="48">$F$18</f>
        <v>2000</v>
      </c>
      <c r="AN42" s="26">
        <f t="shared" ref="AN42:AN43" si="49">AM42*AL42</f>
        <v>0</v>
      </c>
      <c r="AO42" s="42"/>
      <c r="AP42" s="30">
        <f t="shared" si="7"/>
        <v>0</v>
      </c>
      <c r="AQ42" s="31" t="str">
        <f t="shared" si="8"/>
        <v/>
      </c>
    </row>
    <row r="43" spans="2:43" x14ac:dyDescent="0.25">
      <c r="B43" s="40"/>
      <c r="C43" s="21"/>
      <c r="D43" s="22"/>
      <c r="E43" s="23"/>
      <c r="F43" s="24"/>
      <c r="G43" s="25">
        <f t="shared" si="36"/>
        <v>2000</v>
      </c>
      <c r="H43" s="26">
        <f t="shared" si="37"/>
        <v>0</v>
      </c>
      <c r="I43" s="41"/>
      <c r="J43" s="28"/>
      <c r="K43" s="25">
        <f t="shared" si="38"/>
        <v>2000</v>
      </c>
      <c r="L43" s="26">
        <f t="shared" si="39"/>
        <v>0</v>
      </c>
      <c r="M43" s="42"/>
      <c r="N43" s="30">
        <f t="shared" si="40"/>
        <v>0</v>
      </c>
      <c r="O43" s="31" t="str">
        <f t="shared" si="41"/>
        <v/>
      </c>
      <c r="Q43" s="28"/>
      <c r="R43" s="25">
        <f t="shared" si="42"/>
        <v>2000</v>
      </c>
      <c r="S43" s="26">
        <f t="shared" si="43"/>
        <v>0</v>
      </c>
      <c r="T43" s="42"/>
      <c r="U43" s="30">
        <f t="shared" si="1"/>
        <v>0</v>
      </c>
      <c r="V43" s="31" t="str">
        <f t="shared" si="2"/>
        <v/>
      </c>
      <c r="X43" s="28"/>
      <c r="Y43" s="25">
        <f t="shared" si="44"/>
        <v>2000</v>
      </c>
      <c r="Z43" s="26">
        <f t="shared" si="45"/>
        <v>0</v>
      </c>
      <c r="AA43" s="42"/>
      <c r="AB43" s="30">
        <f t="shared" si="3"/>
        <v>0</v>
      </c>
      <c r="AC43" s="31" t="str">
        <f t="shared" si="4"/>
        <v/>
      </c>
      <c r="AE43" s="28"/>
      <c r="AF43" s="25">
        <f t="shared" si="46"/>
        <v>2000</v>
      </c>
      <c r="AG43" s="26">
        <f t="shared" si="47"/>
        <v>0</v>
      </c>
      <c r="AH43" s="42"/>
      <c r="AI43" s="30">
        <f t="shared" si="5"/>
        <v>0</v>
      </c>
      <c r="AJ43" s="31" t="str">
        <f t="shared" si="6"/>
        <v/>
      </c>
      <c r="AL43" s="28"/>
      <c r="AM43" s="25">
        <f t="shared" si="48"/>
        <v>2000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2067</v>
      </c>
      <c r="H44" s="26">
        <f>G44*F44</f>
        <v>0.12402000000000001</v>
      </c>
      <c r="I44" s="27"/>
      <c r="J44" s="46">
        <f>'Proposed Rates'!E234</f>
        <v>6.0000000000000002E-5</v>
      </c>
      <c r="K44" s="45">
        <f>$F$18*(1+J73)</f>
        <v>2067.6</v>
      </c>
      <c r="L44" s="26">
        <f>K44*J44</f>
        <v>0.124056</v>
      </c>
      <c r="M44" s="27"/>
      <c r="N44" s="30">
        <f>L44-H44</f>
        <v>3.599999999999437E-5</v>
      </c>
      <c r="O44" s="31">
        <f>IF((H44)=0,"",(N44/H44))</f>
        <v>2.9027576197382978E-4</v>
      </c>
      <c r="Q44" s="46">
        <f>'Proposed Rates'!F234</f>
        <v>6.0000000000000002E-5</v>
      </c>
      <c r="R44" s="45">
        <f>$F$18*(1+Q73)</f>
        <v>2067.6</v>
      </c>
      <c r="S44" s="26">
        <f>R44*Q44</f>
        <v>0.124056</v>
      </c>
      <c r="T44" s="27"/>
      <c r="U44" s="30">
        <f t="shared" si="1"/>
        <v>0</v>
      </c>
      <c r="V44" s="31">
        <f t="shared" si="2"/>
        <v>0</v>
      </c>
      <c r="X44" s="46">
        <f>'Proposed Rates'!G234</f>
        <v>6.0000000000000002E-5</v>
      </c>
      <c r="Y44" s="45">
        <f>$F$18*(1+X73)</f>
        <v>2067.6</v>
      </c>
      <c r="Z44" s="26">
        <f>Y44*X44</f>
        <v>0.124056</v>
      </c>
      <c r="AA44" s="27"/>
      <c r="AB44" s="30">
        <f t="shared" si="3"/>
        <v>0</v>
      </c>
      <c r="AC44" s="31">
        <f t="shared" si="4"/>
        <v>0</v>
      </c>
      <c r="AE44" s="46">
        <f>'Proposed Rates'!H234</f>
        <v>6.0000000000000002E-5</v>
      </c>
      <c r="AF44" s="45">
        <f>$F$18*(1+AE73)</f>
        <v>2067.6</v>
      </c>
      <c r="AG44" s="26">
        <f>AF44*AE44</f>
        <v>0.124056</v>
      </c>
      <c r="AH44" s="27"/>
      <c r="AI44" s="30">
        <f t="shared" si="5"/>
        <v>0</v>
      </c>
      <c r="AJ44" s="31">
        <f t="shared" si="6"/>
        <v>0</v>
      </c>
      <c r="AL44" s="46">
        <f>'Proposed Rates'!I234</f>
        <v>6.0000000000000002E-5</v>
      </c>
      <c r="AM44" s="45">
        <f>$F$18*(1+AL73)</f>
        <v>2067.6</v>
      </c>
      <c r="AN44" s="26">
        <f>AM44*AL44</f>
        <v>0.124056</v>
      </c>
      <c r="AO44" s="27"/>
      <c r="AP44" s="30">
        <f t="shared" si="7"/>
        <v>0</v>
      </c>
      <c r="AQ44" s="31">
        <f t="shared" si="8"/>
        <v>0</v>
      </c>
    </row>
    <row r="45" spans="2:43" x14ac:dyDescent="0.25">
      <c r="B45" s="43" t="s">
        <v>25</v>
      </c>
      <c r="C45" s="21"/>
      <c r="D45" s="22"/>
      <c r="E45" s="23"/>
      <c r="F45" s="47">
        <f>0.65*$J$54+0.17*$J$55+0.18*$J$56</f>
        <v>0.12756999999999999</v>
      </c>
      <c r="G45" s="48">
        <f>$F$18*(1+$F$73)-$F$18</f>
        <v>67</v>
      </c>
      <c r="H45" s="26">
        <f t="shared" ref="H45" si="50">G45*F45</f>
        <v>8.5471899999999987</v>
      </c>
      <c r="I45" s="27"/>
      <c r="J45" s="49">
        <f>0.65*$J$54+0.17*$J$55+0.18*$J$56</f>
        <v>0.12756999999999999</v>
      </c>
      <c r="K45" s="48">
        <f>$F$18*(1+$J$73)-$F$18</f>
        <v>67.599999999999909</v>
      </c>
      <c r="L45" s="26">
        <f t="shared" ref="L45" si="51">K45*J45</f>
        <v>8.623731999999988</v>
      </c>
      <c r="M45" s="27"/>
      <c r="N45" s="30">
        <f t="shared" ref="N45" si="52">L45-H45</f>
        <v>7.654199999998923E-2</v>
      </c>
      <c r="O45" s="31">
        <f t="shared" ref="O45" si="53">IF((H45)=0,"",(N45/H45))</f>
        <v>8.955223880595756E-3</v>
      </c>
      <c r="Q45" s="49">
        <f>0.65*$Q$54+0.17*$Q$55+0.18*$Q$56</f>
        <v>0.12756999999999999</v>
      </c>
      <c r="R45" s="48">
        <f>$F$18*(1+Q73)-$F$18</f>
        <v>67.599999999999909</v>
      </c>
      <c r="S45" s="26">
        <f t="shared" ref="S45" si="54">R45*Q45</f>
        <v>8.623731999999988</v>
      </c>
      <c r="T45" s="27"/>
      <c r="U45" s="30">
        <f t="shared" si="1"/>
        <v>0</v>
      </c>
      <c r="V45" s="31">
        <f t="shared" si="2"/>
        <v>0</v>
      </c>
      <c r="X45" s="49">
        <f>0.65*$X$54+0.17*$X$55+0.18*$X$56</f>
        <v>0.12756999999999999</v>
      </c>
      <c r="Y45" s="48">
        <f>$F$18*(1+X73)-$F$18</f>
        <v>67.599999999999909</v>
      </c>
      <c r="Z45" s="26">
        <f t="shared" ref="Z45" si="55">Y45*X45</f>
        <v>8.623731999999988</v>
      </c>
      <c r="AA45" s="27"/>
      <c r="AB45" s="30">
        <f t="shared" si="3"/>
        <v>0</v>
      </c>
      <c r="AC45" s="31">
        <f t="shared" si="4"/>
        <v>0</v>
      </c>
      <c r="AE45" s="49">
        <f>0.65*$AE$54+0.17*$AE$55+0.18*$AE$56</f>
        <v>0.12756999999999999</v>
      </c>
      <c r="AF45" s="48">
        <f>$F$18*(1+AE73)-$F$18</f>
        <v>67.599999999999909</v>
      </c>
      <c r="AG45" s="26">
        <f t="shared" ref="AG45" si="56">AF45*AE45</f>
        <v>8.623731999999988</v>
      </c>
      <c r="AH45" s="27"/>
      <c r="AI45" s="30">
        <f t="shared" si="5"/>
        <v>0</v>
      </c>
      <c r="AJ45" s="31">
        <f t="shared" si="6"/>
        <v>0</v>
      </c>
      <c r="AL45" s="49">
        <f>0.65*$AL$54+0.17*$AL$55+0.18*$AL$56</f>
        <v>0.12756999999999999</v>
      </c>
      <c r="AM45" s="48">
        <f>$F$18*(1+AL73)-$F$18</f>
        <v>67.599999999999909</v>
      </c>
      <c r="AN45" s="26">
        <f t="shared" ref="AN45" si="57">AM45*AL45</f>
        <v>8.623731999999988</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80.161209999999997</v>
      </c>
      <c r="I47" s="36"/>
      <c r="J47" s="53"/>
      <c r="K47" s="55"/>
      <c r="L47" s="54">
        <f>SUM(L40:L46)+L39</f>
        <v>82.327787999999998</v>
      </c>
      <c r="M47" s="36"/>
      <c r="N47" s="37">
        <f t="shared" ref="N47:N64" si="58">L47-H47</f>
        <v>2.1665780000000012</v>
      </c>
      <c r="O47" s="38">
        <f t="shared" ref="O47:O64" si="59">IF((H47)=0,"",(N47/H47))</f>
        <v>2.7027760683752171E-2</v>
      </c>
      <c r="Q47" s="53"/>
      <c r="R47" s="55"/>
      <c r="S47" s="54">
        <f>SUM(S40:S46)+S39</f>
        <v>87.347787999999994</v>
      </c>
      <c r="T47" s="36"/>
      <c r="U47" s="37">
        <f t="shared" si="1"/>
        <v>5.019999999999996</v>
      </c>
      <c r="V47" s="38">
        <f t="shared" si="2"/>
        <v>6.0975766772696435E-2</v>
      </c>
      <c r="X47" s="53"/>
      <c r="Y47" s="55"/>
      <c r="Z47" s="54">
        <f>SUM(Z40:Z46)+Z39</f>
        <v>93.027788000000001</v>
      </c>
      <c r="AA47" s="36"/>
      <c r="AB47" s="37">
        <f t="shared" si="3"/>
        <v>5.6800000000000068</v>
      </c>
      <c r="AC47" s="38">
        <f t="shared" si="4"/>
        <v>6.5027405158788992E-2</v>
      </c>
      <c r="AE47" s="53"/>
      <c r="AF47" s="55"/>
      <c r="AG47" s="54">
        <f>SUM(AG40:AG46)+AG39</f>
        <v>96.077787999999998</v>
      </c>
      <c r="AH47" s="36"/>
      <c r="AI47" s="37">
        <f t="shared" si="5"/>
        <v>3.0499999999999972</v>
      </c>
      <c r="AJ47" s="38">
        <f t="shared" si="6"/>
        <v>3.2785902638037538E-2</v>
      </c>
      <c r="AL47" s="53"/>
      <c r="AM47" s="55"/>
      <c r="AN47" s="54">
        <f>SUM(AN40:AN46)+AN39</f>
        <v>98.337787999999975</v>
      </c>
      <c r="AO47" s="36"/>
      <c r="AP47" s="37">
        <f t="shared" si="7"/>
        <v>2.2599999999999767</v>
      </c>
      <c r="AQ47" s="38">
        <f t="shared" si="8"/>
        <v>2.3522606494645534E-2</v>
      </c>
    </row>
    <row r="48" spans="2:43" x14ac:dyDescent="0.25">
      <c r="B48" s="27" t="s">
        <v>28</v>
      </c>
      <c r="C48" s="27"/>
      <c r="D48" s="56" t="s">
        <v>20</v>
      </c>
      <c r="E48" s="57"/>
      <c r="F48" s="28">
        <f>'Proposed Rates'!D154</f>
        <v>7.1000000000000004E-3</v>
      </c>
      <c r="G48" s="58">
        <f>F18*(1+F73)</f>
        <v>2067</v>
      </c>
      <c r="H48" s="26">
        <f>G48*F48</f>
        <v>14.675700000000001</v>
      </c>
      <c r="I48" s="27"/>
      <c r="J48" s="28">
        <f>'Proposed Rates'!E154</f>
        <v>7.1000000000000004E-3</v>
      </c>
      <c r="K48" s="59">
        <f>F18*(1+J73)</f>
        <v>2067.6</v>
      </c>
      <c r="L48" s="26">
        <f>K48*J48</f>
        <v>14.679959999999999</v>
      </c>
      <c r="M48" s="27"/>
      <c r="N48" s="30">
        <f t="shared" si="58"/>
        <v>4.2599999999985982E-3</v>
      </c>
      <c r="O48" s="31">
        <f t="shared" si="59"/>
        <v>2.9027576197377964E-4</v>
      </c>
      <c r="Q48" s="28">
        <f>'Proposed Rates'!F154</f>
        <v>7.1000000000000004E-3</v>
      </c>
      <c r="R48" s="59">
        <f>$F$18*(1+Q73)</f>
        <v>2067.6</v>
      </c>
      <c r="S48" s="26">
        <f>R48*Q48</f>
        <v>14.679959999999999</v>
      </c>
      <c r="T48" s="27"/>
      <c r="U48" s="30">
        <f t="shared" si="1"/>
        <v>0</v>
      </c>
      <c r="V48" s="31">
        <f t="shared" si="2"/>
        <v>0</v>
      </c>
      <c r="X48" s="28">
        <f>'Proposed Rates'!G154</f>
        <v>7.1000000000000004E-3</v>
      </c>
      <c r="Y48" s="59">
        <f>$F$18*(1+X73)</f>
        <v>2067.6</v>
      </c>
      <c r="Z48" s="26">
        <f>Y48*X48</f>
        <v>14.679959999999999</v>
      </c>
      <c r="AA48" s="27"/>
      <c r="AB48" s="30">
        <f t="shared" si="3"/>
        <v>0</v>
      </c>
      <c r="AC48" s="31">
        <f t="shared" si="4"/>
        <v>0</v>
      </c>
      <c r="AE48" s="28">
        <f>'Proposed Rates'!H154</f>
        <v>7.1000000000000004E-3</v>
      </c>
      <c r="AF48" s="59">
        <f>$F$18*(1+AE73)</f>
        <v>2067.6</v>
      </c>
      <c r="AG48" s="26">
        <f>AF48*AE48</f>
        <v>14.679959999999999</v>
      </c>
      <c r="AH48" s="27"/>
      <c r="AI48" s="30">
        <f t="shared" si="5"/>
        <v>0</v>
      </c>
      <c r="AJ48" s="31">
        <f t="shared" si="6"/>
        <v>0</v>
      </c>
      <c r="AL48" s="28">
        <f>'Proposed Rates'!I154</f>
        <v>7.1000000000000004E-3</v>
      </c>
      <c r="AM48" s="59">
        <f>$F$18*(1+AL73)</f>
        <v>2067.6</v>
      </c>
      <c r="AN48" s="26">
        <f>AM48*AL48</f>
        <v>14.679959999999999</v>
      </c>
      <c r="AO48" s="27"/>
      <c r="AP48" s="30">
        <f t="shared" si="7"/>
        <v>0</v>
      </c>
      <c r="AQ48" s="31">
        <f t="shared" si="8"/>
        <v>0</v>
      </c>
    </row>
    <row r="49" spans="2:43" ht="25" x14ac:dyDescent="0.25">
      <c r="B49" s="60" t="s">
        <v>29</v>
      </c>
      <c r="C49" s="27"/>
      <c r="D49" s="56" t="s">
        <v>20</v>
      </c>
      <c r="E49" s="57"/>
      <c r="F49" s="28">
        <f>'Proposed Rates'!D168</f>
        <v>5.0000000000000001E-3</v>
      </c>
      <c r="G49" s="58">
        <f>G48</f>
        <v>2067</v>
      </c>
      <c r="H49" s="26">
        <f>G49*F49</f>
        <v>10.335000000000001</v>
      </c>
      <c r="I49" s="27"/>
      <c r="J49" s="28">
        <f>'Proposed Rates'!E168</f>
        <v>5.0000000000000001E-3</v>
      </c>
      <c r="K49" s="59">
        <f>K48</f>
        <v>2067.6</v>
      </c>
      <c r="L49" s="26">
        <f>K49*J49</f>
        <v>10.337999999999999</v>
      </c>
      <c r="M49" s="27"/>
      <c r="N49" s="30">
        <f t="shared" si="58"/>
        <v>2.9999999999983373E-3</v>
      </c>
      <c r="O49" s="31">
        <f t="shared" si="59"/>
        <v>2.9027576197371426E-4</v>
      </c>
      <c r="Q49" s="28">
        <f>'Proposed Rates'!F168</f>
        <v>5.0000000000000001E-3</v>
      </c>
      <c r="R49" s="59">
        <f>R48</f>
        <v>2067.6</v>
      </c>
      <c r="S49" s="26">
        <f>R49*Q49</f>
        <v>10.337999999999999</v>
      </c>
      <c r="T49" s="27"/>
      <c r="U49" s="30">
        <f t="shared" si="1"/>
        <v>0</v>
      </c>
      <c r="V49" s="31">
        <f t="shared" si="2"/>
        <v>0</v>
      </c>
      <c r="X49" s="28">
        <f>'Proposed Rates'!G168</f>
        <v>5.0000000000000001E-3</v>
      </c>
      <c r="Y49" s="59">
        <f>Y48</f>
        <v>2067.6</v>
      </c>
      <c r="Z49" s="26">
        <f>Y49*X49</f>
        <v>10.337999999999999</v>
      </c>
      <c r="AA49" s="27"/>
      <c r="AB49" s="30">
        <f t="shared" si="3"/>
        <v>0</v>
      </c>
      <c r="AC49" s="31">
        <f t="shared" si="4"/>
        <v>0</v>
      </c>
      <c r="AE49" s="28">
        <f>'Proposed Rates'!H168</f>
        <v>5.0000000000000001E-3</v>
      </c>
      <c r="AF49" s="59">
        <f>AF48</f>
        <v>2067.6</v>
      </c>
      <c r="AG49" s="26">
        <f>AF49*AE49</f>
        <v>10.337999999999999</v>
      </c>
      <c r="AH49" s="27"/>
      <c r="AI49" s="30">
        <f t="shared" si="5"/>
        <v>0</v>
      </c>
      <c r="AJ49" s="31">
        <f t="shared" si="6"/>
        <v>0</v>
      </c>
      <c r="AL49" s="28">
        <f>'Proposed Rates'!I168</f>
        <v>5.0000000000000001E-3</v>
      </c>
      <c r="AM49" s="59">
        <f>AM48</f>
        <v>2067.6</v>
      </c>
      <c r="AN49" s="26">
        <f>AM49*AL49</f>
        <v>10.337999999999999</v>
      </c>
      <c r="AO49" s="27"/>
      <c r="AP49" s="30">
        <f t="shared" si="7"/>
        <v>0</v>
      </c>
      <c r="AQ49" s="31">
        <f t="shared" si="8"/>
        <v>0</v>
      </c>
    </row>
    <row r="50" spans="2:43" ht="26" x14ac:dyDescent="0.25">
      <c r="B50" s="50" t="s">
        <v>30</v>
      </c>
      <c r="C50" s="35"/>
      <c r="D50" s="35"/>
      <c r="E50" s="35"/>
      <c r="F50" s="61"/>
      <c r="G50" s="53"/>
      <c r="H50" s="54">
        <f>SUM(H47:H49)</f>
        <v>105.17191</v>
      </c>
      <c r="I50" s="62"/>
      <c r="J50" s="63"/>
      <c r="K50" s="64"/>
      <c r="L50" s="54">
        <f>SUM(L47:L49)</f>
        <v>107.34574799999999</v>
      </c>
      <c r="M50" s="62"/>
      <c r="N50" s="37">
        <f t="shared" si="58"/>
        <v>2.1738379999999893</v>
      </c>
      <c r="O50" s="38">
        <f t="shared" si="59"/>
        <v>2.0669378353972933E-2</v>
      </c>
      <c r="Q50" s="63"/>
      <c r="R50" s="64"/>
      <c r="S50" s="54">
        <f>SUM(S47:S49)</f>
        <v>112.36574799999998</v>
      </c>
      <c r="T50" s="62"/>
      <c r="U50" s="37">
        <f t="shared" si="1"/>
        <v>5.019999999999996</v>
      </c>
      <c r="V50" s="38">
        <f t="shared" si="2"/>
        <v>4.676477730631675E-2</v>
      </c>
      <c r="X50" s="63"/>
      <c r="Y50" s="64"/>
      <c r="Z50" s="54">
        <f>SUM(Z47:Z49)</f>
        <v>118.04574799999999</v>
      </c>
      <c r="AA50" s="62"/>
      <c r="AB50" s="37">
        <f t="shared" si="3"/>
        <v>5.6800000000000068</v>
      </c>
      <c r="AC50" s="38">
        <f t="shared" si="4"/>
        <v>5.0549211847012381E-2</v>
      </c>
      <c r="AE50" s="63"/>
      <c r="AF50" s="64"/>
      <c r="AG50" s="54">
        <f>SUM(AG47:AG49)</f>
        <v>121.09574799999999</v>
      </c>
      <c r="AH50" s="62"/>
      <c r="AI50" s="37">
        <f t="shared" si="5"/>
        <v>3.0499999999999972</v>
      </c>
      <c r="AJ50" s="38">
        <f t="shared" si="6"/>
        <v>2.5837440582781493E-2</v>
      </c>
      <c r="AL50" s="63"/>
      <c r="AM50" s="64"/>
      <c r="AN50" s="54">
        <f>SUM(AN47:AN49)</f>
        <v>123.35574799999996</v>
      </c>
      <c r="AO50" s="62"/>
      <c r="AP50" s="37">
        <f t="shared" si="7"/>
        <v>2.2599999999999767</v>
      </c>
      <c r="AQ50" s="38">
        <f t="shared" si="8"/>
        <v>1.8662917875530833E-2</v>
      </c>
    </row>
    <row r="51" spans="2:43" ht="25" x14ac:dyDescent="0.25">
      <c r="B51" s="65" t="s">
        <v>31</v>
      </c>
      <c r="C51" s="21"/>
      <c r="D51" s="22" t="s">
        <v>20</v>
      </c>
      <c r="E51" s="23"/>
      <c r="F51" s="66">
        <f>'Proposed Rates'!D181</f>
        <v>3.3999999999999998E-3</v>
      </c>
      <c r="G51" s="58">
        <f>G49</f>
        <v>2067</v>
      </c>
      <c r="H51" s="67">
        <f t="shared" ref="H51:H53" si="60">G51*F51</f>
        <v>7.0278</v>
      </c>
      <c r="I51" s="27"/>
      <c r="J51" s="66">
        <f>'Proposed Rates'!E181</f>
        <v>3.3999999999999998E-3</v>
      </c>
      <c r="K51" s="59">
        <f>K49</f>
        <v>2067.6</v>
      </c>
      <c r="L51" s="67">
        <f t="shared" ref="L51:L53" si="61">K51*J51</f>
        <v>7.0298399999999992</v>
      </c>
      <c r="M51" s="27"/>
      <c r="N51" s="30">
        <f t="shared" si="58"/>
        <v>2.0399999999991536E-3</v>
      </c>
      <c r="O51" s="68">
        <f t="shared" si="59"/>
        <v>2.9027576197375476E-4</v>
      </c>
      <c r="Q51" s="66">
        <f>'Proposed Rates'!F181</f>
        <v>3.3999999999999998E-3</v>
      </c>
      <c r="R51" s="59">
        <f>R49</f>
        <v>2067.6</v>
      </c>
      <c r="S51" s="67">
        <f t="shared" ref="S51:S53" si="62">R51*Q51</f>
        <v>7.0298399999999992</v>
      </c>
      <c r="T51" s="27"/>
      <c r="U51" s="30">
        <f t="shared" si="1"/>
        <v>0</v>
      </c>
      <c r="V51" s="68">
        <f t="shared" si="2"/>
        <v>0</v>
      </c>
      <c r="X51" s="66">
        <f>'Proposed Rates'!G181</f>
        <v>3.3999999999999998E-3</v>
      </c>
      <c r="Y51" s="59">
        <f>Y49</f>
        <v>2067.6</v>
      </c>
      <c r="Z51" s="67">
        <f t="shared" ref="Z51:Z53" si="63">Y51*X51</f>
        <v>7.0298399999999992</v>
      </c>
      <c r="AA51" s="27"/>
      <c r="AB51" s="30">
        <f t="shared" si="3"/>
        <v>0</v>
      </c>
      <c r="AC51" s="68">
        <f t="shared" si="4"/>
        <v>0</v>
      </c>
      <c r="AE51" s="66">
        <f>'Proposed Rates'!H181</f>
        <v>3.3999999999999998E-3</v>
      </c>
      <c r="AF51" s="59">
        <f>AF49</f>
        <v>2067.6</v>
      </c>
      <c r="AG51" s="67">
        <f t="shared" ref="AG51:AG53" si="64">AF51*AE51</f>
        <v>7.0298399999999992</v>
      </c>
      <c r="AH51" s="27"/>
      <c r="AI51" s="30">
        <f t="shared" si="5"/>
        <v>0</v>
      </c>
      <c r="AJ51" s="68">
        <f t="shared" si="6"/>
        <v>0</v>
      </c>
      <c r="AL51" s="66">
        <f>'Proposed Rates'!I181</f>
        <v>3.3999999999999998E-3</v>
      </c>
      <c r="AM51" s="59">
        <f>AM49</f>
        <v>2067.6</v>
      </c>
      <c r="AN51" s="67">
        <f t="shared" ref="AN51:AN53" si="65">AM51*AL51</f>
        <v>7.0298399999999992</v>
      </c>
      <c r="AO51" s="27"/>
      <c r="AP51" s="30">
        <f t="shared" si="7"/>
        <v>0</v>
      </c>
      <c r="AQ51" s="68">
        <f t="shared" si="8"/>
        <v>0</v>
      </c>
    </row>
    <row r="52" spans="2:43" ht="25" x14ac:dyDescent="0.25">
      <c r="B52" s="65" t="s">
        <v>32</v>
      </c>
      <c r="C52" s="21"/>
      <c r="D52" s="22" t="s">
        <v>20</v>
      </c>
      <c r="E52" s="23"/>
      <c r="F52" s="66">
        <f>'Proposed Rates'!D195</f>
        <v>5.0000000000000001E-4</v>
      </c>
      <c r="G52" s="58">
        <f>G49</f>
        <v>2067</v>
      </c>
      <c r="H52" s="67">
        <f t="shared" si="60"/>
        <v>1.0335000000000001</v>
      </c>
      <c r="I52" s="27"/>
      <c r="J52" s="66">
        <f>'Proposed Rates'!E195</f>
        <v>5.0000000000000001E-4</v>
      </c>
      <c r="K52" s="59">
        <f>K49</f>
        <v>2067.6</v>
      </c>
      <c r="L52" s="67">
        <f t="shared" si="61"/>
        <v>1.0338000000000001</v>
      </c>
      <c r="M52" s="27"/>
      <c r="N52" s="30">
        <f t="shared" si="58"/>
        <v>2.9999999999996696E-4</v>
      </c>
      <c r="O52" s="68">
        <f t="shared" si="59"/>
        <v>2.9027576197384317E-4</v>
      </c>
      <c r="Q52" s="66">
        <f>'Proposed Rates'!F195</f>
        <v>5.0000000000000001E-4</v>
      </c>
      <c r="R52" s="59">
        <f>R49</f>
        <v>2067.6</v>
      </c>
      <c r="S52" s="67">
        <f t="shared" si="62"/>
        <v>1.0338000000000001</v>
      </c>
      <c r="T52" s="27"/>
      <c r="U52" s="30">
        <f t="shared" si="1"/>
        <v>0</v>
      </c>
      <c r="V52" s="68">
        <f t="shared" si="2"/>
        <v>0</v>
      </c>
      <c r="X52" s="66">
        <f>'Proposed Rates'!G195</f>
        <v>5.0000000000000001E-4</v>
      </c>
      <c r="Y52" s="59">
        <f>Y49</f>
        <v>2067.6</v>
      </c>
      <c r="Z52" s="67">
        <f t="shared" si="63"/>
        <v>1.0338000000000001</v>
      </c>
      <c r="AA52" s="27"/>
      <c r="AB52" s="30">
        <f t="shared" si="3"/>
        <v>0</v>
      </c>
      <c r="AC52" s="68">
        <f t="shared" si="4"/>
        <v>0</v>
      </c>
      <c r="AE52" s="66">
        <f>'Proposed Rates'!H195</f>
        <v>5.0000000000000001E-4</v>
      </c>
      <c r="AF52" s="59">
        <f>AF49</f>
        <v>2067.6</v>
      </c>
      <c r="AG52" s="67">
        <f t="shared" si="64"/>
        <v>1.0338000000000001</v>
      </c>
      <c r="AH52" s="27"/>
      <c r="AI52" s="30">
        <f t="shared" si="5"/>
        <v>0</v>
      </c>
      <c r="AJ52" s="68">
        <f t="shared" si="6"/>
        <v>0</v>
      </c>
      <c r="AL52" s="66">
        <f>'Proposed Rates'!I195</f>
        <v>5.0000000000000001E-4</v>
      </c>
      <c r="AM52" s="59">
        <f>AM49</f>
        <v>2067.6</v>
      </c>
      <c r="AN52" s="67">
        <f t="shared" si="65"/>
        <v>1.0338000000000001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1300</v>
      </c>
      <c r="H54" s="67">
        <f t="shared" ref="H54:H56" si="66">G54*F54</f>
        <v>131.30000000000001</v>
      </c>
      <c r="I54" s="27"/>
      <c r="J54" s="66">
        <f>'Proposed Rates'!E222</f>
        <v>0.10100000000000001</v>
      </c>
      <c r="K54" s="71">
        <f>$G$54</f>
        <v>1300</v>
      </c>
      <c r="L54" s="67">
        <f t="shared" ref="L54:L56" si="67">K54*J54</f>
        <v>131.30000000000001</v>
      </c>
      <c r="M54" s="27"/>
      <c r="N54" s="30">
        <f t="shared" si="58"/>
        <v>0</v>
      </c>
      <c r="O54" s="68">
        <f t="shared" si="59"/>
        <v>0</v>
      </c>
      <c r="Q54" s="66">
        <f>'Proposed Rates'!F222</f>
        <v>0.10100000000000001</v>
      </c>
      <c r="R54" s="71">
        <f>$G$54</f>
        <v>1300</v>
      </c>
      <c r="S54" s="67">
        <f t="shared" ref="S54:S56" si="68">R54*Q54</f>
        <v>131.30000000000001</v>
      </c>
      <c r="T54" s="27"/>
      <c r="U54" s="30">
        <f t="shared" si="1"/>
        <v>0</v>
      </c>
      <c r="V54" s="68">
        <f t="shared" si="2"/>
        <v>0</v>
      </c>
      <c r="X54" s="66">
        <f>'Proposed Rates'!G222</f>
        <v>0.10100000000000001</v>
      </c>
      <c r="Y54" s="71">
        <f>$G$54</f>
        <v>1300</v>
      </c>
      <c r="Z54" s="67">
        <f t="shared" ref="Z54:Z56" si="69">Y54*X54</f>
        <v>131.30000000000001</v>
      </c>
      <c r="AA54" s="27"/>
      <c r="AB54" s="30">
        <f t="shared" si="3"/>
        <v>0</v>
      </c>
      <c r="AC54" s="68">
        <f t="shared" si="4"/>
        <v>0</v>
      </c>
      <c r="AE54" s="66">
        <f>'Proposed Rates'!H222</f>
        <v>0.10100000000000001</v>
      </c>
      <c r="AF54" s="71">
        <f>$G$54</f>
        <v>1300</v>
      </c>
      <c r="AG54" s="67">
        <f t="shared" ref="AG54:AG56" si="70">AF54*AE54</f>
        <v>131.30000000000001</v>
      </c>
      <c r="AH54" s="27"/>
      <c r="AI54" s="30">
        <f t="shared" si="5"/>
        <v>0</v>
      </c>
      <c r="AJ54" s="68">
        <f t="shared" si="6"/>
        <v>0</v>
      </c>
      <c r="AL54" s="66">
        <f>'Proposed Rates'!I222</f>
        <v>0.10100000000000001</v>
      </c>
      <c r="AM54" s="71">
        <f>$G$54</f>
        <v>1300</v>
      </c>
      <c r="AN54" s="67">
        <f t="shared" ref="AN54:AN56" si="71">AM54*AL54</f>
        <v>131.30000000000001</v>
      </c>
      <c r="AO54" s="27"/>
      <c r="AP54" s="30">
        <f t="shared" si="7"/>
        <v>0</v>
      </c>
      <c r="AQ54" s="68">
        <f t="shared" si="8"/>
        <v>0</v>
      </c>
    </row>
    <row r="55" spans="2:43" x14ac:dyDescent="0.25">
      <c r="B55" s="43" t="s">
        <v>35</v>
      </c>
      <c r="C55" s="21"/>
      <c r="D55" s="22"/>
      <c r="E55" s="23"/>
      <c r="F55" s="66">
        <f>'Proposed Rates'!D223</f>
        <v>0.14399999999999999</v>
      </c>
      <c r="G55" s="71">
        <f>0.17*$F$18</f>
        <v>340</v>
      </c>
      <c r="H55" s="67">
        <f t="shared" si="66"/>
        <v>48.959999999999994</v>
      </c>
      <c r="I55" s="27"/>
      <c r="J55" s="66">
        <f>'Proposed Rates'!E223</f>
        <v>0.14399999999999999</v>
      </c>
      <c r="K55" s="71">
        <f>$G$55</f>
        <v>340</v>
      </c>
      <c r="L55" s="67">
        <f t="shared" si="67"/>
        <v>48.959999999999994</v>
      </c>
      <c r="M55" s="27"/>
      <c r="N55" s="30">
        <f t="shared" si="58"/>
        <v>0</v>
      </c>
      <c r="O55" s="68">
        <f t="shared" si="59"/>
        <v>0</v>
      </c>
      <c r="Q55" s="66">
        <f>'Proposed Rates'!F223</f>
        <v>0.14399999999999999</v>
      </c>
      <c r="R55" s="71">
        <f>$G$55</f>
        <v>340</v>
      </c>
      <c r="S55" s="67">
        <f t="shared" si="68"/>
        <v>48.959999999999994</v>
      </c>
      <c r="T55" s="27"/>
      <c r="U55" s="30">
        <f t="shared" si="1"/>
        <v>0</v>
      </c>
      <c r="V55" s="68">
        <f t="shared" si="2"/>
        <v>0</v>
      </c>
      <c r="X55" s="66">
        <f>'Proposed Rates'!G223</f>
        <v>0.14399999999999999</v>
      </c>
      <c r="Y55" s="71">
        <f>$G$55</f>
        <v>340</v>
      </c>
      <c r="Z55" s="67">
        <f t="shared" si="69"/>
        <v>48.959999999999994</v>
      </c>
      <c r="AA55" s="27"/>
      <c r="AB55" s="30">
        <f t="shared" si="3"/>
        <v>0</v>
      </c>
      <c r="AC55" s="68">
        <f t="shared" si="4"/>
        <v>0</v>
      </c>
      <c r="AE55" s="66">
        <f>'Proposed Rates'!H223</f>
        <v>0.14399999999999999</v>
      </c>
      <c r="AF55" s="71">
        <f>$G$55</f>
        <v>340</v>
      </c>
      <c r="AG55" s="67">
        <f t="shared" si="70"/>
        <v>48.959999999999994</v>
      </c>
      <c r="AH55" s="27"/>
      <c r="AI55" s="30">
        <f t="shared" si="5"/>
        <v>0</v>
      </c>
      <c r="AJ55" s="68">
        <f t="shared" si="6"/>
        <v>0</v>
      </c>
      <c r="AL55" s="66">
        <f>'Proposed Rates'!I223</f>
        <v>0.14399999999999999</v>
      </c>
      <c r="AM55" s="71">
        <f>$G$55</f>
        <v>340</v>
      </c>
      <c r="AN55" s="67">
        <f t="shared" si="71"/>
        <v>48.959999999999994</v>
      </c>
      <c r="AO55" s="27"/>
      <c r="AP55" s="30">
        <f t="shared" si="7"/>
        <v>0</v>
      </c>
      <c r="AQ55" s="68">
        <f t="shared" si="8"/>
        <v>0</v>
      </c>
    </row>
    <row r="56" spans="2:43" x14ac:dyDescent="0.25">
      <c r="B56" s="11" t="s">
        <v>36</v>
      </c>
      <c r="C56" s="21"/>
      <c r="D56" s="22"/>
      <c r="E56" s="23"/>
      <c r="F56" s="66">
        <f>'Proposed Rates'!D224</f>
        <v>0.20799999999999999</v>
      </c>
      <c r="G56" s="71">
        <f>0.18*$F$18</f>
        <v>360</v>
      </c>
      <c r="H56" s="67">
        <f t="shared" si="66"/>
        <v>74.88</v>
      </c>
      <c r="I56" s="27"/>
      <c r="J56" s="66">
        <f>'Proposed Rates'!E224</f>
        <v>0.20799999999999999</v>
      </c>
      <c r="K56" s="71">
        <f>$G$56</f>
        <v>360</v>
      </c>
      <c r="L56" s="67">
        <f t="shared" si="67"/>
        <v>74.88</v>
      </c>
      <c r="M56" s="27"/>
      <c r="N56" s="30">
        <f t="shared" si="58"/>
        <v>0</v>
      </c>
      <c r="O56" s="68">
        <f t="shared" si="59"/>
        <v>0</v>
      </c>
      <c r="Q56" s="66">
        <f>'Proposed Rates'!F224</f>
        <v>0.20799999999999999</v>
      </c>
      <c r="R56" s="71">
        <f>$G$56</f>
        <v>360</v>
      </c>
      <c r="S56" s="67">
        <f t="shared" si="68"/>
        <v>74.88</v>
      </c>
      <c r="T56" s="27"/>
      <c r="U56" s="30">
        <f t="shared" si="1"/>
        <v>0</v>
      </c>
      <c r="V56" s="68">
        <f t="shared" si="2"/>
        <v>0</v>
      </c>
      <c r="X56" s="66">
        <f>'Proposed Rates'!G224</f>
        <v>0.20799999999999999</v>
      </c>
      <c r="Y56" s="71">
        <f>$G$56</f>
        <v>360</v>
      </c>
      <c r="Z56" s="67">
        <f t="shared" si="69"/>
        <v>74.88</v>
      </c>
      <c r="AA56" s="27"/>
      <c r="AB56" s="30">
        <f t="shared" si="3"/>
        <v>0</v>
      </c>
      <c r="AC56" s="68">
        <f t="shared" si="4"/>
        <v>0</v>
      </c>
      <c r="AE56" s="66">
        <f>'Proposed Rates'!H224</f>
        <v>0.20799999999999999</v>
      </c>
      <c r="AF56" s="71">
        <f>$G$56</f>
        <v>360</v>
      </c>
      <c r="AG56" s="67">
        <f t="shared" si="70"/>
        <v>74.88</v>
      </c>
      <c r="AH56" s="27"/>
      <c r="AI56" s="30">
        <f t="shared" si="5"/>
        <v>0</v>
      </c>
      <c r="AJ56" s="68">
        <f t="shared" si="6"/>
        <v>0</v>
      </c>
      <c r="AL56" s="66">
        <f>'Proposed Rates'!I224</f>
        <v>0.20799999999999999</v>
      </c>
      <c r="AM56" s="71">
        <f>$G$56</f>
        <v>360</v>
      </c>
      <c r="AN56" s="67">
        <f t="shared" si="71"/>
        <v>74.88</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1250</v>
      </c>
      <c r="H58" s="67">
        <f>G58*F58</f>
        <v>173.75000000000003</v>
      </c>
      <c r="I58" s="77"/>
      <c r="J58" s="66">
        <f>'Proposed Rates'!E227</f>
        <v>0.13900000000000001</v>
      </c>
      <c r="K58" s="76">
        <f>$G$58</f>
        <v>1250</v>
      </c>
      <c r="L58" s="67">
        <f>K58*J58</f>
        <v>173.75000000000003</v>
      </c>
      <c r="M58" s="77"/>
      <c r="N58" s="78">
        <f t="shared" si="58"/>
        <v>0</v>
      </c>
      <c r="O58" s="68">
        <f t="shared" si="59"/>
        <v>0</v>
      </c>
      <c r="Q58" s="66">
        <f>'Proposed Rates'!F227</f>
        <v>0.13900000000000001</v>
      </c>
      <c r="R58" s="76">
        <f>$G$58</f>
        <v>1250</v>
      </c>
      <c r="S58" s="67">
        <f>R58*Q58</f>
        <v>173.75000000000003</v>
      </c>
      <c r="T58" s="77"/>
      <c r="U58" s="78">
        <f t="shared" si="1"/>
        <v>0</v>
      </c>
      <c r="V58" s="68">
        <f t="shared" si="2"/>
        <v>0</v>
      </c>
      <c r="X58" s="66">
        <f>'Proposed Rates'!G227</f>
        <v>0.13900000000000001</v>
      </c>
      <c r="Y58" s="76">
        <f>$G$58</f>
        <v>1250</v>
      </c>
      <c r="Z58" s="67">
        <f>Y58*X58</f>
        <v>173.75000000000003</v>
      </c>
      <c r="AA58" s="77"/>
      <c r="AB58" s="78">
        <f t="shared" si="3"/>
        <v>0</v>
      </c>
      <c r="AC58" s="68">
        <f t="shared" si="4"/>
        <v>0</v>
      </c>
      <c r="AE58" s="66">
        <f>'Proposed Rates'!H227</f>
        <v>0.13900000000000001</v>
      </c>
      <c r="AF58" s="76">
        <f>$G$58</f>
        <v>1250</v>
      </c>
      <c r="AG58" s="67">
        <f>AF58*AE58</f>
        <v>173.75000000000003</v>
      </c>
      <c r="AH58" s="77"/>
      <c r="AI58" s="78">
        <f t="shared" si="5"/>
        <v>0</v>
      </c>
      <c r="AJ58" s="68">
        <f t="shared" si="6"/>
        <v>0</v>
      </c>
      <c r="AL58" s="66">
        <f>'Proposed Rates'!I227</f>
        <v>0.13900000000000001</v>
      </c>
      <c r="AM58" s="76">
        <f>$G$58</f>
        <v>1250</v>
      </c>
      <c r="AN58" s="67">
        <f>AM58*AL58</f>
        <v>173.75000000000003</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368.62320999999997</v>
      </c>
      <c r="I60" s="94"/>
      <c r="J60" s="95"/>
      <c r="K60" s="95"/>
      <c r="L60" s="97">
        <f>SUM(L51:L56,L50)</f>
        <v>371.16938800000003</v>
      </c>
      <c r="M60" s="96"/>
      <c r="N60" s="97">
        <f t="shared" ref="N60" si="72">L60-H60</f>
        <v>2.5461780000000545</v>
      </c>
      <c r="O60" s="98">
        <f t="shared" ref="O60" si="73">IF((H60)=0,"",(N60/H60))</f>
        <v>6.9072644666082058E-3</v>
      </c>
      <c r="Q60" s="95"/>
      <c r="R60" s="95"/>
      <c r="S60" s="97">
        <f>SUM(S51:S56,S50)</f>
        <v>376.20938799999999</v>
      </c>
      <c r="T60" s="96"/>
      <c r="U60" s="97">
        <f t="shared" si="1"/>
        <v>5.0399999999999636</v>
      </c>
      <c r="V60" s="98">
        <f>IF((L60)=0,"",(U60/L60))</f>
        <v>1.3578706011175586E-2</v>
      </c>
      <c r="X60" s="95"/>
      <c r="Y60" s="95"/>
      <c r="Z60" s="97">
        <f>SUM(Z51:Z56,Z50)</f>
        <v>381.90938799999998</v>
      </c>
      <c r="AA60" s="96"/>
      <c r="AB60" s="97">
        <f t="shared" si="3"/>
        <v>5.6999999999999886</v>
      </c>
      <c r="AC60" s="98">
        <f>IF((S60)=0,"",(AB60/S60))</f>
        <v>1.5151137057749311E-2</v>
      </c>
      <c r="AE60" s="95"/>
      <c r="AF60" s="95"/>
      <c r="AG60" s="97">
        <f>SUM(AG51:AG56,AG50)</f>
        <v>384.97938799999997</v>
      </c>
      <c r="AH60" s="96"/>
      <c r="AI60" s="97">
        <f t="shared" ref="AI60:AI64" si="74">AG60-Z60</f>
        <v>3.0699999999999932</v>
      </c>
      <c r="AJ60" s="98">
        <f>IF((Z60)=0,"",(AI60/Z60))</f>
        <v>8.0385559938107448E-3</v>
      </c>
      <c r="AL60" s="95"/>
      <c r="AM60" s="95"/>
      <c r="AN60" s="97">
        <f>SUM(AN51:AN56,AN50)</f>
        <v>387.25938799999994</v>
      </c>
      <c r="AO60" s="96"/>
      <c r="AP60" s="97">
        <f t="shared" ref="AP60:AP64" si="75">AN60-AG60</f>
        <v>2.2799999999999727</v>
      </c>
      <c r="AQ60" s="98">
        <f>IF((AG60)=0,"",(AP60/AG60))</f>
        <v>5.9223949932612312E-3</v>
      </c>
    </row>
    <row r="61" spans="2:43" x14ac:dyDescent="0.25">
      <c r="B61" s="99" t="s">
        <v>40</v>
      </c>
      <c r="C61" s="21"/>
      <c r="D61" s="21"/>
      <c r="E61" s="21"/>
      <c r="F61" s="100">
        <v>0.13</v>
      </c>
      <c r="G61" s="101"/>
      <c r="H61" s="102">
        <f>H60*F61</f>
        <v>47.921017299999995</v>
      </c>
      <c r="I61" s="103"/>
      <c r="J61" s="104">
        <v>0.13</v>
      </c>
      <c r="K61" s="103"/>
      <c r="L61" s="105">
        <f>L60*J61</f>
        <v>48.252020440000003</v>
      </c>
      <c r="M61" s="106"/>
      <c r="N61" s="107">
        <f t="shared" si="58"/>
        <v>0.33100314000000708</v>
      </c>
      <c r="O61" s="108">
        <f t="shared" si="59"/>
        <v>6.9072644666082058E-3</v>
      </c>
      <c r="Q61" s="104">
        <v>0.13</v>
      </c>
      <c r="R61" s="103"/>
      <c r="S61" s="105">
        <f>S60*Q61</f>
        <v>48.907220440000003</v>
      </c>
      <c r="T61" s="106"/>
      <c r="U61" s="107">
        <f t="shared" si="1"/>
        <v>0.65520000000000067</v>
      </c>
      <c r="V61" s="108">
        <f t="shared" ref="V61:V70" si="76">IF((L61)=0,"",(U61/L61))</f>
        <v>1.3578706011175697E-2</v>
      </c>
      <c r="X61" s="104">
        <v>0.13</v>
      </c>
      <c r="Y61" s="103"/>
      <c r="Z61" s="105">
        <f>Z60*X61</f>
        <v>49.648220439999996</v>
      </c>
      <c r="AA61" s="106"/>
      <c r="AB61" s="107">
        <f t="shared" si="3"/>
        <v>0.74099999999999255</v>
      </c>
      <c r="AC61" s="108">
        <f t="shared" ref="AC61:AC70" si="77">IF((S61)=0,"",(AB61/S61))</f>
        <v>1.5151137057749188E-2</v>
      </c>
      <c r="AE61" s="104">
        <v>0.13</v>
      </c>
      <c r="AF61" s="103"/>
      <c r="AG61" s="105">
        <f>AG60*AE61</f>
        <v>50.04732044</v>
      </c>
      <c r="AH61" s="106"/>
      <c r="AI61" s="107">
        <f t="shared" si="74"/>
        <v>0.39910000000000423</v>
      </c>
      <c r="AJ61" s="108">
        <f t="shared" ref="AJ61:AJ70" si="78">IF((Z61)=0,"",(AI61/Z61))</f>
        <v>8.0385559938108489E-3</v>
      </c>
      <c r="AL61" s="104">
        <v>0.13</v>
      </c>
      <c r="AM61" s="103"/>
      <c r="AN61" s="105">
        <f>AN60*AL61</f>
        <v>50.343720439999991</v>
      </c>
      <c r="AO61" s="106"/>
      <c r="AP61" s="107">
        <f t="shared" si="75"/>
        <v>0.29639999999999134</v>
      </c>
      <c r="AQ61" s="108">
        <f t="shared" ref="AQ61:AQ70" si="79">IF((AG61)=0,"",(AP61/AG61))</f>
        <v>5.9223949932611288E-3</v>
      </c>
    </row>
    <row r="62" spans="2:43" ht="13" x14ac:dyDescent="0.25">
      <c r="B62" s="109" t="s">
        <v>41</v>
      </c>
      <c r="C62" s="21"/>
      <c r="D62" s="21"/>
      <c r="E62" s="21"/>
      <c r="F62" s="110"/>
      <c r="G62" s="101"/>
      <c r="H62" s="102">
        <f>H60+H61</f>
        <v>416.54422729999999</v>
      </c>
      <c r="I62" s="103"/>
      <c r="J62" s="103"/>
      <c r="K62" s="103"/>
      <c r="L62" s="105">
        <f>L60+L61</f>
        <v>419.42140844000005</v>
      </c>
      <c r="M62" s="106"/>
      <c r="N62" s="107">
        <f t="shared" si="58"/>
        <v>2.8771811400000615</v>
      </c>
      <c r="O62" s="108">
        <f t="shared" si="59"/>
        <v>6.9072644666082058E-3</v>
      </c>
      <c r="Q62" s="103"/>
      <c r="R62" s="103"/>
      <c r="S62" s="105">
        <f>S60+S61</f>
        <v>425.11660843999999</v>
      </c>
      <c r="T62" s="106"/>
      <c r="U62" s="107">
        <f t="shared" si="1"/>
        <v>5.695199999999943</v>
      </c>
      <c r="V62" s="108">
        <f t="shared" si="76"/>
        <v>1.3578706011175548E-2</v>
      </c>
      <c r="X62" s="103"/>
      <c r="Y62" s="103"/>
      <c r="Z62" s="105">
        <f>Z60+Z61</f>
        <v>431.55760843999997</v>
      </c>
      <c r="AA62" s="106"/>
      <c r="AB62" s="107">
        <f t="shared" si="3"/>
        <v>6.4409999999999741</v>
      </c>
      <c r="AC62" s="108">
        <f t="shared" si="77"/>
        <v>1.515113705774928E-2</v>
      </c>
      <c r="AE62" s="103"/>
      <c r="AF62" s="103"/>
      <c r="AG62" s="105">
        <f>AG60+AG61</f>
        <v>435.02670843999999</v>
      </c>
      <c r="AH62" s="106"/>
      <c r="AI62" s="107">
        <f t="shared" si="74"/>
        <v>3.4691000000000258</v>
      </c>
      <c r="AJ62" s="108">
        <f t="shared" si="78"/>
        <v>8.0385559938108229E-3</v>
      </c>
      <c r="AL62" s="103"/>
      <c r="AM62" s="103"/>
      <c r="AN62" s="105">
        <f>AN60+AN61</f>
        <v>437.60310843999991</v>
      </c>
      <c r="AO62" s="106"/>
      <c r="AP62" s="107">
        <f t="shared" si="75"/>
        <v>2.5763999999999214</v>
      </c>
      <c r="AQ62" s="108">
        <f t="shared" si="79"/>
        <v>5.922394993261121E-3</v>
      </c>
    </row>
    <row r="63" spans="2:43" ht="15.75" customHeight="1" x14ac:dyDescent="0.25">
      <c r="B63" s="405" t="s">
        <v>127</v>
      </c>
      <c r="C63" s="405"/>
      <c r="D63" s="405"/>
      <c r="E63" s="21"/>
      <c r="F63" s="267">
        <f>'Proposed Rates'!D262</f>
        <v>0.318</v>
      </c>
      <c r="G63" s="101"/>
      <c r="H63" s="111">
        <f>F63*H60</f>
        <v>117.22218077999999</v>
      </c>
      <c r="I63" s="103"/>
      <c r="J63" s="103">
        <f>'Proposed Rates'!E262</f>
        <v>0.318</v>
      </c>
      <c r="K63" s="103"/>
      <c r="L63" s="112">
        <f>J63*L60</f>
        <v>118.03186538400001</v>
      </c>
      <c r="M63" s="106"/>
      <c r="N63" s="112">
        <f t="shared" si="58"/>
        <v>0.80968460400002584</v>
      </c>
      <c r="O63" s="113">
        <f t="shared" si="59"/>
        <v>6.9072644666082787E-3</v>
      </c>
      <c r="Q63" s="268">
        <f>'Proposed Rates'!F262</f>
        <v>0.318</v>
      </c>
      <c r="R63" s="103"/>
      <c r="S63" s="112">
        <f>Q63*S60</f>
        <v>119.634585384</v>
      </c>
      <c r="T63" s="106"/>
      <c r="U63" s="112">
        <f t="shared" si="1"/>
        <v>1.6027199999999908</v>
      </c>
      <c r="V63" s="113">
        <f t="shared" si="76"/>
        <v>1.3578706011175605E-2</v>
      </c>
      <c r="X63" s="268">
        <f>'Proposed Rates'!G262</f>
        <v>0.318</v>
      </c>
      <c r="Y63" s="103"/>
      <c r="Z63" s="112">
        <f>X63*Z60</f>
        <v>121.44718538399999</v>
      </c>
      <c r="AA63" s="106"/>
      <c r="AB63" s="112">
        <f t="shared" si="3"/>
        <v>1.8125999999999891</v>
      </c>
      <c r="AC63" s="113">
        <f t="shared" si="77"/>
        <v>1.5151137057749248E-2</v>
      </c>
      <c r="AE63" s="268">
        <f>'Proposed Rates'!H262</f>
        <v>0.318</v>
      </c>
      <c r="AF63" s="103"/>
      <c r="AG63" s="112">
        <f>AE63*AG60</f>
        <v>122.42344538399999</v>
      </c>
      <c r="AH63" s="106"/>
      <c r="AI63" s="112">
        <f t="shared" si="74"/>
        <v>0.97625999999999635</v>
      </c>
      <c r="AJ63" s="113">
        <f t="shared" si="78"/>
        <v>8.0385559938107327E-3</v>
      </c>
      <c r="AL63" s="268">
        <f>'Proposed Rates'!I262</f>
        <v>0.318</v>
      </c>
      <c r="AM63" s="103"/>
      <c r="AN63" s="112">
        <f>AL63*AN60</f>
        <v>123.14848538399998</v>
      </c>
      <c r="AO63" s="106"/>
      <c r="AP63" s="112">
        <f t="shared" si="75"/>
        <v>0.7250399999999928</v>
      </c>
      <c r="AQ63" s="113">
        <f t="shared" si="79"/>
        <v>5.9223949932612433E-3</v>
      </c>
    </row>
    <row r="64" spans="2:43" ht="13.5" customHeight="1" thickBot="1" x14ac:dyDescent="0.3">
      <c r="B64" s="406" t="s">
        <v>126</v>
      </c>
      <c r="C64" s="406"/>
      <c r="D64" s="406"/>
      <c r="E64" s="114"/>
      <c r="F64" s="115"/>
      <c r="G64" s="116"/>
      <c r="H64" s="117">
        <f>H62-H63</f>
        <v>299.32204652000001</v>
      </c>
      <c r="I64" s="118"/>
      <c r="J64" s="118"/>
      <c r="K64" s="118"/>
      <c r="L64" s="119">
        <f>L62-L63</f>
        <v>301.38954305600004</v>
      </c>
      <c r="M64" s="120"/>
      <c r="N64" s="121">
        <f t="shared" si="58"/>
        <v>2.0674965360000215</v>
      </c>
      <c r="O64" s="122">
        <f t="shared" si="59"/>
        <v>6.9072644666081286E-3</v>
      </c>
      <c r="Q64" s="118"/>
      <c r="R64" s="118"/>
      <c r="S64" s="119">
        <f>S62-S63</f>
        <v>305.482023056</v>
      </c>
      <c r="T64" s="120"/>
      <c r="U64" s="121">
        <f t="shared" si="1"/>
        <v>4.0924799999999664</v>
      </c>
      <c r="V64" s="122">
        <f t="shared" si="76"/>
        <v>1.3578706011175572E-2</v>
      </c>
      <c r="X64" s="118"/>
      <c r="Y64" s="118"/>
      <c r="Z64" s="119">
        <f>Z62-Z63</f>
        <v>310.11042305599995</v>
      </c>
      <c r="AA64" s="120"/>
      <c r="AB64" s="121">
        <f t="shared" si="3"/>
        <v>4.6283999999999423</v>
      </c>
      <c r="AC64" s="122">
        <f t="shared" si="77"/>
        <v>1.5151137057749151E-2</v>
      </c>
      <c r="AE64" s="118"/>
      <c r="AF64" s="118"/>
      <c r="AG64" s="119">
        <f>AG62-AG63</f>
        <v>312.603263056</v>
      </c>
      <c r="AH64" s="120"/>
      <c r="AI64" s="121">
        <f t="shared" si="74"/>
        <v>2.4928400000000579</v>
      </c>
      <c r="AJ64" s="122">
        <f t="shared" si="78"/>
        <v>8.0385559938109495E-3</v>
      </c>
      <c r="AL64" s="118"/>
      <c r="AM64" s="118"/>
      <c r="AN64" s="119">
        <f>AN62-AN63</f>
        <v>314.45462305599995</v>
      </c>
      <c r="AO64" s="120"/>
      <c r="AP64" s="121">
        <f t="shared" si="75"/>
        <v>1.8513599999999428</v>
      </c>
      <c r="AQ64" s="122">
        <f t="shared" si="79"/>
        <v>5.9223949932611184E-3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376.48321000000004</v>
      </c>
      <c r="I66" s="134"/>
      <c r="J66" s="135"/>
      <c r="K66" s="135"/>
      <c r="L66" s="137">
        <f>SUM(L57:L58,L50,L51:L53)</f>
        <v>379.02938799999993</v>
      </c>
      <c r="M66" s="136"/>
      <c r="N66" s="137">
        <f t="shared" ref="N66:N70" si="80">L66-H66</f>
        <v>2.5461779999998839</v>
      </c>
      <c r="O66" s="98">
        <f t="shared" ref="O66:O70" si="81">IF((H66)=0,"",(N66/H66))</f>
        <v>6.7630585703938395E-3</v>
      </c>
      <c r="Q66" s="135"/>
      <c r="R66" s="135"/>
      <c r="S66" s="137">
        <f>SUM(S57:S58,S50,S51:S53)</f>
        <v>384.06938799999995</v>
      </c>
      <c r="T66" s="136"/>
      <c r="U66" s="137">
        <f t="shared" si="1"/>
        <v>5.0400000000000205</v>
      </c>
      <c r="V66" s="98">
        <f t="shared" si="76"/>
        <v>1.329712196353498E-2</v>
      </c>
      <c r="X66" s="135"/>
      <c r="Y66" s="135"/>
      <c r="Z66" s="137">
        <f>SUM(Z57:Z58,Z50,Z51:Z53)</f>
        <v>389.76938799999999</v>
      </c>
      <c r="AA66" s="136"/>
      <c r="AB66" s="137">
        <f t="shared" si="3"/>
        <v>5.7000000000000455</v>
      </c>
      <c r="AC66" s="98">
        <f t="shared" si="77"/>
        <v>1.4841068249886258E-2</v>
      </c>
      <c r="AE66" s="135"/>
      <c r="AF66" s="135"/>
      <c r="AG66" s="137">
        <f>SUM(AG57:AG58,AG50,AG51:AG53)</f>
        <v>392.83938799999993</v>
      </c>
      <c r="AH66" s="136"/>
      <c r="AI66" s="137">
        <f t="shared" ref="AI66:AI70" si="82">AG66-Z66</f>
        <v>3.0699999999999363</v>
      </c>
      <c r="AJ66" s="98">
        <f t="shared" si="78"/>
        <v>7.8764523190311096E-3</v>
      </c>
      <c r="AL66" s="135"/>
      <c r="AM66" s="135"/>
      <c r="AN66" s="137">
        <f>SUM(AN57:AN58,AN50,AN51:AN53)</f>
        <v>395.1193879999999</v>
      </c>
      <c r="AO66" s="136"/>
      <c r="AP66" s="137">
        <f t="shared" ref="AP66:AP70" si="83">AN66-AG66</f>
        <v>2.2799999999999727</v>
      </c>
      <c r="AQ66" s="98">
        <f t="shared" si="79"/>
        <v>5.8038986660878646E-3</v>
      </c>
    </row>
    <row r="67" spans="1:43" s="79" customFormat="1" x14ac:dyDescent="0.25">
      <c r="B67" s="138" t="s">
        <v>40</v>
      </c>
      <c r="C67" s="73"/>
      <c r="D67" s="73"/>
      <c r="E67" s="73"/>
      <c r="F67" s="139">
        <v>0.13</v>
      </c>
      <c r="G67" s="132"/>
      <c r="H67" s="140">
        <f>H66*F67</f>
        <v>48.942817300000009</v>
      </c>
      <c r="I67" s="141"/>
      <c r="J67" s="142">
        <v>0.13</v>
      </c>
      <c r="K67" s="143"/>
      <c r="L67" s="146">
        <f>L66*J67</f>
        <v>49.273820439999994</v>
      </c>
      <c r="M67" s="145"/>
      <c r="N67" s="146">
        <f t="shared" si="80"/>
        <v>0.33100313999998576</v>
      </c>
      <c r="O67" s="108">
        <f t="shared" si="81"/>
        <v>6.763058570393856E-3</v>
      </c>
      <c r="Q67" s="142">
        <v>0.13</v>
      </c>
      <c r="R67" s="143"/>
      <c r="S67" s="144">
        <f>S66*Q67</f>
        <v>49.929020439999995</v>
      </c>
      <c r="T67" s="145"/>
      <c r="U67" s="146">
        <f t="shared" si="1"/>
        <v>0.65520000000000067</v>
      </c>
      <c r="V67" s="108">
        <f t="shared" si="76"/>
        <v>1.3297121963534938E-2</v>
      </c>
      <c r="X67" s="142">
        <v>0.13</v>
      </c>
      <c r="Y67" s="143"/>
      <c r="Z67" s="144">
        <f>Z66*X67</f>
        <v>50.670020440000002</v>
      </c>
      <c r="AA67" s="145"/>
      <c r="AB67" s="146">
        <f t="shared" si="3"/>
        <v>0.74100000000000676</v>
      </c>
      <c r="AC67" s="108">
        <f t="shared" si="77"/>
        <v>1.4841068249886276E-2</v>
      </c>
      <c r="AE67" s="142">
        <v>0.13</v>
      </c>
      <c r="AF67" s="143"/>
      <c r="AG67" s="146">
        <f>AG66*AE67</f>
        <v>51.069120439999992</v>
      </c>
      <c r="AH67" s="145"/>
      <c r="AI67" s="146">
        <f t="shared" si="82"/>
        <v>0.39909999999999002</v>
      </c>
      <c r="AJ67" s="108">
        <f t="shared" si="78"/>
        <v>7.8764523190310749E-3</v>
      </c>
      <c r="AL67" s="142">
        <v>0.13</v>
      </c>
      <c r="AM67" s="143"/>
      <c r="AN67" s="144">
        <f>AN66*AL67</f>
        <v>51.36552043999999</v>
      </c>
      <c r="AO67" s="145"/>
      <c r="AP67" s="146">
        <f t="shared" si="83"/>
        <v>0.29639999999999844</v>
      </c>
      <c r="AQ67" s="108">
        <f t="shared" si="79"/>
        <v>5.8038986660879036E-3</v>
      </c>
    </row>
    <row r="68" spans="1:43" s="79" customFormat="1" ht="13" x14ac:dyDescent="0.25">
      <c r="B68" s="147" t="s">
        <v>41</v>
      </c>
      <c r="C68" s="73"/>
      <c r="D68" s="73"/>
      <c r="E68" s="73"/>
      <c r="F68" s="148"/>
      <c r="G68" s="149"/>
      <c r="H68" s="140">
        <f>H66+H67</f>
        <v>425.42602730000004</v>
      </c>
      <c r="I68" s="141"/>
      <c r="J68" s="141"/>
      <c r="K68" s="141"/>
      <c r="L68" s="144">
        <f>L66+L67</f>
        <v>428.30320843999993</v>
      </c>
      <c r="M68" s="145"/>
      <c r="N68" s="146">
        <f t="shared" si="80"/>
        <v>2.877181139999891</v>
      </c>
      <c r="O68" s="108">
        <f t="shared" si="81"/>
        <v>6.7630585703938916E-3</v>
      </c>
      <c r="Q68" s="141"/>
      <c r="R68" s="141"/>
      <c r="S68" s="144">
        <f>S66+S67</f>
        <v>433.99840843999993</v>
      </c>
      <c r="T68" s="145"/>
      <c r="U68" s="146">
        <f t="shared" si="1"/>
        <v>5.6951999999999998</v>
      </c>
      <c r="V68" s="108">
        <f t="shared" si="76"/>
        <v>1.3297121963534924E-2</v>
      </c>
      <c r="X68" s="141"/>
      <c r="Y68" s="141"/>
      <c r="Z68" s="144">
        <f>Z66+Z67</f>
        <v>440.43940843999997</v>
      </c>
      <c r="AA68" s="145"/>
      <c r="AB68" s="146">
        <f t="shared" si="3"/>
        <v>6.4410000000000309</v>
      </c>
      <c r="AC68" s="108">
        <f t="shared" si="77"/>
        <v>1.4841068249886211E-2</v>
      </c>
      <c r="AE68" s="141"/>
      <c r="AF68" s="141"/>
      <c r="AG68" s="144">
        <f>AG66+AG67</f>
        <v>443.90850843999993</v>
      </c>
      <c r="AH68" s="145"/>
      <c r="AI68" s="146">
        <f t="shared" si="82"/>
        <v>3.469099999999969</v>
      </c>
      <c r="AJ68" s="108">
        <f t="shared" si="78"/>
        <v>7.8764523190312033E-3</v>
      </c>
      <c r="AL68" s="141"/>
      <c r="AM68" s="141"/>
      <c r="AN68" s="144">
        <f>AN66+AN67</f>
        <v>446.48490843999991</v>
      </c>
      <c r="AO68" s="145"/>
      <c r="AP68" s="146">
        <f t="shared" si="83"/>
        <v>2.5763999999999783</v>
      </c>
      <c r="AQ68" s="108">
        <f t="shared" si="79"/>
        <v>5.8038986660878854E-3</v>
      </c>
    </row>
    <row r="69" spans="1:43" s="79" customFormat="1" ht="15.75" customHeight="1" x14ac:dyDescent="0.25">
      <c r="B69" s="405" t="s">
        <v>127</v>
      </c>
      <c r="C69" s="405"/>
      <c r="D69" s="405"/>
      <c r="E69" s="73"/>
      <c r="F69" s="269">
        <f>F63</f>
        <v>0.318</v>
      </c>
      <c r="G69" s="149"/>
      <c r="H69" s="150">
        <f>F69*H66</f>
        <v>119.72166078000002</v>
      </c>
      <c r="I69" s="141"/>
      <c r="J69" s="141">
        <f>J63</f>
        <v>0.318</v>
      </c>
      <c r="K69" s="141"/>
      <c r="L69" s="151">
        <f>J69*L66</f>
        <v>120.53134538399998</v>
      </c>
      <c r="M69" s="145"/>
      <c r="N69" s="151">
        <f t="shared" si="80"/>
        <v>0.80968460399995479</v>
      </c>
      <c r="O69" s="113">
        <f t="shared" si="81"/>
        <v>6.7630585703937693E-3</v>
      </c>
      <c r="Q69" s="268">
        <f>Q63</f>
        <v>0.318</v>
      </c>
      <c r="R69" s="141"/>
      <c r="S69" s="151">
        <f>Q69*S66</f>
        <v>122.13406538399998</v>
      </c>
      <c r="T69" s="145"/>
      <c r="U69" s="151">
        <f t="shared" si="1"/>
        <v>1.602720000000005</v>
      </c>
      <c r="V69" s="113">
        <f t="shared" si="76"/>
        <v>1.3297121963534967E-2</v>
      </c>
      <c r="X69" s="268">
        <f>X63</f>
        <v>0.318</v>
      </c>
      <c r="Y69" s="141"/>
      <c r="Z69" s="151">
        <f>X69*Z66</f>
        <v>123.946665384</v>
      </c>
      <c r="AA69" s="145"/>
      <c r="AB69" s="151">
        <f t="shared" si="3"/>
        <v>1.8126000000000175</v>
      </c>
      <c r="AC69" s="113">
        <f t="shared" si="77"/>
        <v>1.4841068249886284E-2</v>
      </c>
      <c r="AE69" s="268">
        <f>AE63</f>
        <v>0.318</v>
      </c>
      <c r="AF69" s="141"/>
      <c r="AG69" s="151">
        <f>AE69*AG66</f>
        <v>124.92292538399998</v>
      </c>
      <c r="AH69" s="145"/>
      <c r="AI69" s="151">
        <f t="shared" si="82"/>
        <v>0.97625999999998214</v>
      </c>
      <c r="AJ69" s="113">
        <f t="shared" si="78"/>
        <v>7.8764523190311287E-3</v>
      </c>
      <c r="AL69" s="268">
        <f>AL63</f>
        <v>0.318</v>
      </c>
      <c r="AM69" s="141"/>
      <c r="AN69" s="151">
        <f>AL69*AN66</f>
        <v>125.64796538399997</v>
      </c>
      <c r="AO69" s="145"/>
      <c r="AP69" s="151">
        <f t="shared" si="83"/>
        <v>0.7250399999999928</v>
      </c>
      <c r="AQ69" s="113">
        <f t="shared" si="79"/>
        <v>5.8038986660878767E-3</v>
      </c>
    </row>
    <row r="70" spans="1:43" s="79" customFormat="1" ht="13.5" customHeight="1" thickBot="1" x14ac:dyDescent="0.3">
      <c r="B70" s="400" t="s">
        <v>128</v>
      </c>
      <c r="C70" s="400"/>
      <c r="D70" s="400"/>
      <c r="E70" s="152"/>
      <c r="F70" s="153"/>
      <c r="G70" s="154"/>
      <c r="H70" s="155">
        <f>H68-H69</f>
        <v>305.70436652000001</v>
      </c>
      <c r="I70" s="156"/>
      <c r="J70" s="156"/>
      <c r="K70" s="156"/>
      <c r="L70" s="157">
        <f>L68-L69</f>
        <v>307.77186305599997</v>
      </c>
      <c r="M70" s="158"/>
      <c r="N70" s="159">
        <f t="shared" si="80"/>
        <v>2.0674965359999646</v>
      </c>
      <c r="O70" s="160">
        <f t="shared" si="81"/>
        <v>6.763058570394033E-3</v>
      </c>
      <c r="Q70" s="156"/>
      <c r="R70" s="156"/>
      <c r="S70" s="157">
        <f>S68-S69</f>
        <v>311.86434305599994</v>
      </c>
      <c r="T70" s="158"/>
      <c r="U70" s="159">
        <f t="shared" si="1"/>
        <v>4.0924799999999664</v>
      </c>
      <c r="V70" s="160">
        <f t="shared" si="76"/>
        <v>1.3297121963534815E-2</v>
      </c>
      <c r="X70" s="156"/>
      <c r="Y70" s="156"/>
      <c r="Z70" s="157">
        <f>Z68-Z69</f>
        <v>316.49274305599999</v>
      </c>
      <c r="AA70" s="158"/>
      <c r="AB70" s="159">
        <f t="shared" si="3"/>
        <v>4.628400000000056</v>
      </c>
      <c r="AC70" s="160">
        <f t="shared" si="77"/>
        <v>1.4841068249886321E-2</v>
      </c>
      <c r="AE70" s="156"/>
      <c r="AF70" s="156"/>
      <c r="AG70" s="157">
        <f>AG68-AG69</f>
        <v>318.98558305599994</v>
      </c>
      <c r="AH70" s="158"/>
      <c r="AI70" s="159">
        <f t="shared" si="82"/>
        <v>2.4928399999999442</v>
      </c>
      <c r="AJ70" s="160">
        <f t="shared" si="78"/>
        <v>7.8764523190310975E-3</v>
      </c>
      <c r="AL70" s="156"/>
      <c r="AM70" s="156"/>
      <c r="AN70" s="157">
        <f>AN68-AN69</f>
        <v>320.83694305599994</v>
      </c>
      <c r="AO70" s="158"/>
      <c r="AP70" s="159">
        <f t="shared" si="83"/>
        <v>1.8513599999999997</v>
      </c>
      <c r="AQ70" s="160">
        <f t="shared" si="79"/>
        <v>5.8038986660879331E-3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x14ac:dyDescent="0.25">
      <c r="A75" s="11" t="s">
        <v>48</v>
      </c>
    </row>
    <row r="77" spans="1:43" x14ac:dyDescent="0.25">
      <c r="A77" s="6" t="s">
        <v>49</v>
      </c>
    </row>
    <row r="78" spans="1:43" x14ac:dyDescent="0.25">
      <c r="A78" s="6" t="s">
        <v>50</v>
      </c>
    </row>
    <row r="79" spans="1:43" x14ac:dyDescent="0.25">
      <c r="A79" s="6" t="s">
        <v>51</v>
      </c>
    </row>
    <row r="80" spans="1:43" x14ac:dyDescent="0.25">
      <c r="A80" s="6" t="s">
        <v>52</v>
      </c>
    </row>
    <row r="81" spans="1:2" x14ac:dyDescent="0.25">
      <c r="A81" s="6" t="s">
        <v>53</v>
      </c>
    </row>
    <row r="83" spans="1:2" x14ac:dyDescent="0.25">
      <c r="A83" s="170"/>
      <c r="B83" s="6" t="s">
        <v>54</v>
      </c>
    </row>
    <row r="85" spans="1:2" x14ac:dyDescent="0.25">
      <c r="B85"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colBreaks count="1" manualBreakCount="1">
    <brk id="29" min="9"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9</xdr:col>
                    <xdr:colOff>361950</xdr:colOff>
                    <xdr:row>16</xdr:row>
                    <xdr:rowOff>114300</xdr:rowOff>
                  </from>
                  <to>
                    <xdr:col>15</xdr:col>
                    <xdr:colOff>222250</xdr:colOff>
                    <xdr:row>18</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91"/>
  <sheetViews>
    <sheetView showGridLines="0" topLeftCell="A9" zoomScale="85" zoomScaleNormal="85" zoomScaleSheetLayoutView="100" workbookViewId="0">
      <selection activeCell="A3" sqref="A3:K3"/>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9.7265625" style="6" bestFit="1" customWidth="1"/>
    <col min="7" max="7" width="9.81640625" style="6" bestFit="1" customWidth="1"/>
    <col min="8" max="8" width="12.7265625" style="6" bestFit="1" customWidth="1"/>
    <col min="9" max="9" width="2.81640625" style="6" customWidth="1"/>
    <col min="10" max="10" width="11.54296875" style="6" bestFit="1" customWidth="1"/>
    <col min="11" max="11" width="9.81640625" style="6" bestFit="1" customWidth="1"/>
    <col min="12" max="12" width="12.7265625"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2.726562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7265625"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7265625" style="6" bestFit="1" customWidth="1"/>
    <col min="34" max="34" width="2.726562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2.726562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56</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5000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Rates'!D8</f>
        <v>19.32</v>
      </c>
      <c r="G23" s="25">
        <v>1</v>
      </c>
      <c r="H23" s="26">
        <f>G23*F23</f>
        <v>19.32</v>
      </c>
      <c r="I23" s="27"/>
      <c r="J23" s="24">
        <f>+'SC (1000)'!J23</f>
        <v>20.61</v>
      </c>
      <c r="K23" s="29">
        <v>1</v>
      </c>
      <c r="L23" s="26">
        <f>K23*J23</f>
        <v>20.61</v>
      </c>
      <c r="M23" s="27"/>
      <c r="N23" s="30">
        <f>L23-H23</f>
        <v>1.2899999999999991</v>
      </c>
      <c r="O23" s="31">
        <f>IF((H23)=0,"",(N23/H23))</f>
        <v>6.6770186335403686E-2</v>
      </c>
      <c r="Q23" s="24">
        <f>+'SC (1000)'!Q23</f>
        <v>22.03</v>
      </c>
      <c r="R23" s="29">
        <v>1</v>
      </c>
      <c r="S23" s="26">
        <f>R23*Q23</f>
        <v>22.03</v>
      </c>
      <c r="T23" s="27"/>
      <c r="U23" s="30">
        <f>S23-L23</f>
        <v>1.4200000000000017</v>
      </c>
      <c r="V23" s="31">
        <f>IF((L23)=0,"",(U23/L23))</f>
        <v>6.889859291606025E-2</v>
      </c>
      <c r="X23" s="24">
        <f>+'SC (1000)'!X23</f>
        <v>23.31</v>
      </c>
      <c r="Y23" s="29">
        <v>1</v>
      </c>
      <c r="Z23" s="26">
        <f>Y23*X23</f>
        <v>23.31</v>
      </c>
      <c r="AA23" s="27"/>
      <c r="AB23" s="30">
        <f>Z23-S23</f>
        <v>1.2799999999999976</v>
      </c>
      <c r="AC23" s="31">
        <f>IF((S23)=0,"",(AB23/S23))</f>
        <v>5.8102587380844194E-2</v>
      </c>
      <c r="AE23" s="24">
        <f>+'SC (1000)'!AE23</f>
        <v>24.16</v>
      </c>
      <c r="AF23" s="29">
        <v>1</v>
      </c>
      <c r="AG23" s="26">
        <f>AF23*AE23</f>
        <v>24.16</v>
      </c>
      <c r="AH23" s="27"/>
      <c r="AI23" s="30">
        <f>AG23-Z23</f>
        <v>0.85000000000000142</v>
      </c>
      <c r="AJ23" s="31">
        <f>IF((Z23)=0,"",(AI23/Z23))</f>
        <v>3.6465036465036529E-2</v>
      </c>
      <c r="AL23" s="24">
        <f>+'SC (1000)'!AL23</f>
        <v>24.82</v>
      </c>
      <c r="AM23" s="29">
        <v>1</v>
      </c>
      <c r="AN23" s="26">
        <f>AM23*AL23</f>
        <v>24.82</v>
      </c>
      <c r="AO23" s="27"/>
      <c r="AP23" s="30">
        <f>AN23-AG23</f>
        <v>0.66000000000000014</v>
      </c>
      <c r="AQ23" s="31">
        <f>IF((AG23)=0,"",(AP23/AG23))</f>
        <v>2.7317880794701991E-2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5000</v>
      </c>
      <c r="H25" s="26">
        <f t="shared" si="0"/>
        <v>0</v>
      </c>
      <c r="I25" s="27"/>
      <c r="J25" s="24">
        <f>'Proposed Rates'!E82</f>
        <v>0</v>
      </c>
      <c r="K25" s="29">
        <f>$F$18</f>
        <v>5000</v>
      </c>
      <c r="L25" s="26">
        <f t="shared" ref="L25:L27" si="9">K25*J25</f>
        <v>0</v>
      </c>
      <c r="M25" s="27"/>
      <c r="N25" s="30">
        <f t="shared" ref="N25:N27" si="10">L25-H25</f>
        <v>0</v>
      </c>
      <c r="O25" s="31" t="str">
        <f t="shared" ref="O25:O27" si="11">IF((H25)=0,"",(N25/H25))</f>
        <v/>
      </c>
      <c r="Q25" s="24">
        <f>'Proposed Rates'!F82</f>
        <v>0</v>
      </c>
      <c r="R25" s="29">
        <f>$F$18</f>
        <v>5000</v>
      </c>
      <c r="S25" s="26">
        <f t="shared" ref="S25:S27" si="12">R25*Q25</f>
        <v>0</v>
      </c>
      <c r="T25" s="27"/>
      <c r="U25" s="30">
        <f t="shared" si="1"/>
        <v>0</v>
      </c>
      <c r="V25" s="31" t="str">
        <f t="shared" si="2"/>
        <v/>
      </c>
      <c r="X25" s="24">
        <f>'Proposed Rates'!G82</f>
        <v>0</v>
      </c>
      <c r="Y25" s="29">
        <f>$F$18</f>
        <v>5000</v>
      </c>
      <c r="Z25" s="26">
        <f t="shared" ref="Z25:Z27" si="13">Y25*X25</f>
        <v>0</v>
      </c>
      <c r="AA25" s="27"/>
      <c r="AB25" s="30">
        <f t="shared" si="3"/>
        <v>0</v>
      </c>
      <c r="AC25" s="31" t="str">
        <f t="shared" si="4"/>
        <v/>
      </c>
      <c r="AE25" s="24">
        <f>'Proposed Rates'!H82</f>
        <v>0</v>
      </c>
      <c r="AF25" s="29">
        <f>$F$18</f>
        <v>5000</v>
      </c>
      <c r="AG25" s="26">
        <f t="shared" ref="AG25:AG27" si="14">AF25*AE25</f>
        <v>0</v>
      </c>
      <c r="AH25" s="27"/>
      <c r="AI25" s="30">
        <f t="shared" si="5"/>
        <v>0</v>
      </c>
      <c r="AJ25" s="31" t="str">
        <f t="shared" si="6"/>
        <v/>
      </c>
      <c r="AL25" s="24">
        <f>'Proposed Rates'!I82</f>
        <v>0</v>
      </c>
      <c r="AM25" s="29">
        <f>$F$18</f>
        <v>5000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5000</v>
      </c>
      <c r="H26" s="26">
        <f t="shared" si="0"/>
        <v>0</v>
      </c>
      <c r="I26" s="27"/>
      <c r="J26" s="24">
        <f>'Proposed Rates'!E96</f>
        <v>0</v>
      </c>
      <c r="K26" s="29">
        <f t="shared" ref="K26:K27" si="16">$F$18</f>
        <v>5000</v>
      </c>
      <c r="L26" s="26">
        <f t="shared" si="9"/>
        <v>0</v>
      </c>
      <c r="M26" s="27"/>
      <c r="N26" s="30">
        <f t="shared" si="10"/>
        <v>0</v>
      </c>
      <c r="O26" s="31" t="str">
        <f t="shared" si="11"/>
        <v/>
      </c>
      <c r="Q26" s="24">
        <f>'Proposed Rates'!F96</f>
        <v>0</v>
      </c>
      <c r="R26" s="29">
        <f t="shared" ref="R26:R27" si="17">$F$18</f>
        <v>5000</v>
      </c>
      <c r="S26" s="26">
        <f t="shared" si="12"/>
        <v>0</v>
      </c>
      <c r="T26" s="27"/>
      <c r="U26" s="30">
        <f t="shared" si="1"/>
        <v>0</v>
      </c>
      <c r="V26" s="31" t="str">
        <f t="shared" si="2"/>
        <v/>
      </c>
      <c r="X26" s="24">
        <f>'Proposed Rates'!G96</f>
        <v>0</v>
      </c>
      <c r="Y26" s="29">
        <f t="shared" ref="Y26:Y27" si="18">$F$18</f>
        <v>5000</v>
      </c>
      <c r="Z26" s="26">
        <f t="shared" si="13"/>
        <v>0</v>
      </c>
      <c r="AA26" s="27"/>
      <c r="AB26" s="30">
        <f t="shared" si="3"/>
        <v>0</v>
      </c>
      <c r="AC26" s="31" t="str">
        <f t="shared" si="4"/>
        <v/>
      </c>
      <c r="AE26" s="24">
        <f>'Proposed Rates'!H96</f>
        <v>0</v>
      </c>
      <c r="AF26" s="29">
        <f t="shared" ref="AF26:AF27" si="19">$F$18</f>
        <v>5000</v>
      </c>
      <c r="AG26" s="26">
        <f t="shared" si="14"/>
        <v>0</v>
      </c>
      <c r="AH26" s="27"/>
      <c r="AI26" s="30">
        <f t="shared" si="5"/>
        <v>0</v>
      </c>
      <c r="AJ26" s="31" t="str">
        <f t="shared" si="6"/>
        <v/>
      </c>
      <c r="AL26" s="24">
        <f>'Proposed Rates'!I96</f>
        <v>0</v>
      </c>
      <c r="AM26" s="29">
        <f t="shared" ref="AM26:AM27" si="20">$F$18</f>
        <v>5000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5000</v>
      </c>
      <c r="H27" s="26">
        <f t="shared" si="0"/>
        <v>0</v>
      </c>
      <c r="I27" s="27"/>
      <c r="J27" s="24">
        <f>'Proposed Rates'!E110</f>
        <v>0</v>
      </c>
      <c r="K27" s="29">
        <f t="shared" si="16"/>
        <v>5000</v>
      </c>
      <c r="L27" s="26">
        <f t="shared" si="9"/>
        <v>0</v>
      </c>
      <c r="M27" s="27"/>
      <c r="N27" s="30">
        <f t="shared" si="10"/>
        <v>0</v>
      </c>
      <c r="O27" s="31" t="str">
        <f t="shared" si="11"/>
        <v/>
      </c>
      <c r="Q27" s="24">
        <f>'Proposed Rates'!F110</f>
        <v>0</v>
      </c>
      <c r="R27" s="29">
        <f t="shared" si="17"/>
        <v>5000</v>
      </c>
      <c r="S27" s="26">
        <f t="shared" si="12"/>
        <v>0</v>
      </c>
      <c r="T27" s="27"/>
      <c r="U27" s="30">
        <f t="shared" si="1"/>
        <v>0</v>
      </c>
      <c r="V27" s="31" t="str">
        <f t="shared" si="2"/>
        <v/>
      </c>
      <c r="X27" s="24">
        <f>'Proposed Rates'!G110</f>
        <v>0</v>
      </c>
      <c r="Y27" s="29">
        <f t="shared" si="18"/>
        <v>5000</v>
      </c>
      <c r="Z27" s="26">
        <f t="shared" si="13"/>
        <v>0</v>
      </c>
      <c r="AA27" s="27"/>
      <c r="AB27" s="30">
        <f t="shared" si="3"/>
        <v>0</v>
      </c>
      <c r="AC27" s="31" t="str">
        <f t="shared" si="4"/>
        <v/>
      </c>
      <c r="AE27" s="24">
        <f>'Proposed Rates'!H110</f>
        <v>0</v>
      </c>
      <c r="AF27" s="29">
        <f t="shared" si="19"/>
        <v>5000</v>
      </c>
      <c r="AG27" s="26">
        <f t="shared" si="14"/>
        <v>0</v>
      </c>
      <c r="AH27" s="27"/>
      <c r="AI27" s="30">
        <f t="shared" si="5"/>
        <v>0</v>
      </c>
      <c r="AJ27" s="31" t="str">
        <f t="shared" si="6"/>
        <v/>
      </c>
      <c r="AL27" s="24">
        <f>'Proposed Rates'!I110</f>
        <v>0</v>
      </c>
      <c r="AM27" s="29">
        <f t="shared" si="20"/>
        <v>5000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5000</v>
      </c>
      <c r="H29" s="26">
        <f t="shared" si="0"/>
        <v>125</v>
      </c>
      <c r="I29" s="27"/>
      <c r="J29" s="24">
        <f>+'SC (1000)'!J29</f>
        <v>2.6700000000000002E-2</v>
      </c>
      <c r="K29" s="25">
        <f>$F$18</f>
        <v>5000</v>
      </c>
      <c r="L29" s="26">
        <f t="shared" si="22"/>
        <v>133.5</v>
      </c>
      <c r="M29" s="27"/>
      <c r="N29" s="30">
        <f t="shared" si="23"/>
        <v>8.5</v>
      </c>
      <c r="O29" s="31">
        <f t="shared" si="24"/>
        <v>6.8000000000000005E-2</v>
      </c>
      <c r="Q29" s="24">
        <f>+'SC (1000)'!Q29</f>
        <v>2.8500000000000001E-2</v>
      </c>
      <c r="R29" s="25">
        <f>$F$18</f>
        <v>5000</v>
      </c>
      <c r="S29" s="26">
        <f t="shared" si="25"/>
        <v>142.5</v>
      </c>
      <c r="T29" s="27"/>
      <c r="U29" s="30">
        <f t="shared" si="1"/>
        <v>9</v>
      </c>
      <c r="V29" s="31">
        <f t="shared" si="2"/>
        <v>6.741573033707865E-2</v>
      </c>
      <c r="X29" s="24">
        <f>+'SC (1000)'!X29</f>
        <v>3.0200000000000001E-2</v>
      </c>
      <c r="Y29" s="25">
        <f>$F$18</f>
        <v>5000</v>
      </c>
      <c r="Z29" s="26">
        <f t="shared" si="26"/>
        <v>151</v>
      </c>
      <c r="AA29" s="27"/>
      <c r="AB29" s="30">
        <f t="shared" si="3"/>
        <v>8.5</v>
      </c>
      <c r="AC29" s="31">
        <f t="shared" si="4"/>
        <v>5.9649122807017542E-2</v>
      </c>
      <c r="AE29" s="24">
        <f>+'SC (1000)'!AE29</f>
        <v>3.1300000000000001E-2</v>
      </c>
      <c r="AF29" s="25">
        <f>$F$18</f>
        <v>5000</v>
      </c>
      <c r="AG29" s="26">
        <f t="shared" si="27"/>
        <v>156.5</v>
      </c>
      <c r="AH29" s="27"/>
      <c r="AI29" s="30">
        <f t="shared" si="5"/>
        <v>5.5</v>
      </c>
      <c r="AJ29" s="31">
        <f t="shared" si="6"/>
        <v>3.6423841059602648E-2</v>
      </c>
      <c r="AL29" s="24">
        <f>+'SC (1000)'!AL29</f>
        <v>3.2099999999999997E-2</v>
      </c>
      <c r="AM29" s="25">
        <f>$F$18</f>
        <v>5000</v>
      </c>
      <c r="AN29" s="26">
        <f t="shared" si="28"/>
        <v>160.49999999999997</v>
      </c>
      <c r="AO29" s="27"/>
      <c r="AP29" s="30">
        <f t="shared" si="7"/>
        <v>3.9999999999999716</v>
      </c>
      <c r="AQ29" s="31">
        <f t="shared" si="8"/>
        <v>2.5559105431309723E-2</v>
      </c>
    </row>
    <row r="30" spans="2:43" x14ac:dyDescent="0.25">
      <c r="B30" s="21" t="s">
        <v>21</v>
      </c>
      <c r="C30" s="21"/>
      <c r="D30" s="22"/>
      <c r="E30" s="23"/>
      <c r="F30" s="24"/>
      <c r="G30" s="25">
        <f t="shared" ref="G30" si="29">$F$18</f>
        <v>5000</v>
      </c>
      <c r="H30" s="26">
        <f t="shared" si="0"/>
        <v>0</v>
      </c>
      <c r="I30" s="27"/>
      <c r="J30" s="24"/>
      <c r="K30" s="25">
        <f t="shared" ref="K30:K38" si="30">$F$18</f>
        <v>5000</v>
      </c>
      <c r="L30" s="26">
        <f t="shared" si="22"/>
        <v>0</v>
      </c>
      <c r="M30" s="27"/>
      <c r="N30" s="30">
        <f t="shared" si="23"/>
        <v>0</v>
      </c>
      <c r="O30" s="31" t="str">
        <f t="shared" si="24"/>
        <v/>
      </c>
      <c r="Q30" s="24"/>
      <c r="R30" s="25">
        <f t="shared" ref="R30:R38" si="31">$F$18</f>
        <v>5000</v>
      </c>
      <c r="S30" s="26">
        <f t="shared" si="25"/>
        <v>0</v>
      </c>
      <c r="T30" s="27"/>
      <c r="U30" s="30">
        <f t="shared" si="1"/>
        <v>0</v>
      </c>
      <c r="V30" s="31" t="str">
        <f t="shared" si="2"/>
        <v/>
      </c>
      <c r="X30" s="24"/>
      <c r="Y30" s="25">
        <f t="shared" ref="Y30:Y38" si="32">$F$18</f>
        <v>5000</v>
      </c>
      <c r="Z30" s="26">
        <f t="shared" si="26"/>
        <v>0</v>
      </c>
      <c r="AA30" s="27"/>
      <c r="AB30" s="30">
        <f t="shared" si="3"/>
        <v>0</v>
      </c>
      <c r="AC30" s="31" t="str">
        <f t="shared" si="4"/>
        <v/>
      </c>
      <c r="AE30" s="24"/>
      <c r="AF30" s="25">
        <f t="shared" ref="AF30:AF38" si="33">$F$18</f>
        <v>5000</v>
      </c>
      <c r="AG30" s="26">
        <f t="shared" si="27"/>
        <v>0</v>
      </c>
      <c r="AH30" s="27"/>
      <c r="AI30" s="30">
        <f t="shared" si="5"/>
        <v>0</v>
      </c>
      <c r="AJ30" s="31" t="str">
        <f t="shared" si="6"/>
        <v/>
      </c>
      <c r="AL30" s="24"/>
      <c r="AM30" s="25">
        <f t="shared" ref="AM30:AM38" si="34">$F$18</f>
        <v>5000</v>
      </c>
      <c r="AN30" s="26">
        <f t="shared" si="28"/>
        <v>0</v>
      </c>
      <c r="AO30" s="27"/>
      <c r="AP30" s="30">
        <f t="shared" si="7"/>
        <v>0</v>
      </c>
      <c r="AQ30" s="31" t="str">
        <f t="shared" si="8"/>
        <v/>
      </c>
    </row>
    <row r="31" spans="2:43" x14ac:dyDescent="0.25">
      <c r="B31" s="21" t="s">
        <v>136</v>
      </c>
      <c r="C31" s="21"/>
      <c r="D31" s="22" t="s">
        <v>20</v>
      </c>
      <c r="E31" s="23"/>
      <c r="F31" s="24">
        <f>+'Proposed Rates'!D68</f>
        <v>0</v>
      </c>
      <c r="G31" s="25">
        <f>$F$18</f>
        <v>5000</v>
      </c>
      <c r="H31" s="26">
        <f t="shared" si="0"/>
        <v>0</v>
      </c>
      <c r="I31" s="27"/>
      <c r="J31" s="44">
        <f>+'SC (1000)'!J31</f>
        <v>5.9999999999999995E-4</v>
      </c>
      <c r="K31" s="25">
        <f t="shared" si="30"/>
        <v>5000</v>
      </c>
      <c r="L31" s="26">
        <f t="shared" si="22"/>
        <v>2.9999999999999996</v>
      </c>
      <c r="M31" s="27"/>
      <c r="N31" s="30">
        <f t="shared" si="23"/>
        <v>2.9999999999999996</v>
      </c>
      <c r="O31" s="31" t="str">
        <f t="shared" si="24"/>
        <v/>
      </c>
      <c r="Q31" s="24">
        <f>+'SC (1000)'!Q31</f>
        <v>5.9999999999999995E-4</v>
      </c>
      <c r="R31" s="25">
        <f t="shared" si="31"/>
        <v>5000</v>
      </c>
      <c r="S31" s="26">
        <f t="shared" si="25"/>
        <v>2.9999999999999996</v>
      </c>
      <c r="T31" s="27"/>
      <c r="U31" s="30">
        <f t="shared" si="1"/>
        <v>0</v>
      </c>
      <c r="V31" s="31">
        <f t="shared" si="2"/>
        <v>0</v>
      </c>
      <c r="X31" s="24">
        <f>+'SC (1000)'!X31</f>
        <v>0</v>
      </c>
      <c r="Y31" s="25">
        <f t="shared" si="32"/>
        <v>5000</v>
      </c>
      <c r="Z31" s="26">
        <f t="shared" si="26"/>
        <v>0</v>
      </c>
      <c r="AA31" s="27"/>
      <c r="AB31" s="30">
        <f t="shared" si="3"/>
        <v>-2.9999999999999996</v>
      </c>
      <c r="AC31" s="31">
        <f t="shared" si="4"/>
        <v>-1</v>
      </c>
      <c r="AE31" s="24">
        <f>+'SC (1000)'!AE31</f>
        <v>0</v>
      </c>
      <c r="AF31" s="25">
        <f t="shared" si="33"/>
        <v>5000</v>
      </c>
      <c r="AG31" s="26">
        <f t="shared" si="27"/>
        <v>0</v>
      </c>
      <c r="AH31" s="27"/>
      <c r="AI31" s="30">
        <f t="shared" si="5"/>
        <v>0</v>
      </c>
      <c r="AJ31" s="31" t="str">
        <f t="shared" si="6"/>
        <v/>
      </c>
      <c r="AL31" s="24">
        <f>+'SC (1000)'!AL31</f>
        <v>0</v>
      </c>
      <c r="AM31" s="25">
        <f t="shared" si="34"/>
        <v>5000</v>
      </c>
      <c r="AN31" s="26">
        <f t="shared" si="28"/>
        <v>0</v>
      </c>
      <c r="AO31" s="27"/>
      <c r="AP31" s="30">
        <f t="shared" si="7"/>
        <v>0</v>
      </c>
      <c r="AQ31" s="31" t="str">
        <f t="shared" si="8"/>
        <v/>
      </c>
    </row>
    <row r="32" spans="2:43" x14ac:dyDescent="0.25">
      <c r="B32" s="33"/>
      <c r="C32" s="21"/>
      <c r="D32" s="22"/>
      <c r="E32" s="23"/>
      <c r="F32" s="24"/>
      <c r="G32" s="25">
        <f t="shared" ref="G32:G38" si="35">$F$18</f>
        <v>5000</v>
      </c>
      <c r="H32" s="26">
        <f t="shared" si="0"/>
        <v>0</v>
      </c>
      <c r="I32" s="27"/>
      <c r="J32" s="28"/>
      <c r="K32" s="25">
        <f t="shared" si="30"/>
        <v>5000</v>
      </c>
      <c r="L32" s="26">
        <f t="shared" si="22"/>
        <v>0</v>
      </c>
      <c r="M32" s="27"/>
      <c r="N32" s="30">
        <f t="shared" si="23"/>
        <v>0</v>
      </c>
      <c r="O32" s="31" t="str">
        <f t="shared" si="24"/>
        <v/>
      </c>
      <c r="Q32" s="28"/>
      <c r="R32" s="25">
        <f t="shared" si="31"/>
        <v>5000</v>
      </c>
      <c r="S32" s="26">
        <f t="shared" si="25"/>
        <v>0</v>
      </c>
      <c r="T32" s="27"/>
      <c r="U32" s="30">
        <f t="shared" si="1"/>
        <v>0</v>
      </c>
      <c r="V32" s="31" t="str">
        <f t="shared" si="2"/>
        <v/>
      </c>
      <c r="X32" s="28"/>
      <c r="Y32" s="25">
        <f t="shared" si="32"/>
        <v>5000</v>
      </c>
      <c r="Z32" s="26">
        <f t="shared" si="26"/>
        <v>0</v>
      </c>
      <c r="AA32" s="27"/>
      <c r="AB32" s="30">
        <f t="shared" si="3"/>
        <v>0</v>
      </c>
      <c r="AC32" s="31" t="str">
        <f t="shared" si="4"/>
        <v/>
      </c>
      <c r="AE32" s="28"/>
      <c r="AF32" s="25">
        <f t="shared" si="33"/>
        <v>5000</v>
      </c>
      <c r="AG32" s="26">
        <f t="shared" si="27"/>
        <v>0</v>
      </c>
      <c r="AH32" s="27"/>
      <c r="AI32" s="30">
        <f t="shared" si="5"/>
        <v>0</v>
      </c>
      <c r="AJ32" s="31" t="str">
        <f t="shared" si="6"/>
        <v/>
      </c>
      <c r="AL32" s="28"/>
      <c r="AM32" s="25">
        <f t="shared" si="34"/>
        <v>5000</v>
      </c>
      <c r="AN32" s="26">
        <f t="shared" si="28"/>
        <v>0</v>
      </c>
      <c r="AO32" s="27"/>
      <c r="AP32" s="30">
        <f t="shared" si="7"/>
        <v>0</v>
      </c>
      <c r="AQ32" s="31" t="str">
        <f t="shared" si="8"/>
        <v/>
      </c>
    </row>
    <row r="33" spans="2:43" x14ac:dyDescent="0.25">
      <c r="B33" s="33"/>
      <c r="C33" s="21"/>
      <c r="D33" s="22"/>
      <c r="E33" s="23"/>
      <c r="F33" s="24"/>
      <c r="G33" s="25">
        <f t="shared" si="35"/>
        <v>5000</v>
      </c>
      <c r="H33" s="26">
        <f t="shared" si="0"/>
        <v>0</v>
      </c>
      <c r="I33" s="27"/>
      <c r="J33" s="28"/>
      <c r="K33" s="25">
        <f t="shared" si="30"/>
        <v>5000</v>
      </c>
      <c r="L33" s="26">
        <f t="shared" si="22"/>
        <v>0</v>
      </c>
      <c r="M33" s="27"/>
      <c r="N33" s="30">
        <f t="shared" si="23"/>
        <v>0</v>
      </c>
      <c r="O33" s="31" t="str">
        <f t="shared" si="24"/>
        <v/>
      </c>
      <c r="Q33" s="28"/>
      <c r="R33" s="25">
        <f t="shared" si="31"/>
        <v>5000</v>
      </c>
      <c r="S33" s="26">
        <f t="shared" si="25"/>
        <v>0</v>
      </c>
      <c r="T33" s="27"/>
      <c r="U33" s="30">
        <f t="shared" si="1"/>
        <v>0</v>
      </c>
      <c r="V33" s="31" t="str">
        <f t="shared" si="2"/>
        <v/>
      </c>
      <c r="X33" s="28"/>
      <c r="Y33" s="25">
        <f t="shared" si="32"/>
        <v>5000</v>
      </c>
      <c r="Z33" s="26">
        <f t="shared" si="26"/>
        <v>0</v>
      </c>
      <c r="AA33" s="27"/>
      <c r="AB33" s="30">
        <f t="shared" si="3"/>
        <v>0</v>
      </c>
      <c r="AC33" s="31" t="str">
        <f t="shared" si="4"/>
        <v/>
      </c>
      <c r="AE33" s="28"/>
      <c r="AF33" s="25">
        <f t="shared" si="33"/>
        <v>5000</v>
      </c>
      <c r="AG33" s="26">
        <f t="shared" si="27"/>
        <v>0</v>
      </c>
      <c r="AH33" s="27"/>
      <c r="AI33" s="30">
        <f t="shared" si="5"/>
        <v>0</v>
      </c>
      <c r="AJ33" s="31" t="str">
        <f t="shared" si="6"/>
        <v/>
      </c>
      <c r="AL33" s="28"/>
      <c r="AM33" s="25">
        <f t="shared" si="34"/>
        <v>5000</v>
      </c>
      <c r="AN33" s="26">
        <f t="shared" si="28"/>
        <v>0</v>
      </c>
      <c r="AO33" s="27"/>
      <c r="AP33" s="30">
        <f t="shared" si="7"/>
        <v>0</v>
      </c>
      <c r="AQ33" s="31" t="str">
        <f t="shared" si="8"/>
        <v/>
      </c>
    </row>
    <row r="34" spans="2:43" x14ac:dyDescent="0.25">
      <c r="B34" s="33"/>
      <c r="C34" s="21"/>
      <c r="D34" s="22"/>
      <c r="E34" s="23"/>
      <c r="F34" s="24"/>
      <c r="G34" s="25">
        <f t="shared" si="35"/>
        <v>5000</v>
      </c>
      <c r="H34" s="26">
        <f t="shared" si="0"/>
        <v>0</v>
      </c>
      <c r="I34" s="27"/>
      <c r="J34" s="28"/>
      <c r="K34" s="25">
        <f t="shared" si="30"/>
        <v>5000</v>
      </c>
      <c r="L34" s="26">
        <f t="shared" si="22"/>
        <v>0</v>
      </c>
      <c r="M34" s="27"/>
      <c r="N34" s="30">
        <f t="shared" si="23"/>
        <v>0</v>
      </c>
      <c r="O34" s="31" t="str">
        <f t="shared" si="24"/>
        <v/>
      </c>
      <c r="Q34" s="28"/>
      <c r="R34" s="25">
        <f t="shared" si="31"/>
        <v>5000</v>
      </c>
      <c r="S34" s="26">
        <f t="shared" si="25"/>
        <v>0</v>
      </c>
      <c r="T34" s="27"/>
      <c r="U34" s="30">
        <f t="shared" si="1"/>
        <v>0</v>
      </c>
      <c r="V34" s="31" t="str">
        <f t="shared" si="2"/>
        <v/>
      </c>
      <c r="X34" s="28"/>
      <c r="Y34" s="25">
        <f t="shared" si="32"/>
        <v>5000</v>
      </c>
      <c r="Z34" s="26">
        <f t="shared" si="26"/>
        <v>0</v>
      </c>
      <c r="AA34" s="27"/>
      <c r="AB34" s="30">
        <f t="shared" si="3"/>
        <v>0</v>
      </c>
      <c r="AC34" s="31" t="str">
        <f t="shared" si="4"/>
        <v/>
      </c>
      <c r="AE34" s="28"/>
      <c r="AF34" s="25">
        <f t="shared" si="33"/>
        <v>5000</v>
      </c>
      <c r="AG34" s="26">
        <f t="shared" si="27"/>
        <v>0</v>
      </c>
      <c r="AH34" s="27"/>
      <c r="AI34" s="30">
        <f t="shared" si="5"/>
        <v>0</v>
      </c>
      <c r="AJ34" s="31" t="str">
        <f t="shared" si="6"/>
        <v/>
      </c>
      <c r="AL34" s="28"/>
      <c r="AM34" s="25">
        <f t="shared" si="34"/>
        <v>5000</v>
      </c>
      <c r="AN34" s="26">
        <f t="shared" si="28"/>
        <v>0</v>
      </c>
      <c r="AO34" s="27"/>
      <c r="AP34" s="30">
        <f t="shared" si="7"/>
        <v>0</v>
      </c>
      <c r="AQ34" s="31" t="str">
        <f t="shared" si="8"/>
        <v/>
      </c>
    </row>
    <row r="35" spans="2:43" x14ac:dyDescent="0.25">
      <c r="B35" s="33"/>
      <c r="C35" s="21"/>
      <c r="D35" s="22"/>
      <c r="E35" s="23"/>
      <c r="F35" s="24"/>
      <c r="G35" s="25">
        <f t="shared" si="35"/>
        <v>5000</v>
      </c>
      <c r="H35" s="26">
        <f t="shared" si="0"/>
        <v>0</v>
      </c>
      <c r="I35" s="27"/>
      <c r="J35" s="28"/>
      <c r="K35" s="25">
        <f t="shared" si="30"/>
        <v>5000</v>
      </c>
      <c r="L35" s="26">
        <f t="shared" si="22"/>
        <v>0</v>
      </c>
      <c r="M35" s="27"/>
      <c r="N35" s="30">
        <f t="shared" si="23"/>
        <v>0</v>
      </c>
      <c r="O35" s="31" t="str">
        <f t="shared" si="24"/>
        <v/>
      </c>
      <c r="Q35" s="28"/>
      <c r="R35" s="25">
        <f t="shared" si="31"/>
        <v>5000</v>
      </c>
      <c r="S35" s="26">
        <f t="shared" si="25"/>
        <v>0</v>
      </c>
      <c r="T35" s="27"/>
      <c r="U35" s="30">
        <f t="shared" si="1"/>
        <v>0</v>
      </c>
      <c r="V35" s="31" t="str">
        <f t="shared" si="2"/>
        <v/>
      </c>
      <c r="X35" s="28"/>
      <c r="Y35" s="25">
        <f t="shared" si="32"/>
        <v>5000</v>
      </c>
      <c r="Z35" s="26">
        <f t="shared" si="26"/>
        <v>0</v>
      </c>
      <c r="AA35" s="27"/>
      <c r="AB35" s="30">
        <f t="shared" si="3"/>
        <v>0</v>
      </c>
      <c r="AC35" s="31" t="str">
        <f t="shared" si="4"/>
        <v/>
      </c>
      <c r="AE35" s="28"/>
      <c r="AF35" s="25">
        <f t="shared" si="33"/>
        <v>5000</v>
      </c>
      <c r="AG35" s="26">
        <f t="shared" si="27"/>
        <v>0</v>
      </c>
      <c r="AH35" s="27"/>
      <c r="AI35" s="30">
        <f t="shared" si="5"/>
        <v>0</v>
      </c>
      <c r="AJ35" s="31" t="str">
        <f t="shared" si="6"/>
        <v/>
      </c>
      <c r="AL35" s="28"/>
      <c r="AM35" s="25">
        <f t="shared" si="34"/>
        <v>5000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5000</v>
      </c>
      <c r="H36" s="26">
        <f t="shared" si="0"/>
        <v>5</v>
      </c>
      <c r="I36" s="27"/>
      <c r="J36" s="28">
        <f>+'Proposed Rates'!E53</f>
        <v>-5.0000000000000001E-4</v>
      </c>
      <c r="K36" s="25">
        <f t="shared" si="30"/>
        <v>5000</v>
      </c>
      <c r="L36" s="26">
        <f t="shared" si="22"/>
        <v>-2.5</v>
      </c>
      <c r="M36" s="27"/>
      <c r="N36" s="30">
        <f t="shared" si="23"/>
        <v>-7.5</v>
      </c>
      <c r="O36" s="31">
        <f t="shared" si="24"/>
        <v>-1.5</v>
      </c>
      <c r="Q36" s="28">
        <f>+'Proposed Rates'!F53</f>
        <v>-5.0000000000000001E-4</v>
      </c>
      <c r="R36" s="25">
        <f t="shared" si="31"/>
        <v>5000</v>
      </c>
      <c r="S36" s="26">
        <f t="shared" si="25"/>
        <v>-2.5</v>
      </c>
      <c r="T36" s="27"/>
      <c r="U36" s="30">
        <f t="shared" si="1"/>
        <v>0</v>
      </c>
      <c r="V36" s="31">
        <f t="shared" si="2"/>
        <v>0</v>
      </c>
      <c r="X36" s="28">
        <f>+'Proposed Rates'!G53</f>
        <v>0</v>
      </c>
      <c r="Y36" s="25">
        <f t="shared" si="32"/>
        <v>5000</v>
      </c>
      <c r="Z36" s="26">
        <f t="shared" si="26"/>
        <v>0</v>
      </c>
      <c r="AA36" s="27"/>
      <c r="AB36" s="30">
        <f t="shared" si="3"/>
        <v>2.5</v>
      </c>
      <c r="AC36" s="31">
        <f t="shared" si="4"/>
        <v>-1</v>
      </c>
      <c r="AE36" s="28">
        <f>+'Proposed Rates'!H53</f>
        <v>0</v>
      </c>
      <c r="AF36" s="25">
        <f t="shared" si="33"/>
        <v>5000</v>
      </c>
      <c r="AG36" s="26">
        <f t="shared" si="27"/>
        <v>0</v>
      </c>
      <c r="AH36" s="27"/>
      <c r="AI36" s="30">
        <f t="shared" si="5"/>
        <v>0</v>
      </c>
      <c r="AJ36" s="31" t="str">
        <f t="shared" si="6"/>
        <v/>
      </c>
      <c r="AL36" s="28">
        <f>+'Proposed Rates'!I53</f>
        <v>0</v>
      </c>
      <c r="AM36" s="25">
        <f t="shared" si="34"/>
        <v>5000</v>
      </c>
      <c r="AN36" s="26">
        <f t="shared" si="28"/>
        <v>0</v>
      </c>
      <c r="AO36" s="27"/>
      <c r="AP36" s="30">
        <f t="shared" si="7"/>
        <v>0</v>
      </c>
      <c r="AQ36" s="31" t="str">
        <f t="shared" si="8"/>
        <v/>
      </c>
    </row>
    <row r="37" spans="2:43" x14ac:dyDescent="0.25">
      <c r="B37" s="33"/>
      <c r="C37" s="21"/>
      <c r="D37" s="22"/>
      <c r="E37" s="23"/>
      <c r="F37" s="24"/>
      <c r="G37" s="25">
        <f t="shared" si="35"/>
        <v>5000</v>
      </c>
      <c r="H37" s="26">
        <f t="shared" si="0"/>
        <v>0</v>
      </c>
      <c r="I37" s="27"/>
      <c r="J37" s="28"/>
      <c r="K37" s="25">
        <f t="shared" si="30"/>
        <v>5000</v>
      </c>
      <c r="L37" s="26">
        <f t="shared" si="22"/>
        <v>0</v>
      </c>
      <c r="M37" s="27"/>
      <c r="N37" s="30">
        <f t="shared" si="23"/>
        <v>0</v>
      </c>
      <c r="O37" s="31" t="str">
        <f t="shared" si="24"/>
        <v/>
      </c>
      <c r="Q37" s="28"/>
      <c r="R37" s="25">
        <f t="shared" si="31"/>
        <v>5000</v>
      </c>
      <c r="S37" s="26">
        <f t="shared" si="25"/>
        <v>0</v>
      </c>
      <c r="T37" s="27"/>
      <c r="U37" s="30">
        <f t="shared" si="1"/>
        <v>0</v>
      </c>
      <c r="V37" s="31" t="str">
        <f t="shared" si="2"/>
        <v/>
      </c>
      <c r="X37" s="28"/>
      <c r="Y37" s="25">
        <f t="shared" si="32"/>
        <v>5000</v>
      </c>
      <c r="Z37" s="26">
        <f t="shared" si="26"/>
        <v>0</v>
      </c>
      <c r="AA37" s="27"/>
      <c r="AB37" s="30">
        <f t="shared" si="3"/>
        <v>0</v>
      </c>
      <c r="AC37" s="31" t="str">
        <f t="shared" si="4"/>
        <v/>
      </c>
      <c r="AE37" s="28"/>
      <c r="AF37" s="25">
        <f t="shared" si="33"/>
        <v>5000</v>
      </c>
      <c r="AG37" s="26">
        <f t="shared" si="27"/>
        <v>0</v>
      </c>
      <c r="AH37" s="27"/>
      <c r="AI37" s="30">
        <f t="shared" si="5"/>
        <v>0</v>
      </c>
      <c r="AJ37" s="31" t="str">
        <f t="shared" si="6"/>
        <v/>
      </c>
      <c r="AL37" s="28"/>
      <c r="AM37" s="25">
        <f t="shared" si="34"/>
        <v>5000</v>
      </c>
      <c r="AN37" s="26">
        <f t="shared" si="28"/>
        <v>0</v>
      </c>
      <c r="AO37" s="27"/>
      <c r="AP37" s="30">
        <f t="shared" si="7"/>
        <v>0</v>
      </c>
      <c r="AQ37" s="31" t="str">
        <f t="shared" si="8"/>
        <v/>
      </c>
    </row>
    <row r="38" spans="2:43" x14ac:dyDescent="0.25">
      <c r="B38" s="33"/>
      <c r="C38" s="21"/>
      <c r="D38" s="22"/>
      <c r="E38" s="23"/>
      <c r="F38" s="24"/>
      <c r="G38" s="25">
        <f t="shared" si="35"/>
        <v>5000</v>
      </c>
      <c r="H38" s="26">
        <f t="shared" si="0"/>
        <v>0</v>
      </c>
      <c r="I38" s="27"/>
      <c r="J38" s="28"/>
      <c r="K38" s="25">
        <f t="shared" si="30"/>
        <v>5000</v>
      </c>
      <c r="L38" s="26">
        <f t="shared" si="22"/>
        <v>0</v>
      </c>
      <c r="M38" s="27"/>
      <c r="N38" s="30">
        <f t="shared" si="23"/>
        <v>0</v>
      </c>
      <c r="O38" s="31" t="str">
        <f t="shared" si="24"/>
        <v/>
      </c>
      <c r="Q38" s="28"/>
      <c r="R38" s="25">
        <f t="shared" si="31"/>
        <v>5000</v>
      </c>
      <c r="S38" s="26">
        <f t="shared" si="25"/>
        <v>0</v>
      </c>
      <c r="T38" s="27"/>
      <c r="U38" s="30">
        <f t="shared" si="1"/>
        <v>0</v>
      </c>
      <c r="V38" s="31" t="str">
        <f t="shared" si="2"/>
        <v/>
      </c>
      <c r="X38" s="28"/>
      <c r="Y38" s="25">
        <f t="shared" si="32"/>
        <v>5000</v>
      </c>
      <c r="Z38" s="26">
        <f t="shared" si="26"/>
        <v>0</v>
      </c>
      <c r="AA38" s="27"/>
      <c r="AB38" s="30">
        <f t="shared" si="3"/>
        <v>0</v>
      </c>
      <c r="AC38" s="31" t="str">
        <f t="shared" si="4"/>
        <v/>
      </c>
      <c r="AE38" s="28"/>
      <c r="AF38" s="25">
        <f t="shared" si="33"/>
        <v>5000</v>
      </c>
      <c r="AG38" s="26">
        <f t="shared" si="27"/>
        <v>0</v>
      </c>
      <c r="AH38" s="27"/>
      <c r="AI38" s="30">
        <f t="shared" si="5"/>
        <v>0</v>
      </c>
      <c r="AJ38" s="31" t="str">
        <f t="shared" si="6"/>
        <v/>
      </c>
      <c r="AL38" s="28"/>
      <c r="AM38" s="25">
        <f t="shared" si="34"/>
        <v>5000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149.32</v>
      </c>
      <c r="I39" s="62"/>
      <c r="J39" s="239"/>
      <c r="K39" s="240"/>
      <c r="L39" s="238">
        <f>SUM(L23:L38)</f>
        <v>154.61000000000001</v>
      </c>
      <c r="M39" s="62"/>
      <c r="N39" s="37">
        <f t="shared" si="23"/>
        <v>5.2900000000000205</v>
      </c>
      <c r="O39" s="38">
        <f t="shared" si="24"/>
        <v>3.5427270291990498E-2</v>
      </c>
      <c r="Q39" s="239"/>
      <c r="R39" s="240"/>
      <c r="S39" s="238">
        <f>SUM(S23:S38)</f>
        <v>165.03</v>
      </c>
      <c r="T39" s="62"/>
      <c r="U39" s="37">
        <f t="shared" si="1"/>
        <v>10.419999999999987</v>
      </c>
      <c r="V39" s="38">
        <f t="shared" si="2"/>
        <v>6.7395381928723797E-2</v>
      </c>
      <c r="X39" s="239"/>
      <c r="Y39" s="240"/>
      <c r="Z39" s="238">
        <f>SUM(Z23:Z38)</f>
        <v>174.31</v>
      </c>
      <c r="AA39" s="62"/>
      <c r="AB39" s="37">
        <f t="shared" si="3"/>
        <v>9.2800000000000011</v>
      </c>
      <c r="AC39" s="38">
        <f t="shared" si="4"/>
        <v>5.6232200206023153E-2</v>
      </c>
      <c r="AE39" s="239"/>
      <c r="AF39" s="240"/>
      <c r="AG39" s="238">
        <f>SUM(AG23:AG38)</f>
        <v>180.66</v>
      </c>
      <c r="AH39" s="62"/>
      <c r="AI39" s="37">
        <f t="shared" si="5"/>
        <v>6.3499999999999943</v>
      </c>
      <c r="AJ39" s="38">
        <f t="shared" si="6"/>
        <v>3.6429350008605324E-2</v>
      </c>
      <c r="AL39" s="239"/>
      <c r="AM39" s="240"/>
      <c r="AN39" s="238">
        <f>SUM(AN23:AN38)</f>
        <v>185.31999999999996</v>
      </c>
      <c r="AO39" s="62"/>
      <c r="AP39" s="37">
        <f t="shared" si="7"/>
        <v>4.6599999999999682</v>
      </c>
      <c r="AQ39" s="38">
        <f t="shared" si="8"/>
        <v>2.5794309753127246E-2</v>
      </c>
    </row>
    <row r="40" spans="2:43" ht="25" x14ac:dyDescent="0.25">
      <c r="B40" s="40" t="s">
        <v>99</v>
      </c>
      <c r="C40" s="21"/>
      <c r="D40" s="22" t="s">
        <v>20</v>
      </c>
      <c r="E40" s="23"/>
      <c r="F40" s="24">
        <f>+'Proposed Rates'!D39</f>
        <v>-2.0000000000000001E-4</v>
      </c>
      <c r="G40" s="25">
        <f>$F$18</f>
        <v>5000</v>
      </c>
      <c r="H40" s="26">
        <f>G40*F40</f>
        <v>-1</v>
      </c>
      <c r="I40" s="27"/>
      <c r="J40" s="44">
        <f>+'Proposed Rates'!E39</f>
        <v>-5.9999999999999995E-4</v>
      </c>
      <c r="K40" s="25">
        <f>$F$18</f>
        <v>5000</v>
      </c>
      <c r="L40" s="26">
        <f>K40*J40</f>
        <v>-2.9999999999999996</v>
      </c>
      <c r="M40" s="27"/>
      <c r="N40" s="30">
        <f>L40-H40</f>
        <v>-1.9999999999999996</v>
      </c>
      <c r="O40" s="31">
        <f>IF((H40)=0,"",(N40/H40))</f>
        <v>1.9999999999999996</v>
      </c>
      <c r="Q40" s="28">
        <f>+'Proposed Rates'!F39</f>
        <v>-5.9999999999999995E-4</v>
      </c>
      <c r="R40" s="25">
        <f>$F$18</f>
        <v>5000</v>
      </c>
      <c r="S40" s="26">
        <f>R40*Q40</f>
        <v>-2.9999999999999996</v>
      </c>
      <c r="T40" s="27"/>
      <c r="U40" s="30">
        <f t="shared" si="1"/>
        <v>0</v>
      </c>
      <c r="V40" s="31">
        <f t="shared" si="2"/>
        <v>0</v>
      </c>
      <c r="X40" s="28">
        <f>+'Proposed Rates'!G39</f>
        <v>0</v>
      </c>
      <c r="Y40" s="25">
        <f>$F$18</f>
        <v>5000</v>
      </c>
      <c r="Z40" s="26">
        <f>Y40*X40</f>
        <v>0</v>
      </c>
      <c r="AA40" s="27"/>
      <c r="AB40" s="30">
        <f t="shared" si="3"/>
        <v>2.9999999999999996</v>
      </c>
      <c r="AC40" s="31">
        <f t="shared" si="4"/>
        <v>-1</v>
      </c>
      <c r="AE40" s="28">
        <f>+'Proposed Rates'!H39</f>
        <v>0</v>
      </c>
      <c r="AF40" s="25">
        <f>$F$18</f>
        <v>5000</v>
      </c>
      <c r="AG40" s="26">
        <f>AF40*AE40</f>
        <v>0</v>
      </c>
      <c r="AH40" s="27"/>
      <c r="AI40" s="30">
        <f t="shared" si="5"/>
        <v>0</v>
      </c>
      <c r="AJ40" s="31" t="str">
        <f t="shared" si="6"/>
        <v/>
      </c>
      <c r="AL40" s="28">
        <f>+'Proposed Rates'!I39</f>
        <v>0</v>
      </c>
      <c r="AM40" s="25">
        <f>$F$18</f>
        <v>5000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5000</v>
      </c>
      <c r="H42" s="26">
        <f t="shared" ref="H42:H43" si="37">G42*F42</f>
        <v>0</v>
      </c>
      <c r="I42" s="41"/>
      <c r="J42" s="28">
        <f>+'Proposed Rates'!E140</f>
        <v>0</v>
      </c>
      <c r="K42" s="25">
        <f t="shared" ref="K42:K43" si="38">$F$18</f>
        <v>5000</v>
      </c>
      <c r="L42" s="26">
        <f t="shared" ref="L42:L43" si="39">K42*J42</f>
        <v>0</v>
      </c>
      <c r="M42" s="42"/>
      <c r="N42" s="30">
        <f t="shared" ref="N42:N43" si="40">L42-H42</f>
        <v>0</v>
      </c>
      <c r="O42" s="31" t="str">
        <f t="shared" ref="O42:O46" si="41">IF((H42)=0,"",(N42/H42))</f>
        <v/>
      </c>
      <c r="Q42" s="28">
        <f>+'Proposed Rates'!F140</f>
        <v>0</v>
      </c>
      <c r="R42" s="25">
        <f t="shared" ref="R42:R43" si="42">$F$18</f>
        <v>5000</v>
      </c>
      <c r="S42" s="26">
        <f t="shared" ref="S42:S43" si="43">R42*Q42</f>
        <v>0</v>
      </c>
      <c r="T42" s="42"/>
      <c r="U42" s="30">
        <f t="shared" si="1"/>
        <v>0</v>
      </c>
      <c r="V42" s="31" t="str">
        <f t="shared" si="2"/>
        <v/>
      </c>
      <c r="X42" s="28">
        <f>+'Proposed Rates'!G140</f>
        <v>0</v>
      </c>
      <c r="Y42" s="25">
        <f t="shared" ref="Y42:Y43" si="44">$F$18</f>
        <v>5000</v>
      </c>
      <c r="Z42" s="26">
        <f t="shared" ref="Z42:Z43" si="45">Y42*X42</f>
        <v>0</v>
      </c>
      <c r="AA42" s="42"/>
      <c r="AB42" s="30">
        <f t="shared" si="3"/>
        <v>0</v>
      </c>
      <c r="AC42" s="31" t="str">
        <f t="shared" si="4"/>
        <v/>
      </c>
      <c r="AE42" s="28">
        <f>+'Proposed Rates'!H140</f>
        <v>0</v>
      </c>
      <c r="AF42" s="25">
        <f t="shared" ref="AF42:AF43" si="46">$F$18</f>
        <v>5000</v>
      </c>
      <c r="AG42" s="26">
        <f t="shared" ref="AG42:AG43" si="47">AF42*AE42</f>
        <v>0</v>
      </c>
      <c r="AH42" s="42"/>
      <c r="AI42" s="30">
        <f t="shared" si="5"/>
        <v>0</v>
      </c>
      <c r="AJ42" s="31" t="str">
        <f t="shared" si="6"/>
        <v/>
      </c>
      <c r="AL42" s="28">
        <f>+'Proposed Rates'!I140</f>
        <v>0</v>
      </c>
      <c r="AM42" s="25">
        <f t="shared" ref="AM42:AM43" si="48">$F$18</f>
        <v>5000</v>
      </c>
      <c r="AN42" s="26">
        <f t="shared" ref="AN42:AN43" si="49">AM42*AL42</f>
        <v>0</v>
      </c>
      <c r="AO42" s="42"/>
      <c r="AP42" s="30">
        <f t="shared" si="7"/>
        <v>0</v>
      </c>
      <c r="AQ42" s="31" t="str">
        <f t="shared" si="8"/>
        <v/>
      </c>
    </row>
    <row r="43" spans="2:43" x14ac:dyDescent="0.25">
      <c r="B43" s="40"/>
      <c r="C43" s="21"/>
      <c r="D43" s="22"/>
      <c r="E43" s="23"/>
      <c r="F43" s="24"/>
      <c r="G43" s="25">
        <f t="shared" si="36"/>
        <v>5000</v>
      </c>
      <c r="H43" s="26">
        <f t="shared" si="37"/>
        <v>0</v>
      </c>
      <c r="I43" s="41"/>
      <c r="J43" s="28"/>
      <c r="K43" s="25">
        <f t="shared" si="38"/>
        <v>5000</v>
      </c>
      <c r="L43" s="26">
        <f t="shared" si="39"/>
        <v>0</v>
      </c>
      <c r="M43" s="42"/>
      <c r="N43" s="30">
        <f t="shared" si="40"/>
        <v>0</v>
      </c>
      <c r="O43" s="31" t="str">
        <f t="shared" si="41"/>
        <v/>
      </c>
      <c r="Q43" s="28"/>
      <c r="R43" s="25">
        <f t="shared" si="42"/>
        <v>5000</v>
      </c>
      <c r="S43" s="26">
        <f t="shared" si="43"/>
        <v>0</v>
      </c>
      <c r="T43" s="42"/>
      <c r="U43" s="30">
        <f t="shared" si="1"/>
        <v>0</v>
      </c>
      <c r="V43" s="31" t="str">
        <f t="shared" si="2"/>
        <v/>
      </c>
      <c r="X43" s="28"/>
      <c r="Y43" s="25">
        <f t="shared" si="44"/>
        <v>5000</v>
      </c>
      <c r="Z43" s="26">
        <f t="shared" si="45"/>
        <v>0</v>
      </c>
      <c r="AA43" s="42"/>
      <c r="AB43" s="30">
        <f t="shared" si="3"/>
        <v>0</v>
      </c>
      <c r="AC43" s="31" t="str">
        <f t="shared" si="4"/>
        <v/>
      </c>
      <c r="AE43" s="28"/>
      <c r="AF43" s="25">
        <f t="shared" si="46"/>
        <v>5000</v>
      </c>
      <c r="AG43" s="26">
        <f t="shared" si="47"/>
        <v>0</v>
      </c>
      <c r="AH43" s="42"/>
      <c r="AI43" s="30">
        <f t="shared" si="5"/>
        <v>0</v>
      </c>
      <c r="AJ43" s="31" t="str">
        <f t="shared" si="6"/>
        <v/>
      </c>
      <c r="AL43" s="28"/>
      <c r="AM43" s="25">
        <f t="shared" si="48"/>
        <v>5000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5167.5</v>
      </c>
      <c r="H44" s="26">
        <f>G44*F44</f>
        <v>0.31004999999999999</v>
      </c>
      <c r="I44" s="27"/>
      <c r="J44" s="46">
        <f>'Proposed Rates'!E234</f>
        <v>6.0000000000000002E-5</v>
      </c>
      <c r="K44" s="45">
        <f>$F$18*(1+J73)</f>
        <v>5169</v>
      </c>
      <c r="L44" s="26">
        <f>K44*J44</f>
        <v>0.31014000000000003</v>
      </c>
      <c r="M44" s="27"/>
      <c r="N44" s="30">
        <f>L44-H44</f>
        <v>9.0000000000034497E-5</v>
      </c>
      <c r="O44" s="31">
        <f>IF((H44)=0,"",(N44/H44))</f>
        <v>2.9027576197398645E-4</v>
      </c>
      <c r="Q44" s="46">
        <f>'Proposed Rates'!F234</f>
        <v>6.0000000000000002E-5</v>
      </c>
      <c r="R44" s="45">
        <f>$F$18*(1+Q73)</f>
        <v>5169</v>
      </c>
      <c r="S44" s="26">
        <f>R44*Q44</f>
        <v>0.31014000000000003</v>
      </c>
      <c r="T44" s="27"/>
      <c r="U44" s="30">
        <f t="shared" si="1"/>
        <v>0</v>
      </c>
      <c r="V44" s="31">
        <f t="shared" si="2"/>
        <v>0</v>
      </c>
      <c r="X44" s="46">
        <f>'Proposed Rates'!G234</f>
        <v>6.0000000000000002E-5</v>
      </c>
      <c r="Y44" s="45">
        <f>$F$18*(1+X73)</f>
        <v>5169</v>
      </c>
      <c r="Z44" s="26">
        <f>Y44*X44</f>
        <v>0.31014000000000003</v>
      </c>
      <c r="AA44" s="27"/>
      <c r="AB44" s="30">
        <f t="shared" si="3"/>
        <v>0</v>
      </c>
      <c r="AC44" s="31">
        <f t="shared" si="4"/>
        <v>0</v>
      </c>
      <c r="AE44" s="46">
        <f>'Proposed Rates'!H234</f>
        <v>6.0000000000000002E-5</v>
      </c>
      <c r="AF44" s="45">
        <f>$F$18*(1+AE73)</f>
        <v>5169</v>
      </c>
      <c r="AG44" s="26">
        <f>AF44*AE44</f>
        <v>0.31014000000000003</v>
      </c>
      <c r="AH44" s="27"/>
      <c r="AI44" s="30">
        <f t="shared" si="5"/>
        <v>0</v>
      </c>
      <c r="AJ44" s="31">
        <f t="shared" si="6"/>
        <v>0</v>
      </c>
      <c r="AL44" s="46">
        <f>'Proposed Rates'!I234</f>
        <v>6.0000000000000002E-5</v>
      </c>
      <c r="AM44" s="45">
        <f>$F$18*(1+AL73)</f>
        <v>5169</v>
      </c>
      <c r="AN44" s="26">
        <f>AM44*AL44</f>
        <v>0.31014000000000003</v>
      </c>
      <c r="AO44" s="27"/>
      <c r="AP44" s="30">
        <f t="shared" si="7"/>
        <v>0</v>
      </c>
      <c r="AQ44" s="31">
        <f t="shared" si="8"/>
        <v>0</v>
      </c>
    </row>
    <row r="45" spans="2:43" x14ac:dyDescent="0.25">
      <c r="B45" s="43" t="s">
        <v>25</v>
      </c>
      <c r="C45" s="21"/>
      <c r="D45" s="22"/>
      <c r="E45" s="23"/>
      <c r="F45" s="47">
        <f>0.65*$J$54+0.17*$J$55+0.18*$J$56</f>
        <v>0.12756999999999999</v>
      </c>
      <c r="G45" s="48">
        <f>$F$18*(1+$F$73)-$F$18</f>
        <v>167.5</v>
      </c>
      <c r="H45" s="26">
        <f t="shared" ref="H45" si="50">G45*F45</f>
        <v>21.367974999999998</v>
      </c>
      <c r="I45" s="27"/>
      <c r="J45" s="49">
        <f>0.65*$J$54+0.17*$J$55+0.18*$J$56</f>
        <v>0.12756999999999999</v>
      </c>
      <c r="K45" s="48">
        <f>$F$18*(1+$J$73)-$F$18</f>
        <v>169</v>
      </c>
      <c r="L45" s="26">
        <f t="shared" ref="L45" si="51">K45*J45</f>
        <v>21.559329999999999</v>
      </c>
      <c r="M45" s="27"/>
      <c r="N45" s="30">
        <f t="shared" ref="N45" si="52">L45-H45</f>
        <v>0.1913550000000015</v>
      </c>
      <c r="O45" s="31">
        <f t="shared" ref="O45" si="53">IF((H45)=0,"",(N45/H45))</f>
        <v>8.9552238805970866E-3</v>
      </c>
      <c r="Q45" s="49">
        <f>0.65*$Q$54+0.17*$Q$55+0.18*$Q$56</f>
        <v>0.12756999999999999</v>
      </c>
      <c r="R45" s="48">
        <f>$F$18*(1+Q73)-$F$18</f>
        <v>169</v>
      </c>
      <c r="S45" s="26">
        <f t="shared" ref="S45" si="54">R45*Q45</f>
        <v>21.559329999999999</v>
      </c>
      <c r="T45" s="27"/>
      <c r="U45" s="30">
        <f t="shared" si="1"/>
        <v>0</v>
      </c>
      <c r="V45" s="31">
        <f t="shared" si="2"/>
        <v>0</v>
      </c>
      <c r="X45" s="49">
        <f>0.65*$X$54+0.17*$X$55+0.18*$X$56</f>
        <v>0.12756999999999999</v>
      </c>
      <c r="Y45" s="48">
        <f>$F$18*(1+X73)-$F$18</f>
        <v>169</v>
      </c>
      <c r="Z45" s="26">
        <f t="shared" ref="Z45" si="55">Y45*X45</f>
        <v>21.559329999999999</v>
      </c>
      <c r="AA45" s="27"/>
      <c r="AB45" s="30">
        <f t="shared" si="3"/>
        <v>0</v>
      </c>
      <c r="AC45" s="31">
        <f t="shared" si="4"/>
        <v>0</v>
      </c>
      <c r="AE45" s="49">
        <f>0.65*$AE$54+0.17*$AE$55+0.18*$AE$56</f>
        <v>0.12756999999999999</v>
      </c>
      <c r="AF45" s="48">
        <f>$F$18*(1+AE73)-$F$18</f>
        <v>169</v>
      </c>
      <c r="AG45" s="26">
        <f t="shared" ref="AG45" si="56">AF45*AE45</f>
        <v>21.559329999999999</v>
      </c>
      <c r="AH45" s="27"/>
      <c r="AI45" s="30">
        <f t="shared" si="5"/>
        <v>0</v>
      </c>
      <c r="AJ45" s="31">
        <f t="shared" si="6"/>
        <v>0</v>
      </c>
      <c r="AL45" s="49">
        <f>0.65*$AL$54+0.17*$AL$55+0.18*$AL$56</f>
        <v>0.12756999999999999</v>
      </c>
      <c r="AM45" s="48">
        <f>$F$18*(1+AL73)-$F$18</f>
        <v>169</v>
      </c>
      <c r="AN45" s="26">
        <f t="shared" ref="AN45" si="57">AM45*AL45</f>
        <v>21.559329999999999</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170.56802499999998</v>
      </c>
      <c r="I47" s="36"/>
      <c r="J47" s="53"/>
      <c r="K47" s="55"/>
      <c r="L47" s="54">
        <f>SUM(L40:L46)+L39</f>
        <v>174.04947000000001</v>
      </c>
      <c r="M47" s="36"/>
      <c r="N47" s="37">
        <f t="shared" ref="N47:N64" si="58">L47-H47</f>
        <v>3.4814450000000363</v>
      </c>
      <c r="O47" s="38">
        <f t="shared" ref="O47:O64" si="59">IF((H47)=0,"",(N47/H47))</f>
        <v>2.0410888852116549E-2</v>
      </c>
      <c r="Q47" s="53"/>
      <c r="R47" s="55"/>
      <c r="S47" s="54">
        <f>SUM(S40:S46)+S39</f>
        <v>184.46947</v>
      </c>
      <c r="T47" s="36"/>
      <c r="U47" s="37">
        <f t="shared" si="1"/>
        <v>10.419999999999987</v>
      </c>
      <c r="V47" s="38">
        <f t="shared" si="2"/>
        <v>5.986803636920001E-2</v>
      </c>
      <c r="X47" s="53"/>
      <c r="Y47" s="55"/>
      <c r="Z47" s="54">
        <f>SUM(Z40:Z46)+Z39</f>
        <v>196.74947</v>
      </c>
      <c r="AA47" s="36"/>
      <c r="AB47" s="37">
        <f t="shared" si="3"/>
        <v>12.280000000000001</v>
      </c>
      <c r="AC47" s="38">
        <f t="shared" si="4"/>
        <v>6.6569281084832094E-2</v>
      </c>
      <c r="AE47" s="53"/>
      <c r="AF47" s="55"/>
      <c r="AG47" s="54">
        <f>SUM(AG40:AG46)+AG39</f>
        <v>203.09947</v>
      </c>
      <c r="AH47" s="36"/>
      <c r="AI47" s="37">
        <f t="shared" si="5"/>
        <v>6.3499999999999943</v>
      </c>
      <c r="AJ47" s="38">
        <f t="shared" si="6"/>
        <v>3.2274546914916692E-2</v>
      </c>
      <c r="AL47" s="53"/>
      <c r="AM47" s="55"/>
      <c r="AN47" s="54">
        <f>SUM(AN40:AN46)+AN39</f>
        <v>207.75946999999996</v>
      </c>
      <c r="AO47" s="36"/>
      <c r="AP47" s="37">
        <f t="shared" si="7"/>
        <v>4.6599999999999682</v>
      </c>
      <c r="AQ47" s="38">
        <f t="shared" si="8"/>
        <v>2.2944422257724102E-2</v>
      </c>
    </row>
    <row r="48" spans="2:43" x14ac:dyDescent="0.25">
      <c r="B48" s="27" t="s">
        <v>28</v>
      </c>
      <c r="C48" s="27"/>
      <c r="D48" s="56" t="s">
        <v>20</v>
      </c>
      <c r="E48" s="57"/>
      <c r="F48" s="28">
        <f>'Proposed Rates'!D154</f>
        <v>7.1000000000000004E-3</v>
      </c>
      <c r="G48" s="58">
        <f>F18*(1+F73)</f>
        <v>5167.5</v>
      </c>
      <c r="H48" s="26">
        <f>G48*F48</f>
        <v>36.689250000000001</v>
      </c>
      <c r="I48" s="27"/>
      <c r="J48" s="28">
        <f>'Proposed Rates'!E154</f>
        <v>7.1000000000000004E-3</v>
      </c>
      <c r="K48" s="59">
        <f>F18*(1+J73)</f>
        <v>5169</v>
      </c>
      <c r="L48" s="26">
        <f>K48*J48</f>
        <v>36.6999</v>
      </c>
      <c r="M48" s="27"/>
      <c r="N48" s="30">
        <f t="shared" si="58"/>
        <v>1.0649999999998272E-2</v>
      </c>
      <c r="O48" s="31">
        <f t="shared" si="59"/>
        <v>2.9027576197382805E-4</v>
      </c>
      <c r="Q48" s="28">
        <f>'Proposed Rates'!F154</f>
        <v>7.1000000000000004E-3</v>
      </c>
      <c r="R48" s="59">
        <f>$F$18*(1+Q73)</f>
        <v>5169</v>
      </c>
      <c r="S48" s="26">
        <f>R48*Q48</f>
        <v>36.6999</v>
      </c>
      <c r="T48" s="27"/>
      <c r="U48" s="30">
        <f t="shared" si="1"/>
        <v>0</v>
      </c>
      <c r="V48" s="31">
        <f t="shared" si="2"/>
        <v>0</v>
      </c>
      <c r="X48" s="28">
        <f>'Proposed Rates'!G154</f>
        <v>7.1000000000000004E-3</v>
      </c>
      <c r="Y48" s="59">
        <f>$F$18*(1+X73)</f>
        <v>5169</v>
      </c>
      <c r="Z48" s="26">
        <f>Y48*X48</f>
        <v>36.6999</v>
      </c>
      <c r="AA48" s="27"/>
      <c r="AB48" s="30">
        <f t="shared" si="3"/>
        <v>0</v>
      </c>
      <c r="AC48" s="31">
        <f t="shared" si="4"/>
        <v>0</v>
      </c>
      <c r="AE48" s="28">
        <f>'Proposed Rates'!H154</f>
        <v>7.1000000000000004E-3</v>
      </c>
      <c r="AF48" s="59">
        <f>$F$18*(1+AE73)</f>
        <v>5169</v>
      </c>
      <c r="AG48" s="26">
        <f>AF48*AE48</f>
        <v>36.6999</v>
      </c>
      <c r="AH48" s="27"/>
      <c r="AI48" s="30">
        <f t="shared" si="5"/>
        <v>0</v>
      </c>
      <c r="AJ48" s="31">
        <f t="shared" si="6"/>
        <v>0</v>
      </c>
      <c r="AL48" s="28">
        <f>'Proposed Rates'!I154</f>
        <v>7.1000000000000004E-3</v>
      </c>
      <c r="AM48" s="59">
        <f>$F$18*(1+AL73)</f>
        <v>5169</v>
      </c>
      <c r="AN48" s="26">
        <f>AM48*AL48</f>
        <v>36.6999</v>
      </c>
      <c r="AO48" s="27"/>
      <c r="AP48" s="30">
        <f t="shared" si="7"/>
        <v>0</v>
      </c>
      <c r="AQ48" s="31">
        <f t="shared" si="8"/>
        <v>0</v>
      </c>
    </row>
    <row r="49" spans="2:43" ht="25" x14ac:dyDescent="0.25">
      <c r="B49" s="60" t="s">
        <v>29</v>
      </c>
      <c r="C49" s="27"/>
      <c r="D49" s="56" t="s">
        <v>20</v>
      </c>
      <c r="E49" s="57"/>
      <c r="F49" s="28">
        <f>'Proposed Rates'!D168</f>
        <v>5.0000000000000001E-3</v>
      </c>
      <c r="G49" s="58">
        <f>G48</f>
        <v>5167.5</v>
      </c>
      <c r="H49" s="26">
        <f>G49*F49</f>
        <v>25.837500000000002</v>
      </c>
      <c r="I49" s="27"/>
      <c r="J49" s="28">
        <f>'Proposed Rates'!E168</f>
        <v>5.0000000000000001E-3</v>
      </c>
      <c r="K49" s="59">
        <f>K48</f>
        <v>5169</v>
      </c>
      <c r="L49" s="26">
        <f>K49*J49</f>
        <v>25.844999999999999</v>
      </c>
      <c r="M49" s="27"/>
      <c r="N49" s="30">
        <f t="shared" si="58"/>
        <v>7.4999999999967315E-3</v>
      </c>
      <c r="O49" s="31">
        <f t="shared" si="59"/>
        <v>2.9027576197374863E-4</v>
      </c>
      <c r="Q49" s="28">
        <f>'Proposed Rates'!F168</f>
        <v>5.0000000000000001E-3</v>
      </c>
      <c r="R49" s="59">
        <f>R48</f>
        <v>5169</v>
      </c>
      <c r="S49" s="26">
        <f>R49*Q49</f>
        <v>25.844999999999999</v>
      </c>
      <c r="T49" s="27"/>
      <c r="U49" s="30">
        <f t="shared" si="1"/>
        <v>0</v>
      </c>
      <c r="V49" s="31">
        <f t="shared" si="2"/>
        <v>0</v>
      </c>
      <c r="X49" s="28">
        <f>'Proposed Rates'!G168</f>
        <v>5.0000000000000001E-3</v>
      </c>
      <c r="Y49" s="59">
        <f>Y48</f>
        <v>5169</v>
      </c>
      <c r="Z49" s="26">
        <f>Y49*X49</f>
        <v>25.844999999999999</v>
      </c>
      <c r="AA49" s="27"/>
      <c r="AB49" s="30">
        <f t="shared" si="3"/>
        <v>0</v>
      </c>
      <c r="AC49" s="31">
        <f t="shared" si="4"/>
        <v>0</v>
      </c>
      <c r="AE49" s="28">
        <f>'Proposed Rates'!H168</f>
        <v>5.0000000000000001E-3</v>
      </c>
      <c r="AF49" s="59">
        <f>AF48</f>
        <v>5169</v>
      </c>
      <c r="AG49" s="26">
        <f>AF49*AE49</f>
        <v>25.844999999999999</v>
      </c>
      <c r="AH49" s="27"/>
      <c r="AI49" s="30">
        <f t="shared" si="5"/>
        <v>0</v>
      </c>
      <c r="AJ49" s="31">
        <f t="shared" si="6"/>
        <v>0</v>
      </c>
      <c r="AL49" s="28">
        <f>'Proposed Rates'!I168</f>
        <v>5.0000000000000001E-3</v>
      </c>
      <c r="AM49" s="59">
        <f>AM48</f>
        <v>5169</v>
      </c>
      <c r="AN49" s="26">
        <f>AM49*AL49</f>
        <v>25.844999999999999</v>
      </c>
      <c r="AO49" s="27"/>
      <c r="AP49" s="30">
        <f t="shared" si="7"/>
        <v>0</v>
      </c>
      <c r="AQ49" s="31">
        <f t="shared" si="8"/>
        <v>0</v>
      </c>
    </row>
    <row r="50" spans="2:43" ht="26" x14ac:dyDescent="0.25">
      <c r="B50" s="50" t="s">
        <v>30</v>
      </c>
      <c r="C50" s="35"/>
      <c r="D50" s="35"/>
      <c r="E50" s="35"/>
      <c r="F50" s="61"/>
      <c r="G50" s="53"/>
      <c r="H50" s="54">
        <f>SUM(H47:H49)</f>
        <v>233.094775</v>
      </c>
      <c r="I50" s="62"/>
      <c r="J50" s="63"/>
      <c r="K50" s="64"/>
      <c r="L50" s="54">
        <f>SUM(L47:L49)</f>
        <v>236.59437</v>
      </c>
      <c r="M50" s="62"/>
      <c r="N50" s="37">
        <f t="shared" si="58"/>
        <v>3.4995949999999993</v>
      </c>
      <c r="O50" s="38">
        <f t="shared" si="59"/>
        <v>1.5013614097527495E-2</v>
      </c>
      <c r="Q50" s="63"/>
      <c r="R50" s="64"/>
      <c r="S50" s="54">
        <f>SUM(S47:S49)</f>
        <v>247.01437000000001</v>
      </c>
      <c r="T50" s="62"/>
      <c r="U50" s="37">
        <f t="shared" si="1"/>
        <v>10.420000000000016</v>
      </c>
      <c r="V50" s="38">
        <f t="shared" si="2"/>
        <v>4.4041622799392971E-2</v>
      </c>
      <c r="X50" s="63"/>
      <c r="Y50" s="64"/>
      <c r="Z50" s="54">
        <f>SUM(Z47:Z49)</f>
        <v>259.29436999999996</v>
      </c>
      <c r="AA50" s="62"/>
      <c r="AB50" s="37">
        <f t="shared" si="3"/>
        <v>12.279999999999944</v>
      </c>
      <c r="AC50" s="38">
        <f t="shared" si="4"/>
        <v>4.9713706939397667E-2</v>
      </c>
      <c r="AE50" s="63"/>
      <c r="AF50" s="64"/>
      <c r="AG50" s="54">
        <f>SUM(AG47:AG49)</f>
        <v>265.64436999999998</v>
      </c>
      <c r="AH50" s="62"/>
      <c r="AI50" s="37">
        <f t="shared" si="5"/>
        <v>6.3500000000000227</v>
      </c>
      <c r="AJ50" s="38">
        <f t="shared" si="6"/>
        <v>2.4489540594344657E-2</v>
      </c>
      <c r="AL50" s="63"/>
      <c r="AM50" s="64"/>
      <c r="AN50" s="54">
        <f>SUM(AN47:AN49)</f>
        <v>270.30436999999995</v>
      </c>
      <c r="AO50" s="62"/>
      <c r="AP50" s="37">
        <f t="shared" si="7"/>
        <v>4.6599999999999682</v>
      </c>
      <c r="AQ50" s="38">
        <f t="shared" si="8"/>
        <v>1.7542250189604879E-2</v>
      </c>
    </row>
    <row r="51" spans="2:43" ht="25" x14ac:dyDescent="0.25">
      <c r="B51" s="65" t="s">
        <v>31</v>
      </c>
      <c r="C51" s="21"/>
      <c r="D51" s="22" t="s">
        <v>20</v>
      </c>
      <c r="E51" s="23"/>
      <c r="F51" s="66">
        <f>'Proposed Rates'!D181</f>
        <v>3.3999999999999998E-3</v>
      </c>
      <c r="G51" s="58">
        <f>G49</f>
        <v>5167.5</v>
      </c>
      <c r="H51" s="67">
        <f t="shared" ref="H51:H53" si="60">G51*F51</f>
        <v>17.569499999999998</v>
      </c>
      <c r="I51" s="27"/>
      <c r="J51" s="66">
        <f>'Proposed Rates'!E181</f>
        <v>3.3999999999999998E-3</v>
      </c>
      <c r="K51" s="59">
        <f>K49</f>
        <v>5169</v>
      </c>
      <c r="L51" s="67">
        <f t="shared" ref="L51:L53" si="61">K51*J51</f>
        <v>17.5746</v>
      </c>
      <c r="M51" s="27"/>
      <c r="N51" s="30">
        <f t="shared" si="58"/>
        <v>5.1000000000023249E-3</v>
      </c>
      <c r="O51" s="68">
        <f t="shared" si="59"/>
        <v>2.9027576197400754E-4</v>
      </c>
      <c r="Q51" s="66">
        <f>'Proposed Rates'!F181</f>
        <v>3.3999999999999998E-3</v>
      </c>
      <c r="R51" s="59">
        <f>R49</f>
        <v>5169</v>
      </c>
      <c r="S51" s="67">
        <f t="shared" ref="S51:S53" si="62">R51*Q51</f>
        <v>17.5746</v>
      </c>
      <c r="T51" s="27"/>
      <c r="U51" s="30">
        <f t="shared" si="1"/>
        <v>0</v>
      </c>
      <c r="V51" s="68">
        <f t="shared" si="2"/>
        <v>0</v>
      </c>
      <c r="X51" s="66">
        <f>'Proposed Rates'!G181</f>
        <v>3.3999999999999998E-3</v>
      </c>
      <c r="Y51" s="59">
        <f>Y49</f>
        <v>5169</v>
      </c>
      <c r="Z51" s="67">
        <f t="shared" ref="Z51:Z53" si="63">Y51*X51</f>
        <v>17.5746</v>
      </c>
      <c r="AA51" s="27"/>
      <c r="AB51" s="30">
        <f t="shared" si="3"/>
        <v>0</v>
      </c>
      <c r="AC51" s="68">
        <f t="shared" si="4"/>
        <v>0</v>
      </c>
      <c r="AE51" s="66">
        <f>'Proposed Rates'!H181</f>
        <v>3.3999999999999998E-3</v>
      </c>
      <c r="AF51" s="59">
        <f>AF49</f>
        <v>5169</v>
      </c>
      <c r="AG51" s="67">
        <f t="shared" ref="AG51:AG53" si="64">AF51*AE51</f>
        <v>17.5746</v>
      </c>
      <c r="AH51" s="27"/>
      <c r="AI51" s="30">
        <f t="shared" si="5"/>
        <v>0</v>
      </c>
      <c r="AJ51" s="68">
        <f t="shared" si="6"/>
        <v>0</v>
      </c>
      <c r="AL51" s="66">
        <f>'Proposed Rates'!I181</f>
        <v>3.3999999999999998E-3</v>
      </c>
      <c r="AM51" s="59">
        <f>AM49</f>
        <v>5169</v>
      </c>
      <c r="AN51" s="67">
        <f t="shared" ref="AN51:AN53" si="65">AM51*AL51</f>
        <v>17.5746</v>
      </c>
      <c r="AO51" s="27"/>
      <c r="AP51" s="30">
        <f t="shared" si="7"/>
        <v>0</v>
      </c>
      <c r="AQ51" s="68">
        <f t="shared" si="8"/>
        <v>0</v>
      </c>
    </row>
    <row r="52" spans="2:43" ht="25" x14ac:dyDescent="0.25">
      <c r="B52" s="65" t="s">
        <v>32</v>
      </c>
      <c r="C52" s="21"/>
      <c r="D52" s="22" t="s">
        <v>20</v>
      </c>
      <c r="E52" s="23"/>
      <c r="F52" s="66">
        <f>'Proposed Rates'!D195</f>
        <v>5.0000000000000001E-4</v>
      </c>
      <c r="G52" s="58">
        <f>G49</f>
        <v>5167.5</v>
      </c>
      <c r="H52" s="67">
        <f t="shared" si="60"/>
        <v>2.5837500000000002</v>
      </c>
      <c r="I52" s="27"/>
      <c r="J52" s="66">
        <f>'Proposed Rates'!E195</f>
        <v>5.0000000000000001E-4</v>
      </c>
      <c r="K52" s="59">
        <f>K49</f>
        <v>5169</v>
      </c>
      <c r="L52" s="67">
        <f t="shared" si="61"/>
        <v>2.5845000000000002</v>
      </c>
      <c r="M52" s="27"/>
      <c r="N52" s="30">
        <f t="shared" si="58"/>
        <v>7.5000000000002842E-4</v>
      </c>
      <c r="O52" s="68">
        <f t="shared" si="59"/>
        <v>2.9027576197388616E-4</v>
      </c>
      <c r="Q52" s="66">
        <f>'Proposed Rates'!F195</f>
        <v>5.0000000000000001E-4</v>
      </c>
      <c r="R52" s="59">
        <f>R49</f>
        <v>5169</v>
      </c>
      <c r="S52" s="67">
        <f t="shared" si="62"/>
        <v>2.5845000000000002</v>
      </c>
      <c r="T52" s="27"/>
      <c r="U52" s="30">
        <f t="shared" si="1"/>
        <v>0</v>
      </c>
      <c r="V52" s="68">
        <f t="shared" si="2"/>
        <v>0</v>
      </c>
      <c r="X52" s="66">
        <f>'Proposed Rates'!G195</f>
        <v>5.0000000000000001E-4</v>
      </c>
      <c r="Y52" s="59">
        <f>Y49</f>
        <v>5169</v>
      </c>
      <c r="Z52" s="67">
        <f t="shared" si="63"/>
        <v>2.5845000000000002</v>
      </c>
      <c r="AA52" s="27"/>
      <c r="AB52" s="30">
        <f t="shared" si="3"/>
        <v>0</v>
      </c>
      <c r="AC52" s="68">
        <f t="shared" si="4"/>
        <v>0</v>
      </c>
      <c r="AE52" s="66">
        <f>'Proposed Rates'!H195</f>
        <v>5.0000000000000001E-4</v>
      </c>
      <c r="AF52" s="59">
        <f>AF49</f>
        <v>5169</v>
      </c>
      <c r="AG52" s="67">
        <f t="shared" si="64"/>
        <v>2.5845000000000002</v>
      </c>
      <c r="AH52" s="27"/>
      <c r="AI52" s="30">
        <f t="shared" si="5"/>
        <v>0</v>
      </c>
      <c r="AJ52" s="68">
        <f t="shared" si="6"/>
        <v>0</v>
      </c>
      <c r="AL52" s="66">
        <f>'Proposed Rates'!I195</f>
        <v>5.0000000000000001E-4</v>
      </c>
      <c r="AM52" s="59">
        <f>AM49</f>
        <v>5169</v>
      </c>
      <c r="AN52" s="67">
        <f t="shared" si="65"/>
        <v>2.5845000000000002</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3250</v>
      </c>
      <c r="H54" s="67">
        <f t="shared" ref="H54:H56" si="66">G54*F54</f>
        <v>328.25</v>
      </c>
      <c r="I54" s="27"/>
      <c r="J54" s="66">
        <f>'Proposed Rates'!E222</f>
        <v>0.10100000000000001</v>
      </c>
      <c r="K54" s="71">
        <f>$G$54</f>
        <v>3250</v>
      </c>
      <c r="L54" s="67">
        <f t="shared" ref="L54:L56" si="67">K54*J54</f>
        <v>328.25</v>
      </c>
      <c r="M54" s="27"/>
      <c r="N54" s="30">
        <f t="shared" si="58"/>
        <v>0</v>
      </c>
      <c r="O54" s="68">
        <f t="shared" si="59"/>
        <v>0</v>
      </c>
      <c r="Q54" s="66">
        <f>'Proposed Rates'!F222</f>
        <v>0.10100000000000001</v>
      </c>
      <c r="R54" s="71">
        <f>$G$54</f>
        <v>3250</v>
      </c>
      <c r="S54" s="67">
        <f t="shared" ref="S54:S56" si="68">R54*Q54</f>
        <v>328.25</v>
      </c>
      <c r="T54" s="27"/>
      <c r="U54" s="30">
        <f t="shared" si="1"/>
        <v>0</v>
      </c>
      <c r="V54" s="68">
        <f t="shared" si="2"/>
        <v>0</v>
      </c>
      <c r="X54" s="66">
        <f>'Proposed Rates'!G222</f>
        <v>0.10100000000000001</v>
      </c>
      <c r="Y54" s="71">
        <f>$G$54</f>
        <v>3250</v>
      </c>
      <c r="Z54" s="67">
        <f t="shared" ref="Z54:Z56" si="69">Y54*X54</f>
        <v>328.25</v>
      </c>
      <c r="AA54" s="27"/>
      <c r="AB54" s="30">
        <f t="shared" si="3"/>
        <v>0</v>
      </c>
      <c r="AC54" s="68">
        <f t="shared" si="4"/>
        <v>0</v>
      </c>
      <c r="AE54" s="66">
        <f>'Proposed Rates'!H222</f>
        <v>0.10100000000000001</v>
      </c>
      <c r="AF54" s="71">
        <f>$G$54</f>
        <v>3250</v>
      </c>
      <c r="AG54" s="67">
        <f t="shared" ref="AG54:AG56" si="70">AF54*AE54</f>
        <v>328.25</v>
      </c>
      <c r="AH54" s="27"/>
      <c r="AI54" s="30">
        <f t="shared" si="5"/>
        <v>0</v>
      </c>
      <c r="AJ54" s="68">
        <f t="shared" si="6"/>
        <v>0</v>
      </c>
      <c r="AL54" s="66">
        <f>'Proposed Rates'!I222</f>
        <v>0.10100000000000001</v>
      </c>
      <c r="AM54" s="71">
        <f>$G$54</f>
        <v>3250</v>
      </c>
      <c r="AN54" s="67">
        <f t="shared" ref="AN54:AN56" si="71">AM54*AL54</f>
        <v>328.25</v>
      </c>
      <c r="AO54" s="27"/>
      <c r="AP54" s="30">
        <f t="shared" si="7"/>
        <v>0</v>
      </c>
      <c r="AQ54" s="68">
        <f t="shared" si="8"/>
        <v>0</v>
      </c>
    </row>
    <row r="55" spans="2:43" x14ac:dyDescent="0.25">
      <c r="B55" s="43" t="s">
        <v>35</v>
      </c>
      <c r="C55" s="21"/>
      <c r="D55" s="22"/>
      <c r="E55" s="23"/>
      <c r="F55" s="66">
        <f>'Proposed Rates'!D223</f>
        <v>0.14399999999999999</v>
      </c>
      <c r="G55" s="71">
        <f>0.17*$F$18</f>
        <v>850.00000000000011</v>
      </c>
      <c r="H55" s="67">
        <f t="shared" si="66"/>
        <v>122.4</v>
      </c>
      <c r="I55" s="27"/>
      <c r="J55" s="66">
        <f>'Proposed Rates'!E223</f>
        <v>0.14399999999999999</v>
      </c>
      <c r="K55" s="71">
        <f>$G$55</f>
        <v>850.00000000000011</v>
      </c>
      <c r="L55" s="67">
        <f t="shared" si="67"/>
        <v>122.4</v>
      </c>
      <c r="M55" s="27"/>
      <c r="N55" s="30">
        <f t="shared" si="58"/>
        <v>0</v>
      </c>
      <c r="O55" s="68">
        <f t="shared" si="59"/>
        <v>0</v>
      </c>
      <c r="Q55" s="66">
        <f>'Proposed Rates'!F223</f>
        <v>0.14399999999999999</v>
      </c>
      <c r="R55" s="71">
        <f>$G$55</f>
        <v>850.00000000000011</v>
      </c>
      <c r="S55" s="67">
        <f t="shared" si="68"/>
        <v>122.4</v>
      </c>
      <c r="T55" s="27"/>
      <c r="U55" s="30">
        <f t="shared" si="1"/>
        <v>0</v>
      </c>
      <c r="V55" s="68">
        <f t="shared" si="2"/>
        <v>0</v>
      </c>
      <c r="X55" s="66">
        <f>'Proposed Rates'!G223</f>
        <v>0.14399999999999999</v>
      </c>
      <c r="Y55" s="71">
        <f>$G$55</f>
        <v>850.00000000000011</v>
      </c>
      <c r="Z55" s="67">
        <f t="shared" si="69"/>
        <v>122.4</v>
      </c>
      <c r="AA55" s="27"/>
      <c r="AB55" s="30">
        <f t="shared" si="3"/>
        <v>0</v>
      </c>
      <c r="AC55" s="68">
        <f t="shared" si="4"/>
        <v>0</v>
      </c>
      <c r="AE55" s="66">
        <f>'Proposed Rates'!H223</f>
        <v>0.14399999999999999</v>
      </c>
      <c r="AF55" s="71">
        <f>$G$55</f>
        <v>850.00000000000011</v>
      </c>
      <c r="AG55" s="67">
        <f t="shared" si="70"/>
        <v>122.4</v>
      </c>
      <c r="AH55" s="27"/>
      <c r="AI55" s="30">
        <f t="shared" si="5"/>
        <v>0</v>
      </c>
      <c r="AJ55" s="68">
        <f t="shared" si="6"/>
        <v>0</v>
      </c>
      <c r="AL55" s="66">
        <f>'Proposed Rates'!I223</f>
        <v>0.14399999999999999</v>
      </c>
      <c r="AM55" s="71">
        <f>$G$55</f>
        <v>850.00000000000011</v>
      </c>
      <c r="AN55" s="67">
        <f t="shared" si="71"/>
        <v>122.4</v>
      </c>
      <c r="AO55" s="27"/>
      <c r="AP55" s="30">
        <f t="shared" si="7"/>
        <v>0</v>
      </c>
      <c r="AQ55" s="68">
        <f t="shared" si="8"/>
        <v>0</v>
      </c>
    </row>
    <row r="56" spans="2:43" x14ac:dyDescent="0.25">
      <c r="B56" s="11" t="s">
        <v>36</v>
      </c>
      <c r="C56" s="21"/>
      <c r="D56" s="22"/>
      <c r="E56" s="23"/>
      <c r="F56" s="66">
        <f>'Proposed Rates'!D224</f>
        <v>0.20799999999999999</v>
      </c>
      <c r="G56" s="71">
        <f>0.18*$F$18</f>
        <v>900</v>
      </c>
      <c r="H56" s="67">
        <f t="shared" si="66"/>
        <v>187.2</v>
      </c>
      <c r="I56" s="27"/>
      <c r="J56" s="66">
        <f>'Proposed Rates'!E224</f>
        <v>0.20799999999999999</v>
      </c>
      <c r="K56" s="71">
        <f>$G$56</f>
        <v>900</v>
      </c>
      <c r="L56" s="67">
        <f t="shared" si="67"/>
        <v>187.2</v>
      </c>
      <c r="M56" s="27"/>
      <c r="N56" s="30">
        <f t="shared" si="58"/>
        <v>0</v>
      </c>
      <c r="O56" s="68">
        <f t="shared" si="59"/>
        <v>0</v>
      </c>
      <c r="Q56" s="66">
        <f>'Proposed Rates'!F224</f>
        <v>0.20799999999999999</v>
      </c>
      <c r="R56" s="71">
        <f>$G$56</f>
        <v>900</v>
      </c>
      <c r="S56" s="67">
        <f t="shared" si="68"/>
        <v>187.2</v>
      </c>
      <c r="T56" s="27"/>
      <c r="U56" s="30">
        <f t="shared" si="1"/>
        <v>0</v>
      </c>
      <c r="V56" s="68">
        <f t="shared" si="2"/>
        <v>0</v>
      </c>
      <c r="X56" s="66">
        <f>'Proposed Rates'!G224</f>
        <v>0.20799999999999999</v>
      </c>
      <c r="Y56" s="71">
        <f>$G$56</f>
        <v>900</v>
      </c>
      <c r="Z56" s="67">
        <f t="shared" si="69"/>
        <v>187.2</v>
      </c>
      <c r="AA56" s="27"/>
      <c r="AB56" s="30">
        <f t="shared" si="3"/>
        <v>0</v>
      </c>
      <c r="AC56" s="68">
        <f t="shared" si="4"/>
        <v>0</v>
      </c>
      <c r="AE56" s="66">
        <f>'Proposed Rates'!H224</f>
        <v>0.20799999999999999</v>
      </c>
      <c r="AF56" s="71">
        <f>$G$56</f>
        <v>900</v>
      </c>
      <c r="AG56" s="67">
        <f t="shared" si="70"/>
        <v>187.2</v>
      </c>
      <c r="AH56" s="27"/>
      <c r="AI56" s="30">
        <f t="shared" si="5"/>
        <v>0</v>
      </c>
      <c r="AJ56" s="68">
        <f t="shared" si="6"/>
        <v>0</v>
      </c>
      <c r="AL56" s="66">
        <f>'Proposed Rates'!I224</f>
        <v>0.20799999999999999</v>
      </c>
      <c r="AM56" s="71">
        <f>$G$56</f>
        <v>900</v>
      </c>
      <c r="AN56" s="67">
        <f t="shared" si="71"/>
        <v>187.2</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4250</v>
      </c>
      <c r="H58" s="67">
        <f>G58*F58</f>
        <v>590.75</v>
      </c>
      <c r="I58" s="77"/>
      <c r="J58" s="66">
        <f>'Proposed Rates'!E227</f>
        <v>0.13900000000000001</v>
      </c>
      <c r="K58" s="76">
        <f>$G$58</f>
        <v>4250</v>
      </c>
      <c r="L58" s="67">
        <f>K58*J58</f>
        <v>590.75</v>
      </c>
      <c r="M58" s="77"/>
      <c r="N58" s="78">
        <f t="shared" si="58"/>
        <v>0</v>
      </c>
      <c r="O58" s="68">
        <f t="shared" si="59"/>
        <v>0</v>
      </c>
      <c r="Q58" s="66">
        <f>'Proposed Rates'!F227</f>
        <v>0.13900000000000001</v>
      </c>
      <c r="R58" s="76">
        <f>$G$58</f>
        <v>4250</v>
      </c>
      <c r="S58" s="67">
        <f>R58*Q58</f>
        <v>590.75</v>
      </c>
      <c r="T58" s="77"/>
      <c r="U58" s="78">
        <f t="shared" si="1"/>
        <v>0</v>
      </c>
      <c r="V58" s="68">
        <f t="shared" si="2"/>
        <v>0</v>
      </c>
      <c r="X58" s="66">
        <f>'Proposed Rates'!G227</f>
        <v>0.13900000000000001</v>
      </c>
      <c r="Y58" s="76">
        <f>$G$58</f>
        <v>4250</v>
      </c>
      <c r="Z58" s="67">
        <f>Y58*X58</f>
        <v>590.75</v>
      </c>
      <c r="AA58" s="77"/>
      <c r="AB58" s="78">
        <f t="shared" si="3"/>
        <v>0</v>
      </c>
      <c r="AC58" s="68">
        <f t="shared" si="4"/>
        <v>0</v>
      </c>
      <c r="AE58" s="66">
        <f>'Proposed Rates'!H227</f>
        <v>0.13900000000000001</v>
      </c>
      <c r="AF58" s="76">
        <f>$G$58</f>
        <v>4250</v>
      </c>
      <c r="AG58" s="67">
        <f>AF58*AE58</f>
        <v>590.75</v>
      </c>
      <c r="AH58" s="77"/>
      <c r="AI58" s="78">
        <f t="shared" si="5"/>
        <v>0</v>
      </c>
      <c r="AJ58" s="68">
        <f t="shared" si="6"/>
        <v>0</v>
      </c>
      <c r="AL58" s="66">
        <f>'Proposed Rates'!I227</f>
        <v>0.13900000000000001</v>
      </c>
      <c r="AM58" s="76">
        <f>$G$58</f>
        <v>4250</v>
      </c>
      <c r="AN58" s="67">
        <f>AM58*AL58</f>
        <v>590.75</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891.34802500000001</v>
      </c>
      <c r="I60" s="94"/>
      <c r="J60" s="95"/>
      <c r="K60" s="95"/>
      <c r="L60" s="97">
        <f>SUM(L51:L56,L50)</f>
        <v>895.22347000000013</v>
      </c>
      <c r="M60" s="96"/>
      <c r="N60" s="97">
        <f t="shared" ref="N60" si="72">L60-H60</f>
        <v>3.875445000000127</v>
      </c>
      <c r="O60" s="98">
        <f t="shared" ref="O60" si="73">IF((H60)=0,"",(N60/H60))</f>
        <v>4.3478471834838325E-3</v>
      </c>
      <c r="Q60" s="95"/>
      <c r="R60" s="95"/>
      <c r="S60" s="97">
        <f>SUM(S51:S56,S50)</f>
        <v>905.66347000000007</v>
      </c>
      <c r="T60" s="96"/>
      <c r="U60" s="97">
        <f t="shared" si="1"/>
        <v>10.439999999999941</v>
      </c>
      <c r="V60" s="98">
        <f>IF((L60)=0,"",(U60/L60))</f>
        <v>1.1661892644525886E-2</v>
      </c>
      <c r="X60" s="95"/>
      <c r="Y60" s="95"/>
      <c r="Z60" s="97">
        <f>SUM(Z51:Z56,Z50)</f>
        <v>917.96347000000003</v>
      </c>
      <c r="AA60" s="96"/>
      <c r="AB60" s="97">
        <f t="shared" si="3"/>
        <v>12.299999999999955</v>
      </c>
      <c r="AC60" s="98">
        <f>IF((S60)=0,"",(AB60/S60))</f>
        <v>1.3581203623018994E-2</v>
      </c>
      <c r="AE60" s="95"/>
      <c r="AF60" s="95"/>
      <c r="AG60" s="97">
        <f>SUM(AG51:AG56,AG50)</f>
        <v>924.33347000000003</v>
      </c>
      <c r="AH60" s="96"/>
      <c r="AI60" s="97">
        <f t="shared" ref="AI60:AI64" si="74">AG60-Z60</f>
        <v>6.3700000000000045</v>
      </c>
      <c r="AJ60" s="98">
        <f>IF((Z60)=0,"",(AI60/Z60))</f>
        <v>6.9392739560758384E-3</v>
      </c>
      <c r="AL60" s="95"/>
      <c r="AM60" s="95"/>
      <c r="AN60" s="97">
        <f>SUM(AN51:AN56,AN50)</f>
        <v>929.01346999999998</v>
      </c>
      <c r="AO60" s="96"/>
      <c r="AP60" s="97">
        <f t="shared" ref="AP60:AP64" si="75">AN60-AG60</f>
        <v>4.67999999999995</v>
      </c>
      <c r="AQ60" s="98">
        <f>IF((AG60)=0,"",(AP60/AG60))</f>
        <v>5.0631077980979634E-3</v>
      </c>
    </row>
    <row r="61" spans="2:43" x14ac:dyDescent="0.25">
      <c r="B61" s="99" t="s">
        <v>40</v>
      </c>
      <c r="C61" s="21"/>
      <c r="D61" s="21"/>
      <c r="E61" s="21"/>
      <c r="F61" s="100">
        <v>0.13</v>
      </c>
      <c r="G61" s="101"/>
      <c r="H61" s="102">
        <f>H60*F61</f>
        <v>115.87524325000001</v>
      </c>
      <c r="I61" s="103"/>
      <c r="J61" s="104">
        <v>0.13</v>
      </c>
      <c r="K61" s="103"/>
      <c r="L61" s="105">
        <f>L60*J61</f>
        <v>116.37905110000003</v>
      </c>
      <c r="M61" s="106"/>
      <c r="N61" s="107">
        <f t="shared" si="58"/>
        <v>0.50380785000001538</v>
      </c>
      <c r="O61" s="108">
        <f t="shared" si="59"/>
        <v>4.3478471834838229E-3</v>
      </c>
      <c r="Q61" s="104">
        <v>0.13</v>
      </c>
      <c r="R61" s="103"/>
      <c r="S61" s="105">
        <f>S60*Q61</f>
        <v>117.73625110000002</v>
      </c>
      <c r="T61" s="106"/>
      <c r="U61" s="107">
        <f t="shared" si="1"/>
        <v>1.3571999999999917</v>
      </c>
      <c r="V61" s="108">
        <f t="shared" ref="V61:V70" si="76">IF((L61)=0,"",(U61/L61))</f>
        <v>1.1661892644525879E-2</v>
      </c>
      <c r="X61" s="104">
        <v>0.13</v>
      </c>
      <c r="Y61" s="103"/>
      <c r="Z61" s="105">
        <f>Z60*X61</f>
        <v>119.33525110000001</v>
      </c>
      <c r="AA61" s="106"/>
      <c r="AB61" s="107">
        <f t="shared" si="3"/>
        <v>1.5989999999999895</v>
      </c>
      <c r="AC61" s="108">
        <f t="shared" ref="AC61:AC70" si="77">IF((S61)=0,"",(AB61/S61))</f>
        <v>1.3581203623018954E-2</v>
      </c>
      <c r="AE61" s="104">
        <v>0.13</v>
      </c>
      <c r="AF61" s="103"/>
      <c r="AG61" s="105">
        <f>AG60*AE61</f>
        <v>120.16335110000001</v>
      </c>
      <c r="AH61" s="106"/>
      <c r="AI61" s="107">
        <f t="shared" si="74"/>
        <v>0.82810000000000628</v>
      </c>
      <c r="AJ61" s="108">
        <f t="shared" ref="AJ61:AJ70" si="78">IF((Z61)=0,"",(AI61/Z61))</f>
        <v>6.9392739560758861E-3</v>
      </c>
      <c r="AL61" s="104">
        <v>0.13</v>
      </c>
      <c r="AM61" s="103"/>
      <c r="AN61" s="105">
        <f>AN60*AL61</f>
        <v>120.7717511</v>
      </c>
      <c r="AO61" s="106"/>
      <c r="AP61" s="107">
        <f t="shared" si="75"/>
        <v>0.60839999999998895</v>
      </c>
      <c r="AQ61" s="108">
        <f t="shared" ref="AQ61:AQ70" si="79">IF((AG61)=0,"",(AP61/AG61))</f>
        <v>5.0631077980979253E-3</v>
      </c>
    </row>
    <row r="62" spans="2:43" ht="13" x14ac:dyDescent="0.25">
      <c r="B62" s="109" t="s">
        <v>41</v>
      </c>
      <c r="C62" s="21"/>
      <c r="D62" s="21"/>
      <c r="E62" s="21"/>
      <c r="F62" s="110"/>
      <c r="G62" s="101"/>
      <c r="H62" s="102">
        <f>H60+H61</f>
        <v>1007.22326825</v>
      </c>
      <c r="I62" s="103"/>
      <c r="J62" s="103"/>
      <c r="K62" s="103"/>
      <c r="L62" s="105">
        <f>L60+L61</f>
        <v>1011.6025211000001</v>
      </c>
      <c r="M62" s="106"/>
      <c r="N62" s="107">
        <f t="shared" si="58"/>
        <v>4.3792528500000572</v>
      </c>
      <c r="O62" s="108">
        <f t="shared" si="59"/>
        <v>4.3478471834837466E-3</v>
      </c>
      <c r="Q62" s="103"/>
      <c r="R62" s="103"/>
      <c r="S62" s="105">
        <f>S60+S61</f>
        <v>1023.3997211000001</v>
      </c>
      <c r="T62" s="106"/>
      <c r="U62" s="107">
        <f t="shared" si="1"/>
        <v>11.797199999999975</v>
      </c>
      <c r="V62" s="108">
        <f t="shared" si="76"/>
        <v>1.1661892644525928E-2</v>
      </c>
      <c r="X62" s="103"/>
      <c r="Y62" s="103"/>
      <c r="Z62" s="105">
        <f>Z60+Z61</f>
        <v>1037.2987211</v>
      </c>
      <c r="AA62" s="106"/>
      <c r="AB62" s="107">
        <f t="shared" si="3"/>
        <v>13.898999999999887</v>
      </c>
      <c r="AC62" s="108">
        <f t="shared" si="77"/>
        <v>1.3581203623018933E-2</v>
      </c>
      <c r="AE62" s="103"/>
      <c r="AF62" s="103"/>
      <c r="AG62" s="105">
        <f>AG60+AG61</f>
        <v>1044.4968211</v>
      </c>
      <c r="AH62" s="106"/>
      <c r="AI62" s="107">
        <f t="shared" si="74"/>
        <v>7.1981000000000677</v>
      </c>
      <c r="AJ62" s="108">
        <f t="shared" si="78"/>
        <v>6.9392739560758991E-3</v>
      </c>
      <c r="AL62" s="103"/>
      <c r="AM62" s="103"/>
      <c r="AN62" s="105">
        <f>AN60+AN61</f>
        <v>1049.7852210999999</v>
      </c>
      <c r="AO62" s="106"/>
      <c r="AP62" s="107">
        <f t="shared" si="75"/>
        <v>5.2883999999999105</v>
      </c>
      <c r="AQ62" s="108">
        <f t="shared" si="79"/>
        <v>5.0631077980979313E-3</v>
      </c>
    </row>
    <row r="63" spans="2:43" ht="15.75" customHeight="1" x14ac:dyDescent="0.25">
      <c r="B63" s="405" t="s">
        <v>127</v>
      </c>
      <c r="C63" s="405"/>
      <c r="D63" s="405"/>
      <c r="E63" s="21"/>
      <c r="F63" s="267">
        <f>'Proposed Rates'!D262</f>
        <v>0.318</v>
      </c>
      <c r="G63" s="101"/>
      <c r="H63" s="111">
        <f>F63*H60</f>
        <v>283.44867195</v>
      </c>
      <c r="I63" s="103"/>
      <c r="J63" s="268">
        <f>'Proposed Rates'!E262</f>
        <v>0.318</v>
      </c>
      <c r="K63" s="103"/>
      <c r="L63" s="112">
        <f>J63*L60</f>
        <v>284.68106346000008</v>
      </c>
      <c r="M63" s="106"/>
      <c r="N63" s="112">
        <f t="shared" si="58"/>
        <v>1.2323915100000704</v>
      </c>
      <c r="O63" s="113">
        <f t="shared" si="59"/>
        <v>4.3478471834839383E-3</v>
      </c>
      <c r="Q63" s="268">
        <f>'Proposed Rates'!F262</f>
        <v>0.318</v>
      </c>
      <c r="R63" s="103"/>
      <c r="S63" s="112">
        <f>Q63*S60</f>
        <v>288.00098346000004</v>
      </c>
      <c r="T63" s="106"/>
      <c r="U63" s="112">
        <f t="shared" si="1"/>
        <v>3.3199199999999678</v>
      </c>
      <c r="V63" s="113">
        <f t="shared" si="76"/>
        <v>1.1661892644525837E-2</v>
      </c>
      <c r="X63" s="268">
        <f>'Proposed Rates'!G262</f>
        <v>0.318</v>
      </c>
      <c r="Y63" s="103"/>
      <c r="Z63" s="112">
        <f>X63*Z60</f>
        <v>291.91238346</v>
      </c>
      <c r="AA63" s="106"/>
      <c r="AB63" s="112">
        <f t="shared" si="3"/>
        <v>3.9113999999999578</v>
      </c>
      <c r="AC63" s="113">
        <f t="shared" si="77"/>
        <v>1.3581203623018897E-2</v>
      </c>
      <c r="AE63" s="268">
        <f>'Proposed Rates'!H262</f>
        <v>0.318</v>
      </c>
      <c r="AF63" s="103"/>
      <c r="AG63" s="112">
        <f>AE63*AG60</f>
        <v>293.93804346000002</v>
      </c>
      <c r="AH63" s="106"/>
      <c r="AI63" s="112">
        <f t="shared" si="74"/>
        <v>2.0256600000000162</v>
      </c>
      <c r="AJ63" s="113">
        <f t="shared" si="78"/>
        <v>6.9392739560758896E-3</v>
      </c>
      <c r="AL63" s="268">
        <f>'Proposed Rates'!I262</f>
        <v>0.318</v>
      </c>
      <c r="AM63" s="103"/>
      <c r="AN63" s="112">
        <f>AL63*AN60</f>
        <v>295.42628345999998</v>
      </c>
      <c r="AO63" s="106"/>
      <c r="AP63" s="112">
        <f t="shared" si="75"/>
        <v>1.488239999999962</v>
      </c>
      <c r="AQ63" s="113">
        <f t="shared" si="79"/>
        <v>5.063107798097888E-3</v>
      </c>
    </row>
    <row r="64" spans="2:43" ht="13.5" customHeight="1" thickBot="1" x14ac:dyDescent="0.3">
      <c r="B64" s="406" t="s">
        <v>126</v>
      </c>
      <c r="C64" s="406"/>
      <c r="D64" s="406"/>
      <c r="E64" s="114"/>
      <c r="F64" s="115"/>
      <c r="G64" s="116"/>
      <c r="H64" s="117">
        <f>H62-H63</f>
        <v>723.77459629999998</v>
      </c>
      <c r="I64" s="118"/>
      <c r="J64" s="118"/>
      <c r="K64" s="118"/>
      <c r="L64" s="119">
        <f>L62-L63</f>
        <v>726.92145763999997</v>
      </c>
      <c r="M64" s="120"/>
      <c r="N64" s="121">
        <f t="shared" si="58"/>
        <v>3.1468613399999867</v>
      </c>
      <c r="O64" s="122">
        <f t="shared" si="59"/>
        <v>4.347847183483672E-3</v>
      </c>
      <c r="Q64" s="118"/>
      <c r="R64" s="118"/>
      <c r="S64" s="119">
        <f>S62-S63</f>
        <v>735.39873764000004</v>
      </c>
      <c r="T64" s="120"/>
      <c r="U64" s="121">
        <f t="shared" si="1"/>
        <v>8.4772800000000643</v>
      </c>
      <c r="V64" s="122">
        <f t="shared" si="76"/>
        <v>1.1661892644526042E-2</v>
      </c>
      <c r="X64" s="118"/>
      <c r="Y64" s="118"/>
      <c r="Z64" s="119">
        <f>Z62-Z63</f>
        <v>745.38633763999997</v>
      </c>
      <c r="AA64" s="120"/>
      <c r="AB64" s="121">
        <f t="shared" si="3"/>
        <v>9.9875999999999294</v>
      </c>
      <c r="AC64" s="122">
        <f t="shared" si="77"/>
        <v>1.3581203623018949E-2</v>
      </c>
      <c r="AE64" s="118"/>
      <c r="AF64" s="118"/>
      <c r="AG64" s="119">
        <f>AG62-AG63</f>
        <v>750.55877764000002</v>
      </c>
      <c r="AH64" s="120"/>
      <c r="AI64" s="121">
        <f t="shared" si="74"/>
        <v>5.1724400000000514</v>
      </c>
      <c r="AJ64" s="122">
        <f t="shared" si="78"/>
        <v>6.9392739560759035E-3</v>
      </c>
      <c r="AL64" s="118"/>
      <c r="AM64" s="118"/>
      <c r="AN64" s="119">
        <f>AN62-AN63</f>
        <v>754.35893764000002</v>
      </c>
      <c r="AO64" s="120"/>
      <c r="AP64" s="121">
        <f t="shared" si="75"/>
        <v>3.8001600000000053</v>
      </c>
      <c r="AQ64" s="122">
        <f t="shared" si="79"/>
        <v>5.0631077980980242E-3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933.49802499999998</v>
      </c>
      <c r="I66" s="134"/>
      <c r="J66" s="135"/>
      <c r="K66" s="135"/>
      <c r="L66" s="137">
        <f>SUM(L57:L58,L50,L51:L53)</f>
        <v>937.37347000000011</v>
      </c>
      <c r="M66" s="136"/>
      <c r="N66" s="137">
        <f t="shared" ref="N66:N70" si="80">L66-H66</f>
        <v>3.875445000000127</v>
      </c>
      <c r="O66" s="98">
        <f t="shared" ref="O66:O70" si="81">IF((H66)=0,"",(N66/H66))</f>
        <v>4.1515299403018313E-3</v>
      </c>
      <c r="Q66" s="135"/>
      <c r="R66" s="135"/>
      <c r="S66" s="137">
        <f>SUM(S57:S58,S50,S51:S53)</f>
        <v>947.81347000000005</v>
      </c>
      <c r="T66" s="136"/>
      <c r="U66" s="137">
        <f t="shared" si="1"/>
        <v>10.439999999999941</v>
      </c>
      <c r="V66" s="98">
        <f t="shared" si="76"/>
        <v>1.1137503176828698E-2</v>
      </c>
      <c r="X66" s="135"/>
      <c r="Y66" s="135"/>
      <c r="Z66" s="137">
        <f>SUM(Z57:Z58,Z50,Z51:Z53)</f>
        <v>960.11347000000001</v>
      </c>
      <c r="AA66" s="136"/>
      <c r="AB66" s="137">
        <f t="shared" si="3"/>
        <v>12.299999999999955</v>
      </c>
      <c r="AC66" s="98">
        <f t="shared" si="77"/>
        <v>1.2977236966256614E-2</v>
      </c>
      <c r="AE66" s="135"/>
      <c r="AF66" s="135"/>
      <c r="AG66" s="137">
        <f>SUM(AG57:AG58,AG50,AG51:AG53)</f>
        <v>966.48347000000001</v>
      </c>
      <c r="AH66" s="136"/>
      <c r="AI66" s="137">
        <f t="shared" ref="AI66:AI70" si="82">AG66-Z66</f>
        <v>6.3700000000000045</v>
      </c>
      <c r="AJ66" s="98">
        <f t="shared" si="78"/>
        <v>6.6346324669312312E-3</v>
      </c>
      <c r="AL66" s="135"/>
      <c r="AM66" s="135"/>
      <c r="AN66" s="137">
        <f>SUM(AN57:AN58,AN50,AN51:AN53)</f>
        <v>971.16347000000007</v>
      </c>
      <c r="AO66" s="136"/>
      <c r="AP66" s="137">
        <f t="shared" ref="AP66:AP70" si="83">AN66-AG66</f>
        <v>4.6800000000000637</v>
      </c>
      <c r="AQ66" s="98">
        <f t="shared" si="79"/>
        <v>4.8422969924152596E-3</v>
      </c>
    </row>
    <row r="67" spans="1:43" s="79" customFormat="1" x14ac:dyDescent="0.25">
      <c r="B67" s="138" t="s">
        <v>40</v>
      </c>
      <c r="C67" s="73"/>
      <c r="D67" s="73"/>
      <c r="E67" s="73"/>
      <c r="F67" s="139">
        <v>0.13</v>
      </c>
      <c r="G67" s="132"/>
      <c r="H67" s="140">
        <f>H66*F67</f>
        <v>121.35474325</v>
      </c>
      <c r="I67" s="141"/>
      <c r="J67" s="142">
        <v>0.13</v>
      </c>
      <c r="K67" s="143"/>
      <c r="L67" s="146">
        <f>L66*J67</f>
        <v>121.85855110000001</v>
      </c>
      <c r="M67" s="145"/>
      <c r="N67" s="146">
        <f t="shared" si="80"/>
        <v>0.50380785000001538</v>
      </c>
      <c r="O67" s="108">
        <f t="shared" si="81"/>
        <v>4.1515299403018218E-3</v>
      </c>
      <c r="Q67" s="142">
        <v>0.13</v>
      </c>
      <c r="R67" s="143"/>
      <c r="S67" s="144">
        <f>S66*Q67</f>
        <v>123.21575110000001</v>
      </c>
      <c r="T67" s="145"/>
      <c r="U67" s="146">
        <f t="shared" si="1"/>
        <v>1.3571999999999917</v>
      </c>
      <c r="V67" s="108">
        <f t="shared" si="76"/>
        <v>1.1137503176828692E-2</v>
      </c>
      <c r="X67" s="142">
        <v>0.13</v>
      </c>
      <c r="Y67" s="143"/>
      <c r="Z67" s="144">
        <f>Z66*X67</f>
        <v>124.81475110000001</v>
      </c>
      <c r="AA67" s="145"/>
      <c r="AB67" s="146">
        <f t="shared" si="3"/>
        <v>1.5990000000000038</v>
      </c>
      <c r="AC67" s="108">
        <f t="shared" si="77"/>
        <v>1.2977236966256692E-2</v>
      </c>
      <c r="AE67" s="142">
        <v>0.13</v>
      </c>
      <c r="AF67" s="143"/>
      <c r="AG67" s="146">
        <f>AG66*AE67</f>
        <v>125.6428511</v>
      </c>
      <c r="AH67" s="145"/>
      <c r="AI67" s="146">
        <f t="shared" si="82"/>
        <v>0.82809999999999206</v>
      </c>
      <c r="AJ67" s="108">
        <f t="shared" si="78"/>
        <v>6.6346324669311627E-3</v>
      </c>
      <c r="AL67" s="142">
        <v>0.13</v>
      </c>
      <c r="AM67" s="143"/>
      <c r="AN67" s="144">
        <f>AN66*AL67</f>
        <v>126.25125110000002</v>
      </c>
      <c r="AO67" s="145"/>
      <c r="AP67" s="146">
        <f t="shared" si="83"/>
        <v>0.60840000000001737</v>
      </c>
      <c r="AQ67" s="108">
        <f t="shared" si="79"/>
        <v>4.8422969924153316E-3</v>
      </c>
    </row>
    <row r="68" spans="1:43" s="79" customFormat="1" ht="13" x14ac:dyDescent="0.25">
      <c r="B68" s="147" t="s">
        <v>41</v>
      </c>
      <c r="C68" s="73"/>
      <c r="D68" s="73"/>
      <c r="E68" s="73"/>
      <c r="F68" s="148"/>
      <c r="G68" s="149"/>
      <c r="H68" s="140">
        <f>H66+H67</f>
        <v>1054.8527682500001</v>
      </c>
      <c r="I68" s="141"/>
      <c r="J68" s="141"/>
      <c r="K68" s="141"/>
      <c r="L68" s="144">
        <f>L66+L67</f>
        <v>1059.2320211000001</v>
      </c>
      <c r="M68" s="145"/>
      <c r="N68" s="146">
        <f t="shared" si="80"/>
        <v>4.3792528500000572</v>
      </c>
      <c r="O68" s="108">
        <f t="shared" si="81"/>
        <v>4.1515299403017489E-3</v>
      </c>
      <c r="Q68" s="141"/>
      <c r="R68" s="141"/>
      <c r="S68" s="144">
        <f>S66+S67</f>
        <v>1071.0292211000001</v>
      </c>
      <c r="T68" s="145"/>
      <c r="U68" s="146">
        <f t="shared" si="1"/>
        <v>11.797199999999975</v>
      </c>
      <c r="V68" s="108">
        <f t="shared" si="76"/>
        <v>1.1137503176828737E-2</v>
      </c>
      <c r="X68" s="141"/>
      <c r="Y68" s="141"/>
      <c r="Z68" s="144">
        <f>Z66+Z67</f>
        <v>1084.9282211</v>
      </c>
      <c r="AA68" s="145"/>
      <c r="AB68" s="146">
        <f t="shared" si="3"/>
        <v>13.898999999999887</v>
      </c>
      <c r="AC68" s="108">
        <f t="shared" si="77"/>
        <v>1.2977236966256555E-2</v>
      </c>
      <c r="AE68" s="141"/>
      <c r="AF68" s="141"/>
      <c r="AG68" s="144">
        <f>AG66+AG67</f>
        <v>1092.1263211</v>
      </c>
      <c r="AH68" s="145"/>
      <c r="AI68" s="146">
        <f t="shared" si="82"/>
        <v>7.1981000000000677</v>
      </c>
      <c r="AJ68" s="108">
        <f t="shared" si="78"/>
        <v>6.6346324669312893E-3</v>
      </c>
      <c r="AL68" s="141"/>
      <c r="AM68" s="141"/>
      <c r="AN68" s="144">
        <f>AN66+AN67</f>
        <v>1097.4147211000002</v>
      </c>
      <c r="AO68" s="145"/>
      <c r="AP68" s="146">
        <f t="shared" si="83"/>
        <v>5.2884000000001379</v>
      </c>
      <c r="AQ68" s="108">
        <f t="shared" si="79"/>
        <v>4.8422969924153195E-3</v>
      </c>
    </row>
    <row r="69" spans="1:43" s="79" customFormat="1" ht="15.75" customHeight="1" x14ac:dyDescent="0.25">
      <c r="B69" s="405" t="s">
        <v>127</v>
      </c>
      <c r="C69" s="405"/>
      <c r="D69" s="405"/>
      <c r="E69" s="73"/>
      <c r="F69" s="269">
        <f>F63</f>
        <v>0.318</v>
      </c>
      <c r="G69" s="149"/>
      <c r="H69" s="150">
        <f>F69*H66</f>
        <v>296.85237195000002</v>
      </c>
      <c r="I69" s="141"/>
      <c r="J69" s="268">
        <f>J63</f>
        <v>0.318</v>
      </c>
      <c r="K69" s="141"/>
      <c r="L69" s="151">
        <f>J69*L66</f>
        <v>298.08476346000003</v>
      </c>
      <c r="M69" s="145"/>
      <c r="N69" s="151">
        <f t="shared" si="80"/>
        <v>1.2323915100000136</v>
      </c>
      <c r="O69" s="113">
        <f t="shared" si="81"/>
        <v>4.1515299403017403E-3</v>
      </c>
      <c r="Q69" s="268">
        <f>Q63</f>
        <v>0.318</v>
      </c>
      <c r="R69" s="141"/>
      <c r="S69" s="151">
        <f>Q69*S66</f>
        <v>301.40468346</v>
      </c>
      <c r="T69" s="145"/>
      <c r="U69" s="151">
        <f t="shared" si="1"/>
        <v>3.3199199999999678</v>
      </c>
      <c r="V69" s="113">
        <f t="shared" si="76"/>
        <v>1.1137503176828652E-2</v>
      </c>
      <c r="X69" s="268">
        <f>X63</f>
        <v>0.318</v>
      </c>
      <c r="Y69" s="141"/>
      <c r="Z69" s="151">
        <f>X69*Z66</f>
        <v>305.31608346000002</v>
      </c>
      <c r="AA69" s="145"/>
      <c r="AB69" s="151">
        <f t="shared" si="3"/>
        <v>3.9114000000000146</v>
      </c>
      <c r="AC69" s="113">
        <f t="shared" si="77"/>
        <v>1.2977236966256711E-2</v>
      </c>
      <c r="AE69" s="268">
        <f>AE63</f>
        <v>0.318</v>
      </c>
      <c r="AF69" s="268"/>
      <c r="AG69" s="151">
        <f>AE69*AG66</f>
        <v>307.34174346000003</v>
      </c>
      <c r="AH69" s="145"/>
      <c r="AI69" s="151">
        <f t="shared" si="82"/>
        <v>2.0256600000000162</v>
      </c>
      <c r="AJ69" s="113">
        <f t="shared" si="78"/>
        <v>6.6346324669312789E-3</v>
      </c>
      <c r="AL69" s="268">
        <f>AL63</f>
        <v>0.318</v>
      </c>
      <c r="AM69" s="141"/>
      <c r="AN69" s="151">
        <f>AL69*AN66</f>
        <v>308.82998346000005</v>
      </c>
      <c r="AO69" s="145"/>
      <c r="AP69" s="151">
        <f t="shared" si="83"/>
        <v>1.4882400000000189</v>
      </c>
      <c r="AQ69" s="113">
        <f t="shared" si="79"/>
        <v>4.8422969924152544E-3</v>
      </c>
    </row>
    <row r="70" spans="1:43" s="79" customFormat="1" ht="13.5" customHeight="1" thickBot="1" x14ac:dyDescent="0.3">
      <c r="B70" s="400" t="s">
        <v>128</v>
      </c>
      <c r="C70" s="400"/>
      <c r="D70" s="400"/>
      <c r="E70" s="152"/>
      <c r="F70" s="153"/>
      <c r="G70" s="154"/>
      <c r="H70" s="155">
        <f>H68-H69</f>
        <v>758.00039630000003</v>
      </c>
      <c r="I70" s="156"/>
      <c r="J70" s="156"/>
      <c r="K70" s="156"/>
      <c r="L70" s="157">
        <f>L68-L69</f>
        <v>761.14725764000013</v>
      </c>
      <c r="M70" s="158"/>
      <c r="N70" s="159">
        <f t="shared" si="80"/>
        <v>3.1468613400001004</v>
      </c>
      <c r="O70" s="160">
        <f t="shared" si="81"/>
        <v>4.151529940301827E-3</v>
      </c>
      <c r="Q70" s="156"/>
      <c r="R70" s="156"/>
      <c r="S70" s="157">
        <f>S68-S69</f>
        <v>769.62453764000009</v>
      </c>
      <c r="T70" s="158"/>
      <c r="U70" s="159">
        <f t="shared" si="1"/>
        <v>8.4772799999999506</v>
      </c>
      <c r="V70" s="160">
        <f t="shared" si="76"/>
        <v>1.1137503176828696E-2</v>
      </c>
      <c r="X70" s="156"/>
      <c r="Y70" s="156"/>
      <c r="Z70" s="157">
        <f>Z68-Z69</f>
        <v>779.6121376399999</v>
      </c>
      <c r="AA70" s="158"/>
      <c r="AB70" s="159">
        <f t="shared" si="3"/>
        <v>9.9875999999998157</v>
      </c>
      <c r="AC70" s="160">
        <f t="shared" si="77"/>
        <v>1.2977236966256422E-2</v>
      </c>
      <c r="AE70" s="156"/>
      <c r="AF70" s="156"/>
      <c r="AG70" s="157">
        <f>AG68-AG69</f>
        <v>784.78457763999995</v>
      </c>
      <c r="AH70" s="158"/>
      <c r="AI70" s="159">
        <f t="shared" si="82"/>
        <v>5.1724400000000514</v>
      </c>
      <c r="AJ70" s="160">
        <f t="shared" si="78"/>
        <v>6.6346324669312928E-3</v>
      </c>
      <c r="AL70" s="156"/>
      <c r="AM70" s="156"/>
      <c r="AN70" s="157">
        <f>AN68-AN69</f>
        <v>788.58473764000018</v>
      </c>
      <c r="AO70" s="158"/>
      <c r="AP70" s="159">
        <f t="shared" si="83"/>
        <v>3.8001600000002327</v>
      </c>
      <c r="AQ70" s="160">
        <f t="shared" si="79"/>
        <v>4.8422969924154903E-3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6</xdr:col>
                    <xdr:colOff>476250</xdr:colOff>
                    <xdr:row>16</xdr:row>
                    <xdr:rowOff>171450</xdr:rowOff>
                  </from>
                  <to>
                    <xdr:col>9</xdr:col>
                    <xdr:colOff>476250</xdr:colOff>
                    <xdr:row>18</xdr:row>
                    <xdr:rowOff>31750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9" zoomScale="85" zoomScaleNormal="85" zoomScaleSheetLayoutView="100" workbookViewId="0">
      <selection activeCell="B45" sqref="B45"/>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9.7265625" style="6" bestFit="1" customWidth="1"/>
    <col min="7" max="7" width="9.81640625" style="6" bestFit="1" customWidth="1"/>
    <col min="8" max="8" width="14.453125" style="6" bestFit="1" customWidth="1"/>
    <col min="9" max="9" width="2.81640625" style="6" customWidth="1"/>
    <col min="10" max="10" width="11.54296875" style="6" bestFit="1" customWidth="1"/>
    <col min="11" max="11" width="9.81640625" style="6" bestFit="1" customWidth="1"/>
    <col min="12" max="12" width="14.7265625"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4.7265625" style="6" bestFit="1" customWidth="1"/>
    <col min="20" max="20" width="2.726562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4.453125" style="6" bestFit="1" customWidth="1"/>
    <col min="27" max="27" width="2.726562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4.453125" style="6" bestFit="1" customWidth="1"/>
    <col min="34" max="34" width="2.726562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4.453125" style="6" bestFit="1" customWidth="1"/>
    <col min="41" max="41" width="2.7265625" style="6" bestFit="1" customWidth="1"/>
    <col min="42" max="42" width="11.81640625" style="6" bestFit="1" customWidth="1"/>
    <col min="43" max="43" width="12"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56</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Rates'!D8</f>
        <v>19.32</v>
      </c>
      <c r="G23" s="25">
        <v>1</v>
      </c>
      <c r="H23" s="26">
        <f>G23*F23</f>
        <v>19.32</v>
      </c>
      <c r="I23" s="27"/>
      <c r="J23" s="24">
        <f>+'SC (1000)'!J23</f>
        <v>20.61</v>
      </c>
      <c r="K23" s="29">
        <v>1</v>
      </c>
      <c r="L23" s="26">
        <f>K23*J23</f>
        <v>20.61</v>
      </c>
      <c r="M23" s="27"/>
      <c r="N23" s="30">
        <f>L23-H23</f>
        <v>1.2899999999999991</v>
      </c>
      <c r="O23" s="31">
        <f>IF((H23)=0,"",(N23/H23))</f>
        <v>6.6770186335403686E-2</v>
      </c>
      <c r="Q23" s="24">
        <f>+'SC (1000)'!Q23</f>
        <v>22.03</v>
      </c>
      <c r="R23" s="29">
        <v>1</v>
      </c>
      <c r="S23" s="26">
        <f>R23*Q23</f>
        <v>22.03</v>
      </c>
      <c r="T23" s="27"/>
      <c r="U23" s="30">
        <f>S23-L23</f>
        <v>1.4200000000000017</v>
      </c>
      <c r="V23" s="31">
        <f>IF((L23)=0,"",(U23/L23))</f>
        <v>6.889859291606025E-2</v>
      </c>
      <c r="X23" s="24">
        <f>+'SC (1000)'!X23</f>
        <v>23.31</v>
      </c>
      <c r="Y23" s="29">
        <v>1</v>
      </c>
      <c r="Z23" s="26">
        <f>Y23*X23</f>
        <v>23.31</v>
      </c>
      <c r="AA23" s="27"/>
      <c r="AB23" s="30">
        <f>Z23-S23</f>
        <v>1.2799999999999976</v>
      </c>
      <c r="AC23" s="31">
        <f>IF((S23)=0,"",(AB23/S23))</f>
        <v>5.8102587380844194E-2</v>
      </c>
      <c r="AE23" s="24">
        <f>+'SC (1000)'!AE23</f>
        <v>24.16</v>
      </c>
      <c r="AF23" s="29">
        <v>1</v>
      </c>
      <c r="AG23" s="26">
        <f>AF23*AE23</f>
        <v>24.16</v>
      </c>
      <c r="AH23" s="27"/>
      <c r="AI23" s="30">
        <f>AG23-Z23</f>
        <v>0.85000000000000142</v>
      </c>
      <c r="AJ23" s="31">
        <f>IF((Z23)=0,"",(AI23/Z23))</f>
        <v>3.6465036465036529E-2</v>
      </c>
      <c r="AL23" s="24">
        <f>+'SC (1000)'!AL23</f>
        <v>24.82</v>
      </c>
      <c r="AM23" s="29">
        <v>1</v>
      </c>
      <c r="AN23" s="26">
        <f>AM23*AL23</f>
        <v>24.82</v>
      </c>
      <c r="AO23" s="27"/>
      <c r="AP23" s="30">
        <f>AN23-AG23</f>
        <v>0.66000000000000014</v>
      </c>
      <c r="AQ23" s="31">
        <f>IF((AG23)=0,"",(AP23/AG23))</f>
        <v>2.7317880794701991E-2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10000</v>
      </c>
      <c r="H25" s="26">
        <f t="shared" si="0"/>
        <v>0</v>
      </c>
      <c r="I25" s="27"/>
      <c r="J25" s="24">
        <f>'Proposed Rates'!E82</f>
        <v>0</v>
      </c>
      <c r="K25" s="29">
        <f>$F$18</f>
        <v>10000</v>
      </c>
      <c r="L25" s="26">
        <f t="shared" ref="L25:L27" si="9">K25*J25</f>
        <v>0</v>
      </c>
      <c r="M25" s="27"/>
      <c r="N25" s="30">
        <f t="shared" ref="N25:N27" si="10">L25-H25</f>
        <v>0</v>
      </c>
      <c r="O25" s="31" t="str">
        <f t="shared" ref="O25:O27" si="11">IF((H25)=0,"",(N25/H25))</f>
        <v/>
      </c>
      <c r="Q25" s="24">
        <f>'Proposed Rates'!F82</f>
        <v>0</v>
      </c>
      <c r="R25" s="29">
        <f>$F$18</f>
        <v>10000</v>
      </c>
      <c r="S25" s="26">
        <f t="shared" ref="S25:S27" si="12">R25*Q25</f>
        <v>0</v>
      </c>
      <c r="T25" s="27"/>
      <c r="U25" s="30">
        <f t="shared" si="1"/>
        <v>0</v>
      </c>
      <c r="V25" s="31" t="str">
        <f t="shared" si="2"/>
        <v/>
      </c>
      <c r="X25" s="24">
        <f>'Proposed Rates'!G82</f>
        <v>0</v>
      </c>
      <c r="Y25" s="29">
        <f>$F$18</f>
        <v>10000</v>
      </c>
      <c r="Z25" s="26">
        <f t="shared" ref="Z25:Z27" si="13">Y25*X25</f>
        <v>0</v>
      </c>
      <c r="AA25" s="27"/>
      <c r="AB25" s="30">
        <f t="shared" si="3"/>
        <v>0</v>
      </c>
      <c r="AC25" s="31" t="str">
        <f t="shared" si="4"/>
        <v/>
      </c>
      <c r="AE25" s="24">
        <f>'Proposed Rates'!H82</f>
        <v>0</v>
      </c>
      <c r="AF25" s="29">
        <f>$F$18</f>
        <v>10000</v>
      </c>
      <c r="AG25" s="26">
        <f t="shared" ref="AG25:AG27" si="14">AF25*AE25</f>
        <v>0</v>
      </c>
      <c r="AH25" s="27"/>
      <c r="AI25" s="30">
        <f t="shared" si="5"/>
        <v>0</v>
      </c>
      <c r="AJ25" s="31" t="str">
        <f t="shared" si="6"/>
        <v/>
      </c>
      <c r="AL25" s="24">
        <f>'Proposed Rates'!I82</f>
        <v>0</v>
      </c>
      <c r="AM25" s="29">
        <f>$F$18</f>
        <v>10000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10000</v>
      </c>
      <c r="H26" s="26">
        <f t="shared" si="0"/>
        <v>0</v>
      </c>
      <c r="I26" s="27"/>
      <c r="J26" s="24">
        <f>'Proposed Rates'!E96</f>
        <v>0</v>
      </c>
      <c r="K26" s="29">
        <f t="shared" ref="K26:K27" si="16">$F$18</f>
        <v>10000</v>
      </c>
      <c r="L26" s="26">
        <f t="shared" si="9"/>
        <v>0</v>
      </c>
      <c r="M26" s="27"/>
      <c r="N26" s="30">
        <f t="shared" si="10"/>
        <v>0</v>
      </c>
      <c r="O26" s="31" t="str">
        <f t="shared" si="11"/>
        <v/>
      </c>
      <c r="Q26" s="24">
        <f>'Proposed Rates'!F96</f>
        <v>0</v>
      </c>
      <c r="R26" s="29">
        <f t="shared" ref="R26:R27" si="17">$F$18</f>
        <v>10000</v>
      </c>
      <c r="S26" s="26">
        <f t="shared" si="12"/>
        <v>0</v>
      </c>
      <c r="T26" s="27"/>
      <c r="U26" s="30">
        <f t="shared" si="1"/>
        <v>0</v>
      </c>
      <c r="V26" s="31" t="str">
        <f t="shared" si="2"/>
        <v/>
      </c>
      <c r="X26" s="24">
        <f>'Proposed Rates'!G96</f>
        <v>0</v>
      </c>
      <c r="Y26" s="29">
        <f t="shared" ref="Y26:Y27" si="18">$F$18</f>
        <v>10000</v>
      </c>
      <c r="Z26" s="26">
        <f t="shared" si="13"/>
        <v>0</v>
      </c>
      <c r="AA26" s="27"/>
      <c r="AB26" s="30">
        <f t="shared" si="3"/>
        <v>0</v>
      </c>
      <c r="AC26" s="31" t="str">
        <f t="shared" si="4"/>
        <v/>
      </c>
      <c r="AE26" s="24">
        <f>'Proposed Rates'!H96</f>
        <v>0</v>
      </c>
      <c r="AF26" s="29">
        <f t="shared" ref="AF26:AF27" si="19">$F$18</f>
        <v>10000</v>
      </c>
      <c r="AG26" s="26">
        <f t="shared" si="14"/>
        <v>0</v>
      </c>
      <c r="AH26" s="27"/>
      <c r="AI26" s="30">
        <f t="shared" si="5"/>
        <v>0</v>
      </c>
      <c r="AJ26" s="31" t="str">
        <f t="shared" si="6"/>
        <v/>
      </c>
      <c r="AL26" s="24">
        <f>'Proposed Rates'!I96</f>
        <v>0</v>
      </c>
      <c r="AM26" s="29">
        <f t="shared" ref="AM26:AM27" si="20">$F$18</f>
        <v>10000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10000</v>
      </c>
      <c r="H27" s="26">
        <f t="shared" si="0"/>
        <v>0</v>
      </c>
      <c r="I27" s="27"/>
      <c r="J27" s="24">
        <f>'Proposed Rates'!E110</f>
        <v>0</v>
      </c>
      <c r="K27" s="29">
        <f t="shared" si="16"/>
        <v>10000</v>
      </c>
      <c r="L27" s="26">
        <f t="shared" si="9"/>
        <v>0</v>
      </c>
      <c r="M27" s="27"/>
      <c r="N27" s="30">
        <f t="shared" si="10"/>
        <v>0</v>
      </c>
      <c r="O27" s="31" t="str">
        <f t="shared" si="11"/>
        <v/>
      </c>
      <c r="Q27" s="24">
        <f>'Proposed Rates'!F110</f>
        <v>0</v>
      </c>
      <c r="R27" s="29">
        <f t="shared" si="17"/>
        <v>10000</v>
      </c>
      <c r="S27" s="26">
        <f t="shared" si="12"/>
        <v>0</v>
      </c>
      <c r="T27" s="27"/>
      <c r="U27" s="30">
        <f t="shared" si="1"/>
        <v>0</v>
      </c>
      <c r="V27" s="31" t="str">
        <f t="shared" si="2"/>
        <v/>
      </c>
      <c r="X27" s="24">
        <f>'Proposed Rates'!G110</f>
        <v>0</v>
      </c>
      <c r="Y27" s="29">
        <f t="shared" si="18"/>
        <v>10000</v>
      </c>
      <c r="Z27" s="26">
        <f t="shared" si="13"/>
        <v>0</v>
      </c>
      <c r="AA27" s="27"/>
      <c r="AB27" s="30">
        <f t="shared" si="3"/>
        <v>0</v>
      </c>
      <c r="AC27" s="31" t="str">
        <f t="shared" si="4"/>
        <v/>
      </c>
      <c r="AE27" s="24">
        <f>'Proposed Rates'!H110</f>
        <v>0</v>
      </c>
      <c r="AF27" s="29">
        <f t="shared" si="19"/>
        <v>10000</v>
      </c>
      <c r="AG27" s="26">
        <f t="shared" si="14"/>
        <v>0</v>
      </c>
      <c r="AH27" s="27"/>
      <c r="AI27" s="30">
        <f t="shared" si="5"/>
        <v>0</v>
      </c>
      <c r="AJ27" s="31" t="str">
        <f t="shared" si="6"/>
        <v/>
      </c>
      <c r="AL27" s="24">
        <f>'Proposed Rates'!I110</f>
        <v>0</v>
      </c>
      <c r="AM27" s="29">
        <f t="shared" si="20"/>
        <v>10000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10000</v>
      </c>
      <c r="H29" s="26">
        <f t="shared" si="0"/>
        <v>250</v>
      </c>
      <c r="I29" s="27"/>
      <c r="J29" s="24">
        <f>+'SC (1000)'!J29</f>
        <v>2.6700000000000002E-2</v>
      </c>
      <c r="K29" s="25">
        <f>$F$18</f>
        <v>10000</v>
      </c>
      <c r="L29" s="26">
        <f t="shared" si="22"/>
        <v>267</v>
      </c>
      <c r="M29" s="27"/>
      <c r="N29" s="30">
        <f t="shared" si="23"/>
        <v>17</v>
      </c>
      <c r="O29" s="31">
        <f t="shared" si="24"/>
        <v>6.8000000000000005E-2</v>
      </c>
      <c r="Q29" s="24">
        <f>+'SC (1000)'!Q29</f>
        <v>2.8500000000000001E-2</v>
      </c>
      <c r="R29" s="25">
        <f>$F$18</f>
        <v>10000</v>
      </c>
      <c r="S29" s="26">
        <f t="shared" si="25"/>
        <v>285</v>
      </c>
      <c r="T29" s="27"/>
      <c r="U29" s="30">
        <f t="shared" si="1"/>
        <v>18</v>
      </c>
      <c r="V29" s="31">
        <f t="shared" si="2"/>
        <v>6.741573033707865E-2</v>
      </c>
      <c r="X29" s="24">
        <f>+'SC (1000)'!X29</f>
        <v>3.0200000000000001E-2</v>
      </c>
      <c r="Y29" s="25">
        <f>$F$18</f>
        <v>10000</v>
      </c>
      <c r="Z29" s="26">
        <f t="shared" si="26"/>
        <v>302</v>
      </c>
      <c r="AA29" s="27"/>
      <c r="AB29" s="30">
        <f t="shared" si="3"/>
        <v>17</v>
      </c>
      <c r="AC29" s="31">
        <f t="shared" si="4"/>
        <v>5.9649122807017542E-2</v>
      </c>
      <c r="AE29" s="24">
        <f>+'SC (1000)'!AE29</f>
        <v>3.1300000000000001E-2</v>
      </c>
      <c r="AF29" s="25">
        <f>$F$18</f>
        <v>10000</v>
      </c>
      <c r="AG29" s="26">
        <f t="shared" si="27"/>
        <v>313</v>
      </c>
      <c r="AH29" s="27"/>
      <c r="AI29" s="30">
        <f t="shared" si="5"/>
        <v>11</v>
      </c>
      <c r="AJ29" s="31">
        <f t="shared" si="6"/>
        <v>3.6423841059602648E-2</v>
      </c>
      <c r="AL29" s="24">
        <f>+'SC (1000)'!AL29</f>
        <v>3.2099999999999997E-2</v>
      </c>
      <c r="AM29" s="25">
        <f>$F$18</f>
        <v>10000</v>
      </c>
      <c r="AN29" s="26">
        <f t="shared" si="28"/>
        <v>320.99999999999994</v>
      </c>
      <c r="AO29" s="27"/>
      <c r="AP29" s="30">
        <f t="shared" si="7"/>
        <v>7.9999999999999432</v>
      </c>
      <c r="AQ29" s="31">
        <f t="shared" si="8"/>
        <v>2.5559105431309723E-2</v>
      </c>
    </row>
    <row r="30" spans="2:43" x14ac:dyDescent="0.25">
      <c r="B30" s="21" t="s">
        <v>21</v>
      </c>
      <c r="C30" s="21"/>
      <c r="D30" s="22"/>
      <c r="E30" s="23"/>
      <c r="F30" s="24"/>
      <c r="G30" s="25">
        <f t="shared" ref="G30" si="29">$F$18</f>
        <v>10000</v>
      </c>
      <c r="H30" s="26">
        <f t="shared" si="0"/>
        <v>0</v>
      </c>
      <c r="I30" s="27"/>
      <c r="J30" s="24"/>
      <c r="K30" s="25">
        <f t="shared" ref="K30:K38" si="30">$F$18</f>
        <v>10000</v>
      </c>
      <c r="L30" s="26">
        <f t="shared" si="22"/>
        <v>0</v>
      </c>
      <c r="M30" s="27"/>
      <c r="N30" s="30">
        <f t="shared" si="23"/>
        <v>0</v>
      </c>
      <c r="O30" s="31" t="str">
        <f t="shared" si="24"/>
        <v/>
      </c>
      <c r="Q30" s="24"/>
      <c r="R30" s="25">
        <f t="shared" ref="R30:R38" si="31">$F$18</f>
        <v>10000</v>
      </c>
      <c r="S30" s="26">
        <f t="shared" si="25"/>
        <v>0</v>
      </c>
      <c r="T30" s="27"/>
      <c r="U30" s="30">
        <f t="shared" si="1"/>
        <v>0</v>
      </c>
      <c r="V30" s="31" t="str">
        <f t="shared" si="2"/>
        <v/>
      </c>
      <c r="X30" s="24"/>
      <c r="Y30" s="25">
        <f t="shared" ref="Y30:Y38" si="32">$F$18</f>
        <v>10000</v>
      </c>
      <c r="Z30" s="26">
        <f t="shared" si="26"/>
        <v>0</v>
      </c>
      <c r="AA30" s="27"/>
      <c r="AB30" s="30">
        <f t="shared" si="3"/>
        <v>0</v>
      </c>
      <c r="AC30" s="31" t="str">
        <f t="shared" si="4"/>
        <v/>
      </c>
      <c r="AE30" s="24"/>
      <c r="AF30" s="25">
        <f t="shared" ref="AF30:AF38" si="33">$F$18</f>
        <v>10000</v>
      </c>
      <c r="AG30" s="26">
        <f t="shared" si="27"/>
        <v>0</v>
      </c>
      <c r="AH30" s="27"/>
      <c r="AI30" s="30">
        <f t="shared" si="5"/>
        <v>0</v>
      </c>
      <c r="AJ30" s="31" t="str">
        <f t="shared" si="6"/>
        <v/>
      </c>
      <c r="AL30" s="24"/>
      <c r="AM30" s="25">
        <f t="shared" ref="AM30:AM38" si="34">$F$18</f>
        <v>10000</v>
      </c>
      <c r="AN30" s="26">
        <f t="shared" si="28"/>
        <v>0</v>
      </c>
      <c r="AO30" s="27"/>
      <c r="AP30" s="30">
        <f t="shared" si="7"/>
        <v>0</v>
      </c>
      <c r="AQ30" s="31" t="str">
        <f t="shared" si="8"/>
        <v/>
      </c>
    </row>
    <row r="31" spans="2:43" x14ac:dyDescent="0.25">
      <c r="B31" s="21" t="s">
        <v>136</v>
      </c>
      <c r="C31" s="21"/>
      <c r="D31" s="22" t="s">
        <v>20</v>
      </c>
      <c r="E31" s="23"/>
      <c r="F31" s="24">
        <f>+'Proposed Rates'!D68</f>
        <v>0</v>
      </c>
      <c r="G31" s="25">
        <f>$F$18</f>
        <v>10000</v>
      </c>
      <c r="H31" s="26">
        <f t="shared" si="0"/>
        <v>0</v>
      </c>
      <c r="I31" s="27"/>
      <c r="J31" s="44">
        <f>+'SC (1000)'!J31</f>
        <v>5.9999999999999995E-4</v>
      </c>
      <c r="K31" s="25">
        <f t="shared" si="30"/>
        <v>10000</v>
      </c>
      <c r="L31" s="26">
        <f t="shared" si="22"/>
        <v>5.9999999999999991</v>
      </c>
      <c r="M31" s="27"/>
      <c r="N31" s="30">
        <f t="shared" si="23"/>
        <v>5.9999999999999991</v>
      </c>
      <c r="O31" s="31" t="str">
        <f t="shared" si="24"/>
        <v/>
      </c>
      <c r="Q31" s="24">
        <f>+'SC (1000)'!Q31</f>
        <v>5.9999999999999995E-4</v>
      </c>
      <c r="R31" s="25">
        <f t="shared" si="31"/>
        <v>10000</v>
      </c>
      <c r="S31" s="26">
        <f t="shared" si="25"/>
        <v>5.9999999999999991</v>
      </c>
      <c r="T31" s="27"/>
      <c r="U31" s="30">
        <f t="shared" si="1"/>
        <v>0</v>
      </c>
      <c r="V31" s="31">
        <f t="shared" si="2"/>
        <v>0</v>
      </c>
      <c r="X31" s="24">
        <f>+'SC (1000)'!X31</f>
        <v>0</v>
      </c>
      <c r="Y31" s="25">
        <f t="shared" si="32"/>
        <v>10000</v>
      </c>
      <c r="Z31" s="26">
        <f t="shared" si="26"/>
        <v>0</v>
      </c>
      <c r="AA31" s="27"/>
      <c r="AB31" s="30">
        <f t="shared" si="3"/>
        <v>-5.9999999999999991</v>
      </c>
      <c r="AC31" s="31">
        <f t="shared" si="4"/>
        <v>-1</v>
      </c>
      <c r="AE31" s="24">
        <f>+'SC (1000)'!AE31</f>
        <v>0</v>
      </c>
      <c r="AF31" s="25">
        <f t="shared" si="33"/>
        <v>10000</v>
      </c>
      <c r="AG31" s="26">
        <f t="shared" si="27"/>
        <v>0</v>
      </c>
      <c r="AH31" s="27"/>
      <c r="AI31" s="30">
        <f t="shared" si="5"/>
        <v>0</v>
      </c>
      <c r="AJ31" s="31" t="str">
        <f t="shared" si="6"/>
        <v/>
      </c>
      <c r="AL31" s="24">
        <f>+'SC (1000)'!AL31</f>
        <v>0</v>
      </c>
      <c r="AM31" s="25">
        <f t="shared" si="34"/>
        <v>10000</v>
      </c>
      <c r="AN31" s="26">
        <f t="shared" si="28"/>
        <v>0</v>
      </c>
      <c r="AO31" s="27"/>
      <c r="AP31" s="30">
        <f t="shared" si="7"/>
        <v>0</v>
      </c>
      <c r="AQ31" s="31" t="str">
        <f t="shared" si="8"/>
        <v/>
      </c>
    </row>
    <row r="32" spans="2:43" x14ac:dyDescent="0.25">
      <c r="B32" s="33"/>
      <c r="C32" s="21"/>
      <c r="D32" s="22"/>
      <c r="E32" s="23"/>
      <c r="F32" s="28"/>
      <c r="G32" s="25">
        <f t="shared" ref="G32:G38" si="35">$F$18</f>
        <v>10000</v>
      </c>
      <c r="H32" s="26">
        <f t="shared" si="0"/>
        <v>0</v>
      </c>
      <c r="I32" s="27"/>
      <c r="J32" s="28"/>
      <c r="K32" s="25">
        <f t="shared" si="30"/>
        <v>10000</v>
      </c>
      <c r="L32" s="26">
        <f t="shared" si="22"/>
        <v>0</v>
      </c>
      <c r="M32" s="27"/>
      <c r="N32" s="30">
        <f t="shared" si="23"/>
        <v>0</v>
      </c>
      <c r="O32" s="31" t="str">
        <f t="shared" si="24"/>
        <v/>
      </c>
      <c r="Q32" s="28"/>
      <c r="R32" s="25">
        <f t="shared" si="31"/>
        <v>10000</v>
      </c>
      <c r="S32" s="26">
        <f t="shared" si="25"/>
        <v>0</v>
      </c>
      <c r="T32" s="27"/>
      <c r="U32" s="30">
        <f t="shared" si="1"/>
        <v>0</v>
      </c>
      <c r="V32" s="31" t="str">
        <f t="shared" si="2"/>
        <v/>
      </c>
      <c r="X32" s="28"/>
      <c r="Y32" s="25">
        <f t="shared" si="32"/>
        <v>10000</v>
      </c>
      <c r="Z32" s="26">
        <f t="shared" si="26"/>
        <v>0</v>
      </c>
      <c r="AA32" s="27"/>
      <c r="AB32" s="30">
        <f t="shared" si="3"/>
        <v>0</v>
      </c>
      <c r="AC32" s="31" t="str">
        <f t="shared" si="4"/>
        <v/>
      </c>
      <c r="AE32" s="28"/>
      <c r="AF32" s="25">
        <f t="shared" si="33"/>
        <v>10000</v>
      </c>
      <c r="AG32" s="26">
        <f t="shared" si="27"/>
        <v>0</v>
      </c>
      <c r="AH32" s="27"/>
      <c r="AI32" s="30">
        <f t="shared" si="5"/>
        <v>0</v>
      </c>
      <c r="AJ32" s="31" t="str">
        <f t="shared" si="6"/>
        <v/>
      </c>
      <c r="AL32" s="28"/>
      <c r="AM32" s="25">
        <f t="shared" si="34"/>
        <v>10000</v>
      </c>
      <c r="AN32" s="26">
        <f t="shared" si="28"/>
        <v>0</v>
      </c>
      <c r="AO32" s="27"/>
      <c r="AP32" s="30">
        <f t="shared" si="7"/>
        <v>0</v>
      </c>
      <c r="AQ32" s="31" t="str">
        <f t="shared" si="8"/>
        <v/>
      </c>
    </row>
    <row r="33" spans="2:43" x14ac:dyDescent="0.25">
      <c r="B33" s="33"/>
      <c r="C33" s="21"/>
      <c r="D33" s="22"/>
      <c r="E33" s="23"/>
      <c r="F33" s="24"/>
      <c r="G33" s="25">
        <f t="shared" si="35"/>
        <v>10000</v>
      </c>
      <c r="H33" s="26">
        <f t="shared" si="0"/>
        <v>0</v>
      </c>
      <c r="I33" s="27"/>
      <c r="J33" s="28"/>
      <c r="K33" s="25">
        <f t="shared" si="30"/>
        <v>10000</v>
      </c>
      <c r="L33" s="26">
        <f t="shared" si="22"/>
        <v>0</v>
      </c>
      <c r="M33" s="27"/>
      <c r="N33" s="30">
        <f t="shared" si="23"/>
        <v>0</v>
      </c>
      <c r="O33" s="31" t="str">
        <f t="shared" si="24"/>
        <v/>
      </c>
      <c r="Q33" s="28"/>
      <c r="R33" s="25">
        <f t="shared" si="31"/>
        <v>10000</v>
      </c>
      <c r="S33" s="26">
        <f t="shared" si="25"/>
        <v>0</v>
      </c>
      <c r="T33" s="27"/>
      <c r="U33" s="30">
        <f t="shared" si="1"/>
        <v>0</v>
      </c>
      <c r="V33" s="31" t="str">
        <f t="shared" si="2"/>
        <v/>
      </c>
      <c r="X33" s="28"/>
      <c r="Y33" s="25">
        <f t="shared" si="32"/>
        <v>10000</v>
      </c>
      <c r="Z33" s="26">
        <f t="shared" si="26"/>
        <v>0</v>
      </c>
      <c r="AA33" s="27"/>
      <c r="AB33" s="30">
        <f t="shared" si="3"/>
        <v>0</v>
      </c>
      <c r="AC33" s="31" t="str">
        <f t="shared" si="4"/>
        <v/>
      </c>
      <c r="AE33" s="28"/>
      <c r="AF33" s="25">
        <f t="shared" si="33"/>
        <v>10000</v>
      </c>
      <c r="AG33" s="26">
        <f t="shared" si="27"/>
        <v>0</v>
      </c>
      <c r="AH33" s="27"/>
      <c r="AI33" s="30">
        <f t="shared" si="5"/>
        <v>0</v>
      </c>
      <c r="AJ33" s="31" t="str">
        <f t="shared" si="6"/>
        <v/>
      </c>
      <c r="AL33" s="28"/>
      <c r="AM33" s="25">
        <f t="shared" si="34"/>
        <v>10000</v>
      </c>
      <c r="AN33" s="26">
        <f t="shared" si="28"/>
        <v>0</v>
      </c>
      <c r="AO33" s="27"/>
      <c r="AP33" s="30">
        <f t="shared" si="7"/>
        <v>0</v>
      </c>
      <c r="AQ33" s="31" t="str">
        <f t="shared" si="8"/>
        <v/>
      </c>
    </row>
    <row r="34" spans="2:43" x14ac:dyDescent="0.25">
      <c r="B34" s="33"/>
      <c r="C34" s="21"/>
      <c r="D34" s="22"/>
      <c r="E34" s="23"/>
      <c r="F34" s="24"/>
      <c r="G34" s="25">
        <f t="shared" si="35"/>
        <v>10000</v>
      </c>
      <c r="H34" s="26">
        <f t="shared" si="0"/>
        <v>0</v>
      </c>
      <c r="I34" s="27"/>
      <c r="J34" s="28"/>
      <c r="K34" s="25">
        <f t="shared" si="30"/>
        <v>10000</v>
      </c>
      <c r="L34" s="26">
        <f t="shared" si="22"/>
        <v>0</v>
      </c>
      <c r="M34" s="27"/>
      <c r="N34" s="30">
        <f t="shared" si="23"/>
        <v>0</v>
      </c>
      <c r="O34" s="31" t="str">
        <f t="shared" si="24"/>
        <v/>
      </c>
      <c r="Q34" s="28"/>
      <c r="R34" s="25">
        <f t="shared" si="31"/>
        <v>10000</v>
      </c>
      <c r="S34" s="26">
        <f t="shared" si="25"/>
        <v>0</v>
      </c>
      <c r="T34" s="27"/>
      <c r="U34" s="30">
        <f t="shared" si="1"/>
        <v>0</v>
      </c>
      <c r="V34" s="31" t="str">
        <f t="shared" si="2"/>
        <v/>
      </c>
      <c r="X34" s="28"/>
      <c r="Y34" s="25">
        <f t="shared" si="32"/>
        <v>10000</v>
      </c>
      <c r="Z34" s="26">
        <f t="shared" si="26"/>
        <v>0</v>
      </c>
      <c r="AA34" s="27"/>
      <c r="AB34" s="30">
        <f t="shared" si="3"/>
        <v>0</v>
      </c>
      <c r="AC34" s="31" t="str">
        <f t="shared" si="4"/>
        <v/>
      </c>
      <c r="AE34" s="28"/>
      <c r="AF34" s="25">
        <f t="shared" si="33"/>
        <v>10000</v>
      </c>
      <c r="AG34" s="26">
        <f t="shared" si="27"/>
        <v>0</v>
      </c>
      <c r="AH34" s="27"/>
      <c r="AI34" s="30">
        <f t="shared" si="5"/>
        <v>0</v>
      </c>
      <c r="AJ34" s="31" t="str">
        <f t="shared" si="6"/>
        <v/>
      </c>
      <c r="AL34" s="28"/>
      <c r="AM34" s="25">
        <f t="shared" si="34"/>
        <v>10000</v>
      </c>
      <c r="AN34" s="26">
        <f t="shared" si="28"/>
        <v>0</v>
      </c>
      <c r="AO34" s="27"/>
      <c r="AP34" s="30">
        <f t="shared" si="7"/>
        <v>0</v>
      </c>
      <c r="AQ34" s="31" t="str">
        <f t="shared" si="8"/>
        <v/>
      </c>
    </row>
    <row r="35" spans="2:43" x14ac:dyDescent="0.25">
      <c r="B35" s="33"/>
      <c r="C35" s="21"/>
      <c r="D35" s="22"/>
      <c r="E35" s="23"/>
      <c r="F35" s="24"/>
      <c r="G35" s="25">
        <f t="shared" si="35"/>
        <v>10000</v>
      </c>
      <c r="H35" s="26">
        <f t="shared" si="0"/>
        <v>0</v>
      </c>
      <c r="I35" s="27"/>
      <c r="J35" s="28"/>
      <c r="K35" s="25">
        <f t="shared" si="30"/>
        <v>10000</v>
      </c>
      <c r="L35" s="26">
        <f t="shared" si="22"/>
        <v>0</v>
      </c>
      <c r="M35" s="27"/>
      <c r="N35" s="30">
        <f t="shared" si="23"/>
        <v>0</v>
      </c>
      <c r="O35" s="31" t="str">
        <f t="shared" si="24"/>
        <v/>
      </c>
      <c r="Q35" s="28"/>
      <c r="R35" s="25">
        <f t="shared" si="31"/>
        <v>10000</v>
      </c>
      <c r="S35" s="26">
        <f t="shared" si="25"/>
        <v>0</v>
      </c>
      <c r="T35" s="27"/>
      <c r="U35" s="30">
        <f t="shared" si="1"/>
        <v>0</v>
      </c>
      <c r="V35" s="31" t="str">
        <f t="shared" si="2"/>
        <v/>
      </c>
      <c r="X35" s="28"/>
      <c r="Y35" s="25">
        <f t="shared" si="32"/>
        <v>10000</v>
      </c>
      <c r="Z35" s="26">
        <f t="shared" si="26"/>
        <v>0</v>
      </c>
      <c r="AA35" s="27"/>
      <c r="AB35" s="30">
        <f t="shared" si="3"/>
        <v>0</v>
      </c>
      <c r="AC35" s="31" t="str">
        <f t="shared" si="4"/>
        <v/>
      </c>
      <c r="AE35" s="28"/>
      <c r="AF35" s="25">
        <f t="shared" si="33"/>
        <v>10000</v>
      </c>
      <c r="AG35" s="26">
        <f t="shared" si="27"/>
        <v>0</v>
      </c>
      <c r="AH35" s="27"/>
      <c r="AI35" s="30">
        <f t="shared" si="5"/>
        <v>0</v>
      </c>
      <c r="AJ35" s="31" t="str">
        <f t="shared" si="6"/>
        <v/>
      </c>
      <c r="AL35" s="28"/>
      <c r="AM35" s="25">
        <f t="shared" si="34"/>
        <v>10000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10000</v>
      </c>
      <c r="H36" s="26">
        <f t="shared" si="0"/>
        <v>10</v>
      </c>
      <c r="I36" s="27"/>
      <c r="J36" s="28">
        <f>+'Proposed Rates'!E53</f>
        <v>-5.0000000000000001E-4</v>
      </c>
      <c r="K36" s="25">
        <f t="shared" si="30"/>
        <v>10000</v>
      </c>
      <c r="L36" s="26">
        <f t="shared" si="22"/>
        <v>-5</v>
      </c>
      <c r="M36" s="27"/>
      <c r="N36" s="30">
        <f t="shared" si="23"/>
        <v>-15</v>
      </c>
      <c r="O36" s="31">
        <f t="shared" si="24"/>
        <v>-1.5</v>
      </c>
      <c r="Q36" s="28">
        <f>+'Proposed Rates'!F53</f>
        <v>-5.0000000000000001E-4</v>
      </c>
      <c r="R36" s="25">
        <f t="shared" si="31"/>
        <v>10000</v>
      </c>
      <c r="S36" s="26">
        <f t="shared" si="25"/>
        <v>-5</v>
      </c>
      <c r="T36" s="27"/>
      <c r="U36" s="30">
        <f t="shared" si="1"/>
        <v>0</v>
      </c>
      <c r="V36" s="31">
        <f t="shared" si="2"/>
        <v>0</v>
      </c>
      <c r="X36" s="28">
        <f>+'Proposed Rates'!G53</f>
        <v>0</v>
      </c>
      <c r="Y36" s="25">
        <f t="shared" si="32"/>
        <v>10000</v>
      </c>
      <c r="Z36" s="26">
        <f t="shared" si="26"/>
        <v>0</v>
      </c>
      <c r="AA36" s="27"/>
      <c r="AB36" s="30">
        <f t="shared" si="3"/>
        <v>5</v>
      </c>
      <c r="AC36" s="31">
        <f t="shared" si="4"/>
        <v>-1</v>
      </c>
      <c r="AE36" s="28">
        <f>+'Proposed Rates'!H53</f>
        <v>0</v>
      </c>
      <c r="AF36" s="25">
        <f t="shared" si="33"/>
        <v>10000</v>
      </c>
      <c r="AG36" s="26">
        <f t="shared" si="27"/>
        <v>0</v>
      </c>
      <c r="AH36" s="27"/>
      <c r="AI36" s="30">
        <f t="shared" si="5"/>
        <v>0</v>
      </c>
      <c r="AJ36" s="31" t="str">
        <f t="shared" si="6"/>
        <v/>
      </c>
      <c r="AL36" s="28">
        <f>+'Proposed Rates'!I53</f>
        <v>0</v>
      </c>
      <c r="AM36" s="25">
        <f t="shared" si="34"/>
        <v>10000</v>
      </c>
      <c r="AN36" s="26">
        <f t="shared" si="28"/>
        <v>0</v>
      </c>
      <c r="AO36" s="27"/>
      <c r="AP36" s="30">
        <f t="shared" si="7"/>
        <v>0</v>
      </c>
      <c r="AQ36" s="31" t="str">
        <f t="shared" si="8"/>
        <v/>
      </c>
    </row>
    <row r="37" spans="2:43" x14ac:dyDescent="0.25">
      <c r="B37" s="33"/>
      <c r="C37" s="21"/>
      <c r="D37" s="22"/>
      <c r="E37" s="23"/>
      <c r="F37" s="24"/>
      <c r="G37" s="25">
        <f t="shared" si="35"/>
        <v>10000</v>
      </c>
      <c r="H37" s="26">
        <f t="shared" si="0"/>
        <v>0</v>
      </c>
      <c r="I37" s="27"/>
      <c r="J37" s="28"/>
      <c r="K37" s="25">
        <f t="shared" si="30"/>
        <v>10000</v>
      </c>
      <c r="L37" s="26">
        <f t="shared" si="22"/>
        <v>0</v>
      </c>
      <c r="M37" s="27"/>
      <c r="N37" s="30">
        <f t="shared" si="23"/>
        <v>0</v>
      </c>
      <c r="O37" s="31" t="str">
        <f t="shared" si="24"/>
        <v/>
      </c>
      <c r="Q37" s="28"/>
      <c r="R37" s="25">
        <f t="shared" si="31"/>
        <v>10000</v>
      </c>
      <c r="S37" s="26">
        <f t="shared" si="25"/>
        <v>0</v>
      </c>
      <c r="T37" s="27"/>
      <c r="U37" s="30">
        <f t="shared" si="1"/>
        <v>0</v>
      </c>
      <c r="V37" s="31" t="str">
        <f t="shared" si="2"/>
        <v/>
      </c>
      <c r="X37" s="28"/>
      <c r="Y37" s="25">
        <f t="shared" si="32"/>
        <v>10000</v>
      </c>
      <c r="Z37" s="26">
        <f t="shared" si="26"/>
        <v>0</v>
      </c>
      <c r="AA37" s="27"/>
      <c r="AB37" s="30">
        <f t="shared" si="3"/>
        <v>0</v>
      </c>
      <c r="AC37" s="31" t="str">
        <f t="shared" si="4"/>
        <v/>
      </c>
      <c r="AE37" s="28"/>
      <c r="AF37" s="25">
        <f t="shared" si="33"/>
        <v>10000</v>
      </c>
      <c r="AG37" s="26">
        <f t="shared" si="27"/>
        <v>0</v>
      </c>
      <c r="AH37" s="27"/>
      <c r="AI37" s="30">
        <f t="shared" si="5"/>
        <v>0</v>
      </c>
      <c r="AJ37" s="31" t="str">
        <f t="shared" si="6"/>
        <v/>
      </c>
      <c r="AL37" s="28"/>
      <c r="AM37" s="25">
        <f t="shared" si="34"/>
        <v>10000</v>
      </c>
      <c r="AN37" s="26">
        <f t="shared" si="28"/>
        <v>0</v>
      </c>
      <c r="AO37" s="27"/>
      <c r="AP37" s="30">
        <f t="shared" si="7"/>
        <v>0</v>
      </c>
      <c r="AQ37" s="31" t="str">
        <f t="shared" si="8"/>
        <v/>
      </c>
    </row>
    <row r="38" spans="2:43" x14ac:dyDescent="0.25">
      <c r="B38" s="33"/>
      <c r="C38" s="21"/>
      <c r="D38" s="22"/>
      <c r="E38" s="23"/>
      <c r="F38" s="24"/>
      <c r="G38" s="25">
        <f t="shared" si="35"/>
        <v>10000</v>
      </c>
      <c r="H38" s="26">
        <f t="shared" si="0"/>
        <v>0</v>
      </c>
      <c r="I38" s="27"/>
      <c r="J38" s="28"/>
      <c r="K38" s="25">
        <f t="shared" si="30"/>
        <v>10000</v>
      </c>
      <c r="L38" s="26">
        <f t="shared" si="22"/>
        <v>0</v>
      </c>
      <c r="M38" s="27"/>
      <c r="N38" s="30">
        <f t="shared" si="23"/>
        <v>0</v>
      </c>
      <c r="O38" s="31" t="str">
        <f t="shared" si="24"/>
        <v/>
      </c>
      <c r="Q38" s="28"/>
      <c r="R38" s="25">
        <f t="shared" si="31"/>
        <v>10000</v>
      </c>
      <c r="S38" s="26">
        <f t="shared" si="25"/>
        <v>0</v>
      </c>
      <c r="T38" s="27"/>
      <c r="U38" s="30">
        <f t="shared" si="1"/>
        <v>0</v>
      </c>
      <c r="V38" s="31" t="str">
        <f t="shared" si="2"/>
        <v/>
      </c>
      <c r="X38" s="28"/>
      <c r="Y38" s="25">
        <f t="shared" si="32"/>
        <v>10000</v>
      </c>
      <c r="Z38" s="26">
        <f t="shared" si="26"/>
        <v>0</v>
      </c>
      <c r="AA38" s="27"/>
      <c r="AB38" s="30">
        <f t="shared" si="3"/>
        <v>0</v>
      </c>
      <c r="AC38" s="31" t="str">
        <f t="shared" si="4"/>
        <v/>
      </c>
      <c r="AE38" s="28"/>
      <c r="AF38" s="25">
        <f t="shared" si="33"/>
        <v>10000</v>
      </c>
      <c r="AG38" s="26">
        <f t="shared" si="27"/>
        <v>0</v>
      </c>
      <c r="AH38" s="27"/>
      <c r="AI38" s="30">
        <f t="shared" si="5"/>
        <v>0</v>
      </c>
      <c r="AJ38" s="31" t="str">
        <f t="shared" si="6"/>
        <v/>
      </c>
      <c r="AL38" s="28"/>
      <c r="AM38" s="25">
        <f t="shared" si="34"/>
        <v>10000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279.32</v>
      </c>
      <c r="I39" s="62"/>
      <c r="J39" s="239"/>
      <c r="K39" s="240"/>
      <c r="L39" s="238">
        <f>SUM(L23:L38)</f>
        <v>288.61</v>
      </c>
      <c r="M39" s="62"/>
      <c r="N39" s="37">
        <f t="shared" si="23"/>
        <v>9.2900000000000205</v>
      </c>
      <c r="O39" s="38">
        <f t="shared" si="24"/>
        <v>3.3259344121437849E-2</v>
      </c>
      <c r="Q39" s="239"/>
      <c r="R39" s="240"/>
      <c r="S39" s="238">
        <f>SUM(S23:S38)</f>
        <v>308.02999999999997</v>
      </c>
      <c r="T39" s="62"/>
      <c r="U39" s="37">
        <f t="shared" si="1"/>
        <v>19.419999999999959</v>
      </c>
      <c r="V39" s="38">
        <f t="shared" si="2"/>
        <v>6.7288035757596606E-2</v>
      </c>
      <c r="X39" s="239"/>
      <c r="Y39" s="240"/>
      <c r="Z39" s="238">
        <f>SUM(Z23:Z38)</f>
        <v>325.31</v>
      </c>
      <c r="AA39" s="62"/>
      <c r="AB39" s="37">
        <f t="shared" si="3"/>
        <v>17.28000000000003</v>
      </c>
      <c r="AC39" s="38">
        <f t="shared" si="4"/>
        <v>5.6098431970912029E-2</v>
      </c>
      <c r="AE39" s="239"/>
      <c r="AF39" s="240"/>
      <c r="AG39" s="238">
        <f>SUM(AG23:AG38)</f>
        <v>337.16</v>
      </c>
      <c r="AH39" s="62"/>
      <c r="AI39" s="37">
        <f t="shared" si="5"/>
        <v>11.850000000000023</v>
      </c>
      <c r="AJ39" s="38">
        <f t="shared" si="6"/>
        <v>3.6426792905228926E-2</v>
      </c>
      <c r="AL39" s="239"/>
      <c r="AM39" s="240"/>
      <c r="AN39" s="238">
        <f>SUM(AN23:AN38)</f>
        <v>345.81999999999994</v>
      </c>
      <c r="AO39" s="62"/>
      <c r="AP39" s="37">
        <f t="shared" si="7"/>
        <v>8.6599999999999113</v>
      </c>
      <c r="AQ39" s="38">
        <f t="shared" si="8"/>
        <v>2.5685134654169862E-2</v>
      </c>
    </row>
    <row r="40" spans="2:43" ht="25" x14ac:dyDescent="0.25">
      <c r="B40" s="40" t="s">
        <v>99</v>
      </c>
      <c r="C40" s="21"/>
      <c r="D40" s="22" t="s">
        <v>20</v>
      </c>
      <c r="E40" s="23"/>
      <c r="F40" s="24">
        <f>+'Proposed Rates'!D39</f>
        <v>-2.0000000000000001E-4</v>
      </c>
      <c r="G40" s="25">
        <f>$F$18</f>
        <v>10000</v>
      </c>
      <c r="H40" s="26">
        <f>G40*F40</f>
        <v>-2</v>
      </c>
      <c r="I40" s="27"/>
      <c r="J40" s="44">
        <f>+'Proposed Rates'!E39</f>
        <v>-5.9999999999999995E-4</v>
      </c>
      <c r="K40" s="25">
        <f>$F$18</f>
        <v>10000</v>
      </c>
      <c r="L40" s="26">
        <f>K40*J40</f>
        <v>-5.9999999999999991</v>
      </c>
      <c r="M40" s="27"/>
      <c r="N40" s="30">
        <f>L40-H40</f>
        <v>-3.9999999999999991</v>
      </c>
      <c r="O40" s="31">
        <f>IF((H40)=0,"",(N40/H40))</f>
        <v>1.9999999999999996</v>
      </c>
      <c r="Q40" s="28">
        <f>+'Proposed Rates'!F39</f>
        <v>-5.9999999999999995E-4</v>
      </c>
      <c r="R40" s="25">
        <f>$F$18</f>
        <v>10000</v>
      </c>
      <c r="S40" s="26">
        <f>R40*Q40</f>
        <v>-5.9999999999999991</v>
      </c>
      <c r="T40" s="27"/>
      <c r="U40" s="30">
        <f t="shared" si="1"/>
        <v>0</v>
      </c>
      <c r="V40" s="31">
        <f t="shared" si="2"/>
        <v>0</v>
      </c>
      <c r="X40" s="28">
        <f>+'Proposed Rates'!G39</f>
        <v>0</v>
      </c>
      <c r="Y40" s="25">
        <f>$F$18</f>
        <v>10000</v>
      </c>
      <c r="Z40" s="26">
        <f>Y40*X40</f>
        <v>0</v>
      </c>
      <c r="AA40" s="27"/>
      <c r="AB40" s="30">
        <f t="shared" si="3"/>
        <v>5.9999999999999991</v>
      </c>
      <c r="AC40" s="31">
        <f t="shared" si="4"/>
        <v>-1</v>
      </c>
      <c r="AE40" s="28">
        <f>+'Proposed Rates'!H39</f>
        <v>0</v>
      </c>
      <c r="AF40" s="25">
        <f>$F$18</f>
        <v>10000</v>
      </c>
      <c r="AG40" s="26">
        <f>AF40*AE40</f>
        <v>0</v>
      </c>
      <c r="AH40" s="27"/>
      <c r="AI40" s="30">
        <f t="shared" si="5"/>
        <v>0</v>
      </c>
      <c r="AJ40" s="31" t="str">
        <f t="shared" si="6"/>
        <v/>
      </c>
      <c r="AL40" s="28">
        <f>+'Proposed Rates'!I39</f>
        <v>0</v>
      </c>
      <c r="AM40" s="25">
        <f>$F$18</f>
        <v>10000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10000</v>
      </c>
      <c r="H42" s="26">
        <f t="shared" ref="H42:H43" si="37">G42*F42</f>
        <v>0</v>
      </c>
      <c r="I42" s="41"/>
      <c r="J42" s="28">
        <f>+'Proposed Rates'!E140</f>
        <v>0</v>
      </c>
      <c r="K42" s="25">
        <f t="shared" ref="K42:K43" si="38">$F$18</f>
        <v>10000</v>
      </c>
      <c r="L42" s="26">
        <f t="shared" ref="L42:L43" si="39">K42*J42</f>
        <v>0</v>
      </c>
      <c r="M42" s="42"/>
      <c r="N42" s="30">
        <f t="shared" ref="N42:N43" si="40">L42-H42</f>
        <v>0</v>
      </c>
      <c r="O42" s="31" t="str">
        <f t="shared" ref="O42:O46" si="41">IF((H42)=0,"",(N42/H42))</f>
        <v/>
      </c>
      <c r="Q42" s="28">
        <f>+'Proposed Rates'!F140</f>
        <v>0</v>
      </c>
      <c r="R42" s="25">
        <f t="shared" ref="R42:R43" si="42">$F$18</f>
        <v>10000</v>
      </c>
      <c r="S42" s="26">
        <f t="shared" ref="S42:S43" si="43">R42*Q42</f>
        <v>0</v>
      </c>
      <c r="T42" s="42"/>
      <c r="U42" s="30">
        <f t="shared" si="1"/>
        <v>0</v>
      </c>
      <c r="V42" s="31" t="str">
        <f t="shared" si="2"/>
        <v/>
      </c>
      <c r="X42" s="28">
        <f>+'Proposed Rates'!G140</f>
        <v>0</v>
      </c>
      <c r="Y42" s="25">
        <f t="shared" ref="Y42:Y43" si="44">$F$18</f>
        <v>10000</v>
      </c>
      <c r="Z42" s="26">
        <f t="shared" ref="Z42:Z43" si="45">Y42*X42</f>
        <v>0</v>
      </c>
      <c r="AA42" s="42"/>
      <c r="AB42" s="30">
        <f t="shared" si="3"/>
        <v>0</v>
      </c>
      <c r="AC42" s="31" t="str">
        <f t="shared" si="4"/>
        <v/>
      </c>
      <c r="AE42" s="28">
        <f>+'Proposed Rates'!H140</f>
        <v>0</v>
      </c>
      <c r="AF42" s="25">
        <f t="shared" ref="AF42:AF43" si="46">$F$18</f>
        <v>10000</v>
      </c>
      <c r="AG42" s="26">
        <f t="shared" ref="AG42:AG43" si="47">AF42*AE42</f>
        <v>0</v>
      </c>
      <c r="AH42" s="42"/>
      <c r="AI42" s="30">
        <f t="shared" si="5"/>
        <v>0</v>
      </c>
      <c r="AJ42" s="31" t="str">
        <f t="shared" si="6"/>
        <v/>
      </c>
      <c r="AL42" s="28">
        <f>+'Proposed Rates'!I140</f>
        <v>0</v>
      </c>
      <c r="AM42" s="25">
        <f t="shared" ref="AM42:AM43" si="48">$F$18</f>
        <v>10000</v>
      </c>
      <c r="AN42" s="26">
        <f t="shared" ref="AN42:AN43" si="49">AM42*AL42</f>
        <v>0</v>
      </c>
      <c r="AO42" s="42"/>
      <c r="AP42" s="30">
        <f t="shared" si="7"/>
        <v>0</v>
      </c>
      <c r="AQ42" s="31" t="str">
        <f t="shared" si="8"/>
        <v/>
      </c>
    </row>
    <row r="43" spans="2:43" x14ac:dyDescent="0.25">
      <c r="B43" s="40"/>
      <c r="C43" s="21"/>
      <c r="D43" s="22"/>
      <c r="E43" s="23"/>
      <c r="F43" s="24"/>
      <c r="G43" s="25">
        <f t="shared" si="36"/>
        <v>10000</v>
      </c>
      <c r="H43" s="26">
        <f t="shared" si="37"/>
        <v>0</v>
      </c>
      <c r="I43" s="41"/>
      <c r="J43" s="28"/>
      <c r="K43" s="25">
        <f t="shared" si="38"/>
        <v>10000</v>
      </c>
      <c r="L43" s="26">
        <f t="shared" si="39"/>
        <v>0</v>
      </c>
      <c r="M43" s="42"/>
      <c r="N43" s="30">
        <f t="shared" si="40"/>
        <v>0</v>
      </c>
      <c r="O43" s="31" t="str">
        <f t="shared" si="41"/>
        <v/>
      </c>
      <c r="Q43" s="28"/>
      <c r="R43" s="25">
        <f t="shared" si="42"/>
        <v>10000</v>
      </c>
      <c r="S43" s="26">
        <f t="shared" si="43"/>
        <v>0</v>
      </c>
      <c r="T43" s="42"/>
      <c r="U43" s="30">
        <f t="shared" si="1"/>
        <v>0</v>
      </c>
      <c r="V43" s="31" t="str">
        <f t="shared" si="2"/>
        <v/>
      </c>
      <c r="X43" s="28"/>
      <c r="Y43" s="25">
        <f t="shared" si="44"/>
        <v>10000</v>
      </c>
      <c r="Z43" s="26">
        <f t="shared" si="45"/>
        <v>0</v>
      </c>
      <c r="AA43" s="42"/>
      <c r="AB43" s="30">
        <f t="shared" si="3"/>
        <v>0</v>
      </c>
      <c r="AC43" s="31" t="str">
        <f t="shared" si="4"/>
        <v/>
      </c>
      <c r="AE43" s="28"/>
      <c r="AF43" s="25">
        <f t="shared" si="46"/>
        <v>10000</v>
      </c>
      <c r="AG43" s="26">
        <f t="shared" si="47"/>
        <v>0</v>
      </c>
      <c r="AH43" s="42"/>
      <c r="AI43" s="30">
        <f t="shared" si="5"/>
        <v>0</v>
      </c>
      <c r="AJ43" s="31" t="str">
        <f t="shared" si="6"/>
        <v/>
      </c>
      <c r="AL43" s="28"/>
      <c r="AM43" s="25">
        <f t="shared" si="48"/>
        <v>10000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10335</v>
      </c>
      <c r="H44" s="26">
        <f>G44*F44</f>
        <v>0.62009999999999998</v>
      </c>
      <c r="I44" s="27"/>
      <c r="J44" s="46">
        <f>'Proposed Rates'!E234</f>
        <v>6.0000000000000002E-5</v>
      </c>
      <c r="K44" s="45">
        <f>$F$18*(1+J73)</f>
        <v>10338</v>
      </c>
      <c r="L44" s="26">
        <f>K44*J44</f>
        <v>0.62028000000000005</v>
      </c>
      <c r="M44" s="27"/>
      <c r="N44" s="30">
        <f>L44-H44</f>
        <v>1.8000000000006899E-4</v>
      </c>
      <c r="O44" s="31">
        <f>IF((H44)=0,"",(N44/H44))</f>
        <v>2.9027576197398645E-4</v>
      </c>
      <c r="Q44" s="46">
        <f>'Proposed Rates'!F234</f>
        <v>6.0000000000000002E-5</v>
      </c>
      <c r="R44" s="45">
        <f>$F$18*(1+Q73)</f>
        <v>10338</v>
      </c>
      <c r="S44" s="26">
        <f>R44*Q44</f>
        <v>0.62028000000000005</v>
      </c>
      <c r="T44" s="27"/>
      <c r="U44" s="30">
        <f t="shared" si="1"/>
        <v>0</v>
      </c>
      <c r="V44" s="31">
        <f t="shared" si="2"/>
        <v>0</v>
      </c>
      <c r="X44" s="46">
        <f>'Proposed Rates'!G234</f>
        <v>6.0000000000000002E-5</v>
      </c>
      <c r="Y44" s="45">
        <f>$F$18*(1+X73)</f>
        <v>10338</v>
      </c>
      <c r="Z44" s="26">
        <f>Y44*X44</f>
        <v>0.62028000000000005</v>
      </c>
      <c r="AA44" s="27"/>
      <c r="AB44" s="30">
        <f t="shared" si="3"/>
        <v>0</v>
      </c>
      <c r="AC44" s="31">
        <f t="shared" si="4"/>
        <v>0</v>
      </c>
      <c r="AE44" s="46">
        <f>'Proposed Rates'!H234</f>
        <v>6.0000000000000002E-5</v>
      </c>
      <c r="AF44" s="45">
        <f>$F$18*(1+AE73)</f>
        <v>10338</v>
      </c>
      <c r="AG44" s="26">
        <f>AF44*AE44</f>
        <v>0.62028000000000005</v>
      </c>
      <c r="AH44" s="27"/>
      <c r="AI44" s="30">
        <f t="shared" si="5"/>
        <v>0</v>
      </c>
      <c r="AJ44" s="31">
        <f t="shared" si="6"/>
        <v>0</v>
      </c>
      <c r="AL44" s="46">
        <f>'Proposed Rates'!I234</f>
        <v>6.0000000000000002E-5</v>
      </c>
      <c r="AM44" s="45">
        <f>$F$18*(1+AL73)</f>
        <v>10338</v>
      </c>
      <c r="AN44" s="26">
        <f>AM44*AL44</f>
        <v>0.62028000000000005</v>
      </c>
      <c r="AO44" s="27"/>
      <c r="AP44" s="30">
        <f t="shared" si="7"/>
        <v>0</v>
      </c>
      <c r="AQ44" s="31">
        <f t="shared" si="8"/>
        <v>0</v>
      </c>
    </row>
    <row r="45" spans="2:43" x14ac:dyDescent="0.25">
      <c r="B45" s="43" t="s">
        <v>25</v>
      </c>
      <c r="C45" s="21"/>
      <c r="D45" s="22"/>
      <c r="E45" s="23"/>
      <c r="F45" s="47">
        <f>0.65*$J$54+0.17*$J$55+0.18*$J$56</f>
        <v>0.12756999999999999</v>
      </c>
      <c r="G45" s="48">
        <f>$F$18*(1+$F$73)-$F$18</f>
        <v>335</v>
      </c>
      <c r="H45" s="26">
        <f t="shared" ref="H45" si="50">G45*F45</f>
        <v>42.735949999999995</v>
      </c>
      <c r="I45" s="27"/>
      <c r="J45" s="49">
        <f>0.65*$J$54+0.17*$J$55+0.18*$J$56</f>
        <v>0.12756999999999999</v>
      </c>
      <c r="K45" s="48">
        <f>$F$18*(1+$J$73)-$F$18</f>
        <v>338</v>
      </c>
      <c r="L45" s="26">
        <f t="shared" ref="L45" si="51">K45*J45</f>
        <v>43.118659999999998</v>
      </c>
      <c r="M45" s="27"/>
      <c r="N45" s="30">
        <f t="shared" ref="N45" si="52">L45-H45</f>
        <v>0.38271000000000299</v>
      </c>
      <c r="O45" s="31">
        <f t="shared" ref="O45" si="53">IF((H45)=0,"",(N45/H45))</f>
        <v>8.9552238805970866E-3</v>
      </c>
      <c r="Q45" s="49">
        <f>0.65*$Q$54+0.17*$Q$55+0.18*$Q$56</f>
        <v>0.12756999999999999</v>
      </c>
      <c r="R45" s="48">
        <f>$F$18*(1+Q73)-$F$18</f>
        <v>338</v>
      </c>
      <c r="S45" s="26">
        <f t="shared" ref="S45" si="54">R45*Q45</f>
        <v>43.118659999999998</v>
      </c>
      <c r="T45" s="27"/>
      <c r="U45" s="30">
        <f t="shared" si="1"/>
        <v>0</v>
      </c>
      <c r="V45" s="31">
        <f t="shared" si="2"/>
        <v>0</v>
      </c>
      <c r="X45" s="49">
        <f>0.65*$X$54+0.17*$X$55+0.18*$X$56</f>
        <v>0.12756999999999999</v>
      </c>
      <c r="Y45" s="48">
        <f>$F$18*(1+X73)-$F$18</f>
        <v>338</v>
      </c>
      <c r="Z45" s="26">
        <f t="shared" ref="Z45" si="55">Y45*X45</f>
        <v>43.118659999999998</v>
      </c>
      <c r="AA45" s="27"/>
      <c r="AB45" s="30">
        <f t="shared" si="3"/>
        <v>0</v>
      </c>
      <c r="AC45" s="31">
        <f t="shared" si="4"/>
        <v>0</v>
      </c>
      <c r="AE45" s="49">
        <f>0.65*$AE$54+0.17*$AE$55+0.18*$AE$56</f>
        <v>0.12756999999999999</v>
      </c>
      <c r="AF45" s="48">
        <f>$F$18*(1+AE73)-$F$18</f>
        <v>338</v>
      </c>
      <c r="AG45" s="26">
        <f t="shared" ref="AG45" si="56">AF45*AE45</f>
        <v>43.118659999999998</v>
      </c>
      <c r="AH45" s="27"/>
      <c r="AI45" s="30">
        <f t="shared" si="5"/>
        <v>0</v>
      </c>
      <c r="AJ45" s="31">
        <f t="shared" si="6"/>
        <v>0</v>
      </c>
      <c r="AL45" s="49">
        <f>0.65*$AL$54+0.17*$AL$55+0.18*$AL$56</f>
        <v>0.12756999999999999</v>
      </c>
      <c r="AM45" s="48">
        <f>$F$18*(1+AL73)-$F$18</f>
        <v>338</v>
      </c>
      <c r="AN45" s="26">
        <f t="shared" ref="AN45" si="57">AM45*AL45</f>
        <v>43.118659999999998</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321.24604999999997</v>
      </c>
      <c r="I47" s="36"/>
      <c r="J47" s="53"/>
      <c r="K47" s="55"/>
      <c r="L47" s="54">
        <f>SUM(L40:L46)+L39</f>
        <v>326.91894000000002</v>
      </c>
      <c r="M47" s="36"/>
      <c r="N47" s="37">
        <f t="shared" ref="N47:N64" si="58">L47-H47</f>
        <v>5.6728900000000522</v>
      </c>
      <c r="O47" s="38">
        <f t="shared" ref="O47:O64" si="59">IF((H47)=0,"",(N47/H47))</f>
        <v>1.7659018686766895E-2</v>
      </c>
      <c r="Q47" s="53"/>
      <c r="R47" s="55"/>
      <c r="S47" s="54">
        <f>SUM(S40:S46)+S39</f>
        <v>346.33893999999998</v>
      </c>
      <c r="T47" s="36"/>
      <c r="U47" s="37">
        <f t="shared" si="1"/>
        <v>19.419999999999959</v>
      </c>
      <c r="V47" s="38">
        <f t="shared" si="2"/>
        <v>5.9403104635050996E-2</v>
      </c>
      <c r="X47" s="53"/>
      <c r="Y47" s="55"/>
      <c r="Z47" s="54">
        <f>SUM(Z40:Z46)+Z39</f>
        <v>369.61894000000001</v>
      </c>
      <c r="AA47" s="36"/>
      <c r="AB47" s="37">
        <f t="shared" si="3"/>
        <v>23.28000000000003</v>
      </c>
      <c r="AC47" s="38">
        <f t="shared" si="4"/>
        <v>6.7217391148682359E-2</v>
      </c>
      <c r="AE47" s="53"/>
      <c r="AF47" s="55"/>
      <c r="AG47" s="54">
        <f>SUM(AG40:AG46)+AG39</f>
        <v>381.46894000000003</v>
      </c>
      <c r="AH47" s="36"/>
      <c r="AI47" s="37">
        <f t="shared" si="5"/>
        <v>11.850000000000023</v>
      </c>
      <c r="AJ47" s="38">
        <f t="shared" si="6"/>
        <v>3.2060045407846315E-2</v>
      </c>
      <c r="AL47" s="53"/>
      <c r="AM47" s="55"/>
      <c r="AN47" s="54">
        <f>SUM(AN40:AN46)+AN39</f>
        <v>390.12893999999994</v>
      </c>
      <c r="AO47" s="36"/>
      <c r="AP47" s="37">
        <f t="shared" si="7"/>
        <v>8.6599999999999113</v>
      </c>
      <c r="AQ47" s="38">
        <f t="shared" si="8"/>
        <v>2.2701717209269806E-2</v>
      </c>
    </row>
    <row r="48" spans="2:43" x14ac:dyDescent="0.25">
      <c r="B48" s="27" t="s">
        <v>28</v>
      </c>
      <c r="C48" s="27"/>
      <c r="D48" s="56" t="s">
        <v>20</v>
      </c>
      <c r="E48" s="57"/>
      <c r="F48" s="28">
        <f>'Proposed Rates'!D154</f>
        <v>7.1000000000000004E-3</v>
      </c>
      <c r="G48" s="58">
        <f>F18*(1+F73)</f>
        <v>10335</v>
      </c>
      <c r="H48" s="26">
        <f>G48*F48</f>
        <v>73.378500000000003</v>
      </c>
      <c r="I48" s="27"/>
      <c r="J48" s="28">
        <f>'Proposed Rates'!E154</f>
        <v>7.1000000000000004E-3</v>
      </c>
      <c r="K48" s="59">
        <f>F18*(1+J73)</f>
        <v>10338</v>
      </c>
      <c r="L48" s="26">
        <f>K48*J48</f>
        <v>73.399799999999999</v>
      </c>
      <c r="M48" s="27"/>
      <c r="N48" s="30">
        <f t="shared" si="58"/>
        <v>2.1299999999996544E-2</v>
      </c>
      <c r="O48" s="31">
        <f t="shared" si="59"/>
        <v>2.9027576197382805E-4</v>
      </c>
      <c r="Q48" s="28">
        <f>'Proposed Rates'!F154</f>
        <v>7.1000000000000004E-3</v>
      </c>
      <c r="R48" s="59">
        <f>$F$18*(1+Q73)</f>
        <v>10338</v>
      </c>
      <c r="S48" s="26">
        <f>R48*Q48</f>
        <v>73.399799999999999</v>
      </c>
      <c r="T48" s="27"/>
      <c r="U48" s="30">
        <f t="shared" si="1"/>
        <v>0</v>
      </c>
      <c r="V48" s="31">
        <f t="shared" si="2"/>
        <v>0</v>
      </c>
      <c r="X48" s="28">
        <f>'Proposed Rates'!G154</f>
        <v>7.1000000000000004E-3</v>
      </c>
      <c r="Y48" s="59">
        <f>$F$18*(1+X73)</f>
        <v>10338</v>
      </c>
      <c r="Z48" s="26">
        <f>Y48*X48</f>
        <v>73.399799999999999</v>
      </c>
      <c r="AA48" s="27"/>
      <c r="AB48" s="30">
        <f t="shared" si="3"/>
        <v>0</v>
      </c>
      <c r="AC48" s="31">
        <f t="shared" si="4"/>
        <v>0</v>
      </c>
      <c r="AE48" s="28">
        <f>'Proposed Rates'!H154</f>
        <v>7.1000000000000004E-3</v>
      </c>
      <c r="AF48" s="59">
        <f>$F$18*(1+AE73)</f>
        <v>10338</v>
      </c>
      <c r="AG48" s="26">
        <f>AF48*AE48</f>
        <v>73.399799999999999</v>
      </c>
      <c r="AH48" s="27"/>
      <c r="AI48" s="30">
        <f t="shared" si="5"/>
        <v>0</v>
      </c>
      <c r="AJ48" s="31">
        <f t="shared" si="6"/>
        <v>0</v>
      </c>
      <c r="AL48" s="28">
        <f>'Proposed Rates'!I154</f>
        <v>7.1000000000000004E-3</v>
      </c>
      <c r="AM48" s="59">
        <f>$F$18*(1+AL73)</f>
        <v>10338</v>
      </c>
      <c r="AN48" s="26">
        <f>AM48*AL48</f>
        <v>73.399799999999999</v>
      </c>
      <c r="AO48" s="27"/>
      <c r="AP48" s="30">
        <f t="shared" si="7"/>
        <v>0</v>
      </c>
      <c r="AQ48" s="31">
        <f t="shared" si="8"/>
        <v>0</v>
      </c>
    </row>
    <row r="49" spans="2:43" ht="25" x14ac:dyDescent="0.25">
      <c r="B49" s="60" t="s">
        <v>29</v>
      </c>
      <c r="C49" s="27"/>
      <c r="D49" s="56" t="s">
        <v>20</v>
      </c>
      <c r="E49" s="57"/>
      <c r="F49" s="28">
        <f>'Proposed Rates'!D168</f>
        <v>5.0000000000000001E-3</v>
      </c>
      <c r="G49" s="58">
        <f>G48</f>
        <v>10335</v>
      </c>
      <c r="H49" s="26">
        <f>G49*F49</f>
        <v>51.675000000000004</v>
      </c>
      <c r="I49" s="27"/>
      <c r="J49" s="28">
        <f>'Proposed Rates'!E168</f>
        <v>5.0000000000000001E-3</v>
      </c>
      <c r="K49" s="59">
        <f>K48</f>
        <v>10338</v>
      </c>
      <c r="L49" s="26">
        <f>K49*J49</f>
        <v>51.69</v>
      </c>
      <c r="M49" s="27"/>
      <c r="N49" s="30">
        <f t="shared" si="58"/>
        <v>1.4999999999993463E-2</v>
      </c>
      <c r="O49" s="31">
        <f t="shared" si="59"/>
        <v>2.9027576197374863E-4</v>
      </c>
      <c r="Q49" s="28">
        <f>'Proposed Rates'!F168</f>
        <v>5.0000000000000001E-3</v>
      </c>
      <c r="R49" s="59">
        <f>R48</f>
        <v>10338</v>
      </c>
      <c r="S49" s="26">
        <f>R49*Q49</f>
        <v>51.69</v>
      </c>
      <c r="T49" s="27"/>
      <c r="U49" s="30">
        <f t="shared" si="1"/>
        <v>0</v>
      </c>
      <c r="V49" s="31">
        <f t="shared" si="2"/>
        <v>0</v>
      </c>
      <c r="X49" s="28">
        <f>'Proposed Rates'!G168</f>
        <v>5.0000000000000001E-3</v>
      </c>
      <c r="Y49" s="59">
        <f>Y48</f>
        <v>10338</v>
      </c>
      <c r="Z49" s="26">
        <f>Y49*X49</f>
        <v>51.69</v>
      </c>
      <c r="AA49" s="27"/>
      <c r="AB49" s="30">
        <f t="shared" si="3"/>
        <v>0</v>
      </c>
      <c r="AC49" s="31">
        <f t="shared" si="4"/>
        <v>0</v>
      </c>
      <c r="AE49" s="28">
        <f>'Proposed Rates'!H168</f>
        <v>5.0000000000000001E-3</v>
      </c>
      <c r="AF49" s="59">
        <f>AF48</f>
        <v>10338</v>
      </c>
      <c r="AG49" s="26">
        <f>AF49*AE49</f>
        <v>51.69</v>
      </c>
      <c r="AH49" s="27"/>
      <c r="AI49" s="30">
        <f t="shared" si="5"/>
        <v>0</v>
      </c>
      <c r="AJ49" s="31">
        <f t="shared" si="6"/>
        <v>0</v>
      </c>
      <c r="AL49" s="28">
        <f>'Proposed Rates'!I168</f>
        <v>5.0000000000000001E-3</v>
      </c>
      <c r="AM49" s="59">
        <f>AM48</f>
        <v>10338</v>
      </c>
      <c r="AN49" s="26">
        <f>AM49*AL49</f>
        <v>51.69</v>
      </c>
      <c r="AO49" s="27"/>
      <c r="AP49" s="30">
        <f t="shared" si="7"/>
        <v>0</v>
      </c>
      <c r="AQ49" s="31">
        <f t="shared" si="8"/>
        <v>0</v>
      </c>
    </row>
    <row r="50" spans="2:43" ht="26" x14ac:dyDescent="0.25">
      <c r="B50" s="50" t="s">
        <v>30</v>
      </c>
      <c r="C50" s="35"/>
      <c r="D50" s="35"/>
      <c r="E50" s="35"/>
      <c r="F50" s="61"/>
      <c r="G50" s="53"/>
      <c r="H50" s="54">
        <f>SUM(H47:H49)</f>
        <v>446.29955000000001</v>
      </c>
      <c r="I50" s="62"/>
      <c r="J50" s="63"/>
      <c r="K50" s="64"/>
      <c r="L50" s="54">
        <f>SUM(L47:L49)</f>
        <v>452.00874000000005</v>
      </c>
      <c r="M50" s="62"/>
      <c r="N50" s="37">
        <f t="shared" si="58"/>
        <v>5.7091900000000351</v>
      </c>
      <c r="O50" s="38">
        <f t="shared" si="59"/>
        <v>1.2792282672030557E-2</v>
      </c>
      <c r="Q50" s="63"/>
      <c r="R50" s="64"/>
      <c r="S50" s="54">
        <f>SUM(S47:S49)</f>
        <v>471.42874</v>
      </c>
      <c r="T50" s="62"/>
      <c r="U50" s="37">
        <f t="shared" si="1"/>
        <v>19.419999999999959</v>
      </c>
      <c r="V50" s="38">
        <f t="shared" si="2"/>
        <v>4.2963771010268423E-2</v>
      </c>
      <c r="X50" s="63"/>
      <c r="Y50" s="64"/>
      <c r="Z50" s="54">
        <f>SUM(Z47:Z49)</f>
        <v>494.70873999999998</v>
      </c>
      <c r="AA50" s="62"/>
      <c r="AB50" s="37">
        <f t="shared" si="3"/>
        <v>23.279999999999973</v>
      </c>
      <c r="AC50" s="38">
        <f t="shared" si="4"/>
        <v>4.9381800524083391E-2</v>
      </c>
      <c r="AE50" s="63"/>
      <c r="AF50" s="64"/>
      <c r="AG50" s="54">
        <f>SUM(AG47:AG49)</f>
        <v>506.55874</v>
      </c>
      <c r="AH50" s="62"/>
      <c r="AI50" s="37">
        <f t="shared" si="5"/>
        <v>11.850000000000023</v>
      </c>
      <c r="AJ50" s="38">
        <f t="shared" si="6"/>
        <v>2.3953488268673044E-2</v>
      </c>
      <c r="AL50" s="63"/>
      <c r="AM50" s="64"/>
      <c r="AN50" s="54">
        <f>SUM(AN47:AN49)</f>
        <v>515.21874000000003</v>
      </c>
      <c r="AO50" s="62"/>
      <c r="AP50" s="37">
        <f t="shared" si="7"/>
        <v>8.660000000000025</v>
      </c>
      <c r="AQ50" s="38">
        <f t="shared" si="8"/>
        <v>1.7095746882187887E-2</v>
      </c>
    </row>
    <row r="51" spans="2:43" ht="25" x14ac:dyDescent="0.25">
      <c r="B51" s="65" t="s">
        <v>31</v>
      </c>
      <c r="C51" s="21"/>
      <c r="D51" s="22" t="s">
        <v>20</v>
      </c>
      <c r="E51" s="23"/>
      <c r="F51" s="66">
        <f>'Proposed Rates'!D181</f>
        <v>3.3999999999999998E-3</v>
      </c>
      <c r="G51" s="58">
        <f>G49</f>
        <v>10335</v>
      </c>
      <c r="H51" s="67">
        <f t="shared" ref="H51:H53" si="60">G51*F51</f>
        <v>35.138999999999996</v>
      </c>
      <c r="I51" s="27"/>
      <c r="J51" s="66">
        <f>'Proposed Rates'!E181</f>
        <v>3.3999999999999998E-3</v>
      </c>
      <c r="K51" s="59">
        <f>K49</f>
        <v>10338</v>
      </c>
      <c r="L51" s="67">
        <f t="shared" ref="L51:L53" si="61">K51*J51</f>
        <v>35.1492</v>
      </c>
      <c r="M51" s="27"/>
      <c r="N51" s="30">
        <f t="shared" si="58"/>
        <v>1.020000000000465E-2</v>
      </c>
      <c r="O51" s="68">
        <f t="shared" si="59"/>
        <v>2.9027576197400754E-4</v>
      </c>
      <c r="Q51" s="66">
        <f>'Proposed Rates'!F181</f>
        <v>3.3999999999999998E-3</v>
      </c>
      <c r="R51" s="59">
        <f>R49</f>
        <v>10338</v>
      </c>
      <c r="S51" s="67">
        <f t="shared" ref="S51:S53" si="62">R51*Q51</f>
        <v>35.1492</v>
      </c>
      <c r="T51" s="27"/>
      <c r="U51" s="30">
        <f t="shared" si="1"/>
        <v>0</v>
      </c>
      <c r="V51" s="68">
        <f t="shared" si="2"/>
        <v>0</v>
      </c>
      <c r="X51" s="66">
        <f>'Proposed Rates'!G181</f>
        <v>3.3999999999999998E-3</v>
      </c>
      <c r="Y51" s="59">
        <f>Y49</f>
        <v>10338</v>
      </c>
      <c r="Z51" s="67">
        <f t="shared" ref="Z51:Z53" si="63">Y51*X51</f>
        <v>35.1492</v>
      </c>
      <c r="AA51" s="27"/>
      <c r="AB51" s="30">
        <f t="shared" si="3"/>
        <v>0</v>
      </c>
      <c r="AC51" s="68">
        <f t="shared" si="4"/>
        <v>0</v>
      </c>
      <c r="AE51" s="66">
        <f>'Proposed Rates'!H181</f>
        <v>3.3999999999999998E-3</v>
      </c>
      <c r="AF51" s="59">
        <f>AF49</f>
        <v>10338</v>
      </c>
      <c r="AG51" s="67">
        <f t="shared" ref="AG51:AG53" si="64">AF51*AE51</f>
        <v>35.1492</v>
      </c>
      <c r="AH51" s="27"/>
      <c r="AI51" s="30">
        <f t="shared" si="5"/>
        <v>0</v>
      </c>
      <c r="AJ51" s="68">
        <f t="shared" si="6"/>
        <v>0</v>
      </c>
      <c r="AL51" s="66">
        <f>'Proposed Rates'!I181</f>
        <v>3.3999999999999998E-3</v>
      </c>
      <c r="AM51" s="59">
        <f>AM49</f>
        <v>10338</v>
      </c>
      <c r="AN51" s="67">
        <f t="shared" ref="AN51:AN53" si="65">AM51*AL51</f>
        <v>35.1492</v>
      </c>
      <c r="AO51" s="27"/>
      <c r="AP51" s="30">
        <f t="shared" si="7"/>
        <v>0</v>
      </c>
      <c r="AQ51" s="68">
        <f t="shared" si="8"/>
        <v>0</v>
      </c>
    </row>
    <row r="52" spans="2:43" ht="25" x14ac:dyDescent="0.25">
      <c r="B52" s="65" t="s">
        <v>32</v>
      </c>
      <c r="C52" s="21"/>
      <c r="D52" s="22" t="s">
        <v>20</v>
      </c>
      <c r="E52" s="23"/>
      <c r="F52" s="66">
        <f>'Proposed Rates'!D195</f>
        <v>5.0000000000000001E-4</v>
      </c>
      <c r="G52" s="58">
        <f>G49</f>
        <v>10335</v>
      </c>
      <c r="H52" s="67">
        <f t="shared" si="60"/>
        <v>5.1675000000000004</v>
      </c>
      <c r="I52" s="27"/>
      <c r="J52" s="66">
        <f>'Proposed Rates'!E195</f>
        <v>5.0000000000000001E-4</v>
      </c>
      <c r="K52" s="59">
        <f>K49</f>
        <v>10338</v>
      </c>
      <c r="L52" s="67">
        <f t="shared" si="61"/>
        <v>5.1690000000000005</v>
      </c>
      <c r="M52" s="27"/>
      <c r="N52" s="30">
        <f t="shared" si="58"/>
        <v>1.5000000000000568E-3</v>
      </c>
      <c r="O52" s="68">
        <f t="shared" si="59"/>
        <v>2.9027576197388616E-4</v>
      </c>
      <c r="Q52" s="66">
        <f>'Proposed Rates'!F195</f>
        <v>5.0000000000000001E-4</v>
      </c>
      <c r="R52" s="59">
        <f>R49</f>
        <v>10338</v>
      </c>
      <c r="S52" s="67">
        <f t="shared" si="62"/>
        <v>5.1690000000000005</v>
      </c>
      <c r="T52" s="27"/>
      <c r="U52" s="30">
        <f t="shared" si="1"/>
        <v>0</v>
      </c>
      <c r="V52" s="68">
        <f t="shared" si="2"/>
        <v>0</v>
      </c>
      <c r="X52" s="66">
        <f>'Proposed Rates'!G195</f>
        <v>5.0000000000000001E-4</v>
      </c>
      <c r="Y52" s="59">
        <f>Y49</f>
        <v>10338</v>
      </c>
      <c r="Z52" s="67">
        <f t="shared" si="63"/>
        <v>5.1690000000000005</v>
      </c>
      <c r="AA52" s="27"/>
      <c r="AB52" s="30">
        <f t="shared" si="3"/>
        <v>0</v>
      </c>
      <c r="AC52" s="68">
        <f t="shared" si="4"/>
        <v>0</v>
      </c>
      <c r="AE52" s="66">
        <f>'Proposed Rates'!H195</f>
        <v>5.0000000000000001E-4</v>
      </c>
      <c r="AF52" s="59">
        <f>AF49</f>
        <v>10338</v>
      </c>
      <c r="AG52" s="67">
        <f t="shared" si="64"/>
        <v>5.1690000000000005</v>
      </c>
      <c r="AH52" s="27"/>
      <c r="AI52" s="30">
        <f t="shared" si="5"/>
        <v>0</v>
      </c>
      <c r="AJ52" s="68">
        <f t="shared" si="6"/>
        <v>0</v>
      </c>
      <c r="AL52" s="66">
        <f>'Proposed Rates'!I195</f>
        <v>5.0000000000000001E-4</v>
      </c>
      <c r="AM52" s="59">
        <f>AM49</f>
        <v>10338</v>
      </c>
      <c r="AN52" s="67">
        <f t="shared" si="65"/>
        <v>5.1690000000000005</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6500</v>
      </c>
      <c r="H54" s="67">
        <f t="shared" ref="H54:H56" si="66">G54*F54</f>
        <v>656.5</v>
      </c>
      <c r="I54" s="27"/>
      <c r="J54" s="66">
        <f>'Proposed Rates'!E222</f>
        <v>0.10100000000000001</v>
      </c>
      <c r="K54" s="71">
        <f>$G$54</f>
        <v>6500</v>
      </c>
      <c r="L54" s="67">
        <f t="shared" ref="L54:L56" si="67">K54*J54</f>
        <v>656.5</v>
      </c>
      <c r="M54" s="27"/>
      <c r="N54" s="30">
        <f t="shared" si="58"/>
        <v>0</v>
      </c>
      <c r="O54" s="68">
        <f t="shared" si="59"/>
        <v>0</v>
      </c>
      <c r="Q54" s="66">
        <f>'Proposed Rates'!F222</f>
        <v>0.10100000000000001</v>
      </c>
      <c r="R54" s="71">
        <f>$G$54</f>
        <v>6500</v>
      </c>
      <c r="S54" s="67">
        <f t="shared" ref="S54:S56" si="68">R54*Q54</f>
        <v>656.5</v>
      </c>
      <c r="T54" s="27"/>
      <c r="U54" s="30">
        <f t="shared" si="1"/>
        <v>0</v>
      </c>
      <c r="V54" s="68">
        <f t="shared" si="2"/>
        <v>0</v>
      </c>
      <c r="X54" s="66">
        <f>'Proposed Rates'!G222</f>
        <v>0.10100000000000001</v>
      </c>
      <c r="Y54" s="71">
        <f>$G$54</f>
        <v>6500</v>
      </c>
      <c r="Z54" s="67">
        <f t="shared" ref="Z54:Z56" si="69">Y54*X54</f>
        <v>656.5</v>
      </c>
      <c r="AA54" s="27"/>
      <c r="AB54" s="30">
        <f t="shared" si="3"/>
        <v>0</v>
      </c>
      <c r="AC54" s="68">
        <f t="shared" si="4"/>
        <v>0</v>
      </c>
      <c r="AE54" s="66">
        <f>'Proposed Rates'!H222</f>
        <v>0.10100000000000001</v>
      </c>
      <c r="AF54" s="71">
        <f>$G$54</f>
        <v>6500</v>
      </c>
      <c r="AG54" s="67">
        <f t="shared" ref="AG54:AG56" si="70">AF54*AE54</f>
        <v>656.5</v>
      </c>
      <c r="AH54" s="27"/>
      <c r="AI54" s="30">
        <f t="shared" si="5"/>
        <v>0</v>
      </c>
      <c r="AJ54" s="68">
        <f t="shared" si="6"/>
        <v>0</v>
      </c>
      <c r="AL54" s="66">
        <f>'Proposed Rates'!I222</f>
        <v>0.10100000000000001</v>
      </c>
      <c r="AM54" s="71">
        <f>$G$54</f>
        <v>6500</v>
      </c>
      <c r="AN54" s="67">
        <f t="shared" ref="AN54:AN56" si="71">AM54*AL54</f>
        <v>656.5</v>
      </c>
      <c r="AO54" s="27"/>
      <c r="AP54" s="30">
        <f t="shared" si="7"/>
        <v>0</v>
      </c>
      <c r="AQ54" s="68">
        <f t="shared" si="8"/>
        <v>0</v>
      </c>
    </row>
    <row r="55" spans="2:43" x14ac:dyDescent="0.25">
      <c r="B55" s="43" t="s">
        <v>35</v>
      </c>
      <c r="C55" s="21"/>
      <c r="D55" s="22"/>
      <c r="E55" s="23"/>
      <c r="F55" s="66">
        <f>'Proposed Rates'!D223</f>
        <v>0.14399999999999999</v>
      </c>
      <c r="G55" s="71">
        <f>0.17*$F$18</f>
        <v>1700.0000000000002</v>
      </c>
      <c r="H55" s="67">
        <f t="shared" si="66"/>
        <v>244.8</v>
      </c>
      <c r="I55" s="27"/>
      <c r="J55" s="66">
        <f>'Proposed Rates'!E223</f>
        <v>0.14399999999999999</v>
      </c>
      <c r="K55" s="71">
        <f>$G$55</f>
        <v>1700.0000000000002</v>
      </c>
      <c r="L55" s="67">
        <f t="shared" si="67"/>
        <v>244.8</v>
      </c>
      <c r="M55" s="27"/>
      <c r="N55" s="30">
        <f t="shared" si="58"/>
        <v>0</v>
      </c>
      <c r="O55" s="68">
        <f t="shared" si="59"/>
        <v>0</v>
      </c>
      <c r="Q55" s="66">
        <f>'Proposed Rates'!F223</f>
        <v>0.14399999999999999</v>
      </c>
      <c r="R55" s="71">
        <f>$G$55</f>
        <v>1700.0000000000002</v>
      </c>
      <c r="S55" s="67">
        <f t="shared" si="68"/>
        <v>244.8</v>
      </c>
      <c r="T55" s="27"/>
      <c r="U55" s="30">
        <f t="shared" si="1"/>
        <v>0</v>
      </c>
      <c r="V55" s="68">
        <f t="shared" si="2"/>
        <v>0</v>
      </c>
      <c r="X55" s="66">
        <f>'Proposed Rates'!G223</f>
        <v>0.14399999999999999</v>
      </c>
      <c r="Y55" s="71">
        <f>$G$55</f>
        <v>1700.0000000000002</v>
      </c>
      <c r="Z55" s="67">
        <f t="shared" si="69"/>
        <v>244.8</v>
      </c>
      <c r="AA55" s="27"/>
      <c r="AB55" s="30">
        <f t="shared" si="3"/>
        <v>0</v>
      </c>
      <c r="AC55" s="68">
        <f t="shared" si="4"/>
        <v>0</v>
      </c>
      <c r="AE55" s="66">
        <f>'Proposed Rates'!H223</f>
        <v>0.14399999999999999</v>
      </c>
      <c r="AF55" s="71">
        <f>$G$55</f>
        <v>1700.0000000000002</v>
      </c>
      <c r="AG55" s="67">
        <f t="shared" si="70"/>
        <v>244.8</v>
      </c>
      <c r="AH55" s="27"/>
      <c r="AI55" s="30">
        <f t="shared" si="5"/>
        <v>0</v>
      </c>
      <c r="AJ55" s="68">
        <f t="shared" si="6"/>
        <v>0</v>
      </c>
      <c r="AL55" s="66">
        <f>'Proposed Rates'!I223</f>
        <v>0.14399999999999999</v>
      </c>
      <c r="AM55" s="71">
        <f>$G$55</f>
        <v>1700.0000000000002</v>
      </c>
      <c r="AN55" s="67">
        <f t="shared" si="71"/>
        <v>244.8</v>
      </c>
      <c r="AO55" s="27"/>
      <c r="AP55" s="30">
        <f t="shared" si="7"/>
        <v>0</v>
      </c>
      <c r="AQ55" s="68">
        <f t="shared" si="8"/>
        <v>0</v>
      </c>
    </row>
    <row r="56" spans="2:43" x14ac:dyDescent="0.25">
      <c r="B56" s="11" t="s">
        <v>36</v>
      </c>
      <c r="C56" s="21"/>
      <c r="D56" s="22"/>
      <c r="E56" s="23"/>
      <c r="F56" s="66">
        <f>'Proposed Rates'!D224</f>
        <v>0.20799999999999999</v>
      </c>
      <c r="G56" s="71">
        <f>0.18*$F$18</f>
        <v>1800</v>
      </c>
      <c r="H56" s="67">
        <f t="shared" si="66"/>
        <v>374.4</v>
      </c>
      <c r="I56" s="27"/>
      <c r="J56" s="66">
        <f>'Proposed Rates'!E224</f>
        <v>0.20799999999999999</v>
      </c>
      <c r="K56" s="71">
        <f>$G$56</f>
        <v>1800</v>
      </c>
      <c r="L56" s="67">
        <f t="shared" si="67"/>
        <v>374.4</v>
      </c>
      <c r="M56" s="27"/>
      <c r="N56" s="30">
        <f t="shared" si="58"/>
        <v>0</v>
      </c>
      <c r="O56" s="68">
        <f t="shared" si="59"/>
        <v>0</v>
      </c>
      <c r="Q56" s="66">
        <f>'Proposed Rates'!F224</f>
        <v>0.20799999999999999</v>
      </c>
      <c r="R56" s="71">
        <f>$G$56</f>
        <v>1800</v>
      </c>
      <c r="S56" s="67">
        <f t="shared" si="68"/>
        <v>374.4</v>
      </c>
      <c r="T56" s="27"/>
      <c r="U56" s="30">
        <f t="shared" si="1"/>
        <v>0</v>
      </c>
      <c r="V56" s="68">
        <f t="shared" si="2"/>
        <v>0</v>
      </c>
      <c r="X56" s="66">
        <f>'Proposed Rates'!G224</f>
        <v>0.20799999999999999</v>
      </c>
      <c r="Y56" s="71">
        <f>$G$56</f>
        <v>1800</v>
      </c>
      <c r="Z56" s="67">
        <f t="shared" si="69"/>
        <v>374.4</v>
      </c>
      <c r="AA56" s="27"/>
      <c r="AB56" s="30">
        <f t="shared" si="3"/>
        <v>0</v>
      </c>
      <c r="AC56" s="68">
        <f t="shared" si="4"/>
        <v>0</v>
      </c>
      <c r="AE56" s="66">
        <f>'Proposed Rates'!H224</f>
        <v>0.20799999999999999</v>
      </c>
      <c r="AF56" s="71">
        <f>$G$56</f>
        <v>1800</v>
      </c>
      <c r="AG56" s="67">
        <f t="shared" si="70"/>
        <v>374.4</v>
      </c>
      <c r="AH56" s="27"/>
      <c r="AI56" s="30">
        <f t="shared" si="5"/>
        <v>0</v>
      </c>
      <c r="AJ56" s="68">
        <f t="shared" si="6"/>
        <v>0</v>
      </c>
      <c r="AL56" s="66">
        <f>'Proposed Rates'!I224</f>
        <v>0.20799999999999999</v>
      </c>
      <c r="AM56" s="71">
        <f>$G$56</f>
        <v>1800</v>
      </c>
      <c r="AN56" s="67">
        <f t="shared" si="71"/>
        <v>374.4</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9250</v>
      </c>
      <c r="H58" s="67">
        <f>G58*F58</f>
        <v>1285.7500000000002</v>
      </c>
      <c r="I58" s="77"/>
      <c r="J58" s="66">
        <f>'Proposed Rates'!E227</f>
        <v>0.13900000000000001</v>
      </c>
      <c r="K58" s="76">
        <f>$G$58</f>
        <v>9250</v>
      </c>
      <c r="L58" s="67">
        <f>K58*J58</f>
        <v>1285.7500000000002</v>
      </c>
      <c r="M58" s="77"/>
      <c r="N58" s="78">
        <f t="shared" si="58"/>
        <v>0</v>
      </c>
      <c r="O58" s="68">
        <f t="shared" si="59"/>
        <v>0</v>
      </c>
      <c r="Q58" s="66">
        <f>'Proposed Rates'!F227</f>
        <v>0.13900000000000001</v>
      </c>
      <c r="R58" s="76">
        <f>$G$58</f>
        <v>9250</v>
      </c>
      <c r="S58" s="67">
        <f>R58*Q58</f>
        <v>1285.7500000000002</v>
      </c>
      <c r="T58" s="77"/>
      <c r="U58" s="78">
        <f t="shared" si="1"/>
        <v>0</v>
      </c>
      <c r="V58" s="68">
        <f t="shared" si="2"/>
        <v>0</v>
      </c>
      <c r="X58" s="66">
        <f>'Proposed Rates'!G227</f>
        <v>0.13900000000000001</v>
      </c>
      <c r="Y58" s="76">
        <f>$G$58</f>
        <v>9250</v>
      </c>
      <c r="Z58" s="67">
        <f>Y58*X58</f>
        <v>1285.7500000000002</v>
      </c>
      <c r="AA58" s="77"/>
      <c r="AB58" s="78">
        <f t="shared" si="3"/>
        <v>0</v>
      </c>
      <c r="AC58" s="68">
        <f t="shared" si="4"/>
        <v>0</v>
      </c>
      <c r="AE58" s="66">
        <f>'Proposed Rates'!H227</f>
        <v>0.13900000000000001</v>
      </c>
      <c r="AF58" s="76">
        <f>$G$58</f>
        <v>9250</v>
      </c>
      <c r="AG58" s="67">
        <f>AF58*AE58</f>
        <v>1285.7500000000002</v>
      </c>
      <c r="AH58" s="77"/>
      <c r="AI58" s="78">
        <f t="shared" si="5"/>
        <v>0</v>
      </c>
      <c r="AJ58" s="68">
        <f t="shared" si="6"/>
        <v>0</v>
      </c>
      <c r="AL58" s="66">
        <f>'Proposed Rates'!I227</f>
        <v>0.13900000000000001</v>
      </c>
      <c r="AM58" s="76">
        <f>$G$58</f>
        <v>9250</v>
      </c>
      <c r="AN58" s="67">
        <f>AM58*AL58</f>
        <v>1285.7500000000002</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1762.5560499999999</v>
      </c>
      <c r="I60" s="94"/>
      <c r="J60" s="95"/>
      <c r="K60" s="95"/>
      <c r="L60" s="97">
        <f>SUM(L51:L56,L50)</f>
        <v>1768.6469399999999</v>
      </c>
      <c r="M60" s="96"/>
      <c r="N60" s="97">
        <f t="shared" ref="N60" si="72">L60-H60</f>
        <v>6.0908899999999448</v>
      </c>
      <c r="O60" s="98">
        <f t="shared" ref="O60" si="73">IF((H60)=0,"",(N60/H60))</f>
        <v>3.4557142168613279E-3</v>
      </c>
      <c r="Q60" s="95"/>
      <c r="R60" s="95"/>
      <c r="S60" s="97">
        <f>SUM(S51:S56,S50)</f>
        <v>1788.0869399999999</v>
      </c>
      <c r="T60" s="96"/>
      <c r="U60" s="97">
        <f t="shared" si="1"/>
        <v>19.440000000000055</v>
      </c>
      <c r="V60" s="98">
        <f>IF((L60)=0,"",(U60/L60))</f>
        <v>1.0991453161364165E-2</v>
      </c>
      <c r="X60" s="95"/>
      <c r="Y60" s="95"/>
      <c r="Z60" s="97">
        <f>SUM(Z51:Z56,Z50)</f>
        <v>1811.3869399999999</v>
      </c>
      <c r="AA60" s="96"/>
      <c r="AB60" s="97">
        <f t="shared" si="3"/>
        <v>23.299999999999955</v>
      </c>
      <c r="AC60" s="98">
        <f>IF((S60)=0,"",(AB60/S60))</f>
        <v>1.3030686304324753E-2</v>
      </c>
      <c r="AE60" s="95"/>
      <c r="AF60" s="95"/>
      <c r="AG60" s="97">
        <f>SUM(AG51:AG56,AG50)</f>
        <v>1823.2569399999998</v>
      </c>
      <c r="AH60" s="96"/>
      <c r="AI60" s="97">
        <f t="shared" ref="AI60:AI64" si="74">AG60-Z60</f>
        <v>11.869999999999891</v>
      </c>
      <c r="AJ60" s="98">
        <f>IF((Z60)=0,"",(AI60/Z60))</f>
        <v>6.5529897217873794E-3</v>
      </c>
      <c r="AL60" s="95"/>
      <c r="AM60" s="95"/>
      <c r="AN60" s="97">
        <f>SUM(AN51:AN56,AN50)</f>
        <v>1831.9369399999998</v>
      </c>
      <c r="AO60" s="96"/>
      <c r="AP60" s="97">
        <f t="shared" ref="AP60:AP64" si="75">AN60-AG60</f>
        <v>8.6800000000000637</v>
      </c>
      <c r="AQ60" s="98">
        <f>IF((AG60)=0,"",(AP60/AG60))</f>
        <v>4.7607113454892786E-3</v>
      </c>
    </row>
    <row r="61" spans="2:43" x14ac:dyDescent="0.25">
      <c r="B61" s="99" t="s">
        <v>40</v>
      </c>
      <c r="C61" s="21"/>
      <c r="D61" s="21"/>
      <c r="E61" s="21"/>
      <c r="F61" s="100">
        <v>0.13</v>
      </c>
      <c r="G61" s="101"/>
      <c r="H61" s="102">
        <f>H60*F61</f>
        <v>229.13228649999999</v>
      </c>
      <c r="I61" s="103"/>
      <c r="J61" s="104">
        <v>0.13</v>
      </c>
      <c r="K61" s="103"/>
      <c r="L61" s="105">
        <f>L60*J61</f>
        <v>229.92410219999999</v>
      </c>
      <c r="M61" s="106"/>
      <c r="N61" s="107">
        <f t="shared" si="58"/>
        <v>0.79181570000000079</v>
      </c>
      <c r="O61" s="108">
        <f t="shared" si="59"/>
        <v>3.4557142168613626E-3</v>
      </c>
      <c r="Q61" s="104">
        <v>0.13</v>
      </c>
      <c r="R61" s="103"/>
      <c r="S61" s="105">
        <f>S60*Q61</f>
        <v>232.45130219999999</v>
      </c>
      <c r="T61" s="106"/>
      <c r="U61" s="107">
        <f t="shared" si="1"/>
        <v>2.5271999999999935</v>
      </c>
      <c r="V61" s="108">
        <f t="shared" ref="V61:V70" si="76">IF((L61)=0,"",(U61/L61))</f>
        <v>1.0991453161364104E-2</v>
      </c>
      <c r="X61" s="104">
        <v>0.13</v>
      </c>
      <c r="Y61" s="103"/>
      <c r="Z61" s="105">
        <f>Z60*X61</f>
        <v>235.48030219999998</v>
      </c>
      <c r="AA61" s="106"/>
      <c r="AB61" s="107">
        <f t="shared" si="3"/>
        <v>3.0289999999999964</v>
      </c>
      <c r="AC61" s="108">
        <f t="shared" ref="AC61:AC70" si="77">IF((S61)=0,"",(AB61/S61))</f>
        <v>1.3030686304324763E-2</v>
      </c>
      <c r="AE61" s="104">
        <v>0.13</v>
      </c>
      <c r="AF61" s="103"/>
      <c r="AG61" s="105">
        <f>AG60*AE61</f>
        <v>237.02340219999996</v>
      </c>
      <c r="AH61" s="106"/>
      <c r="AI61" s="107">
        <f t="shared" si="74"/>
        <v>1.5430999999999813</v>
      </c>
      <c r="AJ61" s="108">
        <f t="shared" ref="AJ61:AJ70" si="78">IF((Z61)=0,"",(AI61/Z61))</f>
        <v>6.5529897217873594E-3</v>
      </c>
      <c r="AL61" s="104">
        <v>0.13</v>
      </c>
      <c r="AM61" s="103"/>
      <c r="AN61" s="105">
        <f>AN60*AL61</f>
        <v>238.15180219999999</v>
      </c>
      <c r="AO61" s="106"/>
      <c r="AP61" s="107">
        <f t="shared" si="75"/>
        <v>1.1284000000000276</v>
      </c>
      <c r="AQ61" s="108">
        <f t="shared" ref="AQ61:AQ70" si="79">IF((AG61)=0,"",(AP61/AG61))</f>
        <v>4.7607113454893601E-3</v>
      </c>
    </row>
    <row r="62" spans="2:43" ht="13" x14ac:dyDescent="0.25">
      <c r="B62" s="109" t="s">
        <v>41</v>
      </c>
      <c r="C62" s="21"/>
      <c r="D62" s="21"/>
      <c r="E62" s="21"/>
      <c r="F62" s="110"/>
      <c r="G62" s="101"/>
      <c r="H62" s="102">
        <f>H60+H61</f>
        <v>1991.6883364999999</v>
      </c>
      <c r="I62" s="103"/>
      <c r="J62" s="103"/>
      <c r="K62" s="103"/>
      <c r="L62" s="105">
        <f>L60+L61</f>
        <v>1998.5710421999997</v>
      </c>
      <c r="M62" s="106"/>
      <c r="N62" s="107">
        <f t="shared" si="58"/>
        <v>6.8827056999998604</v>
      </c>
      <c r="O62" s="108">
        <f t="shared" si="59"/>
        <v>3.4557142168612888E-3</v>
      </c>
      <c r="Q62" s="103"/>
      <c r="R62" s="103"/>
      <c r="S62" s="105">
        <f>S60+S61</f>
        <v>2020.5382421999998</v>
      </c>
      <c r="T62" s="106"/>
      <c r="U62" s="107">
        <f t="shared" si="1"/>
        <v>21.967200000000048</v>
      </c>
      <c r="V62" s="108">
        <f t="shared" si="76"/>
        <v>1.0991453161364158E-2</v>
      </c>
      <c r="X62" s="103"/>
      <c r="Y62" s="103"/>
      <c r="Z62" s="105">
        <f>Z60+Z61</f>
        <v>2046.8672422</v>
      </c>
      <c r="AA62" s="106"/>
      <c r="AB62" s="107">
        <f t="shared" si="3"/>
        <v>26.329000000000178</v>
      </c>
      <c r="AC62" s="108">
        <f t="shared" si="77"/>
        <v>1.3030686304324867E-2</v>
      </c>
      <c r="AE62" s="103"/>
      <c r="AF62" s="103"/>
      <c r="AG62" s="105">
        <f>AG60+AG61</f>
        <v>2060.2803421999997</v>
      </c>
      <c r="AH62" s="106"/>
      <c r="AI62" s="107">
        <f t="shared" si="74"/>
        <v>13.413099999999758</v>
      </c>
      <c r="AJ62" s="108">
        <f t="shared" si="78"/>
        <v>6.5529897217873213E-3</v>
      </c>
      <c r="AL62" s="103"/>
      <c r="AM62" s="103"/>
      <c r="AN62" s="105">
        <f>AN60+AN61</f>
        <v>2070.0887421999996</v>
      </c>
      <c r="AO62" s="106"/>
      <c r="AP62" s="107">
        <f t="shared" si="75"/>
        <v>9.8083999999998923</v>
      </c>
      <c r="AQ62" s="108">
        <f t="shared" si="79"/>
        <v>4.760711345489191E-3</v>
      </c>
    </row>
    <row r="63" spans="2:43" ht="15.75" customHeight="1" x14ac:dyDescent="0.25">
      <c r="B63" s="405" t="s">
        <v>127</v>
      </c>
      <c r="C63" s="405"/>
      <c r="D63" s="405"/>
      <c r="E63" s="21"/>
      <c r="F63" s="267">
        <f>'Proposed Rates'!D262</f>
        <v>0.318</v>
      </c>
      <c r="G63" s="101"/>
      <c r="H63" s="111">
        <f>F63*H60</f>
        <v>560.49282389999996</v>
      </c>
      <c r="I63" s="103"/>
      <c r="J63" s="268">
        <f>'Proposed Rates'!E262</f>
        <v>0.318</v>
      </c>
      <c r="K63" s="103"/>
      <c r="L63" s="112">
        <f>J63*L60</f>
        <v>562.42972692000001</v>
      </c>
      <c r="M63" s="106"/>
      <c r="N63" s="112">
        <f t="shared" si="58"/>
        <v>1.9369030200000452</v>
      </c>
      <c r="O63" s="113">
        <f t="shared" si="59"/>
        <v>3.4557142168614398E-3</v>
      </c>
      <c r="Q63" s="268">
        <f>'Proposed Rates'!F262</f>
        <v>0.318</v>
      </c>
      <c r="R63" s="103"/>
      <c r="S63" s="112">
        <f>Q63*S60</f>
        <v>568.61164692</v>
      </c>
      <c r="T63" s="106"/>
      <c r="U63" s="112">
        <f t="shared" si="1"/>
        <v>6.181919999999991</v>
      </c>
      <c r="V63" s="113">
        <f t="shared" si="76"/>
        <v>1.0991453161364117E-2</v>
      </c>
      <c r="X63" s="268">
        <f>'Proposed Rates'!G262</f>
        <v>0.318</v>
      </c>
      <c r="Y63" s="103"/>
      <c r="Z63" s="112">
        <f>X63*Z60</f>
        <v>576.02104692</v>
      </c>
      <c r="AA63" s="106"/>
      <c r="AB63" s="112">
        <f t="shared" si="3"/>
        <v>7.4094000000000051</v>
      </c>
      <c r="AC63" s="113">
        <f t="shared" si="77"/>
        <v>1.3030686304324787E-2</v>
      </c>
      <c r="AE63" s="268">
        <f>'Proposed Rates'!H262</f>
        <v>0.318</v>
      </c>
      <c r="AF63" s="103"/>
      <c r="AG63" s="112">
        <f>AE63*AG60</f>
        <v>579.79570691999993</v>
      </c>
      <c r="AH63" s="106"/>
      <c r="AI63" s="112">
        <f t="shared" si="74"/>
        <v>3.7746599999999262</v>
      </c>
      <c r="AJ63" s="113">
        <f t="shared" si="78"/>
        <v>6.5529897217873109E-3</v>
      </c>
      <c r="AL63" s="268">
        <f>'Proposed Rates'!I262</f>
        <v>0.318</v>
      </c>
      <c r="AM63" s="103"/>
      <c r="AN63" s="112">
        <f>AL63*AN60</f>
        <v>582.55594692</v>
      </c>
      <c r="AO63" s="106"/>
      <c r="AP63" s="112">
        <f t="shared" si="75"/>
        <v>2.7602400000000671</v>
      </c>
      <c r="AQ63" s="113">
        <f t="shared" si="79"/>
        <v>4.7607113454893593E-3</v>
      </c>
    </row>
    <row r="64" spans="2:43" ht="13.5" customHeight="1" thickBot="1" x14ac:dyDescent="0.3">
      <c r="B64" s="406" t="s">
        <v>126</v>
      </c>
      <c r="C64" s="406"/>
      <c r="D64" s="406"/>
      <c r="E64" s="114"/>
      <c r="F64" s="115"/>
      <c r="G64" s="116"/>
      <c r="H64" s="117">
        <f>H62-H63</f>
        <v>1431.1955125999998</v>
      </c>
      <c r="I64" s="118"/>
      <c r="J64" s="118"/>
      <c r="K64" s="118"/>
      <c r="L64" s="119">
        <f>L62-L63</f>
        <v>1436.1413152799996</v>
      </c>
      <c r="M64" s="120"/>
      <c r="N64" s="121">
        <f t="shared" si="58"/>
        <v>4.9458026799998152</v>
      </c>
      <c r="O64" s="122">
        <f t="shared" si="59"/>
        <v>3.4557142168612303E-3</v>
      </c>
      <c r="Q64" s="118"/>
      <c r="R64" s="118"/>
      <c r="S64" s="119">
        <f>S62-S63</f>
        <v>1451.9265952799997</v>
      </c>
      <c r="T64" s="120"/>
      <c r="U64" s="121">
        <f t="shared" si="1"/>
        <v>15.785280000000057</v>
      </c>
      <c r="V64" s="122">
        <f t="shared" si="76"/>
        <v>1.0991453161364175E-2</v>
      </c>
      <c r="X64" s="118"/>
      <c r="Y64" s="118"/>
      <c r="Z64" s="119">
        <f>Z62-Z63</f>
        <v>1470.8461952799998</v>
      </c>
      <c r="AA64" s="120"/>
      <c r="AB64" s="121">
        <f t="shared" si="3"/>
        <v>18.919600000000173</v>
      </c>
      <c r="AC64" s="122">
        <f t="shared" si="77"/>
        <v>1.30306863043249E-2</v>
      </c>
      <c r="AE64" s="118"/>
      <c r="AF64" s="118"/>
      <c r="AG64" s="119">
        <f>AG62-AG63</f>
        <v>1480.4846352799998</v>
      </c>
      <c r="AH64" s="120"/>
      <c r="AI64" s="121">
        <f t="shared" si="74"/>
        <v>9.6384399999999459</v>
      </c>
      <c r="AJ64" s="122">
        <f t="shared" si="78"/>
        <v>6.5529897217874028E-3</v>
      </c>
      <c r="AL64" s="118"/>
      <c r="AM64" s="118"/>
      <c r="AN64" s="119">
        <f>AN62-AN63</f>
        <v>1487.5327952799996</v>
      </c>
      <c r="AO64" s="120"/>
      <c r="AP64" s="121">
        <f t="shared" si="75"/>
        <v>7.0481599999998252</v>
      </c>
      <c r="AQ64" s="122">
        <f t="shared" si="79"/>
        <v>4.760711345489126E-3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1861.8560500000001</v>
      </c>
      <c r="I66" s="134"/>
      <c r="J66" s="135"/>
      <c r="K66" s="135"/>
      <c r="L66" s="137">
        <f>SUM(L57:L58,L50,L51:L53)</f>
        <v>1867.9469400000003</v>
      </c>
      <c r="M66" s="136"/>
      <c r="N66" s="137">
        <f t="shared" ref="N66:N70" si="80">L66-H66</f>
        <v>6.0908900000001722</v>
      </c>
      <c r="O66" s="98">
        <f t="shared" ref="O66:O70" si="81">IF((H66)=0,"",(N66/H66))</f>
        <v>3.2714075827721331E-3</v>
      </c>
      <c r="Q66" s="135"/>
      <c r="R66" s="135"/>
      <c r="S66" s="137">
        <f>SUM(S57:S58,S50,S51:S53)</f>
        <v>1887.3869400000005</v>
      </c>
      <c r="T66" s="136"/>
      <c r="U66" s="137">
        <f t="shared" si="1"/>
        <v>19.440000000000282</v>
      </c>
      <c r="V66" s="98">
        <f t="shared" si="76"/>
        <v>1.040714786042064E-2</v>
      </c>
      <c r="X66" s="135"/>
      <c r="Y66" s="135"/>
      <c r="Z66" s="137">
        <f>SUM(Z57:Z58,Z50,Z51:Z53)</f>
        <v>1910.6869400000005</v>
      </c>
      <c r="AA66" s="136"/>
      <c r="AB66" s="137">
        <f t="shared" si="3"/>
        <v>23.299999999999955</v>
      </c>
      <c r="AC66" s="98">
        <f t="shared" si="77"/>
        <v>1.2345110324860013E-2</v>
      </c>
      <c r="AE66" s="135"/>
      <c r="AF66" s="135"/>
      <c r="AG66" s="137">
        <f>SUM(AG57:AG58,AG50,AG51:AG53)</f>
        <v>1922.5569400000004</v>
      </c>
      <c r="AH66" s="136"/>
      <c r="AI66" s="137">
        <f t="shared" ref="AI66:AI70" si="82">AG66-Z66</f>
        <v>11.869999999999891</v>
      </c>
      <c r="AJ66" s="98">
        <f t="shared" si="78"/>
        <v>6.2124253594363753E-3</v>
      </c>
      <c r="AL66" s="135"/>
      <c r="AM66" s="135"/>
      <c r="AN66" s="137">
        <f>SUM(AN57:AN58,AN50,AN51:AN53)</f>
        <v>1931.2369400000005</v>
      </c>
      <c r="AO66" s="136"/>
      <c r="AP66" s="137">
        <f t="shared" ref="AP66:AP70" si="83">AN66-AG66</f>
        <v>8.6800000000000637</v>
      </c>
      <c r="AQ66" s="98">
        <f t="shared" si="79"/>
        <v>4.514820767805224E-3</v>
      </c>
    </row>
    <row r="67" spans="1:43" s="79" customFormat="1" x14ac:dyDescent="0.25">
      <c r="B67" s="138" t="s">
        <v>40</v>
      </c>
      <c r="C67" s="73"/>
      <c r="D67" s="73"/>
      <c r="E67" s="73"/>
      <c r="F67" s="139">
        <v>0.13</v>
      </c>
      <c r="G67" s="132"/>
      <c r="H67" s="140">
        <f>H66*F67</f>
        <v>242.04128650000001</v>
      </c>
      <c r="I67" s="141"/>
      <c r="J67" s="142">
        <v>0.13</v>
      </c>
      <c r="K67" s="143"/>
      <c r="L67" s="146">
        <f>L66*J67</f>
        <v>242.83310220000004</v>
      </c>
      <c r="M67" s="145"/>
      <c r="N67" s="146">
        <f t="shared" si="80"/>
        <v>0.79181570000002921</v>
      </c>
      <c r="O67" s="108">
        <f t="shared" si="81"/>
        <v>3.2714075827721613E-3</v>
      </c>
      <c r="Q67" s="142">
        <v>0.13</v>
      </c>
      <c r="R67" s="143"/>
      <c r="S67" s="144">
        <f>S66*Q67</f>
        <v>245.36030220000009</v>
      </c>
      <c r="T67" s="145"/>
      <c r="U67" s="146">
        <f t="shared" si="1"/>
        <v>2.5272000000000503</v>
      </c>
      <c r="V67" s="108">
        <f t="shared" si="76"/>
        <v>1.0407147860420695E-2</v>
      </c>
      <c r="X67" s="142">
        <v>0.13</v>
      </c>
      <c r="Y67" s="143"/>
      <c r="Z67" s="144">
        <f>Z66*X67</f>
        <v>248.38930220000006</v>
      </c>
      <c r="AA67" s="145"/>
      <c r="AB67" s="146">
        <f t="shared" si="3"/>
        <v>3.0289999999999679</v>
      </c>
      <c r="AC67" s="108">
        <f t="shared" si="77"/>
        <v>1.2345110324859906E-2</v>
      </c>
      <c r="AE67" s="142">
        <v>0.13</v>
      </c>
      <c r="AF67" s="143"/>
      <c r="AG67" s="146">
        <f>AG66*AE67</f>
        <v>249.93240220000007</v>
      </c>
      <c r="AH67" s="145"/>
      <c r="AI67" s="146">
        <f t="shared" si="82"/>
        <v>1.5431000000000097</v>
      </c>
      <c r="AJ67" s="108">
        <f t="shared" si="78"/>
        <v>6.2124253594364716E-3</v>
      </c>
      <c r="AL67" s="142">
        <v>0.13</v>
      </c>
      <c r="AM67" s="143"/>
      <c r="AN67" s="144">
        <f>AN66*AL67</f>
        <v>251.06080220000007</v>
      </c>
      <c r="AO67" s="145"/>
      <c r="AP67" s="146">
        <f t="shared" si="83"/>
        <v>1.1283999999999992</v>
      </c>
      <c r="AQ67" s="108">
        <f t="shared" si="79"/>
        <v>4.5148207678051876E-3</v>
      </c>
    </row>
    <row r="68" spans="1:43" s="79" customFormat="1" ht="13" x14ac:dyDescent="0.25">
      <c r="B68" s="147" t="s">
        <v>41</v>
      </c>
      <c r="C68" s="73"/>
      <c r="D68" s="73"/>
      <c r="E68" s="73"/>
      <c r="F68" s="148"/>
      <c r="G68" s="149"/>
      <c r="H68" s="140">
        <f>H66+H67</f>
        <v>2103.8973365000002</v>
      </c>
      <c r="I68" s="141"/>
      <c r="J68" s="141"/>
      <c r="K68" s="141"/>
      <c r="L68" s="144">
        <f>L66+L67</f>
        <v>2110.7800422000005</v>
      </c>
      <c r="M68" s="145"/>
      <c r="N68" s="146">
        <f t="shared" si="80"/>
        <v>6.8827057000003151</v>
      </c>
      <c r="O68" s="108">
        <f t="shared" si="81"/>
        <v>3.2714075827721904E-3</v>
      </c>
      <c r="Q68" s="141"/>
      <c r="R68" s="141"/>
      <c r="S68" s="144">
        <f>S66+S67</f>
        <v>2132.7472422000005</v>
      </c>
      <c r="T68" s="145"/>
      <c r="U68" s="146">
        <f t="shared" si="1"/>
        <v>21.967200000000048</v>
      </c>
      <c r="V68" s="108">
        <f t="shared" si="76"/>
        <v>1.0407147860420509E-2</v>
      </c>
      <c r="X68" s="141"/>
      <c r="Y68" s="141"/>
      <c r="Z68" s="144">
        <f>Z66+Z67</f>
        <v>2159.0762422000007</v>
      </c>
      <c r="AA68" s="145"/>
      <c r="AB68" s="146">
        <f t="shared" si="3"/>
        <v>26.329000000000178</v>
      </c>
      <c r="AC68" s="108">
        <f t="shared" si="77"/>
        <v>1.2345110324860123E-2</v>
      </c>
      <c r="AE68" s="141"/>
      <c r="AF68" s="141"/>
      <c r="AG68" s="144">
        <f>AG66+AG67</f>
        <v>2172.4893422000005</v>
      </c>
      <c r="AH68" s="145"/>
      <c r="AI68" s="146">
        <f t="shared" si="82"/>
        <v>13.413099999999758</v>
      </c>
      <c r="AJ68" s="108">
        <f t="shared" si="78"/>
        <v>6.2124253594363198E-3</v>
      </c>
      <c r="AL68" s="141"/>
      <c r="AM68" s="141"/>
      <c r="AN68" s="144">
        <f>AN66+AN67</f>
        <v>2182.2977422000004</v>
      </c>
      <c r="AO68" s="145"/>
      <c r="AP68" s="146">
        <f t="shared" si="83"/>
        <v>9.8083999999998923</v>
      </c>
      <c r="AQ68" s="108">
        <f t="shared" si="79"/>
        <v>4.5148207678051416E-3</v>
      </c>
    </row>
    <row r="69" spans="1:43" s="79" customFormat="1" ht="15.75" customHeight="1" x14ac:dyDescent="0.25">
      <c r="B69" s="405" t="s">
        <v>127</v>
      </c>
      <c r="C69" s="405"/>
      <c r="D69" s="405"/>
      <c r="E69" s="73"/>
      <c r="F69" s="269">
        <f>F63</f>
        <v>0.318</v>
      </c>
      <c r="G69" s="149"/>
      <c r="H69" s="150">
        <f>F69*H66</f>
        <v>592.07022390000009</v>
      </c>
      <c r="I69" s="141"/>
      <c r="J69" s="268">
        <f>J63</f>
        <v>0.318</v>
      </c>
      <c r="K69" s="141"/>
      <c r="L69" s="151">
        <f>J69*L66</f>
        <v>594.00712692000013</v>
      </c>
      <c r="M69" s="145"/>
      <c r="N69" s="151">
        <f t="shared" si="80"/>
        <v>1.9369030200000452</v>
      </c>
      <c r="O69" s="113">
        <f t="shared" si="81"/>
        <v>3.2714075827721166E-3</v>
      </c>
      <c r="Q69" s="268">
        <f>Q63</f>
        <v>0.318</v>
      </c>
      <c r="R69" s="141"/>
      <c r="S69" s="151">
        <f>Q69*S66</f>
        <v>600.18904692000024</v>
      </c>
      <c r="T69" s="145"/>
      <c r="U69" s="151">
        <f t="shared" si="1"/>
        <v>6.1819200000001047</v>
      </c>
      <c r="V69" s="113">
        <f t="shared" si="76"/>
        <v>1.0407147860420664E-2</v>
      </c>
      <c r="X69" s="268">
        <f>X63</f>
        <v>0.318</v>
      </c>
      <c r="Y69" s="141"/>
      <c r="Z69" s="151">
        <f>X69*Z66</f>
        <v>607.59844692000013</v>
      </c>
      <c r="AA69" s="145"/>
      <c r="AB69" s="151">
        <f t="shared" si="3"/>
        <v>7.4093999999998914</v>
      </c>
      <c r="AC69" s="113">
        <f t="shared" si="77"/>
        <v>1.2345110324859855E-2</v>
      </c>
      <c r="AE69" s="268">
        <f>AE63</f>
        <v>0.318</v>
      </c>
      <c r="AF69" s="141"/>
      <c r="AG69" s="151">
        <f>AE69*AG66</f>
        <v>611.37310692000017</v>
      </c>
      <c r="AH69" s="145"/>
      <c r="AI69" s="151">
        <f t="shared" si="82"/>
        <v>3.7746600000000399</v>
      </c>
      <c r="AJ69" s="113">
        <f t="shared" si="78"/>
        <v>6.2124253594364985E-3</v>
      </c>
      <c r="AL69" s="268">
        <f>AL63</f>
        <v>0.318</v>
      </c>
      <c r="AM69" s="141"/>
      <c r="AN69" s="151">
        <f>AL69*AN66</f>
        <v>614.13334692000012</v>
      </c>
      <c r="AO69" s="145"/>
      <c r="AP69" s="151">
        <f t="shared" si="83"/>
        <v>2.7602399999999534</v>
      </c>
      <c r="AQ69" s="113">
        <f t="shared" si="79"/>
        <v>4.5148207678051139E-3</v>
      </c>
    </row>
    <row r="70" spans="1:43" s="79" customFormat="1" ht="13.5" customHeight="1" thickBot="1" x14ac:dyDescent="0.3">
      <c r="B70" s="400" t="s">
        <v>128</v>
      </c>
      <c r="C70" s="400"/>
      <c r="D70" s="400"/>
      <c r="E70" s="152"/>
      <c r="F70" s="153"/>
      <c r="G70" s="154"/>
      <c r="H70" s="155">
        <f>H68-H69</f>
        <v>1511.8271126</v>
      </c>
      <c r="I70" s="156"/>
      <c r="J70" s="156"/>
      <c r="K70" s="156"/>
      <c r="L70" s="157">
        <f>L68-L69</f>
        <v>1516.7729152800002</v>
      </c>
      <c r="M70" s="158"/>
      <c r="N70" s="159">
        <f t="shared" si="80"/>
        <v>4.9458026800002699</v>
      </c>
      <c r="O70" s="160">
        <f t="shared" si="81"/>
        <v>3.2714075827722194E-3</v>
      </c>
      <c r="Q70" s="156"/>
      <c r="R70" s="156"/>
      <c r="S70" s="157">
        <f>S68-S69</f>
        <v>1532.5581952800003</v>
      </c>
      <c r="T70" s="158"/>
      <c r="U70" s="159">
        <f t="shared" si="1"/>
        <v>15.785280000000057</v>
      </c>
      <c r="V70" s="160">
        <f t="shared" si="76"/>
        <v>1.0407147860420525E-2</v>
      </c>
      <c r="X70" s="156"/>
      <c r="Y70" s="156"/>
      <c r="Z70" s="157">
        <f>Z68-Z69</f>
        <v>1551.4777952800005</v>
      </c>
      <c r="AA70" s="158"/>
      <c r="AB70" s="159">
        <f t="shared" si="3"/>
        <v>18.919600000000173</v>
      </c>
      <c r="AC70" s="160">
        <f t="shared" si="77"/>
        <v>1.2345110324860152E-2</v>
      </c>
      <c r="AE70" s="156"/>
      <c r="AF70" s="156"/>
      <c r="AG70" s="157">
        <f>AG68-AG69</f>
        <v>1561.1162352800002</v>
      </c>
      <c r="AH70" s="158"/>
      <c r="AI70" s="159">
        <f t="shared" si="82"/>
        <v>9.6384399999997186</v>
      </c>
      <c r="AJ70" s="160">
        <f t="shared" si="78"/>
        <v>6.2124253594362504E-3</v>
      </c>
      <c r="AL70" s="156"/>
      <c r="AM70" s="156"/>
      <c r="AN70" s="157">
        <f>AN68-AN69</f>
        <v>1568.1643952800002</v>
      </c>
      <c r="AO70" s="158"/>
      <c r="AP70" s="159">
        <f t="shared" si="83"/>
        <v>7.0481600000000526</v>
      </c>
      <c r="AQ70" s="160">
        <f t="shared" si="79"/>
        <v>4.5148207678052249E-3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9" fitToWidth="2" orientation="landscape" r:id="rId1"/>
  <headerFooter alignWithMargins="0"/>
  <colBreaks count="1" manualBreakCount="1">
    <brk id="2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6</xdr:col>
                    <xdr:colOff>476250</xdr:colOff>
                    <xdr:row>16</xdr:row>
                    <xdr:rowOff>171450</xdr:rowOff>
                  </from>
                  <to>
                    <xdr:col>9</xdr:col>
                    <xdr:colOff>336550</xdr:colOff>
                    <xdr:row>18</xdr:row>
                    <xdr:rowOff>31750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9</xdr:col>
                    <xdr:colOff>361950</xdr:colOff>
                    <xdr:row>16</xdr:row>
                    <xdr:rowOff>114300</xdr:rowOff>
                  </from>
                  <to>
                    <xdr:col>15</xdr:col>
                    <xdr:colOff>95250</xdr:colOff>
                    <xdr:row>18</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6"/>
  <sheetViews>
    <sheetView showGridLines="0" topLeftCell="A13" zoomScale="85" zoomScaleNormal="85" zoomScaleSheetLayoutView="100" workbookViewId="0">
      <selection activeCell="AB6" sqref="AB6"/>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5.1796875" style="6" bestFit="1" customWidth="1"/>
    <col min="9" max="9" width="2.81640625" style="6" customWidth="1"/>
    <col min="10" max="10" width="10.54296875" style="6" bestFit="1" customWidth="1"/>
    <col min="11" max="11" width="10" style="6" bestFit="1" customWidth="1"/>
    <col min="12" max="12" width="15.1796875" style="6" bestFit="1" customWidth="1"/>
    <col min="13" max="13" width="2.81640625" style="6" customWidth="1"/>
    <col min="14" max="14" width="12.1796875" style="6" bestFit="1" customWidth="1"/>
    <col min="15" max="15" width="12.26953125" style="6" bestFit="1" customWidth="1"/>
    <col min="16" max="16" width="3.81640625" style="6" customWidth="1"/>
    <col min="17" max="17" width="10.54296875" style="6" bestFit="1" customWidth="1"/>
    <col min="18" max="18" width="10" style="6" bestFit="1" customWidth="1"/>
    <col min="19" max="19" width="15.1796875" style="6" bestFit="1" customWidth="1"/>
    <col min="20" max="20" width="2.26953125" style="6" bestFit="1" customWidth="1"/>
    <col min="21" max="21" width="12.1796875" style="6" bestFit="1" customWidth="1"/>
    <col min="22" max="22" width="12.26953125" style="6" bestFit="1" customWidth="1"/>
    <col min="23" max="23" width="4.54296875" style="6" customWidth="1"/>
    <col min="24" max="24" width="10.54296875" style="6" bestFit="1" customWidth="1"/>
    <col min="25" max="25" width="10" style="6" bestFit="1" customWidth="1"/>
    <col min="26" max="26" width="15.1796875" style="6" bestFit="1" customWidth="1"/>
    <col min="27" max="27" width="2.26953125" style="6" bestFit="1" customWidth="1"/>
    <col min="28" max="28" width="12.1796875" style="6" bestFit="1" customWidth="1"/>
    <col min="29" max="29" width="12.26953125" style="6" bestFit="1" customWidth="1"/>
    <col min="30" max="30" width="4.54296875" style="6" customWidth="1"/>
    <col min="31" max="31" width="10.54296875" style="6" bestFit="1" customWidth="1"/>
    <col min="32" max="32" width="10" style="6" bestFit="1" customWidth="1"/>
    <col min="33" max="33" width="15.1796875" style="6" bestFit="1" customWidth="1"/>
    <col min="34" max="34" width="2.26953125" style="6" bestFit="1" customWidth="1"/>
    <col min="35" max="35" width="12.1796875" style="6" bestFit="1" customWidth="1"/>
    <col min="36" max="36" width="12.26953125" style="6" bestFit="1" customWidth="1"/>
    <col min="37" max="37" width="4.54296875" style="6" customWidth="1"/>
    <col min="38" max="38" width="10.54296875" style="6" bestFit="1" customWidth="1"/>
    <col min="39" max="39" width="10" style="6" bestFit="1" customWidth="1"/>
    <col min="40" max="40" width="15.179687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56</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15000</v>
      </c>
      <c r="G18" s="12" t="s">
        <v>7</v>
      </c>
    </row>
    <row r="19" spans="2:43" x14ac:dyDescent="0.25">
      <c r="B19" s="11"/>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Rates'!D8</f>
        <v>19.32</v>
      </c>
      <c r="G23" s="25">
        <v>1</v>
      </c>
      <c r="H23" s="26">
        <f>G23*F23</f>
        <v>19.32</v>
      </c>
      <c r="I23" s="27"/>
      <c r="J23" s="24">
        <f>+'SC (1000)'!J23</f>
        <v>20.61</v>
      </c>
      <c r="K23" s="29">
        <v>1</v>
      </c>
      <c r="L23" s="26">
        <f>K23*J23</f>
        <v>20.61</v>
      </c>
      <c r="M23" s="27"/>
      <c r="N23" s="30">
        <f>L23-H23</f>
        <v>1.2899999999999991</v>
      </c>
      <c r="O23" s="31">
        <f>IF((H23)=0,"",(N23/H23))</f>
        <v>6.6770186335403686E-2</v>
      </c>
      <c r="Q23" s="24">
        <f>+'SC (1000)'!Q23</f>
        <v>22.03</v>
      </c>
      <c r="R23" s="29">
        <v>1</v>
      </c>
      <c r="S23" s="26">
        <f>R23*Q23</f>
        <v>22.03</v>
      </c>
      <c r="T23" s="27"/>
      <c r="U23" s="30">
        <f>S23-L23</f>
        <v>1.4200000000000017</v>
      </c>
      <c r="V23" s="31">
        <f>IF((L23)=0,"",(U23/L23))</f>
        <v>6.889859291606025E-2</v>
      </c>
      <c r="X23" s="24">
        <f>+'SC (1000)'!X23</f>
        <v>23.31</v>
      </c>
      <c r="Y23" s="29">
        <v>1</v>
      </c>
      <c r="Z23" s="26">
        <f>Y23*X23</f>
        <v>23.31</v>
      </c>
      <c r="AA23" s="27"/>
      <c r="AB23" s="30">
        <f>Z23-S23</f>
        <v>1.2799999999999976</v>
      </c>
      <c r="AC23" s="31">
        <f>IF((S23)=0,"",(AB23/S23))</f>
        <v>5.8102587380844194E-2</v>
      </c>
      <c r="AE23" s="24">
        <f>+'SC (1000)'!AE23</f>
        <v>24.16</v>
      </c>
      <c r="AF23" s="29">
        <v>1</v>
      </c>
      <c r="AG23" s="26">
        <f>AF23*AE23</f>
        <v>24.16</v>
      </c>
      <c r="AH23" s="27"/>
      <c r="AI23" s="30">
        <f>AG23-Z23</f>
        <v>0.85000000000000142</v>
      </c>
      <c r="AJ23" s="31">
        <f>IF((Z23)=0,"",(AI23/Z23))</f>
        <v>3.6465036465036529E-2</v>
      </c>
      <c r="AL23" s="24">
        <f>+'SC (1000)'!AL23</f>
        <v>24.82</v>
      </c>
      <c r="AM23" s="29">
        <v>1</v>
      </c>
      <c r="AN23" s="26">
        <f>AM23*AL23</f>
        <v>24.82</v>
      </c>
      <c r="AO23" s="27"/>
      <c r="AP23" s="30">
        <f>AN23-AG23</f>
        <v>0.66000000000000014</v>
      </c>
      <c r="AQ23" s="31">
        <f>IF((AG23)=0,"",(AP23/AG23))</f>
        <v>2.7317880794701991E-2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15000</v>
      </c>
      <c r="H25" s="26">
        <f t="shared" si="0"/>
        <v>0</v>
      </c>
      <c r="I25" s="27"/>
      <c r="J25" s="24">
        <f>'Proposed Rates'!E82</f>
        <v>0</v>
      </c>
      <c r="K25" s="29">
        <f>$F$18</f>
        <v>15000</v>
      </c>
      <c r="L25" s="26">
        <f t="shared" ref="L25:L27" si="9">K25*J25</f>
        <v>0</v>
      </c>
      <c r="M25" s="27"/>
      <c r="N25" s="30">
        <f t="shared" ref="N25:N27" si="10">L25-H25</f>
        <v>0</v>
      </c>
      <c r="O25" s="31" t="str">
        <f t="shared" ref="O25:O27" si="11">IF((H25)=0,"",(N25/H25))</f>
        <v/>
      </c>
      <c r="Q25" s="24">
        <f>'Proposed Rates'!F82</f>
        <v>0</v>
      </c>
      <c r="R25" s="29">
        <f>$F$18</f>
        <v>15000</v>
      </c>
      <c r="S25" s="26">
        <f t="shared" ref="S25:S27" si="12">R25*Q25</f>
        <v>0</v>
      </c>
      <c r="T25" s="27"/>
      <c r="U25" s="30">
        <f t="shared" si="1"/>
        <v>0</v>
      </c>
      <c r="V25" s="31" t="str">
        <f t="shared" si="2"/>
        <v/>
      </c>
      <c r="X25" s="24">
        <f>'Proposed Rates'!G82</f>
        <v>0</v>
      </c>
      <c r="Y25" s="29">
        <f>$F$18</f>
        <v>15000</v>
      </c>
      <c r="Z25" s="26">
        <f t="shared" ref="Z25:Z27" si="13">Y25*X25</f>
        <v>0</v>
      </c>
      <c r="AA25" s="27"/>
      <c r="AB25" s="30">
        <f t="shared" si="3"/>
        <v>0</v>
      </c>
      <c r="AC25" s="31" t="str">
        <f t="shared" si="4"/>
        <v/>
      </c>
      <c r="AE25" s="24">
        <f>'Proposed Rates'!H82</f>
        <v>0</v>
      </c>
      <c r="AF25" s="29">
        <f>$F$18</f>
        <v>15000</v>
      </c>
      <c r="AG25" s="26">
        <f t="shared" ref="AG25:AG27" si="14">AF25*AE25</f>
        <v>0</v>
      </c>
      <c r="AH25" s="27"/>
      <c r="AI25" s="30">
        <f t="shared" si="5"/>
        <v>0</v>
      </c>
      <c r="AJ25" s="31" t="str">
        <f t="shared" si="6"/>
        <v/>
      </c>
      <c r="AL25" s="24">
        <f>'Proposed Rates'!I82</f>
        <v>0</v>
      </c>
      <c r="AM25" s="29">
        <f>$F$18</f>
        <v>15000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15000</v>
      </c>
      <c r="H26" s="26">
        <f t="shared" si="0"/>
        <v>0</v>
      </c>
      <c r="I26" s="27"/>
      <c r="J26" s="24">
        <f>'Proposed Rates'!E96</f>
        <v>0</v>
      </c>
      <c r="K26" s="29">
        <f t="shared" ref="K26:K27" si="16">$F$18</f>
        <v>15000</v>
      </c>
      <c r="L26" s="26">
        <f t="shared" si="9"/>
        <v>0</v>
      </c>
      <c r="M26" s="27"/>
      <c r="N26" s="30">
        <f t="shared" si="10"/>
        <v>0</v>
      </c>
      <c r="O26" s="31" t="str">
        <f t="shared" si="11"/>
        <v/>
      </c>
      <c r="Q26" s="24">
        <f>'Proposed Rates'!F96</f>
        <v>0</v>
      </c>
      <c r="R26" s="29">
        <f t="shared" ref="R26:R27" si="17">$F$18</f>
        <v>15000</v>
      </c>
      <c r="S26" s="26">
        <f t="shared" si="12"/>
        <v>0</v>
      </c>
      <c r="T26" s="27"/>
      <c r="U26" s="30">
        <f t="shared" si="1"/>
        <v>0</v>
      </c>
      <c r="V26" s="31" t="str">
        <f t="shared" si="2"/>
        <v/>
      </c>
      <c r="X26" s="24">
        <f>'Proposed Rates'!G96</f>
        <v>0</v>
      </c>
      <c r="Y26" s="29">
        <f t="shared" ref="Y26:Y27" si="18">$F$18</f>
        <v>15000</v>
      </c>
      <c r="Z26" s="26">
        <f t="shared" si="13"/>
        <v>0</v>
      </c>
      <c r="AA26" s="27"/>
      <c r="AB26" s="30">
        <f t="shared" si="3"/>
        <v>0</v>
      </c>
      <c r="AC26" s="31" t="str">
        <f t="shared" si="4"/>
        <v/>
      </c>
      <c r="AE26" s="24">
        <f>'Proposed Rates'!H96</f>
        <v>0</v>
      </c>
      <c r="AF26" s="29">
        <f t="shared" ref="AF26:AF27" si="19">$F$18</f>
        <v>15000</v>
      </c>
      <c r="AG26" s="26">
        <f t="shared" si="14"/>
        <v>0</v>
      </c>
      <c r="AH26" s="27"/>
      <c r="AI26" s="30">
        <f t="shared" si="5"/>
        <v>0</v>
      </c>
      <c r="AJ26" s="31" t="str">
        <f t="shared" si="6"/>
        <v/>
      </c>
      <c r="AL26" s="24">
        <f>'Proposed Rates'!I96</f>
        <v>0</v>
      </c>
      <c r="AM26" s="29">
        <f t="shared" ref="AM26:AM27" si="20">$F$18</f>
        <v>15000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15000</v>
      </c>
      <c r="H27" s="26">
        <f t="shared" si="0"/>
        <v>0</v>
      </c>
      <c r="I27" s="27"/>
      <c r="J27" s="24">
        <f>'Proposed Rates'!E110</f>
        <v>0</v>
      </c>
      <c r="K27" s="29">
        <f t="shared" si="16"/>
        <v>15000</v>
      </c>
      <c r="L27" s="26">
        <f t="shared" si="9"/>
        <v>0</v>
      </c>
      <c r="M27" s="27"/>
      <c r="N27" s="30">
        <f t="shared" si="10"/>
        <v>0</v>
      </c>
      <c r="O27" s="31" t="str">
        <f t="shared" si="11"/>
        <v/>
      </c>
      <c r="Q27" s="24">
        <f>'Proposed Rates'!F110</f>
        <v>0</v>
      </c>
      <c r="R27" s="29">
        <f t="shared" si="17"/>
        <v>15000</v>
      </c>
      <c r="S27" s="26">
        <f t="shared" si="12"/>
        <v>0</v>
      </c>
      <c r="T27" s="27"/>
      <c r="U27" s="30">
        <f t="shared" si="1"/>
        <v>0</v>
      </c>
      <c r="V27" s="31" t="str">
        <f t="shared" si="2"/>
        <v/>
      </c>
      <c r="X27" s="24">
        <f>'Proposed Rates'!G110</f>
        <v>0</v>
      </c>
      <c r="Y27" s="29">
        <f t="shared" si="18"/>
        <v>15000</v>
      </c>
      <c r="Z27" s="26">
        <f t="shared" si="13"/>
        <v>0</v>
      </c>
      <c r="AA27" s="27"/>
      <c r="AB27" s="30">
        <f t="shared" si="3"/>
        <v>0</v>
      </c>
      <c r="AC27" s="31" t="str">
        <f t="shared" si="4"/>
        <v/>
      </c>
      <c r="AE27" s="24">
        <f>'Proposed Rates'!H110</f>
        <v>0</v>
      </c>
      <c r="AF27" s="29">
        <f t="shared" si="19"/>
        <v>15000</v>
      </c>
      <c r="AG27" s="26">
        <f t="shared" si="14"/>
        <v>0</v>
      </c>
      <c r="AH27" s="27"/>
      <c r="AI27" s="30">
        <f t="shared" si="5"/>
        <v>0</v>
      </c>
      <c r="AJ27" s="31" t="str">
        <f t="shared" si="6"/>
        <v/>
      </c>
      <c r="AL27" s="24">
        <f>'Proposed Rates'!I110</f>
        <v>0</v>
      </c>
      <c r="AM27" s="29">
        <f t="shared" si="20"/>
        <v>15000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15000</v>
      </c>
      <c r="H29" s="26">
        <f t="shared" si="0"/>
        <v>375</v>
      </c>
      <c r="I29" s="27"/>
      <c r="J29" s="24">
        <f>+'SC (1000)'!J29</f>
        <v>2.6700000000000002E-2</v>
      </c>
      <c r="K29" s="25">
        <f>$F$18</f>
        <v>15000</v>
      </c>
      <c r="L29" s="26">
        <f t="shared" si="22"/>
        <v>400.5</v>
      </c>
      <c r="M29" s="27"/>
      <c r="N29" s="30">
        <f t="shared" si="23"/>
        <v>25.5</v>
      </c>
      <c r="O29" s="31">
        <f t="shared" si="24"/>
        <v>6.8000000000000005E-2</v>
      </c>
      <c r="Q29" s="24">
        <f>+'SC (1000)'!Q29</f>
        <v>2.8500000000000001E-2</v>
      </c>
      <c r="R29" s="25">
        <f>$F$18</f>
        <v>15000</v>
      </c>
      <c r="S29" s="26">
        <f t="shared" si="25"/>
        <v>427.5</v>
      </c>
      <c r="T29" s="27"/>
      <c r="U29" s="30">
        <f t="shared" si="1"/>
        <v>27</v>
      </c>
      <c r="V29" s="31">
        <f t="shared" si="2"/>
        <v>6.741573033707865E-2</v>
      </c>
      <c r="X29" s="24">
        <f>+'SC (1000)'!X29</f>
        <v>3.0200000000000001E-2</v>
      </c>
      <c r="Y29" s="25">
        <f>$F$18</f>
        <v>15000</v>
      </c>
      <c r="Z29" s="26">
        <f t="shared" si="26"/>
        <v>453</v>
      </c>
      <c r="AA29" s="27"/>
      <c r="AB29" s="30">
        <f t="shared" si="3"/>
        <v>25.5</v>
      </c>
      <c r="AC29" s="31">
        <f t="shared" si="4"/>
        <v>5.9649122807017542E-2</v>
      </c>
      <c r="AE29" s="24">
        <f>+'SC (1000)'!AE29</f>
        <v>3.1300000000000001E-2</v>
      </c>
      <c r="AF29" s="25">
        <f>$F$18</f>
        <v>15000</v>
      </c>
      <c r="AG29" s="26">
        <f t="shared" si="27"/>
        <v>469.5</v>
      </c>
      <c r="AH29" s="27"/>
      <c r="AI29" s="30">
        <f t="shared" si="5"/>
        <v>16.5</v>
      </c>
      <c r="AJ29" s="31">
        <f t="shared" si="6"/>
        <v>3.6423841059602648E-2</v>
      </c>
      <c r="AL29" s="24">
        <f>+'SC (1000)'!AL29</f>
        <v>3.2099999999999997E-2</v>
      </c>
      <c r="AM29" s="25">
        <f>$F$18</f>
        <v>15000</v>
      </c>
      <c r="AN29" s="26">
        <f t="shared" si="28"/>
        <v>481.49999999999994</v>
      </c>
      <c r="AO29" s="27"/>
      <c r="AP29" s="30">
        <f t="shared" si="7"/>
        <v>11.999999999999943</v>
      </c>
      <c r="AQ29" s="31">
        <f t="shared" si="8"/>
        <v>2.5559105431309782E-2</v>
      </c>
    </row>
    <row r="30" spans="2:43" x14ac:dyDescent="0.25">
      <c r="B30" s="21" t="s">
        <v>21</v>
      </c>
      <c r="C30" s="21"/>
      <c r="D30" s="22"/>
      <c r="E30" s="23"/>
      <c r="F30" s="24"/>
      <c r="G30" s="25">
        <f t="shared" ref="G30" si="29">$F$18</f>
        <v>15000</v>
      </c>
      <c r="H30" s="26">
        <f t="shared" si="0"/>
        <v>0</v>
      </c>
      <c r="I30" s="27"/>
      <c r="J30" s="24"/>
      <c r="K30" s="25">
        <f t="shared" ref="K30:K38" si="30">$F$18</f>
        <v>15000</v>
      </c>
      <c r="L30" s="26">
        <f t="shared" si="22"/>
        <v>0</v>
      </c>
      <c r="M30" s="27"/>
      <c r="N30" s="30">
        <f t="shared" si="23"/>
        <v>0</v>
      </c>
      <c r="O30" s="31" t="str">
        <f t="shared" si="24"/>
        <v/>
      </c>
      <c r="Q30" s="24"/>
      <c r="R30" s="25">
        <f t="shared" ref="R30:R38" si="31">$F$18</f>
        <v>15000</v>
      </c>
      <c r="S30" s="26">
        <f t="shared" si="25"/>
        <v>0</v>
      </c>
      <c r="T30" s="27"/>
      <c r="U30" s="30">
        <f t="shared" si="1"/>
        <v>0</v>
      </c>
      <c r="V30" s="31" t="str">
        <f t="shared" si="2"/>
        <v/>
      </c>
      <c r="X30" s="24"/>
      <c r="Y30" s="25">
        <f t="shared" ref="Y30:Y38" si="32">$F$18</f>
        <v>15000</v>
      </c>
      <c r="Z30" s="26">
        <f t="shared" si="26"/>
        <v>0</v>
      </c>
      <c r="AA30" s="27"/>
      <c r="AB30" s="30">
        <f t="shared" si="3"/>
        <v>0</v>
      </c>
      <c r="AC30" s="31" t="str">
        <f t="shared" si="4"/>
        <v/>
      </c>
      <c r="AE30" s="24"/>
      <c r="AF30" s="25">
        <f t="shared" ref="AF30:AF38" si="33">$F$18</f>
        <v>15000</v>
      </c>
      <c r="AG30" s="26">
        <f t="shared" si="27"/>
        <v>0</v>
      </c>
      <c r="AH30" s="27"/>
      <c r="AI30" s="30">
        <f t="shared" si="5"/>
        <v>0</v>
      </c>
      <c r="AJ30" s="31" t="str">
        <f t="shared" si="6"/>
        <v/>
      </c>
      <c r="AL30" s="24"/>
      <c r="AM30" s="25">
        <f t="shared" ref="AM30:AM38" si="34">$F$18</f>
        <v>15000</v>
      </c>
      <c r="AN30" s="26">
        <f t="shared" si="28"/>
        <v>0</v>
      </c>
      <c r="AO30" s="27"/>
      <c r="AP30" s="30">
        <f t="shared" si="7"/>
        <v>0</v>
      </c>
      <c r="AQ30" s="31" t="str">
        <f t="shared" si="8"/>
        <v/>
      </c>
    </row>
    <row r="31" spans="2:43" x14ac:dyDescent="0.25">
      <c r="B31" s="21" t="s">
        <v>136</v>
      </c>
      <c r="C31" s="21"/>
      <c r="D31" s="22" t="s">
        <v>20</v>
      </c>
      <c r="E31" s="23"/>
      <c r="F31" s="24">
        <f>+'Proposed Rates'!D68</f>
        <v>0</v>
      </c>
      <c r="G31" s="25">
        <f>$F$18</f>
        <v>15000</v>
      </c>
      <c r="H31" s="26">
        <f t="shared" si="0"/>
        <v>0</v>
      </c>
      <c r="I31" s="27"/>
      <c r="J31" s="44">
        <f>+'SC (1000)'!J31</f>
        <v>5.9999999999999995E-4</v>
      </c>
      <c r="K31" s="25">
        <f t="shared" si="30"/>
        <v>15000</v>
      </c>
      <c r="L31" s="26">
        <f t="shared" si="22"/>
        <v>9</v>
      </c>
      <c r="M31" s="27"/>
      <c r="N31" s="30">
        <f t="shared" si="23"/>
        <v>9</v>
      </c>
      <c r="O31" s="31" t="str">
        <f t="shared" si="24"/>
        <v/>
      </c>
      <c r="Q31" s="24">
        <f>+'SC (1000)'!Q31</f>
        <v>5.9999999999999995E-4</v>
      </c>
      <c r="R31" s="25">
        <f t="shared" si="31"/>
        <v>15000</v>
      </c>
      <c r="S31" s="26">
        <f t="shared" si="25"/>
        <v>9</v>
      </c>
      <c r="T31" s="27"/>
      <c r="U31" s="30">
        <f t="shared" si="1"/>
        <v>0</v>
      </c>
      <c r="V31" s="31">
        <f t="shared" si="2"/>
        <v>0</v>
      </c>
      <c r="X31" s="24">
        <f>+'SC (1000)'!X31</f>
        <v>0</v>
      </c>
      <c r="Y31" s="25">
        <f t="shared" si="32"/>
        <v>15000</v>
      </c>
      <c r="Z31" s="26">
        <f t="shared" si="26"/>
        <v>0</v>
      </c>
      <c r="AA31" s="27"/>
      <c r="AB31" s="30">
        <f t="shared" si="3"/>
        <v>-9</v>
      </c>
      <c r="AC31" s="31">
        <f t="shared" si="4"/>
        <v>-1</v>
      </c>
      <c r="AE31" s="24">
        <f>+'SC (1000)'!AE31</f>
        <v>0</v>
      </c>
      <c r="AF31" s="25">
        <f t="shared" si="33"/>
        <v>15000</v>
      </c>
      <c r="AG31" s="26">
        <f t="shared" si="27"/>
        <v>0</v>
      </c>
      <c r="AH31" s="27"/>
      <c r="AI31" s="30">
        <f t="shared" si="5"/>
        <v>0</v>
      </c>
      <c r="AJ31" s="31" t="str">
        <f t="shared" si="6"/>
        <v/>
      </c>
      <c r="AL31" s="24">
        <f>+'SC (1000)'!AL31</f>
        <v>0</v>
      </c>
      <c r="AM31" s="25">
        <f t="shared" si="34"/>
        <v>15000</v>
      </c>
      <c r="AN31" s="26">
        <f t="shared" si="28"/>
        <v>0</v>
      </c>
      <c r="AO31" s="27"/>
      <c r="AP31" s="30">
        <f t="shared" si="7"/>
        <v>0</v>
      </c>
      <c r="AQ31" s="31" t="str">
        <f t="shared" si="8"/>
        <v/>
      </c>
    </row>
    <row r="32" spans="2:43" x14ac:dyDescent="0.25">
      <c r="B32" s="33"/>
      <c r="C32" s="21"/>
      <c r="D32" s="22"/>
      <c r="E32" s="23"/>
      <c r="F32" s="24"/>
      <c r="G32" s="25">
        <f t="shared" ref="G32:G38" si="35">$F$18</f>
        <v>15000</v>
      </c>
      <c r="H32" s="26">
        <f t="shared" si="0"/>
        <v>0</v>
      </c>
      <c r="I32" s="27"/>
      <c r="J32" s="28"/>
      <c r="K32" s="25">
        <f t="shared" si="30"/>
        <v>15000</v>
      </c>
      <c r="L32" s="26">
        <f t="shared" si="22"/>
        <v>0</v>
      </c>
      <c r="M32" s="27"/>
      <c r="N32" s="30">
        <f t="shared" si="23"/>
        <v>0</v>
      </c>
      <c r="O32" s="31" t="str">
        <f t="shared" si="24"/>
        <v/>
      </c>
      <c r="Q32" s="28"/>
      <c r="R32" s="25">
        <f t="shared" si="31"/>
        <v>15000</v>
      </c>
      <c r="S32" s="26">
        <f t="shared" si="25"/>
        <v>0</v>
      </c>
      <c r="T32" s="27"/>
      <c r="U32" s="30">
        <f t="shared" si="1"/>
        <v>0</v>
      </c>
      <c r="V32" s="31" t="str">
        <f t="shared" si="2"/>
        <v/>
      </c>
      <c r="X32" s="28"/>
      <c r="Y32" s="25">
        <f t="shared" si="32"/>
        <v>15000</v>
      </c>
      <c r="Z32" s="26">
        <f t="shared" si="26"/>
        <v>0</v>
      </c>
      <c r="AA32" s="27"/>
      <c r="AB32" s="30">
        <f t="shared" si="3"/>
        <v>0</v>
      </c>
      <c r="AC32" s="31" t="str">
        <f t="shared" si="4"/>
        <v/>
      </c>
      <c r="AE32" s="28"/>
      <c r="AF32" s="25">
        <f t="shared" si="33"/>
        <v>15000</v>
      </c>
      <c r="AG32" s="26">
        <f t="shared" si="27"/>
        <v>0</v>
      </c>
      <c r="AH32" s="27"/>
      <c r="AI32" s="30">
        <f t="shared" si="5"/>
        <v>0</v>
      </c>
      <c r="AJ32" s="31" t="str">
        <f t="shared" si="6"/>
        <v/>
      </c>
      <c r="AL32" s="28"/>
      <c r="AM32" s="25">
        <f t="shared" si="34"/>
        <v>15000</v>
      </c>
      <c r="AN32" s="26">
        <f t="shared" si="28"/>
        <v>0</v>
      </c>
      <c r="AO32" s="27"/>
      <c r="AP32" s="30">
        <f t="shared" si="7"/>
        <v>0</v>
      </c>
      <c r="AQ32" s="31" t="str">
        <f t="shared" si="8"/>
        <v/>
      </c>
    </row>
    <row r="33" spans="2:43" x14ac:dyDescent="0.25">
      <c r="B33" s="33"/>
      <c r="C33" s="21"/>
      <c r="D33" s="22"/>
      <c r="E33" s="23"/>
      <c r="F33" s="24"/>
      <c r="G33" s="25">
        <f t="shared" si="35"/>
        <v>15000</v>
      </c>
      <c r="H33" s="26">
        <f t="shared" si="0"/>
        <v>0</v>
      </c>
      <c r="I33" s="27"/>
      <c r="J33" s="28"/>
      <c r="K33" s="25">
        <f t="shared" si="30"/>
        <v>15000</v>
      </c>
      <c r="L33" s="26">
        <f t="shared" si="22"/>
        <v>0</v>
      </c>
      <c r="M33" s="27"/>
      <c r="N33" s="30">
        <f t="shared" si="23"/>
        <v>0</v>
      </c>
      <c r="O33" s="31" t="str">
        <f t="shared" si="24"/>
        <v/>
      </c>
      <c r="Q33" s="28"/>
      <c r="R33" s="25">
        <f t="shared" si="31"/>
        <v>15000</v>
      </c>
      <c r="S33" s="26">
        <f t="shared" si="25"/>
        <v>0</v>
      </c>
      <c r="T33" s="27"/>
      <c r="U33" s="30">
        <f t="shared" si="1"/>
        <v>0</v>
      </c>
      <c r="V33" s="31" t="str">
        <f t="shared" si="2"/>
        <v/>
      </c>
      <c r="X33" s="28"/>
      <c r="Y33" s="25">
        <f t="shared" si="32"/>
        <v>15000</v>
      </c>
      <c r="Z33" s="26">
        <f t="shared" si="26"/>
        <v>0</v>
      </c>
      <c r="AA33" s="27"/>
      <c r="AB33" s="30">
        <f t="shared" si="3"/>
        <v>0</v>
      </c>
      <c r="AC33" s="31" t="str">
        <f t="shared" si="4"/>
        <v/>
      </c>
      <c r="AE33" s="28"/>
      <c r="AF33" s="25">
        <f t="shared" si="33"/>
        <v>15000</v>
      </c>
      <c r="AG33" s="26">
        <f t="shared" si="27"/>
        <v>0</v>
      </c>
      <c r="AH33" s="27"/>
      <c r="AI33" s="30">
        <f t="shared" si="5"/>
        <v>0</v>
      </c>
      <c r="AJ33" s="31" t="str">
        <f t="shared" si="6"/>
        <v/>
      </c>
      <c r="AL33" s="28"/>
      <c r="AM33" s="25">
        <f t="shared" si="34"/>
        <v>15000</v>
      </c>
      <c r="AN33" s="26">
        <f t="shared" si="28"/>
        <v>0</v>
      </c>
      <c r="AO33" s="27"/>
      <c r="AP33" s="30">
        <f t="shared" si="7"/>
        <v>0</v>
      </c>
      <c r="AQ33" s="31" t="str">
        <f t="shared" si="8"/>
        <v/>
      </c>
    </row>
    <row r="34" spans="2:43" x14ac:dyDescent="0.25">
      <c r="B34" s="33"/>
      <c r="C34" s="21"/>
      <c r="D34" s="22"/>
      <c r="E34" s="23"/>
      <c r="F34" s="24"/>
      <c r="G34" s="25">
        <f t="shared" si="35"/>
        <v>15000</v>
      </c>
      <c r="H34" s="26">
        <f t="shared" si="0"/>
        <v>0</v>
      </c>
      <c r="I34" s="27"/>
      <c r="J34" s="28"/>
      <c r="K34" s="25">
        <f t="shared" si="30"/>
        <v>15000</v>
      </c>
      <c r="L34" s="26">
        <f t="shared" si="22"/>
        <v>0</v>
      </c>
      <c r="M34" s="27"/>
      <c r="N34" s="30">
        <f t="shared" si="23"/>
        <v>0</v>
      </c>
      <c r="O34" s="31" t="str">
        <f t="shared" si="24"/>
        <v/>
      </c>
      <c r="Q34" s="28"/>
      <c r="R34" s="25">
        <f t="shared" si="31"/>
        <v>15000</v>
      </c>
      <c r="S34" s="26">
        <f t="shared" si="25"/>
        <v>0</v>
      </c>
      <c r="T34" s="27"/>
      <c r="U34" s="30">
        <f t="shared" si="1"/>
        <v>0</v>
      </c>
      <c r="V34" s="31" t="str">
        <f t="shared" si="2"/>
        <v/>
      </c>
      <c r="X34" s="28"/>
      <c r="Y34" s="25">
        <f t="shared" si="32"/>
        <v>15000</v>
      </c>
      <c r="Z34" s="26">
        <f t="shared" si="26"/>
        <v>0</v>
      </c>
      <c r="AA34" s="27"/>
      <c r="AB34" s="30">
        <f t="shared" si="3"/>
        <v>0</v>
      </c>
      <c r="AC34" s="31" t="str">
        <f t="shared" si="4"/>
        <v/>
      </c>
      <c r="AE34" s="28"/>
      <c r="AF34" s="25">
        <f t="shared" si="33"/>
        <v>15000</v>
      </c>
      <c r="AG34" s="26">
        <f t="shared" si="27"/>
        <v>0</v>
      </c>
      <c r="AH34" s="27"/>
      <c r="AI34" s="30">
        <f t="shared" si="5"/>
        <v>0</v>
      </c>
      <c r="AJ34" s="31" t="str">
        <f t="shared" si="6"/>
        <v/>
      </c>
      <c r="AL34" s="28"/>
      <c r="AM34" s="25">
        <f t="shared" si="34"/>
        <v>15000</v>
      </c>
      <c r="AN34" s="26">
        <f t="shared" si="28"/>
        <v>0</v>
      </c>
      <c r="AO34" s="27"/>
      <c r="AP34" s="30">
        <f t="shared" si="7"/>
        <v>0</v>
      </c>
      <c r="AQ34" s="31" t="str">
        <f t="shared" si="8"/>
        <v/>
      </c>
    </row>
    <row r="35" spans="2:43" x14ac:dyDescent="0.25">
      <c r="B35" s="33"/>
      <c r="C35" s="21"/>
      <c r="D35" s="22"/>
      <c r="E35" s="23"/>
      <c r="F35" s="24"/>
      <c r="G35" s="25">
        <f t="shared" si="35"/>
        <v>15000</v>
      </c>
      <c r="H35" s="26">
        <f t="shared" si="0"/>
        <v>0</v>
      </c>
      <c r="I35" s="27"/>
      <c r="J35" s="28"/>
      <c r="K35" s="25">
        <f t="shared" si="30"/>
        <v>15000</v>
      </c>
      <c r="L35" s="26">
        <f t="shared" si="22"/>
        <v>0</v>
      </c>
      <c r="M35" s="27"/>
      <c r="N35" s="30">
        <f t="shared" si="23"/>
        <v>0</v>
      </c>
      <c r="O35" s="31" t="str">
        <f t="shared" si="24"/>
        <v/>
      </c>
      <c r="Q35" s="28"/>
      <c r="R35" s="25">
        <f t="shared" si="31"/>
        <v>15000</v>
      </c>
      <c r="S35" s="26">
        <f t="shared" si="25"/>
        <v>0</v>
      </c>
      <c r="T35" s="27"/>
      <c r="U35" s="30">
        <f t="shared" si="1"/>
        <v>0</v>
      </c>
      <c r="V35" s="31" t="str">
        <f t="shared" si="2"/>
        <v/>
      </c>
      <c r="X35" s="28"/>
      <c r="Y35" s="25">
        <f t="shared" si="32"/>
        <v>15000</v>
      </c>
      <c r="Z35" s="26">
        <f t="shared" si="26"/>
        <v>0</v>
      </c>
      <c r="AA35" s="27"/>
      <c r="AB35" s="30">
        <f t="shared" si="3"/>
        <v>0</v>
      </c>
      <c r="AC35" s="31" t="str">
        <f t="shared" si="4"/>
        <v/>
      </c>
      <c r="AE35" s="28"/>
      <c r="AF35" s="25">
        <f t="shared" si="33"/>
        <v>15000</v>
      </c>
      <c r="AG35" s="26">
        <f t="shared" si="27"/>
        <v>0</v>
      </c>
      <c r="AH35" s="27"/>
      <c r="AI35" s="30">
        <f t="shared" si="5"/>
        <v>0</v>
      </c>
      <c r="AJ35" s="31" t="str">
        <f t="shared" si="6"/>
        <v/>
      </c>
      <c r="AL35" s="28"/>
      <c r="AM35" s="25">
        <f t="shared" si="34"/>
        <v>15000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15000</v>
      </c>
      <c r="H36" s="26">
        <f t="shared" si="0"/>
        <v>15</v>
      </c>
      <c r="I36" s="27"/>
      <c r="J36" s="28">
        <f>+'Proposed Rates'!E53</f>
        <v>-5.0000000000000001E-4</v>
      </c>
      <c r="K36" s="25">
        <f t="shared" si="30"/>
        <v>15000</v>
      </c>
      <c r="L36" s="26">
        <f t="shared" si="22"/>
        <v>-7.5</v>
      </c>
      <c r="M36" s="27"/>
      <c r="N36" s="30">
        <f t="shared" si="23"/>
        <v>-22.5</v>
      </c>
      <c r="O36" s="31">
        <f t="shared" si="24"/>
        <v>-1.5</v>
      </c>
      <c r="Q36" s="28">
        <f>+'Proposed Rates'!F53</f>
        <v>-5.0000000000000001E-4</v>
      </c>
      <c r="R36" s="25">
        <f t="shared" si="31"/>
        <v>15000</v>
      </c>
      <c r="S36" s="26">
        <f t="shared" si="25"/>
        <v>-7.5</v>
      </c>
      <c r="T36" s="27"/>
      <c r="U36" s="30">
        <f t="shared" si="1"/>
        <v>0</v>
      </c>
      <c r="V36" s="31">
        <f t="shared" si="2"/>
        <v>0</v>
      </c>
      <c r="X36" s="28">
        <f>+'Proposed Rates'!G53</f>
        <v>0</v>
      </c>
      <c r="Y36" s="25">
        <f t="shared" si="32"/>
        <v>15000</v>
      </c>
      <c r="Z36" s="26">
        <f t="shared" si="26"/>
        <v>0</v>
      </c>
      <c r="AA36" s="27"/>
      <c r="AB36" s="30">
        <f t="shared" si="3"/>
        <v>7.5</v>
      </c>
      <c r="AC36" s="31">
        <f t="shared" si="4"/>
        <v>-1</v>
      </c>
      <c r="AE36" s="28">
        <f>+'Proposed Rates'!H53</f>
        <v>0</v>
      </c>
      <c r="AF36" s="25">
        <f t="shared" si="33"/>
        <v>15000</v>
      </c>
      <c r="AG36" s="26">
        <f t="shared" si="27"/>
        <v>0</v>
      </c>
      <c r="AH36" s="27"/>
      <c r="AI36" s="30">
        <f t="shared" si="5"/>
        <v>0</v>
      </c>
      <c r="AJ36" s="31" t="str">
        <f t="shared" si="6"/>
        <v/>
      </c>
      <c r="AL36" s="28">
        <f>+'Proposed Rates'!I53</f>
        <v>0</v>
      </c>
      <c r="AM36" s="25">
        <f t="shared" si="34"/>
        <v>15000</v>
      </c>
      <c r="AN36" s="26">
        <f t="shared" si="28"/>
        <v>0</v>
      </c>
      <c r="AO36" s="27"/>
      <c r="AP36" s="30">
        <f t="shared" si="7"/>
        <v>0</v>
      </c>
      <c r="AQ36" s="31" t="str">
        <f t="shared" si="8"/>
        <v/>
      </c>
    </row>
    <row r="37" spans="2:43" x14ac:dyDescent="0.25">
      <c r="B37" s="33"/>
      <c r="C37" s="21"/>
      <c r="D37" s="22"/>
      <c r="E37" s="23"/>
      <c r="F37" s="24"/>
      <c r="G37" s="25">
        <f t="shared" si="35"/>
        <v>15000</v>
      </c>
      <c r="H37" s="26">
        <f t="shared" si="0"/>
        <v>0</v>
      </c>
      <c r="I37" s="27"/>
      <c r="J37" s="28"/>
      <c r="K37" s="25">
        <f t="shared" si="30"/>
        <v>15000</v>
      </c>
      <c r="L37" s="26">
        <f t="shared" si="22"/>
        <v>0</v>
      </c>
      <c r="M37" s="27"/>
      <c r="N37" s="30">
        <f t="shared" si="23"/>
        <v>0</v>
      </c>
      <c r="O37" s="31" t="str">
        <f t="shared" si="24"/>
        <v/>
      </c>
      <c r="Q37" s="28"/>
      <c r="R37" s="25">
        <f t="shared" si="31"/>
        <v>15000</v>
      </c>
      <c r="S37" s="26">
        <f t="shared" si="25"/>
        <v>0</v>
      </c>
      <c r="T37" s="27"/>
      <c r="U37" s="30">
        <f t="shared" si="1"/>
        <v>0</v>
      </c>
      <c r="V37" s="31" t="str">
        <f t="shared" si="2"/>
        <v/>
      </c>
      <c r="X37" s="28"/>
      <c r="Y37" s="25">
        <f t="shared" si="32"/>
        <v>15000</v>
      </c>
      <c r="Z37" s="26">
        <f t="shared" si="26"/>
        <v>0</v>
      </c>
      <c r="AA37" s="27"/>
      <c r="AB37" s="30">
        <f t="shared" si="3"/>
        <v>0</v>
      </c>
      <c r="AC37" s="31" t="str">
        <f t="shared" si="4"/>
        <v/>
      </c>
      <c r="AE37" s="28"/>
      <c r="AF37" s="25">
        <f t="shared" si="33"/>
        <v>15000</v>
      </c>
      <c r="AG37" s="26">
        <f t="shared" si="27"/>
        <v>0</v>
      </c>
      <c r="AH37" s="27"/>
      <c r="AI37" s="30">
        <f t="shared" si="5"/>
        <v>0</v>
      </c>
      <c r="AJ37" s="31" t="str">
        <f t="shared" si="6"/>
        <v/>
      </c>
      <c r="AL37" s="28"/>
      <c r="AM37" s="25">
        <f t="shared" si="34"/>
        <v>15000</v>
      </c>
      <c r="AN37" s="26">
        <f t="shared" si="28"/>
        <v>0</v>
      </c>
      <c r="AO37" s="27"/>
      <c r="AP37" s="30">
        <f t="shared" si="7"/>
        <v>0</v>
      </c>
      <c r="AQ37" s="31" t="str">
        <f t="shared" si="8"/>
        <v/>
      </c>
    </row>
    <row r="38" spans="2:43" x14ac:dyDescent="0.25">
      <c r="B38" s="33"/>
      <c r="C38" s="21"/>
      <c r="D38" s="22"/>
      <c r="E38" s="23"/>
      <c r="F38" s="24"/>
      <c r="G38" s="25">
        <f t="shared" si="35"/>
        <v>15000</v>
      </c>
      <c r="H38" s="26">
        <f t="shared" si="0"/>
        <v>0</v>
      </c>
      <c r="I38" s="27"/>
      <c r="J38" s="28"/>
      <c r="K38" s="25">
        <f t="shared" si="30"/>
        <v>15000</v>
      </c>
      <c r="L38" s="26">
        <f t="shared" si="22"/>
        <v>0</v>
      </c>
      <c r="M38" s="27"/>
      <c r="N38" s="30">
        <f t="shared" si="23"/>
        <v>0</v>
      </c>
      <c r="O38" s="31" t="str">
        <f t="shared" si="24"/>
        <v/>
      </c>
      <c r="Q38" s="28"/>
      <c r="R38" s="25">
        <f t="shared" si="31"/>
        <v>15000</v>
      </c>
      <c r="S38" s="26">
        <f t="shared" si="25"/>
        <v>0</v>
      </c>
      <c r="T38" s="27"/>
      <c r="U38" s="30">
        <f t="shared" si="1"/>
        <v>0</v>
      </c>
      <c r="V38" s="31" t="str">
        <f t="shared" si="2"/>
        <v/>
      </c>
      <c r="X38" s="28"/>
      <c r="Y38" s="25">
        <f t="shared" si="32"/>
        <v>15000</v>
      </c>
      <c r="Z38" s="26">
        <f t="shared" si="26"/>
        <v>0</v>
      </c>
      <c r="AA38" s="27"/>
      <c r="AB38" s="30">
        <f t="shared" si="3"/>
        <v>0</v>
      </c>
      <c r="AC38" s="31" t="str">
        <f t="shared" si="4"/>
        <v/>
      </c>
      <c r="AE38" s="28"/>
      <c r="AF38" s="25">
        <f t="shared" si="33"/>
        <v>15000</v>
      </c>
      <c r="AG38" s="26">
        <f t="shared" si="27"/>
        <v>0</v>
      </c>
      <c r="AH38" s="27"/>
      <c r="AI38" s="30">
        <f t="shared" si="5"/>
        <v>0</v>
      </c>
      <c r="AJ38" s="31" t="str">
        <f t="shared" si="6"/>
        <v/>
      </c>
      <c r="AL38" s="28"/>
      <c r="AM38" s="25">
        <f t="shared" si="34"/>
        <v>15000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409.32</v>
      </c>
      <c r="I39" s="62"/>
      <c r="J39" s="239"/>
      <c r="K39" s="240"/>
      <c r="L39" s="238">
        <f>SUM(L23:L38)</f>
        <v>422.61</v>
      </c>
      <c r="M39" s="62"/>
      <c r="N39" s="37">
        <f t="shared" si="23"/>
        <v>13.29000000000002</v>
      </c>
      <c r="O39" s="38">
        <f t="shared" si="24"/>
        <v>3.2468484315450068E-2</v>
      </c>
      <c r="Q39" s="239"/>
      <c r="R39" s="240"/>
      <c r="S39" s="238">
        <f>SUM(S23:S38)</f>
        <v>451.03</v>
      </c>
      <c r="T39" s="62"/>
      <c r="U39" s="37">
        <f t="shared" si="1"/>
        <v>28.419999999999959</v>
      </c>
      <c r="V39" s="38">
        <f t="shared" si="2"/>
        <v>6.7248763635503084E-2</v>
      </c>
      <c r="X39" s="239"/>
      <c r="Y39" s="240"/>
      <c r="Z39" s="238">
        <f>SUM(Z23:Z38)</f>
        <v>476.31</v>
      </c>
      <c r="AA39" s="62"/>
      <c r="AB39" s="37">
        <f t="shared" si="3"/>
        <v>25.28000000000003</v>
      </c>
      <c r="AC39" s="38">
        <f t="shared" si="4"/>
        <v>5.6049486730372772E-2</v>
      </c>
      <c r="AE39" s="239"/>
      <c r="AF39" s="240"/>
      <c r="AG39" s="238">
        <f>SUM(AG23:AG38)</f>
        <v>493.66</v>
      </c>
      <c r="AH39" s="62"/>
      <c r="AI39" s="37">
        <f t="shared" si="5"/>
        <v>17.350000000000023</v>
      </c>
      <c r="AJ39" s="38">
        <f t="shared" si="6"/>
        <v>3.642585710986547E-2</v>
      </c>
      <c r="AL39" s="239"/>
      <c r="AM39" s="240"/>
      <c r="AN39" s="238">
        <f>SUM(AN23:AN38)</f>
        <v>506.31999999999994</v>
      </c>
      <c r="AO39" s="62"/>
      <c r="AP39" s="37">
        <f t="shared" si="7"/>
        <v>12.659999999999911</v>
      </c>
      <c r="AQ39" s="38">
        <f t="shared" si="8"/>
        <v>2.5645180893732349E-2</v>
      </c>
    </row>
    <row r="40" spans="2:43" ht="25" x14ac:dyDescent="0.25">
      <c r="B40" s="40" t="s">
        <v>99</v>
      </c>
      <c r="C40" s="21"/>
      <c r="D40" s="22" t="s">
        <v>20</v>
      </c>
      <c r="E40" s="23"/>
      <c r="F40" s="24">
        <f>+'Proposed Rates'!D39</f>
        <v>-2.0000000000000001E-4</v>
      </c>
      <c r="G40" s="25">
        <f>$F$18</f>
        <v>15000</v>
      </c>
      <c r="H40" s="26">
        <f>G40*F40</f>
        <v>-3</v>
      </c>
      <c r="I40" s="27"/>
      <c r="J40" s="44">
        <f>+'Proposed Rates'!E39</f>
        <v>-5.9999999999999995E-4</v>
      </c>
      <c r="K40" s="25">
        <f>$F$18</f>
        <v>15000</v>
      </c>
      <c r="L40" s="26">
        <f>K40*J40</f>
        <v>-9</v>
      </c>
      <c r="M40" s="27"/>
      <c r="N40" s="30">
        <f>L40-H40</f>
        <v>-6</v>
      </c>
      <c r="O40" s="31">
        <f>IF((H40)=0,"",(N40/H40))</f>
        <v>2</v>
      </c>
      <c r="Q40" s="28">
        <f>+'Proposed Rates'!F39</f>
        <v>-5.9999999999999995E-4</v>
      </c>
      <c r="R40" s="25">
        <f>$F$18</f>
        <v>15000</v>
      </c>
      <c r="S40" s="26">
        <f>R40*Q40</f>
        <v>-9</v>
      </c>
      <c r="T40" s="27"/>
      <c r="U40" s="30">
        <f t="shared" si="1"/>
        <v>0</v>
      </c>
      <c r="V40" s="31">
        <f t="shared" si="2"/>
        <v>0</v>
      </c>
      <c r="X40" s="28">
        <f>+'Proposed Rates'!G39</f>
        <v>0</v>
      </c>
      <c r="Y40" s="25">
        <f>$F$18</f>
        <v>15000</v>
      </c>
      <c r="Z40" s="26">
        <f>Y40*X40</f>
        <v>0</v>
      </c>
      <c r="AA40" s="27"/>
      <c r="AB40" s="30">
        <f t="shared" si="3"/>
        <v>9</v>
      </c>
      <c r="AC40" s="31">
        <f t="shared" si="4"/>
        <v>-1</v>
      </c>
      <c r="AE40" s="28">
        <f>+'Proposed Rates'!H39</f>
        <v>0</v>
      </c>
      <c r="AF40" s="25">
        <f>$F$18</f>
        <v>15000</v>
      </c>
      <c r="AG40" s="26">
        <f>AF40*AE40</f>
        <v>0</v>
      </c>
      <c r="AH40" s="27"/>
      <c r="AI40" s="30">
        <f t="shared" si="5"/>
        <v>0</v>
      </c>
      <c r="AJ40" s="31" t="str">
        <f t="shared" si="6"/>
        <v/>
      </c>
      <c r="AL40" s="28">
        <f>+'Proposed Rates'!I39</f>
        <v>0</v>
      </c>
      <c r="AM40" s="25">
        <f>$F$18</f>
        <v>15000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15000</v>
      </c>
      <c r="H42" s="26">
        <f t="shared" ref="H42:H43" si="37">G42*F42</f>
        <v>0</v>
      </c>
      <c r="I42" s="41"/>
      <c r="J42" s="28">
        <f>+'Proposed Rates'!E140</f>
        <v>0</v>
      </c>
      <c r="K42" s="25">
        <f t="shared" ref="K42:K43" si="38">$F$18</f>
        <v>15000</v>
      </c>
      <c r="L42" s="26">
        <f t="shared" ref="L42:L43" si="39">K42*J42</f>
        <v>0</v>
      </c>
      <c r="M42" s="42"/>
      <c r="N42" s="30">
        <f t="shared" ref="N42:N43" si="40">L42-H42</f>
        <v>0</v>
      </c>
      <c r="O42" s="31" t="str">
        <f t="shared" ref="O42:O46" si="41">IF((H42)=0,"",(N42/H42))</f>
        <v/>
      </c>
      <c r="Q42" s="28">
        <f>+'Proposed Rates'!F140</f>
        <v>0</v>
      </c>
      <c r="R42" s="25">
        <f t="shared" ref="R42:R43" si="42">$F$18</f>
        <v>15000</v>
      </c>
      <c r="S42" s="26">
        <f t="shared" ref="S42:S43" si="43">R42*Q42</f>
        <v>0</v>
      </c>
      <c r="T42" s="42"/>
      <c r="U42" s="30">
        <f t="shared" si="1"/>
        <v>0</v>
      </c>
      <c r="V42" s="31" t="str">
        <f t="shared" si="2"/>
        <v/>
      </c>
      <c r="X42" s="28">
        <f>+'Proposed Rates'!G140</f>
        <v>0</v>
      </c>
      <c r="Y42" s="25">
        <f t="shared" ref="Y42:Y43" si="44">$F$18</f>
        <v>15000</v>
      </c>
      <c r="Z42" s="26">
        <f t="shared" ref="Z42:Z43" si="45">Y42*X42</f>
        <v>0</v>
      </c>
      <c r="AA42" s="42"/>
      <c r="AB42" s="30">
        <f t="shared" si="3"/>
        <v>0</v>
      </c>
      <c r="AC42" s="31" t="str">
        <f t="shared" si="4"/>
        <v/>
      </c>
      <c r="AE42" s="28">
        <f>+'Proposed Rates'!H140</f>
        <v>0</v>
      </c>
      <c r="AF42" s="25">
        <f t="shared" ref="AF42:AF43" si="46">$F$18</f>
        <v>15000</v>
      </c>
      <c r="AG42" s="26">
        <f t="shared" ref="AG42:AG43" si="47">AF42*AE42</f>
        <v>0</v>
      </c>
      <c r="AH42" s="42"/>
      <c r="AI42" s="30">
        <f t="shared" si="5"/>
        <v>0</v>
      </c>
      <c r="AJ42" s="31" t="str">
        <f t="shared" si="6"/>
        <v/>
      </c>
      <c r="AL42" s="28">
        <f>+'Proposed Rates'!I140</f>
        <v>0</v>
      </c>
      <c r="AM42" s="25">
        <f t="shared" ref="AM42:AM43" si="48">$F$18</f>
        <v>15000</v>
      </c>
      <c r="AN42" s="26">
        <f t="shared" ref="AN42:AN43" si="49">AM42*AL42</f>
        <v>0</v>
      </c>
      <c r="AO42" s="42"/>
      <c r="AP42" s="30">
        <f t="shared" si="7"/>
        <v>0</v>
      </c>
      <c r="AQ42" s="31" t="str">
        <f t="shared" si="8"/>
        <v/>
      </c>
    </row>
    <row r="43" spans="2:43" x14ac:dyDescent="0.25">
      <c r="B43" s="40"/>
      <c r="C43" s="21"/>
      <c r="D43" s="22"/>
      <c r="E43" s="23"/>
      <c r="F43" s="24"/>
      <c r="G43" s="25">
        <f t="shared" si="36"/>
        <v>15000</v>
      </c>
      <c r="H43" s="26">
        <f t="shared" si="37"/>
        <v>0</v>
      </c>
      <c r="I43" s="41"/>
      <c r="J43" s="28"/>
      <c r="K43" s="25">
        <f t="shared" si="38"/>
        <v>15000</v>
      </c>
      <c r="L43" s="26">
        <f t="shared" si="39"/>
        <v>0</v>
      </c>
      <c r="M43" s="42"/>
      <c r="N43" s="30">
        <f t="shared" si="40"/>
        <v>0</v>
      </c>
      <c r="O43" s="31" t="str">
        <f t="shared" si="41"/>
        <v/>
      </c>
      <c r="Q43" s="28"/>
      <c r="R43" s="25">
        <f t="shared" si="42"/>
        <v>15000</v>
      </c>
      <c r="S43" s="26">
        <f t="shared" si="43"/>
        <v>0</v>
      </c>
      <c r="T43" s="42"/>
      <c r="U43" s="30">
        <f t="shared" si="1"/>
        <v>0</v>
      </c>
      <c r="V43" s="31" t="str">
        <f t="shared" si="2"/>
        <v/>
      </c>
      <c r="X43" s="28"/>
      <c r="Y43" s="25">
        <f t="shared" si="44"/>
        <v>15000</v>
      </c>
      <c r="Z43" s="26">
        <f t="shared" si="45"/>
        <v>0</v>
      </c>
      <c r="AA43" s="42"/>
      <c r="AB43" s="30">
        <f t="shared" si="3"/>
        <v>0</v>
      </c>
      <c r="AC43" s="31" t="str">
        <f t="shared" si="4"/>
        <v/>
      </c>
      <c r="AE43" s="28"/>
      <c r="AF43" s="25">
        <f t="shared" si="46"/>
        <v>15000</v>
      </c>
      <c r="AG43" s="26">
        <f t="shared" si="47"/>
        <v>0</v>
      </c>
      <c r="AH43" s="42"/>
      <c r="AI43" s="30">
        <f t="shared" si="5"/>
        <v>0</v>
      </c>
      <c r="AJ43" s="31" t="str">
        <f t="shared" si="6"/>
        <v/>
      </c>
      <c r="AL43" s="28"/>
      <c r="AM43" s="25">
        <f t="shared" si="48"/>
        <v>15000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15502.500000000002</v>
      </c>
      <c r="H44" s="26">
        <f>G44*F44</f>
        <v>0.93015000000000014</v>
      </c>
      <c r="I44" s="27"/>
      <c r="J44" s="46">
        <f>'Proposed Rates'!E234</f>
        <v>6.0000000000000002E-5</v>
      </c>
      <c r="K44" s="45">
        <f>$F$18*(1+J73)</f>
        <v>15507</v>
      </c>
      <c r="L44" s="26">
        <f>K44*J44</f>
        <v>0.93042000000000002</v>
      </c>
      <c r="M44" s="27"/>
      <c r="N44" s="30">
        <f>L44-H44</f>
        <v>2.6999999999988145E-4</v>
      </c>
      <c r="O44" s="31">
        <f>IF((H44)=0,"",(N44/H44))</f>
        <v>2.9027576197374766E-4</v>
      </c>
      <c r="Q44" s="46">
        <f>'Proposed Rates'!F234</f>
        <v>6.0000000000000002E-5</v>
      </c>
      <c r="R44" s="45">
        <f>$F$18*(1+Q73)</f>
        <v>15507</v>
      </c>
      <c r="S44" s="26">
        <f>R44*Q44</f>
        <v>0.93042000000000002</v>
      </c>
      <c r="T44" s="27"/>
      <c r="U44" s="30">
        <f t="shared" si="1"/>
        <v>0</v>
      </c>
      <c r="V44" s="31">
        <f t="shared" si="2"/>
        <v>0</v>
      </c>
      <c r="X44" s="46">
        <f>'Proposed Rates'!G234</f>
        <v>6.0000000000000002E-5</v>
      </c>
      <c r="Y44" s="45">
        <f>$F$18*(1+X73)</f>
        <v>15507</v>
      </c>
      <c r="Z44" s="26">
        <f>Y44*X44</f>
        <v>0.93042000000000002</v>
      </c>
      <c r="AA44" s="27"/>
      <c r="AB44" s="30">
        <f t="shared" si="3"/>
        <v>0</v>
      </c>
      <c r="AC44" s="31">
        <f t="shared" si="4"/>
        <v>0</v>
      </c>
      <c r="AE44" s="46">
        <f>'Proposed Rates'!H234</f>
        <v>6.0000000000000002E-5</v>
      </c>
      <c r="AF44" s="45">
        <f>$F$18*(1+AE73)</f>
        <v>15507</v>
      </c>
      <c r="AG44" s="26">
        <f>AF44*AE44</f>
        <v>0.93042000000000002</v>
      </c>
      <c r="AH44" s="27"/>
      <c r="AI44" s="30">
        <f t="shared" si="5"/>
        <v>0</v>
      </c>
      <c r="AJ44" s="31">
        <f t="shared" si="6"/>
        <v>0</v>
      </c>
      <c r="AL44" s="46">
        <f>'Proposed Rates'!I234</f>
        <v>6.0000000000000002E-5</v>
      </c>
      <c r="AM44" s="45">
        <f>$F$18*(1+AL73)</f>
        <v>15507</v>
      </c>
      <c r="AN44" s="26">
        <f>AM44*AL44</f>
        <v>0.93042000000000002</v>
      </c>
      <c r="AO44" s="27"/>
      <c r="AP44" s="30">
        <f t="shared" si="7"/>
        <v>0</v>
      </c>
      <c r="AQ44" s="31">
        <f t="shared" si="8"/>
        <v>0</v>
      </c>
    </row>
    <row r="45" spans="2:43" x14ac:dyDescent="0.25">
      <c r="B45" s="43" t="s">
        <v>25</v>
      </c>
      <c r="C45" s="21"/>
      <c r="D45" s="22"/>
      <c r="E45" s="23"/>
      <c r="F45" s="47">
        <f>0.65*$J$54+0.17*$J$55+0.18*$J$56</f>
        <v>0.12756999999999999</v>
      </c>
      <c r="G45" s="48">
        <f>$F$18*(1+$F$73)-$F$18</f>
        <v>502.50000000000182</v>
      </c>
      <c r="H45" s="26">
        <f t="shared" ref="H45" si="50">G45*F45</f>
        <v>64.103925000000231</v>
      </c>
      <c r="I45" s="27"/>
      <c r="J45" s="49">
        <f>0.65*$J$54+0.17*$J$55+0.18*$J$56</f>
        <v>0.12756999999999999</v>
      </c>
      <c r="K45" s="48">
        <f>$F$18*(1+$J$73)-$F$18</f>
        <v>507</v>
      </c>
      <c r="L45" s="26">
        <f t="shared" ref="L45" si="51">K45*J45</f>
        <v>64.677989999999994</v>
      </c>
      <c r="M45" s="27"/>
      <c r="N45" s="30">
        <f t="shared" ref="N45" si="52">L45-H45</f>
        <v>0.5740649999997629</v>
      </c>
      <c r="O45" s="31">
        <f t="shared" ref="O45" si="53">IF((H45)=0,"",(N45/H45))</f>
        <v>8.9552238805932841E-3</v>
      </c>
      <c r="Q45" s="49">
        <f>0.65*$Q$54+0.17*$Q$55+0.18*$Q$56</f>
        <v>0.12756999999999999</v>
      </c>
      <c r="R45" s="48">
        <f>$F$18*(1+Q73)-$F$18</f>
        <v>507</v>
      </c>
      <c r="S45" s="26">
        <f t="shared" ref="S45" si="54">R45*Q45</f>
        <v>64.677989999999994</v>
      </c>
      <c r="T45" s="27"/>
      <c r="U45" s="30">
        <f t="shared" si="1"/>
        <v>0</v>
      </c>
      <c r="V45" s="31">
        <f t="shared" si="2"/>
        <v>0</v>
      </c>
      <c r="X45" s="49">
        <f>0.65*$X$54+0.17*$X$55+0.18*$X$56</f>
        <v>0.12756999999999999</v>
      </c>
      <c r="Y45" s="48">
        <f>$F$18*(1+X73)-$F$18</f>
        <v>507</v>
      </c>
      <c r="Z45" s="26">
        <f t="shared" ref="Z45" si="55">Y45*X45</f>
        <v>64.677989999999994</v>
      </c>
      <c r="AA45" s="27"/>
      <c r="AB45" s="30">
        <f t="shared" si="3"/>
        <v>0</v>
      </c>
      <c r="AC45" s="31">
        <f t="shared" si="4"/>
        <v>0</v>
      </c>
      <c r="AE45" s="49">
        <f>0.65*$AE$54+0.17*$AE$55+0.18*$AE$56</f>
        <v>0.12756999999999999</v>
      </c>
      <c r="AF45" s="48">
        <f>$F$18*(1+AE73)-$F$18</f>
        <v>507</v>
      </c>
      <c r="AG45" s="26">
        <f t="shared" ref="AG45" si="56">AF45*AE45</f>
        <v>64.677989999999994</v>
      </c>
      <c r="AH45" s="27"/>
      <c r="AI45" s="30">
        <f t="shared" si="5"/>
        <v>0</v>
      </c>
      <c r="AJ45" s="31">
        <f t="shared" si="6"/>
        <v>0</v>
      </c>
      <c r="AL45" s="49">
        <f>0.65*$AL$54+0.17*$AL$55+0.18*$AL$56</f>
        <v>0.12756999999999999</v>
      </c>
      <c r="AM45" s="48">
        <f>$F$18*(1+AL73)-$F$18</f>
        <v>507</v>
      </c>
      <c r="AN45" s="26">
        <f t="shared" ref="AN45" si="57">AM45*AL45</f>
        <v>64.677989999999994</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471.92407500000024</v>
      </c>
      <c r="I47" s="36"/>
      <c r="J47" s="53"/>
      <c r="K47" s="55"/>
      <c r="L47" s="54">
        <f>SUM(L40:L46)+L39</f>
        <v>479.78841</v>
      </c>
      <c r="M47" s="36"/>
      <c r="N47" s="37">
        <f t="shared" ref="N47:N64" si="58">L47-H47</f>
        <v>7.8643349999997554</v>
      </c>
      <c r="O47" s="38">
        <f t="shared" ref="O47:O64" si="59">IF((H47)=0,"",(N47/H47))</f>
        <v>1.6664407298991372E-2</v>
      </c>
      <c r="Q47" s="53"/>
      <c r="R47" s="55"/>
      <c r="S47" s="54">
        <f>SUM(S40:S46)+S39</f>
        <v>508.20840999999996</v>
      </c>
      <c r="T47" s="36"/>
      <c r="U47" s="37">
        <f t="shared" si="1"/>
        <v>28.419999999999959</v>
      </c>
      <c r="V47" s="38">
        <f t="shared" si="2"/>
        <v>5.923444461695096E-2</v>
      </c>
      <c r="X47" s="53"/>
      <c r="Y47" s="55"/>
      <c r="Z47" s="54">
        <f>SUM(Z40:Z46)+Z39</f>
        <v>542.48840999999993</v>
      </c>
      <c r="AA47" s="36"/>
      <c r="AB47" s="37">
        <f t="shared" si="3"/>
        <v>34.279999999999973</v>
      </c>
      <c r="AC47" s="38">
        <f t="shared" si="4"/>
        <v>6.7452642115859468E-2</v>
      </c>
      <c r="AE47" s="53"/>
      <c r="AF47" s="55"/>
      <c r="AG47" s="54">
        <f>SUM(AG40:AG46)+AG39</f>
        <v>559.83841000000007</v>
      </c>
      <c r="AH47" s="36"/>
      <c r="AI47" s="37">
        <f t="shared" si="5"/>
        <v>17.350000000000136</v>
      </c>
      <c r="AJ47" s="38">
        <f t="shared" si="6"/>
        <v>3.1982250090836301E-2</v>
      </c>
      <c r="AL47" s="53"/>
      <c r="AM47" s="55"/>
      <c r="AN47" s="54">
        <f>SUM(AN40:AN46)+AN39</f>
        <v>572.49840999999992</v>
      </c>
      <c r="AO47" s="36"/>
      <c r="AP47" s="37">
        <f t="shared" si="7"/>
        <v>12.659999999999854</v>
      </c>
      <c r="AQ47" s="38">
        <f t="shared" si="8"/>
        <v>2.2613668111839368E-2</v>
      </c>
    </row>
    <row r="48" spans="2:43" x14ac:dyDescent="0.25">
      <c r="B48" s="27" t="s">
        <v>28</v>
      </c>
      <c r="C48" s="27"/>
      <c r="D48" s="56" t="s">
        <v>20</v>
      </c>
      <c r="E48" s="57"/>
      <c r="F48" s="28">
        <f>'Proposed Rates'!D154</f>
        <v>7.1000000000000004E-3</v>
      </c>
      <c r="G48" s="58">
        <f>F18*(1+F73)</f>
        <v>15502.500000000002</v>
      </c>
      <c r="H48" s="26">
        <f>G48*F48</f>
        <v>110.06775000000002</v>
      </c>
      <c r="I48" s="27"/>
      <c r="J48" s="28">
        <f>'Proposed Rates'!E154</f>
        <v>7.1000000000000004E-3</v>
      </c>
      <c r="K48" s="59">
        <f>F18*(1+J73)</f>
        <v>15507</v>
      </c>
      <c r="L48" s="26">
        <f>K48*J48</f>
        <v>110.09970000000001</v>
      </c>
      <c r="M48" s="27"/>
      <c r="N48" s="30">
        <f t="shared" si="58"/>
        <v>3.1949999999994816E-2</v>
      </c>
      <c r="O48" s="31">
        <f t="shared" si="59"/>
        <v>2.9027576197382805E-4</v>
      </c>
      <c r="Q48" s="28">
        <f>'Proposed Rates'!F154</f>
        <v>7.1000000000000004E-3</v>
      </c>
      <c r="R48" s="59">
        <f>$F$18*(1+Q73)</f>
        <v>15507</v>
      </c>
      <c r="S48" s="26">
        <f>R48*Q48</f>
        <v>110.09970000000001</v>
      </c>
      <c r="T48" s="27"/>
      <c r="U48" s="30">
        <f t="shared" si="1"/>
        <v>0</v>
      </c>
      <c r="V48" s="31">
        <f t="shared" si="2"/>
        <v>0</v>
      </c>
      <c r="X48" s="28">
        <f>'Proposed Rates'!G154</f>
        <v>7.1000000000000004E-3</v>
      </c>
      <c r="Y48" s="59">
        <f>$F$18*(1+X73)</f>
        <v>15507</v>
      </c>
      <c r="Z48" s="26">
        <f>Y48*X48</f>
        <v>110.09970000000001</v>
      </c>
      <c r="AA48" s="27"/>
      <c r="AB48" s="30">
        <f t="shared" si="3"/>
        <v>0</v>
      </c>
      <c r="AC48" s="31">
        <f t="shared" si="4"/>
        <v>0</v>
      </c>
      <c r="AE48" s="28">
        <f>'Proposed Rates'!H154</f>
        <v>7.1000000000000004E-3</v>
      </c>
      <c r="AF48" s="59">
        <f>$F$18*(1+AE73)</f>
        <v>15507</v>
      </c>
      <c r="AG48" s="26">
        <f>AF48*AE48</f>
        <v>110.09970000000001</v>
      </c>
      <c r="AH48" s="27"/>
      <c r="AI48" s="30">
        <f t="shared" si="5"/>
        <v>0</v>
      </c>
      <c r="AJ48" s="31">
        <f t="shared" si="6"/>
        <v>0</v>
      </c>
      <c r="AL48" s="28">
        <f>'Proposed Rates'!I154</f>
        <v>7.1000000000000004E-3</v>
      </c>
      <c r="AM48" s="59">
        <f>$F$18*(1+AL73)</f>
        <v>15507</v>
      </c>
      <c r="AN48" s="26">
        <f>AM48*AL48</f>
        <v>110.09970000000001</v>
      </c>
      <c r="AO48" s="27"/>
      <c r="AP48" s="30">
        <f t="shared" si="7"/>
        <v>0</v>
      </c>
      <c r="AQ48" s="31">
        <f t="shared" si="8"/>
        <v>0</v>
      </c>
    </row>
    <row r="49" spans="2:43" ht="25" x14ac:dyDescent="0.25">
      <c r="B49" s="60" t="s">
        <v>29</v>
      </c>
      <c r="C49" s="27"/>
      <c r="D49" s="56" t="s">
        <v>20</v>
      </c>
      <c r="E49" s="57"/>
      <c r="F49" s="28">
        <f>'Proposed Rates'!D168</f>
        <v>5.0000000000000001E-3</v>
      </c>
      <c r="G49" s="58">
        <f>G48</f>
        <v>15502.500000000002</v>
      </c>
      <c r="H49" s="26">
        <f>G49*F49</f>
        <v>77.512500000000017</v>
      </c>
      <c r="I49" s="27"/>
      <c r="J49" s="28">
        <f>'Proposed Rates'!E168</f>
        <v>5.0000000000000001E-3</v>
      </c>
      <c r="K49" s="59">
        <f>K48</f>
        <v>15507</v>
      </c>
      <c r="L49" s="26">
        <f>K49*J49</f>
        <v>77.534999999999997</v>
      </c>
      <c r="M49" s="27"/>
      <c r="N49" s="30">
        <f t="shared" si="58"/>
        <v>2.2499999999979536E-2</v>
      </c>
      <c r="O49" s="31">
        <f t="shared" si="59"/>
        <v>2.902757619736111E-4</v>
      </c>
      <c r="Q49" s="28">
        <f>'Proposed Rates'!F168</f>
        <v>5.0000000000000001E-3</v>
      </c>
      <c r="R49" s="59">
        <f>R48</f>
        <v>15507</v>
      </c>
      <c r="S49" s="26">
        <f>R49*Q49</f>
        <v>77.534999999999997</v>
      </c>
      <c r="T49" s="27"/>
      <c r="U49" s="30">
        <f t="shared" si="1"/>
        <v>0</v>
      </c>
      <c r="V49" s="31">
        <f t="shared" si="2"/>
        <v>0</v>
      </c>
      <c r="X49" s="28">
        <f>'Proposed Rates'!G168</f>
        <v>5.0000000000000001E-3</v>
      </c>
      <c r="Y49" s="59">
        <f>Y48</f>
        <v>15507</v>
      </c>
      <c r="Z49" s="26">
        <f>Y49*X49</f>
        <v>77.534999999999997</v>
      </c>
      <c r="AA49" s="27"/>
      <c r="AB49" s="30">
        <f t="shared" si="3"/>
        <v>0</v>
      </c>
      <c r="AC49" s="31">
        <f t="shared" si="4"/>
        <v>0</v>
      </c>
      <c r="AE49" s="28">
        <f>'Proposed Rates'!H168</f>
        <v>5.0000000000000001E-3</v>
      </c>
      <c r="AF49" s="59">
        <f>AF48</f>
        <v>15507</v>
      </c>
      <c r="AG49" s="26">
        <f>AF49*AE49</f>
        <v>77.534999999999997</v>
      </c>
      <c r="AH49" s="27"/>
      <c r="AI49" s="30">
        <f t="shared" si="5"/>
        <v>0</v>
      </c>
      <c r="AJ49" s="31">
        <f t="shared" si="6"/>
        <v>0</v>
      </c>
      <c r="AL49" s="28">
        <f>'Proposed Rates'!I168</f>
        <v>5.0000000000000001E-3</v>
      </c>
      <c r="AM49" s="59">
        <f>AM48</f>
        <v>15507</v>
      </c>
      <c r="AN49" s="26">
        <f>AM49*AL49</f>
        <v>77.534999999999997</v>
      </c>
      <c r="AO49" s="27"/>
      <c r="AP49" s="30">
        <f t="shared" si="7"/>
        <v>0</v>
      </c>
      <c r="AQ49" s="31">
        <f t="shared" si="8"/>
        <v>0</v>
      </c>
    </row>
    <row r="50" spans="2:43" ht="26" x14ac:dyDescent="0.25">
      <c r="B50" s="50" t="s">
        <v>30</v>
      </c>
      <c r="C50" s="35"/>
      <c r="D50" s="35"/>
      <c r="E50" s="35"/>
      <c r="F50" s="61"/>
      <c r="G50" s="53"/>
      <c r="H50" s="54">
        <f>SUM(H47:H49)</f>
        <v>659.50432500000034</v>
      </c>
      <c r="I50" s="62"/>
      <c r="J50" s="63"/>
      <c r="K50" s="64"/>
      <c r="L50" s="54">
        <f>SUM(L47:L49)</f>
        <v>667.42310999999995</v>
      </c>
      <c r="M50" s="62"/>
      <c r="N50" s="37">
        <f t="shared" si="58"/>
        <v>7.918784999999616</v>
      </c>
      <c r="O50" s="38">
        <f t="shared" si="59"/>
        <v>1.2007176753540794E-2</v>
      </c>
      <c r="Q50" s="63"/>
      <c r="R50" s="64"/>
      <c r="S50" s="54">
        <f>SUM(S47:S49)</f>
        <v>695.84310999999991</v>
      </c>
      <c r="T50" s="62"/>
      <c r="U50" s="37">
        <f t="shared" si="1"/>
        <v>28.419999999999959</v>
      </c>
      <c r="V50" s="38">
        <f t="shared" si="2"/>
        <v>4.2581684053463416E-2</v>
      </c>
      <c r="X50" s="63"/>
      <c r="Y50" s="64"/>
      <c r="Z50" s="54">
        <f>SUM(Z47:Z49)</f>
        <v>730.12310999999988</v>
      </c>
      <c r="AA50" s="62"/>
      <c r="AB50" s="37">
        <f t="shared" si="3"/>
        <v>34.279999999999973</v>
      </c>
      <c r="AC50" s="38">
        <f t="shared" si="4"/>
        <v>4.9263978485035193E-2</v>
      </c>
      <c r="AE50" s="63"/>
      <c r="AF50" s="64"/>
      <c r="AG50" s="54">
        <f>SUM(AG47:AG49)</f>
        <v>747.47311000000002</v>
      </c>
      <c r="AH50" s="62"/>
      <c r="AI50" s="37">
        <f t="shared" si="5"/>
        <v>17.350000000000136</v>
      </c>
      <c r="AJ50" s="38">
        <f t="shared" si="6"/>
        <v>2.3763115784679299E-2</v>
      </c>
      <c r="AL50" s="63"/>
      <c r="AM50" s="64"/>
      <c r="AN50" s="54">
        <f>SUM(AN47:AN49)</f>
        <v>760.13310999999987</v>
      </c>
      <c r="AO50" s="62"/>
      <c r="AP50" s="37">
        <f t="shared" si="7"/>
        <v>12.659999999999854</v>
      </c>
      <c r="AQ50" s="38">
        <f t="shared" si="8"/>
        <v>1.6937064130641239E-2</v>
      </c>
    </row>
    <row r="51" spans="2:43" ht="25" x14ac:dyDescent="0.25">
      <c r="B51" s="65" t="s">
        <v>31</v>
      </c>
      <c r="C51" s="21"/>
      <c r="D51" s="22" t="s">
        <v>20</v>
      </c>
      <c r="E51" s="23"/>
      <c r="F51" s="66">
        <f>'Proposed Rates'!D181</f>
        <v>3.3999999999999998E-3</v>
      </c>
      <c r="G51" s="58">
        <f>G49</f>
        <v>15502.500000000002</v>
      </c>
      <c r="H51" s="67">
        <f t="shared" ref="H51:H53" si="60">G51*F51</f>
        <v>52.708500000000001</v>
      </c>
      <c r="I51" s="27"/>
      <c r="J51" s="66">
        <f>'Proposed Rates'!E181</f>
        <v>3.3999999999999998E-3</v>
      </c>
      <c r="K51" s="59">
        <f>K49</f>
        <v>15507</v>
      </c>
      <c r="L51" s="67">
        <f t="shared" ref="L51:L53" si="61">K51*J51</f>
        <v>52.723799999999997</v>
      </c>
      <c r="M51" s="27"/>
      <c r="N51" s="30">
        <f t="shared" si="58"/>
        <v>1.5299999999996317E-2</v>
      </c>
      <c r="O51" s="68">
        <f t="shared" si="59"/>
        <v>2.9027576197380528E-4</v>
      </c>
      <c r="Q51" s="66">
        <f>'Proposed Rates'!F181</f>
        <v>3.3999999999999998E-3</v>
      </c>
      <c r="R51" s="59">
        <f>R49</f>
        <v>15507</v>
      </c>
      <c r="S51" s="67">
        <f t="shared" ref="S51:S53" si="62">R51*Q51</f>
        <v>52.723799999999997</v>
      </c>
      <c r="T51" s="27"/>
      <c r="U51" s="30">
        <f t="shared" si="1"/>
        <v>0</v>
      </c>
      <c r="V51" s="68">
        <f t="shared" si="2"/>
        <v>0</v>
      </c>
      <c r="X51" s="66">
        <f>'Proposed Rates'!G181</f>
        <v>3.3999999999999998E-3</v>
      </c>
      <c r="Y51" s="59">
        <f>Y49</f>
        <v>15507</v>
      </c>
      <c r="Z51" s="67">
        <f t="shared" ref="Z51:Z53" si="63">Y51*X51</f>
        <v>52.723799999999997</v>
      </c>
      <c r="AA51" s="27"/>
      <c r="AB51" s="30">
        <f t="shared" si="3"/>
        <v>0</v>
      </c>
      <c r="AC51" s="68">
        <f t="shared" si="4"/>
        <v>0</v>
      </c>
      <c r="AE51" s="66">
        <f>'Proposed Rates'!H181</f>
        <v>3.3999999999999998E-3</v>
      </c>
      <c r="AF51" s="59">
        <f>AF49</f>
        <v>15507</v>
      </c>
      <c r="AG51" s="67">
        <f t="shared" ref="AG51:AG53" si="64">AF51*AE51</f>
        <v>52.723799999999997</v>
      </c>
      <c r="AH51" s="27"/>
      <c r="AI51" s="30">
        <f t="shared" si="5"/>
        <v>0</v>
      </c>
      <c r="AJ51" s="68">
        <f t="shared" si="6"/>
        <v>0</v>
      </c>
      <c r="AL51" s="66">
        <f>'Proposed Rates'!I181</f>
        <v>3.3999999999999998E-3</v>
      </c>
      <c r="AM51" s="59">
        <f>AM49</f>
        <v>15507</v>
      </c>
      <c r="AN51" s="67">
        <f t="shared" ref="AN51:AN53" si="65">AM51*AL51</f>
        <v>52.723799999999997</v>
      </c>
      <c r="AO51" s="27"/>
      <c r="AP51" s="30">
        <f t="shared" si="7"/>
        <v>0</v>
      </c>
      <c r="AQ51" s="68">
        <f t="shared" si="8"/>
        <v>0</v>
      </c>
    </row>
    <row r="52" spans="2:43" ht="25" x14ac:dyDescent="0.25">
      <c r="B52" s="65" t="s">
        <v>32</v>
      </c>
      <c r="C52" s="21"/>
      <c r="D52" s="22" t="s">
        <v>20</v>
      </c>
      <c r="E52" s="23"/>
      <c r="F52" s="66">
        <f>'Proposed Rates'!D195</f>
        <v>5.0000000000000001E-4</v>
      </c>
      <c r="G52" s="58">
        <f>G49</f>
        <v>15502.500000000002</v>
      </c>
      <c r="H52" s="67">
        <f t="shared" si="60"/>
        <v>7.7512500000000006</v>
      </c>
      <c r="I52" s="27"/>
      <c r="J52" s="66">
        <f>'Proposed Rates'!E195</f>
        <v>5.0000000000000001E-4</v>
      </c>
      <c r="K52" s="59">
        <f>K49</f>
        <v>15507</v>
      </c>
      <c r="L52" s="67">
        <f t="shared" si="61"/>
        <v>7.7534999999999998</v>
      </c>
      <c r="M52" s="27"/>
      <c r="N52" s="30">
        <f t="shared" si="58"/>
        <v>2.2499999999991971E-3</v>
      </c>
      <c r="O52" s="68">
        <f t="shared" si="59"/>
        <v>2.9027576197377156E-4</v>
      </c>
      <c r="Q52" s="66">
        <f>'Proposed Rates'!F195</f>
        <v>5.0000000000000001E-4</v>
      </c>
      <c r="R52" s="59">
        <f>R49</f>
        <v>15507</v>
      </c>
      <c r="S52" s="67">
        <f t="shared" si="62"/>
        <v>7.7534999999999998</v>
      </c>
      <c r="T52" s="27"/>
      <c r="U52" s="30">
        <f t="shared" si="1"/>
        <v>0</v>
      </c>
      <c r="V52" s="68">
        <f t="shared" si="2"/>
        <v>0</v>
      </c>
      <c r="X52" s="66">
        <f>'Proposed Rates'!G195</f>
        <v>5.0000000000000001E-4</v>
      </c>
      <c r="Y52" s="59">
        <f>Y49</f>
        <v>15507</v>
      </c>
      <c r="Z52" s="67">
        <f t="shared" si="63"/>
        <v>7.7534999999999998</v>
      </c>
      <c r="AA52" s="27"/>
      <c r="AB52" s="30">
        <f t="shared" si="3"/>
        <v>0</v>
      </c>
      <c r="AC52" s="68">
        <f t="shared" si="4"/>
        <v>0</v>
      </c>
      <c r="AE52" s="66">
        <f>'Proposed Rates'!H195</f>
        <v>5.0000000000000001E-4</v>
      </c>
      <c r="AF52" s="59">
        <f>AF49</f>
        <v>15507</v>
      </c>
      <c r="AG52" s="67">
        <f t="shared" si="64"/>
        <v>7.7534999999999998</v>
      </c>
      <c r="AH52" s="27"/>
      <c r="AI52" s="30">
        <f t="shared" si="5"/>
        <v>0</v>
      </c>
      <c r="AJ52" s="68">
        <f t="shared" si="6"/>
        <v>0</v>
      </c>
      <c r="AL52" s="66">
        <f>'Proposed Rates'!I195</f>
        <v>5.0000000000000001E-4</v>
      </c>
      <c r="AM52" s="59">
        <f>AM49</f>
        <v>15507</v>
      </c>
      <c r="AN52" s="67">
        <f t="shared" si="65"/>
        <v>7.7534999999999998</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9750</v>
      </c>
      <c r="H54" s="67">
        <f t="shared" ref="H54:H56" si="66">G54*F54</f>
        <v>984.75000000000011</v>
      </c>
      <c r="I54" s="27"/>
      <c r="J54" s="66">
        <f>'Proposed Rates'!E222</f>
        <v>0.10100000000000001</v>
      </c>
      <c r="K54" s="71">
        <f>$G$54</f>
        <v>9750</v>
      </c>
      <c r="L54" s="67">
        <f t="shared" ref="L54:L56" si="67">K54*J54</f>
        <v>984.75000000000011</v>
      </c>
      <c r="M54" s="27"/>
      <c r="N54" s="30">
        <f t="shared" si="58"/>
        <v>0</v>
      </c>
      <c r="O54" s="68">
        <f t="shared" si="59"/>
        <v>0</v>
      </c>
      <c r="Q54" s="66">
        <f>'Proposed Rates'!F222</f>
        <v>0.10100000000000001</v>
      </c>
      <c r="R54" s="71">
        <f>$G$54</f>
        <v>9750</v>
      </c>
      <c r="S54" s="67">
        <f t="shared" ref="S54:S56" si="68">R54*Q54</f>
        <v>984.75000000000011</v>
      </c>
      <c r="T54" s="27"/>
      <c r="U54" s="30">
        <f t="shared" si="1"/>
        <v>0</v>
      </c>
      <c r="V54" s="68">
        <f t="shared" si="2"/>
        <v>0</v>
      </c>
      <c r="X54" s="66">
        <f>'Proposed Rates'!G222</f>
        <v>0.10100000000000001</v>
      </c>
      <c r="Y54" s="71">
        <f>$G$54</f>
        <v>9750</v>
      </c>
      <c r="Z54" s="67">
        <f t="shared" ref="Z54:Z56" si="69">Y54*X54</f>
        <v>984.75000000000011</v>
      </c>
      <c r="AA54" s="27"/>
      <c r="AB54" s="30">
        <f t="shared" si="3"/>
        <v>0</v>
      </c>
      <c r="AC54" s="68">
        <f t="shared" si="4"/>
        <v>0</v>
      </c>
      <c r="AE54" s="66">
        <f>'Proposed Rates'!H222</f>
        <v>0.10100000000000001</v>
      </c>
      <c r="AF54" s="71">
        <f>$G$54</f>
        <v>9750</v>
      </c>
      <c r="AG54" s="67">
        <f t="shared" ref="AG54:AG56" si="70">AF54*AE54</f>
        <v>984.75000000000011</v>
      </c>
      <c r="AH54" s="27"/>
      <c r="AI54" s="30">
        <f t="shared" si="5"/>
        <v>0</v>
      </c>
      <c r="AJ54" s="68">
        <f t="shared" si="6"/>
        <v>0</v>
      </c>
      <c r="AL54" s="66">
        <f>'Proposed Rates'!I222</f>
        <v>0.10100000000000001</v>
      </c>
      <c r="AM54" s="71">
        <f>$G$54</f>
        <v>9750</v>
      </c>
      <c r="AN54" s="67">
        <f t="shared" ref="AN54:AN56" si="71">AM54*AL54</f>
        <v>984.75000000000011</v>
      </c>
      <c r="AO54" s="27"/>
      <c r="AP54" s="30">
        <f t="shared" si="7"/>
        <v>0</v>
      </c>
      <c r="AQ54" s="68">
        <f t="shared" si="8"/>
        <v>0</v>
      </c>
    </row>
    <row r="55" spans="2:43" x14ac:dyDescent="0.25">
      <c r="B55" s="43" t="s">
        <v>35</v>
      </c>
      <c r="C55" s="21"/>
      <c r="D55" s="22"/>
      <c r="E55" s="23"/>
      <c r="F55" s="66">
        <f>'Proposed Rates'!D223</f>
        <v>0.14399999999999999</v>
      </c>
      <c r="G55" s="71">
        <f>0.17*$F$18</f>
        <v>2550</v>
      </c>
      <c r="H55" s="67">
        <f t="shared" si="66"/>
        <v>367.2</v>
      </c>
      <c r="I55" s="27"/>
      <c r="J55" s="66">
        <f>'Proposed Rates'!E223</f>
        <v>0.14399999999999999</v>
      </c>
      <c r="K55" s="71">
        <f>$G$55</f>
        <v>2550</v>
      </c>
      <c r="L55" s="67">
        <f t="shared" si="67"/>
        <v>367.2</v>
      </c>
      <c r="M55" s="27"/>
      <c r="N55" s="30">
        <f t="shared" si="58"/>
        <v>0</v>
      </c>
      <c r="O55" s="68">
        <f t="shared" si="59"/>
        <v>0</v>
      </c>
      <c r="Q55" s="66">
        <f>'Proposed Rates'!F223</f>
        <v>0.14399999999999999</v>
      </c>
      <c r="R55" s="71">
        <f>$G$55</f>
        <v>2550</v>
      </c>
      <c r="S55" s="67">
        <f t="shared" si="68"/>
        <v>367.2</v>
      </c>
      <c r="T55" s="27"/>
      <c r="U55" s="30">
        <f t="shared" si="1"/>
        <v>0</v>
      </c>
      <c r="V55" s="68">
        <f t="shared" si="2"/>
        <v>0</v>
      </c>
      <c r="X55" s="66">
        <f>'Proposed Rates'!G223</f>
        <v>0.14399999999999999</v>
      </c>
      <c r="Y55" s="71">
        <f>$G$55</f>
        <v>2550</v>
      </c>
      <c r="Z55" s="67">
        <f t="shared" si="69"/>
        <v>367.2</v>
      </c>
      <c r="AA55" s="27"/>
      <c r="AB55" s="30">
        <f t="shared" si="3"/>
        <v>0</v>
      </c>
      <c r="AC55" s="68">
        <f t="shared" si="4"/>
        <v>0</v>
      </c>
      <c r="AE55" s="66">
        <f>'Proposed Rates'!H223</f>
        <v>0.14399999999999999</v>
      </c>
      <c r="AF55" s="71">
        <f>$G$55</f>
        <v>2550</v>
      </c>
      <c r="AG55" s="67">
        <f t="shared" si="70"/>
        <v>367.2</v>
      </c>
      <c r="AH55" s="27"/>
      <c r="AI55" s="30">
        <f t="shared" si="5"/>
        <v>0</v>
      </c>
      <c r="AJ55" s="68">
        <f t="shared" si="6"/>
        <v>0</v>
      </c>
      <c r="AL55" s="66">
        <f>'Proposed Rates'!I223</f>
        <v>0.14399999999999999</v>
      </c>
      <c r="AM55" s="71">
        <f>$G$55</f>
        <v>2550</v>
      </c>
      <c r="AN55" s="67">
        <f t="shared" si="71"/>
        <v>367.2</v>
      </c>
      <c r="AO55" s="27"/>
      <c r="AP55" s="30">
        <f t="shared" si="7"/>
        <v>0</v>
      </c>
      <c r="AQ55" s="68">
        <f t="shared" si="8"/>
        <v>0</v>
      </c>
    </row>
    <row r="56" spans="2:43" x14ac:dyDescent="0.25">
      <c r="B56" s="11" t="s">
        <v>36</v>
      </c>
      <c r="C56" s="21"/>
      <c r="D56" s="22"/>
      <c r="E56" s="23"/>
      <c r="F56" s="66">
        <f>'Proposed Rates'!D224</f>
        <v>0.20799999999999999</v>
      </c>
      <c r="G56" s="71">
        <f>0.18*$F$18</f>
        <v>2700</v>
      </c>
      <c r="H56" s="67">
        <f t="shared" si="66"/>
        <v>561.6</v>
      </c>
      <c r="I56" s="27"/>
      <c r="J56" s="66">
        <f>'Proposed Rates'!E224</f>
        <v>0.20799999999999999</v>
      </c>
      <c r="K56" s="71">
        <f>$G$56</f>
        <v>2700</v>
      </c>
      <c r="L56" s="67">
        <f t="shared" si="67"/>
        <v>561.6</v>
      </c>
      <c r="M56" s="27"/>
      <c r="N56" s="30">
        <f t="shared" si="58"/>
        <v>0</v>
      </c>
      <c r="O56" s="68">
        <f t="shared" si="59"/>
        <v>0</v>
      </c>
      <c r="Q56" s="66">
        <f>'Proposed Rates'!F224</f>
        <v>0.20799999999999999</v>
      </c>
      <c r="R56" s="71">
        <f>$G$56</f>
        <v>2700</v>
      </c>
      <c r="S56" s="67">
        <f t="shared" si="68"/>
        <v>561.6</v>
      </c>
      <c r="T56" s="27"/>
      <c r="U56" s="30">
        <f t="shared" si="1"/>
        <v>0</v>
      </c>
      <c r="V56" s="68">
        <f t="shared" si="2"/>
        <v>0</v>
      </c>
      <c r="X56" s="66">
        <f>'Proposed Rates'!G224</f>
        <v>0.20799999999999999</v>
      </c>
      <c r="Y56" s="71">
        <f>$G$56</f>
        <v>2700</v>
      </c>
      <c r="Z56" s="67">
        <f t="shared" si="69"/>
        <v>561.6</v>
      </c>
      <c r="AA56" s="27"/>
      <c r="AB56" s="30">
        <f t="shared" si="3"/>
        <v>0</v>
      </c>
      <c r="AC56" s="68">
        <f t="shared" si="4"/>
        <v>0</v>
      </c>
      <c r="AE56" s="66">
        <f>'Proposed Rates'!H224</f>
        <v>0.20799999999999999</v>
      </c>
      <c r="AF56" s="71">
        <f>$G$56</f>
        <v>2700</v>
      </c>
      <c r="AG56" s="67">
        <f t="shared" si="70"/>
        <v>561.6</v>
      </c>
      <c r="AH56" s="27"/>
      <c r="AI56" s="30">
        <f t="shared" si="5"/>
        <v>0</v>
      </c>
      <c r="AJ56" s="68">
        <f t="shared" si="6"/>
        <v>0</v>
      </c>
      <c r="AL56" s="66">
        <f>'Proposed Rates'!I224</f>
        <v>0.20799999999999999</v>
      </c>
      <c r="AM56" s="71">
        <f>$G$56</f>
        <v>2700</v>
      </c>
      <c r="AN56" s="67">
        <f t="shared" si="71"/>
        <v>561.6</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14250</v>
      </c>
      <c r="H58" s="67">
        <f>G58*F58</f>
        <v>1980.7500000000002</v>
      </c>
      <c r="I58" s="77"/>
      <c r="J58" s="66">
        <f>'Proposed Rates'!E227</f>
        <v>0.13900000000000001</v>
      </c>
      <c r="K58" s="76">
        <f>$G$58</f>
        <v>14250</v>
      </c>
      <c r="L58" s="67">
        <f>K58*J58</f>
        <v>1980.7500000000002</v>
      </c>
      <c r="M58" s="77"/>
      <c r="N58" s="78">
        <f t="shared" si="58"/>
        <v>0</v>
      </c>
      <c r="O58" s="68">
        <f t="shared" si="59"/>
        <v>0</v>
      </c>
      <c r="Q58" s="66">
        <f>'Proposed Rates'!F227</f>
        <v>0.13900000000000001</v>
      </c>
      <c r="R58" s="76">
        <f>$G$58</f>
        <v>14250</v>
      </c>
      <c r="S58" s="67">
        <f>R58*Q58</f>
        <v>1980.7500000000002</v>
      </c>
      <c r="T58" s="77"/>
      <c r="U58" s="78">
        <f t="shared" si="1"/>
        <v>0</v>
      </c>
      <c r="V58" s="68">
        <f t="shared" si="2"/>
        <v>0</v>
      </c>
      <c r="X58" s="66">
        <f>'Proposed Rates'!G227</f>
        <v>0.13900000000000001</v>
      </c>
      <c r="Y58" s="76">
        <f>$G$58</f>
        <v>14250</v>
      </c>
      <c r="Z58" s="67">
        <f>Y58*X58</f>
        <v>1980.7500000000002</v>
      </c>
      <c r="AA58" s="77"/>
      <c r="AB58" s="78">
        <f t="shared" si="3"/>
        <v>0</v>
      </c>
      <c r="AC58" s="68">
        <f t="shared" si="4"/>
        <v>0</v>
      </c>
      <c r="AE58" s="66">
        <f>'Proposed Rates'!H227</f>
        <v>0.13900000000000001</v>
      </c>
      <c r="AF58" s="76">
        <f>$G$58</f>
        <v>14250</v>
      </c>
      <c r="AG58" s="67">
        <f>AF58*AE58</f>
        <v>1980.7500000000002</v>
      </c>
      <c r="AH58" s="77"/>
      <c r="AI58" s="78">
        <f t="shared" si="5"/>
        <v>0</v>
      </c>
      <c r="AJ58" s="68">
        <f t="shared" si="6"/>
        <v>0</v>
      </c>
      <c r="AL58" s="66">
        <f>'Proposed Rates'!I227</f>
        <v>0.13900000000000001</v>
      </c>
      <c r="AM58" s="76">
        <f>$G$58</f>
        <v>14250</v>
      </c>
      <c r="AN58" s="67">
        <f>AM58*AL58</f>
        <v>1980.7500000000002</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2633.7640750000005</v>
      </c>
      <c r="I60" s="94"/>
      <c r="J60" s="95"/>
      <c r="K60" s="95"/>
      <c r="L60" s="97">
        <f>SUM(L51:L56,L50)</f>
        <v>2642.0704100000003</v>
      </c>
      <c r="M60" s="96"/>
      <c r="N60" s="97">
        <f t="shared" ref="N60" si="72">L60-H60</f>
        <v>8.3063349999997627</v>
      </c>
      <c r="O60" s="98">
        <f t="shared" ref="O60" si="73">IF((H60)=0,"",(N60/H60))</f>
        <v>3.153788556402783E-3</v>
      </c>
      <c r="Q60" s="95"/>
      <c r="R60" s="95"/>
      <c r="S60" s="97">
        <f>SUM(S51:S56,S50)</f>
        <v>2670.5104099999999</v>
      </c>
      <c r="T60" s="96"/>
      <c r="U60" s="97">
        <f t="shared" si="1"/>
        <v>28.4399999999996</v>
      </c>
      <c r="V60" s="98">
        <f>IF((L60)=0,"",(U60/L60))</f>
        <v>1.0764285422658209E-2</v>
      </c>
      <c r="X60" s="95"/>
      <c r="Y60" s="95"/>
      <c r="Z60" s="97">
        <f>SUM(Z51:Z56,Z50)</f>
        <v>2704.81041</v>
      </c>
      <c r="AA60" s="96"/>
      <c r="AB60" s="97">
        <f t="shared" si="3"/>
        <v>34.300000000000182</v>
      </c>
      <c r="AC60" s="98">
        <f>IF((S60)=0,"",(AB60/S60))</f>
        <v>1.2843986629507347E-2</v>
      </c>
      <c r="AE60" s="95"/>
      <c r="AF60" s="95"/>
      <c r="AG60" s="97">
        <f>SUM(AG51:AG56,AG50)</f>
        <v>2722.1804099999999</v>
      </c>
      <c r="AH60" s="96"/>
      <c r="AI60" s="97">
        <f t="shared" ref="AI60:AI64" si="74">AG60-Z60</f>
        <v>17.369999999999891</v>
      </c>
      <c r="AJ60" s="98">
        <f>IF((Z60)=0,"",(AI60/Z60))</f>
        <v>6.4218918767026964E-3</v>
      </c>
      <c r="AL60" s="95"/>
      <c r="AM60" s="95"/>
      <c r="AN60" s="97">
        <f>SUM(AN51:AN56,AN50)</f>
        <v>2734.8604099999998</v>
      </c>
      <c r="AO60" s="96"/>
      <c r="AP60" s="97">
        <f t="shared" ref="AP60:AP64" si="75">AN60-AG60</f>
        <v>12.679999999999836</v>
      </c>
      <c r="AQ60" s="98">
        <f>IF((AG60)=0,"",(AP60/AG60))</f>
        <v>4.6580307291241713E-3</v>
      </c>
    </row>
    <row r="61" spans="2:43" x14ac:dyDescent="0.25">
      <c r="B61" s="99" t="s">
        <v>40</v>
      </c>
      <c r="C61" s="21"/>
      <c r="D61" s="21"/>
      <c r="E61" s="21"/>
      <c r="F61" s="100">
        <v>0.13</v>
      </c>
      <c r="G61" s="101"/>
      <c r="H61" s="102">
        <f>H60*F61</f>
        <v>342.38932975000006</v>
      </c>
      <c r="I61" s="103"/>
      <c r="J61" s="104">
        <v>0.13</v>
      </c>
      <c r="K61" s="103"/>
      <c r="L61" s="105">
        <f>L60*J61</f>
        <v>343.46915330000007</v>
      </c>
      <c r="M61" s="106"/>
      <c r="N61" s="107">
        <f t="shared" si="58"/>
        <v>1.0798235500000146</v>
      </c>
      <c r="O61" s="108">
        <f t="shared" si="59"/>
        <v>3.1537885564029157E-3</v>
      </c>
      <c r="Q61" s="104">
        <v>0.13</v>
      </c>
      <c r="R61" s="103"/>
      <c r="S61" s="105">
        <f>S60*Q61</f>
        <v>347.16635329999997</v>
      </c>
      <c r="T61" s="106"/>
      <c r="U61" s="107">
        <f t="shared" si="1"/>
        <v>3.6971999999998957</v>
      </c>
      <c r="V61" s="108">
        <f t="shared" ref="V61:V70" si="76">IF((L61)=0,"",(U61/L61))</f>
        <v>1.0764285422658055E-2</v>
      </c>
      <c r="X61" s="104">
        <v>0.13</v>
      </c>
      <c r="Y61" s="103"/>
      <c r="Z61" s="105">
        <f>Z60*X61</f>
        <v>351.62535330000003</v>
      </c>
      <c r="AA61" s="106"/>
      <c r="AB61" s="107">
        <f t="shared" si="3"/>
        <v>4.45900000000006</v>
      </c>
      <c r="AC61" s="108">
        <f t="shared" ref="AC61:AC70" si="77">IF((S61)=0,"",(AB61/S61))</f>
        <v>1.2843986629507453E-2</v>
      </c>
      <c r="AE61" s="104">
        <v>0.13</v>
      </c>
      <c r="AF61" s="103"/>
      <c r="AG61" s="105">
        <f>AG60*AE61</f>
        <v>353.88345329999999</v>
      </c>
      <c r="AH61" s="106"/>
      <c r="AI61" s="107">
        <f t="shared" si="74"/>
        <v>2.2580999999999563</v>
      </c>
      <c r="AJ61" s="108">
        <f t="shared" ref="AJ61:AJ70" si="78">IF((Z61)=0,"",(AI61/Z61))</f>
        <v>6.4218918767026123E-3</v>
      </c>
      <c r="AL61" s="104">
        <v>0.13</v>
      </c>
      <c r="AM61" s="103"/>
      <c r="AN61" s="105">
        <f>AN60*AL61</f>
        <v>355.53185329999997</v>
      </c>
      <c r="AO61" s="106"/>
      <c r="AP61" s="107">
        <f t="shared" si="75"/>
        <v>1.648399999999981</v>
      </c>
      <c r="AQ61" s="108">
        <f t="shared" ref="AQ61:AQ70" si="79">IF((AG61)=0,"",(AP61/AG61))</f>
        <v>4.6580307291241782E-3</v>
      </c>
    </row>
    <row r="62" spans="2:43" ht="13" x14ac:dyDescent="0.25">
      <c r="B62" s="109" t="s">
        <v>41</v>
      </c>
      <c r="C62" s="21"/>
      <c r="D62" s="21"/>
      <c r="E62" s="21"/>
      <c r="F62" s="110"/>
      <c r="G62" s="101"/>
      <c r="H62" s="102">
        <f>H60+H61</f>
        <v>2976.1534047500004</v>
      </c>
      <c r="I62" s="103"/>
      <c r="J62" s="103"/>
      <c r="K62" s="103"/>
      <c r="L62" s="105">
        <f>L60+L61</f>
        <v>2985.5395633000003</v>
      </c>
      <c r="M62" s="106"/>
      <c r="N62" s="107">
        <f t="shared" si="58"/>
        <v>9.386158549999891</v>
      </c>
      <c r="O62" s="108">
        <f t="shared" si="59"/>
        <v>3.1537885564028368E-3</v>
      </c>
      <c r="Q62" s="103"/>
      <c r="R62" s="103"/>
      <c r="S62" s="105">
        <f>S60+S61</f>
        <v>3017.6767632999999</v>
      </c>
      <c r="T62" s="106"/>
      <c r="U62" s="107">
        <f t="shared" si="1"/>
        <v>32.137199999999666</v>
      </c>
      <c r="V62" s="108">
        <f t="shared" si="76"/>
        <v>1.0764285422658249E-2</v>
      </c>
      <c r="X62" s="103"/>
      <c r="Y62" s="103"/>
      <c r="Z62" s="105">
        <f>Z60+Z61</f>
        <v>3056.4357633</v>
      </c>
      <c r="AA62" s="106"/>
      <c r="AB62" s="107">
        <f t="shared" si="3"/>
        <v>38.759000000000015</v>
      </c>
      <c r="AC62" s="108">
        <f t="shared" si="77"/>
        <v>1.2843986629507283E-2</v>
      </c>
      <c r="AE62" s="103"/>
      <c r="AF62" s="103"/>
      <c r="AG62" s="105">
        <f>AG60+AG61</f>
        <v>3076.0638632999999</v>
      </c>
      <c r="AH62" s="106"/>
      <c r="AI62" s="107">
        <f t="shared" si="74"/>
        <v>19.628099999999904</v>
      </c>
      <c r="AJ62" s="108">
        <f t="shared" si="78"/>
        <v>6.421891876702706E-3</v>
      </c>
      <c r="AL62" s="103"/>
      <c r="AM62" s="103"/>
      <c r="AN62" s="105">
        <f>AN60+AN61</f>
        <v>3090.3922632999997</v>
      </c>
      <c r="AO62" s="106"/>
      <c r="AP62" s="107">
        <f t="shared" si="75"/>
        <v>14.328399999999874</v>
      </c>
      <c r="AQ62" s="108">
        <f t="shared" si="79"/>
        <v>4.6580307291241912E-3</v>
      </c>
    </row>
    <row r="63" spans="2:43" ht="15.75" customHeight="1" x14ac:dyDescent="0.25">
      <c r="B63" s="405" t="s">
        <v>127</v>
      </c>
      <c r="C63" s="405"/>
      <c r="D63" s="405"/>
      <c r="E63" s="21"/>
      <c r="F63" s="267">
        <f>'Proposed Rates'!D262</f>
        <v>0.318</v>
      </c>
      <c r="G63" s="101"/>
      <c r="H63" s="111">
        <f>F63*H60</f>
        <v>837.5369758500002</v>
      </c>
      <c r="I63" s="103"/>
      <c r="J63" s="268">
        <f>'Proposed Rates'!E262</f>
        <v>0.318</v>
      </c>
      <c r="K63" s="103"/>
      <c r="L63" s="112">
        <f>J63*L60</f>
        <v>840.17839038000011</v>
      </c>
      <c r="M63" s="106"/>
      <c r="N63" s="112">
        <f t="shared" si="58"/>
        <v>2.6414145299999063</v>
      </c>
      <c r="O63" s="113">
        <f t="shared" si="59"/>
        <v>3.1537885564027609E-3</v>
      </c>
      <c r="Q63" s="268">
        <f>'Proposed Rates'!F262</f>
        <v>0.318</v>
      </c>
      <c r="R63" s="103"/>
      <c r="S63" s="112">
        <f>Q63*S60</f>
        <v>849.22231037999995</v>
      </c>
      <c r="T63" s="106"/>
      <c r="U63" s="112">
        <f t="shared" si="1"/>
        <v>9.0439199999998436</v>
      </c>
      <c r="V63" s="113">
        <f t="shared" si="76"/>
        <v>1.0764285422658174E-2</v>
      </c>
      <c r="X63" s="268">
        <f>'Proposed Rates'!G262</f>
        <v>0.318</v>
      </c>
      <c r="Y63" s="103"/>
      <c r="Z63" s="112">
        <f>X63*Z60</f>
        <v>860.12971038000001</v>
      </c>
      <c r="AA63" s="106"/>
      <c r="AB63" s="112">
        <f t="shared" si="3"/>
        <v>10.907400000000052</v>
      </c>
      <c r="AC63" s="113">
        <f t="shared" si="77"/>
        <v>1.284398662950734E-2</v>
      </c>
      <c r="AE63" s="268">
        <f>'Proposed Rates'!H262</f>
        <v>0.318</v>
      </c>
      <c r="AF63" s="103"/>
      <c r="AG63" s="112">
        <f>AE63*AG60</f>
        <v>865.65337037999996</v>
      </c>
      <c r="AH63" s="106"/>
      <c r="AI63" s="112">
        <f t="shared" si="74"/>
        <v>5.5236599999999498</v>
      </c>
      <c r="AJ63" s="113">
        <f t="shared" si="78"/>
        <v>6.4218918767026791E-3</v>
      </c>
      <c r="AL63" s="268">
        <f>'Proposed Rates'!I262</f>
        <v>0.318</v>
      </c>
      <c r="AM63" s="103"/>
      <c r="AN63" s="112">
        <f>AL63*AN60</f>
        <v>869.68561037999996</v>
      </c>
      <c r="AO63" s="106"/>
      <c r="AP63" s="112">
        <f t="shared" si="75"/>
        <v>4.0322400000000016</v>
      </c>
      <c r="AQ63" s="113">
        <f t="shared" si="79"/>
        <v>4.6580307291242337E-3</v>
      </c>
    </row>
    <row r="64" spans="2:43" ht="13.5" customHeight="1" thickBot="1" x14ac:dyDescent="0.3">
      <c r="B64" s="406" t="s">
        <v>126</v>
      </c>
      <c r="C64" s="406"/>
      <c r="D64" s="406"/>
      <c r="E64" s="114"/>
      <c r="F64" s="115"/>
      <c r="G64" s="116"/>
      <c r="H64" s="117">
        <f>H62-H63</f>
        <v>2138.6164289000003</v>
      </c>
      <c r="I64" s="118"/>
      <c r="J64" s="274"/>
      <c r="K64" s="118"/>
      <c r="L64" s="119">
        <f>L62-L63</f>
        <v>2145.3611729200002</v>
      </c>
      <c r="M64" s="120"/>
      <c r="N64" s="121">
        <f t="shared" si="58"/>
        <v>6.7447440199998709</v>
      </c>
      <c r="O64" s="122">
        <f t="shared" si="59"/>
        <v>3.153788556402813E-3</v>
      </c>
      <c r="Q64" s="118"/>
      <c r="R64" s="118"/>
      <c r="S64" s="119">
        <f>S62-S63</f>
        <v>2168.4544529200002</v>
      </c>
      <c r="T64" s="120"/>
      <c r="U64" s="121">
        <f t="shared" si="1"/>
        <v>23.09328000000005</v>
      </c>
      <c r="V64" s="122">
        <f t="shared" si="76"/>
        <v>1.0764285422658384E-2</v>
      </c>
      <c r="X64" s="118"/>
      <c r="Y64" s="118"/>
      <c r="Z64" s="119">
        <f>Z62-Z63</f>
        <v>2196.3060529200002</v>
      </c>
      <c r="AA64" s="120"/>
      <c r="AB64" s="121">
        <f t="shared" si="3"/>
        <v>27.851599999999962</v>
      </c>
      <c r="AC64" s="122">
        <f t="shared" si="77"/>
        <v>1.2843986629507259E-2</v>
      </c>
      <c r="AE64" s="118"/>
      <c r="AF64" s="118"/>
      <c r="AG64" s="119">
        <f>AG62-AG63</f>
        <v>2210.4104929199998</v>
      </c>
      <c r="AH64" s="120"/>
      <c r="AI64" s="121">
        <f t="shared" si="74"/>
        <v>14.104439999999613</v>
      </c>
      <c r="AJ64" s="122">
        <f t="shared" si="78"/>
        <v>6.4218918767025603E-3</v>
      </c>
      <c r="AL64" s="118"/>
      <c r="AM64" s="118"/>
      <c r="AN64" s="119">
        <f>AN62-AN63</f>
        <v>2220.7066529199997</v>
      </c>
      <c r="AO64" s="120"/>
      <c r="AP64" s="121">
        <f t="shared" si="75"/>
        <v>10.296159999999873</v>
      </c>
      <c r="AQ64" s="122">
        <f t="shared" si="79"/>
        <v>4.6580307291241747E-3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2790.2140750000003</v>
      </c>
      <c r="I66" s="134"/>
      <c r="J66" s="135"/>
      <c r="K66" s="135"/>
      <c r="L66" s="137">
        <f>SUM(L57:L58,L50,L51:L53)</f>
        <v>2798.5204099999996</v>
      </c>
      <c r="M66" s="136"/>
      <c r="N66" s="137">
        <f t="shared" ref="N66:N70" si="80">L66-H66</f>
        <v>8.3063349999993079</v>
      </c>
      <c r="O66" s="98">
        <f t="shared" ref="O66:O70" si="81">IF((H66)=0,"",(N66/H66))</f>
        <v>2.9769525838261378E-3</v>
      </c>
      <c r="Q66" s="135"/>
      <c r="R66" s="135"/>
      <c r="S66" s="137">
        <f>SUM(S57:S58,S50,S51:S53)</f>
        <v>2826.9604099999997</v>
      </c>
      <c r="T66" s="136"/>
      <c r="U66" s="137">
        <f t="shared" si="1"/>
        <v>28.440000000000055</v>
      </c>
      <c r="V66" s="98">
        <f t="shared" si="76"/>
        <v>1.0162512983065955E-2</v>
      </c>
      <c r="X66" s="135"/>
      <c r="Y66" s="135"/>
      <c r="Z66" s="137">
        <f>SUM(Z57:Z58,Z50,Z51:Z53)</f>
        <v>2861.2604099999999</v>
      </c>
      <c r="AA66" s="136"/>
      <c r="AB66" s="137">
        <f t="shared" si="3"/>
        <v>34.300000000000182</v>
      </c>
      <c r="AC66" s="98">
        <f t="shared" si="77"/>
        <v>1.213317309951298E-2</v>
      </c>
      <c r="AE66" s="135"/>
      <c r="AF66" s="135"/>
      <c r="AG66" s="137">
        <f>SUM(AG57:AG58,AG50,AG51:AG53)</f>
        <v>2878.6304099999998</v>
      </c>
      <c r="AH66" s="136"/>
      <c r="AI66" s="137">
        <f t="shared" ref="AI66:AI70" si="82">AG66-Z66</f>
        <v>17.369999999999891</v>
      </c>
      <c r="AJ66" s="98">
        <f t="shared" si="78"/>
        <v>6.070751176401973E-3</v>
      </c>
      <c r="AL66" s="135"/>
      <c r="AM66" s="135"/>
      <c r="AN66" s="137">
        <f>SUM(AN57:AN58,AN50,AN51:AN53)</f>
        <v>2891.3104099999996</v>
      </c>
      <c r="AO66" s="136"/>
      <c r="AP66" s="137">
        <f t="shared" ref="AP66:AP70" si="83">AN66-AG66</f>
        <v>12.679999999999836</v>
      </c>
      <c r="AQ66" s="98">
        <f t="shared" si="79"/>
        <v>4.4048725240833668E-3</v>
      </c>
    </row>
    <row r="67" spans="1:43" s="79" customFormat="1" x14ac:dyDescent="0.25">
      <c r="B67" s="138" t="s">
        <v>40</v>
      </c>
      <c r="C67" s="73"/>
      <c r="D67" s="73"/>
      <c r="E67" s="73"/>
      <c r="F67" s="139">
        <v>0.13</v>
      </c>
      <c r="G67" s="132"/>
      <c r="H67" s="140">
        <f>H66*F67</f>
        <v>362.72782975000007</v>
      </c>
      <c r="I67" s="141"/>
      <c r="J67" s="142">
        <v>0.13</v>
      </c>
      <c r="K67" s="143"/>
      <c r="L67" s="146">
        <f>L66*J67</f>
        <v>363.80765329999997</v>
      </c>
      <c r="M67" s="145"/>
      <c r="N67" s="146">
        <f t="shared" si="80"/>
        <v>1.0798235499999009</v>
      </c>
      <c r="O67" s="108">
        <f t="shared" si="81"/>
        <v>2.9769525838261126E-3</v>
      </c>
      <c r="Q67" s="142">
        <v>0.13</v>
      </c>
      <c r="R67" s="143"/>
      <c r="S67" s="144">
        <f>S66*Q67</f>
        <v>367.50485329999998</v>
      </c>
      <c r="T67" s="145"/>
      <c r="U67" s="146">
        <f t="shared" si="1"/>
        <v>3.6972000000000094</v>
      </c>
      <c r="V67" s="108">
        <f t="shared" si="76"/>
        <v>1.0162512983065961E-2</v>
      </c>
      <c r="X67" s="142">
        <v>0.13</v>
      </c>
      <c r="Y67" s="143"/>
      <c r="Z67" s="144">
        <f>Z66*X67</f>
        <v>371.96385329999998</v>
      </c>
      <c r="AA67" s="145"/>
      <c r="AB67" s="146">
        <f t="shared" si="3"/>
        <v>4.4590000000000032</v>
      </c>
      <c r="AC67" s="108">
        <f t="shared" si="77"/>
        <v>1.2133173099512925E-2</v>
      </c>
      <c r="AE67" s="142">
        <v>0.13</v>
      </c>
      <c r="AF67" s="143"/>
      <c r="AG67" s="146">
        <f>AG66*AE67</f>
        <v>374.2219533</v>
      </c>
      <c r="AH67" s="145"/>
      <c r="AI67" s="146">
        <f t="shared" si="82"/>
        <v>2.2581000000000131</v>
      </c>
      <c r="AJ67" s="108">
        <f t="shared" si="78"/>
        <v>6.0707511764020467E-3</v>
      </c>
      <c r="AL67" s="142">
        <v>0.13</v>
      </c>
      <c r="AM67" s="143"/>
      <c r="AN67" s="144">
        <f>AN66*AL67</f>
        <v>375.87035329999998</v>
      </c>
      <c r="AO67" s="145"/>
      <c r="AP67" s="146">
        <f t="shared" si="83"/>
        <v>1.648399999999981</v>
      </c>
      <c r="AQ67" s="108">
        <f t="shared" si="79"/>
        <v>4.4048725240833728E-3</v>
      </c>
    </row>
    <row r="68" spans="1:43" s="79" customFormat="1" ht="13" x14ac:dyDescent="0.25">
      <c r="B68" s="147" t="s">
        <v>41</v>
      </c>
      <c r="C68" s="73"/>
      <c r="D68" s="73"/>
      <c r="E68" s="73"/>
      <c r="F68" s="148"/>
      <c r="G68" s="149"/>
      <c r="H68" s="140">
        <f>H66+H67</f>
        <v>3152.9419047500005</v>
      </c>
      <c r="I68" s="141"/>
      <c r="J68" s="141"/>
      <c r="K68" s="141"/>
      <c r="L68" s="144">
        <f>L66+L67</f>
        <v>3162.3280632999995</v>
      </c>
      <c r="M68" s="145"/>
      <c r="N68" s="146">
        <f t="shared" si="80"/>
        <v>9.3861585499989815</v>
      </c>
      <c r="O68" s="108">
        <f t="shared" si="81"/>
        <v>2.9769525838260627E-3</v>
      </c>
      <c r="Q68" s="141"/>
      <c r="R68" s="141"/>
      <c r="S68" s="144">
        <f>S66+S67</f>
        <v>3194.4652632999996</v>
      </c>
      <c r="T68" s="145"/>
      <c r="U68" s="146">
        <f t="shared" si="1"/>
        <v>32.137200000000121</v>
      </c>
      <c r="V68" s="108">
        <f t="shared" si="76"/>
        <v>1.0162512983065974E-2</v>
      </c>
      <c r="X68" s="141"/>
      <c r="Y68" s="141"/>
      <c r="Z68" s="144">
        <f>Z66+Z67</f>
        <v>3233.2242632999996</v>
      </c>
      <c r="AA68" s="145"/>
      <c r="AB68" s="146">
        <f t="shared" si="3"/>
        <v>38.759000000000015</v>
      </c>
      <c r="AC68" s="108">
        <f t="shared" si="77"/>
        <v>1.2133173099512921E-2</v>
      </c>
      <c r="AE68" s="141"/>
      <c r="AF68" s="141"/>
      <c r="AG68" s="144">
        <f>AG66+AG67</f>
        <v>3252.8523632999995</v>
      </c>
      <c r="AH68" s="145"/>
      <c r="AI68" s="146">
        <f t="shared" si="82"/>
        <v>19.628099999999904</v>
      </c>
      <c r="AJ68" s="108">
        <f t="shared" si="78"/>
        <v>6.0707511764019817E-3</v>
      </c>
      <c r="AL68" s="141"/>
      <c r="AM68" s="141"/>
      <c r="AN68" s="144">
        <f>AN66+AN67</f>
        <v>3267.1807632999994</v>
      </c>
      <c r="AO68" s="145"/>
      <c r="AP68" s="146">
        <f t="shared" si="83"/>
        <v>14.328399999999874</v>
      </c>
      <c r="AQ68" s="108">
        <f t="shared" si="79"/>
        <v>4.404872524083385E-3</v>
      </c>
    </row>
    <row r="69" spans="1:43" s="79" customFormat="1" ht="15.75" customHeight="1" x14ac:dyDescent="0.25">
      <c r="B69" s="405" t="s">
        <v>127</v>
      </c>
      <c r="C69" s="405"/>
      <c r="D69" s="405"/>
      <c r="E69" s="73"/>
      <c r="F69" s="269">
        <f>F63</f>
        <v>0.318</v>
      </c>
      <c r="G69" s="149"/>
      <c r="H69" s="150">
        <f>F69*H66</f>
        <v>887.28807585000015</v>
      </c>
      <c r="I69" s="141"/>
      <c r="J69" s="268">
        <f>J63</f>
        <v>0.318</v>
      </c>
      <c r="K69" s="141"/>
      <c r="L69" s="151">
        <f>J69*L66</f>
        <v>889.92949037999995</v>
      </c>
      <c r="M69" s="145"/>
      <c r="N69" s="151">
        <f t="shared" si="80"/>
        <v>2.6414145299997926</v>
      </c>
      <c r="O69" s="113">
        <f t="shared" si="81"/>
        <v>2.9769525838261521E-3</v>
      </c>
      <c r="Q69" s="268">
        <f>Q63</f>
        <v>0.318</v>
      </c>
      <c r="R69" s="141"/>
      <c r="S69" s="151">
        <f>Q69*S66</f>
        <v>898.9734103799999</v>
      </c>
      <c r="T69" s="145"/>
      <c r="U69" s="151">
        <f t="shared" si="1"/>
        <v>9.0439199999999573</v>
      </c>
      <c r="V69" s="113">
        <f t="shared" si="76"/>
        <v>1.0162512983065886E-2</v>
      </c>
      <c r="X69" s="268">
        <f>X63</f>
        <v>0.318</v>
      </c>
      <c r="Y69" s="141"/>
      <c r="Z69" s="151">
        <f>X69*Z66</f>
        <v>909.88081037999996</v>
      </c>
      <c r="AA69" s="145"/>
      <c r="AB69" s="151">
        <f t="shared" si="3"/>
        <v>10.907400000000052</v>
      </c>
      <c r="AC69" s="113">
        <f t="shared" si="77"/>
        <v>1.2133173099512975E-2</v>
      </c>
      <c r="AE69" s="268">
        <f>AE63</f>
        <v>0.318</v>
      </c>
      <c r="AF69" s="141"/>
      <c r="AG69" s="151">
        <f>AE69*AG66</f>
        <v>915.40447037999991</v>
      </c>
      <c r="AH69" s="145"/>
      <c r="AI69" s="151">
        <f t="shared" si="82"/>
        <v>5.5236599999999498</v>
      </c>
      <c r="AJ69" s="113">
        <f t="shared" si="78"/>
        <v>6.0707511764019556E-3</v>
      </c>
      <c r="AL69" s="268">
        <f>AL63</f>
        <v>0.318</v>
      </c>
      <c r="AM69" s="141"/>
      <c r="AN69" s="151">
        <f>AL69*AN66</f>
        <v>919.43671037999991</v>
      </c>
      <c r="AO69" s="145"/>
      <c r="AP69" s="151">
        <f t="shared" si="83"/>
        <v>4.0322400000000016</v>
      </c>
      <c r="AQ69" s="113">
        <f t="shared" si="79"/>
        <v>4.4048725240834257E-3</v>
      </c>
    </row>
    <row r="70" spans="1:43" s="79" customFormat="1" ht="13.5" customHeight="1" thickBot="1" x14ac:dyDescent="0.3">
      <c r="B70" s="400" t="s">
        <v>128</v>
      </c>
      <c r="C70" s="400"/>
      <c r="D70" s="400"/>
      <c r="E70" s="152"/>
      <c r="F70" s="153"/>
      <c r="G70" s="154"/>
      <c r="H70" s="155">
        <f>H68-H69</f>
        <v>2265.6538289000005</v>
      </c>
      <c r="I70" s="156"/>
      <c r="J70" s="156"/>
      <c r="K70" s="156"/>
      <c r="L70" s="157">
        <f>L68-L69</f>
        <v>2272.3985729199994</v>
      </c>
      <c r="M70" s="158"/>
      <c r="N70" s="159">
        <f t="shared" si="80"/>
        <v>6.7447440199989614</v>
      </c>
      <c r="O70" s="160">
        <f t="shared" si="81"/>
        <v>2.976952583825927E-3</v>
      </c>
      <c r="Q70" s="156"/>
      <c r="R70" s="156"/>
      <c r="S70" s="157">
        <f>S68-S69</f>
        <v>2295.4918529199995</v>
      </c>
      <c r="T70" s="158"/>
      <c r="U70" s="159">
        <f t="shared" si="1"/>
        <v>23.09328000000005</v>
      </c>
      <c r="V70" s="160">
        <f t="shared" si="76"/>
        <v>1.0162512983065959E-2</v>
      </c>
      <c r="X70" s="156"/>
      <c r="Y70" s="156"/>
      <c r="Z70" s="157">
        <f>Z68-Z69</f>
        <v>2323.3434529199994</v>
      </c>
      <c r="AA70" s="158"/>
      <c r="AB70" s="159">
        <f t="shared" si="3"/>
        <v>27.851599999999962</v>
      </c>
      <c r="AC70" s="160">
        <f t="shared" si="77"/>
        <v>1.21331730995129E-2</v>
      </c>
      <c r="AE70" s="156"/>
      <c r="AF70" s="156"/>
      <c r="AG70" s="157">
        <f>AG68-AG69</f>
        <v>2337.4478929199995</v>
      </c>
      <c r="AH70" s="158"/>
      <c r="AI70" s="159">
        <f t="shared" si="82"/>
        <v>14.104440000000068</v>
      </c>
      <c r="AJ70" s="160">
        <f t="shared" si="78"/>
        <v>6.0707511764020415E-3</v>
      </c>
      <c r="AL70" s="156"/>
      <c r="AM70" s="156"/>
      <c r="AN70" s="157">
        <f>AN68-AN69</f>
        <v>2347.7440529199994</v>
      </c>
      <c r="AO70" s="158"/>
      <c r="AP70" s="159">
        <f t="shared" si="83"/>
        <v>10.296159999999873</v>
      </c>
      <c r="AQ70" s="160">
        <f t="shared" si="79"/>
        <v>4.4048725240833702E-3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37" x14ac:dyDescent="0.25">
      <c r="A81" s="11" t="s">
        <v>48</v>
      </c>
    </row>
    <row r="83" spans="1:37" x14ac:dyDescent="0.25">
      <c r="A83" s="6" t="s">
        <v>49</v>
      </c>
    </row>
    <row r="84" spans="1:37" x14ac:dyDescent="0.25">
      <c r="A84" s="6" t="s">
        <v>50</v>
      </c>
    </row>
    <row r="85" spans="1:37" x14ac:dyDescent="0.25">
      <c r="A85" s="6" t="s">
        <v>51</v>
      </c>
    </row>
    <row r="86" spans="1:37" x14ac:dyDescent="0.25">
      <c r="A86" s="6" t="s">
        <v>52</v>
      </c>
    </row>
    <row r="87" spans="1:37" x14ac:dyDescent="0.25">
      <c r="A87" s="6" t="s">
        <v>53</v>
      </c>
    </row>
    <row r="89" spans="1:37" x14ac:dyDescent="0.25">
      <c r="A89" s="170"/>
      <c r="B89" s="6" t="s">
        <v>54</v>
      </c>
    </row>
    <row r="91" spans="1:37" x14ac:dyDescent="0.25">
      <c r="B91" s="171" t="s">
        <v>55</v>
      </c>
    </row>
    <row r="95" spans="1:37" x14ac:dyDescent="0.25">
      <c r="AK95" s="275"/>
    </row>
    <row r="96" spans="1:37" x14ac:dyDescent="0.25">
      <c r="AK96" s="275"/>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xWindow="277" yWindow="715"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8"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6</xdr:col>
                    <xdr:colOff>476250</xdr:colOff>
                    <xdr:row>16</xdr:row>
                    <xdr:rowOff>171450</xdr:rowOff>
                  </from>
                  <to>
                    <xdr:col>9</xdr:col>
                    <xdr:colOff>393700</xdr:colOff>
                    <xdr:row>18</xdr:row>
                    <xdr:rowOff>31750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xdr:col>
                    <xdr:colOff>361950</xdr:colOff>
                    <xdr:row>16</xdr:row>
                    <xdr:rowOff>114300</xdr:rowOff>
                  </from>
                  <to>
                    <xdr:col>15</xdr:col>
                    <xdr:colOff>107950</xdr:colOff>
                    <xdr:row>18</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Q91"/>
  <sheetViews>
    <sheetView showGridLines="0" topLeftCell="A13" zoomScale="85" zoomScaleNormal="85" zoomScaleSheetLayoutView="100" workbookViewId="0">
      <selection activeCell="Q32" sqref="Q32"/>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81640625" style="6" bestFit="1" customWidth="1"/>
    <col min="8" max="8" width="15.1796875" style="6" bestFit="1" customWidth="1"/>
    <col min="9" max="9" width="2.81640625" style="6" customWidth="1"/>
    <col min="10" max="10" width="12.7265625" style="6" bestFit="1" customWidth="1"/>
    <col min="11" max="11" width="9.81640625" style="6" bestFit="1" customWidth="1"/>
    <col min="12" max="12" width="16.81640625" style="6" bestFit="1" customWidth="1"/>
    <col min="13" max="13" width="2.81640625" style="6" customWidth="1"/>
    <col min="14" max="14" width="16.54296875" style="6" bestFit="1" customWidth="1"/>
    <col min="15" max="15" width="12.7265625" style="6" bestFit="1" customWidth="1"/>
    <col min="16" max="16" width="3.81640625" style="6" customWidth="1"/>
    <col min="17" max="17" width="12.54296875" style="6" bestFit="1" customWidth="1"/>
    <col min="18" max="18" width="9.81640625" style="6" bestFit="1" customWidth="1"/>
    <col min="19" max="19" width="14.81640625" style="6" bestFit="1" customWidth="1"/>
    <col min="20" max="20" width="2.7265625" style="6" bestFit="1" customWidth="1"/>
    <col min="21" max="21" width="16.26953125" style="6" bestFit="1" customWidth="1"/>
    <col min="22" max="22" width="12" style="6" bestFit="1" customWidth="1"/>
    <col min="23" max="23" width="4.54296875" style="6" customWidth="1"/>
    <col min="24" max="24" width="12.7265625" style="6" bestFit="1" customWidth="1"/>
    <col min="25" max="25" width="9.81640625" style="6" bestFit="1" customWidth="1"/>
    <col min="26" max="26" width="15.1796875" style="6" bestFit="1" customWidth="1"/>
    <col min="27" max="27" width="2.7265625" style="6" bestFit="1" customWidth="1"/>
    <col min="28" max="28" width="11.81640625" style="6" bestFit="1" customWidth="1"/>
    <col min="29" max="29" width="12" style="6" bestFit="1" customWidth="1"/>
    <col min="30" max="30" width="4.54296875" style="6" customWidth="1"/>
    <col min="31" max="31" width="12.7265625" style="6" bestFit="1" customWidth="1"/>
    <col min="32" max="32" width="9.81640625" style="6" bestFit="1" customWidth="1"/>
    <col min="33" max="33" width="14.81640625" style="6" bestFit="1" customWidth="1"/>
    <col min="34" max="34" width="2.7265625" style="6" bestFit="1" customWidth="1"/>
    <col min="35" max="35" width="11.81640625" style="6" bestFit="1" customWidth="1"/>
    <col min="36" max="36" width="12" style="6" bestFit="1" customWidth="1"/>
    <col min="37" max="37" width="4.54296875" style="6" customWidth="1"/>
    <col min="38" max="38" width="12.26953125" style="6" bestFit="1" customWidth="1"/>
    <col min="39" max="39" width="9.81640625" style="6" bestFit="1" customWidth="1"/>
    <col min="40" max="40" width="14.8164062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57</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f>51000*1</f>
        <v>51000</v>
      </c>
      <c r="G18" s="12" t="s">
        <v>7</v>
      </c>
    </row>
    <row r="19" spans="2:43" ht="13" x14ac:dyDescent="0.3">
      <c r="B19" s="11"/>
      <c r="F19" s="13">
        <v>50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Rates'!D9</f>
        <v>200</v>
      </c>
      <c r="G23" s="25">
        <v>1</v>
      </c>
      <c r="H23" s="26">
        <f>G23*F23</f>
        <v>200</v>
      </c>
      <c r="I23" s="27"/>
      <c r="J23" s="28">
        <f>+'Proposed Rates'!E9</f>
        <v>200</v>
      </c>
      <c r="K23" s="29">
        <v>1</v>
      </c>
      <c r="L23" s="26">
        <f>K23*J23</f>
        <v>200</v>
      </c>
      <c r="M23" s="27"/>
      <c r="N23" s="30">
        <f>L23-H23</f>
        <v>0</v>
      </c>
      <c r="O23" s="31">
        <f>IF((H23)=0,"",(N23/H23))</f>
        <v>0</v>
      </c>
      <c r="Q23" s="28">
        <f>+'Proposed Rates'!F9</f>
        <v>212.51</v>
      </c>
      <c r="R23" s="29">
        <v>1</v>
      </c>
      <c r="S23" s="26">
        <f>R23*Q23</f>
        <v>212.51</v>
      </c>
      <c r="T23" s="27"/>
      <c r="U23" s="30">
        <f>S23-L23</f>
        <v>12.509999999999991</v>
      </c>
      <c r="V23" s="31">
        <f>IF((L23)=0,"",(U23/L23))</f>
        <v>6.2549999999999953E-2</v>
      </c>
      <c r="X23" s="28">
        <f>+'Proposed Rates'!G9</f>
        <v>223.6</v>
      </c>
      <c r="Y23" s="29">
        <v>1</v>
      </c>
      <c r="Z23" s="26">
        <f>Y23*X23</f>
        <v>223.6</v>
      </c>
      <c r="AA23" s="27"/>
      <c r="AB23" s="30">
        <f>Z23-S23</f>
        <v>11.090000000000003</v>
      </c>
      <c r="AC23" s="31">
        <f>IF((S23)=0,"",(AB23/S23))</f>
        <v>5.2185779492729775E-2</v>
      </c>
      <c r="AE23" s="28">
        <f>+'Proposed Rates'!H9</f>
        <v>230.55</v>
      </c>
      <c r="AF23" s="29">
        <v>1</v>
      </c>
      <c r="AG23" s="26">
        <f>AF23*AE23</f>
        <v>230.55</v>
      </c>
      <c r="AH23" s="27"/>
      <c r="AI23" s="30">
        <f>AG23-Z23</f>
        <v>6.9500000000000171</v>
      </c>
      <c r="AJ23" s="31">
        <f>IF((Z23)=0,"",(AI23/Z23))</f>
        <v>3.1082289803220114E-2</v>
      </c>
      <c r="AL23" s="28">
        <f>+'Proposed Rates'!I9</f>
        <v>235.78</v>
      </c>
      <c r="AM23" s="29">
        <v>1</v>
      </c>
      <c r="AN23" s="26">
        <f>AM23*AL23</f>
        <v>235.78</v>
      </c>
      <c r="AO23" s="27"/>
      <c r="AP23" s="30">
        <f>AN23-AG23</f>
        <v>5.2299999999999898</v>
      </c>
      <c r="AQ23" s="31">
        <f>IF((AG23)=0,"",(AP23/AG23))</f>
        <v>2.268488397310774E-2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 t="shared" ref="AN24:AN27" si="7">AM24*AL24</f>
        <v>0</v>
      </c>
      <c r="AO24" s="27"/>
      <c r="AP24" s="30">
        <f t="shared" ref="AP24:AP54" si="8">AN24-AG24</f>
        <v>0</v>
      </c>
      <c r="AQ24" s="31" t="str">
        <f t="shared" ref="AQ24:AQ54" si="9">IF((AG24)=0,"",(AP24/AG24))</f>
        <v/>
      </c>
    </row>
    <row r="25" spans="2:43" x14ac:dyDescent="0.25">
      <c r="B25" s="32" t="str">
        <f>'Proposed Rates'!B79</f>
        <v>Rate Rider Calculation for Gain and Loss</v>
      </c>
      <c r="C25" s="21"/>
      <c r="D25" s="22" t="s">
        <v>59</v>
      </c>
      <c r="E25" s="23"/>
      <c r="F25" s="24">
        <f>'Proposed Rates'!D83</f>
        <v>0</v>
      </c>
      <c r="G25" s="45">
        <f>$F$19</f>
        <v>50</v>
      </c>
      <c r="H25" s="26">
        <f t="shared" si="0"/>
        <v>0</v>
      </c>
      <c r="I25" s="27"/>
      <c r="J25" s="28">
        <f>'Proposed Rates'!E83</f>
        <v>0</v>
      </c>
      <c r="K25" s="29">
        <f>$F$19</f>
        <v>50</v>
      </c>
      <c r="L25" s="26">
        <f t="shared" ref="L25:L27" si="10">K25*J25</f>
        <v>0</v>
      </c>
      <c r="M25" s="27"/>
      <c r="N25" s="30">
        <f t="shared" ref="N25:N27" si="11">L25-H25</f>
        <v>0</v>
      </c>
      <c r="O25" s="31" t="str">
        <f t="shared" ref="O25:O27" si="12">IF((H25)=0,"",(N25/H25))</f>
        <v/>
      </c>
      <c r="Q25" s="28">
        <f>'Proposed Rates'!F83</f>
        <v>0</v>
      </c>
      <c r="R25" s="29">
        <f>$F$19</f>
        <v>50</v>
      </c>
      <c r="S25" s="26">
        <f t="shared" ref="S25:S27" si="13">R25*Q25</f>
        <v>0</v>
      </c>
      <c r="T25" s="27"/>
      <c r="U25" s="30">
        <f t="shared" si="1"/>
        <v>0</v>
      </c>
      <c r="V25" s="31" t="str">
        <f t="shared" si="2"/>
        <v/>
      </c>
      <c r="X25" s="28">
        <f>'Proposed Rates'!G83</f>
        <v>0</v>
      </c>
      <c r="Y25" s="29">
        <f>$F$19</f>
        <v>50</v>
      </c>
      <c r="Z25" s="26">
        <f t="shared" ref="Z25:Z27" si="14">Y25*X25</f>
        <v>0</v>
      </c>
      <c r="AA25" s="27"/>
      <c r="AB25" s="30">
        <f t="shared" si="3"/>
        <v>0</v>
      </c>
      <c r="AC25" s="31" t="str">
        <f t="shared" si="4"/>
        <v/>
      </c>
      <c r="AE25" s="28">
        <f>'Proposed Rates'!H83</f>
        <v>0</v>
      </c>
      <c r="AF25" s="29">
        <f>$F$19</f>
        <v>50</v>
      </c>
      <c r="AG25" s="26">
        <f t="shared" ref="AG25:AG27" si="15">AF25*AE25</f>
        <v>0</v>
      </c>
      <c r="AH25" s="27"/>
      <c r="AI25" s="30">
        <f t="shared" si="5"/>
        <v>0</v>
      </c>
      <c r="AJ25" s="31" t="str">
        <f t="shared" si="6"/>
        <v/>
      </c>
      <c r="AL25" s="28">
        <f>'Proposed Rates'!I83</f>
        <v>0</v>
      </c>
      <c r="AM25" s="29">
        <f>$F$19</f>
        <v>50</v>
      </c>
      <c r="AN25" s="26">
        <f t="shared" si="7"/>
        <v>0</v>
      </c>
      <c r="AO25" s="27"/>
      <c r="AP25" s="30">
        <f t="shared" si="8"/>
        <v>0</v>
      </c>
      <c r="AQ25" s="31" t="str">
        <f t="shared" si="9"/>
        <v/>
      </c>
    </row>
    <row r="26" spans="2:43" x14ac:dyDescent="0.25">
      <c r="B26" s="32" t="str">
        <f>'Proposed Rates'!B93</f>
        <v>Rate Rider Calculation for PILs</v>
      </c>
      <c r="C26" s="21"/>
      <c r="D26" s="22" t="s">
        <v>59</v>
      </c>
      <c r="E26" s="23"/>
      <c r="F26" s="24">
        <f>'Proposed Rates'!D97</f>
        <v>0</v>
      </c>
      <c r="G26" s="45">
        <f t="shared" ref="G26:G27" si="16">$F$19</f>
        <v>50</v>
      </c>
      <c r="H26" s="26">
        <f t="shared" si="0"/>
        <v>0</v>
      </c>
      <c r="I26" s="27"/>
      <c r="J26" s="28">
        <f>'Proposed Rates'!E97</f>
        <v>0</v>
      </c>
      <c r="K26" s="29">
        <f t="shared" ref="K26:K27" si="17">$F$19</f>
        <v>50</v>
      </c>
      <c r="L26" s="26">
        <f t="shared" si="10"/>
        <v>0</v>
      </c>
      <c r="M26" s="27"/>
      <c r="N26" s="30">
        <f t="shared" si="11"/>
        <v>0</v>
      </c>
      <c r="O26" s="31" t="str">
        <f t="shared" si="12"/>
        <v/>
      </c>
      <c r="Q26" s="28">
        <f>'Proposed Rates'!F97</f>
        <v>0</v>
      </c>
      <c r="R26" s="29">
        <f t="shared" ref="R26:R27" si="18">$F$19</f>
        <v>50</v>
      </c>
      <c r="S26" s="26">
        <f t="shared" si="13"/>
        <v>0</v>
      </c>
      <c r="T26" s="27"/>
      <c r="U26" s="30">
        <f t="shared" si="1"/>
        <v>0</v>
      </c>
      <c r="V26" s="31" t="str">
        <f t="shared" si="2"/>
        <v/>
      </c>
      <c r="X26" s="28">
        <f>'Proposed Rates'!G97</f>
        <v>0</v>
      </c>
      <c r="Y26" s="29">
        <f t="shared" ref="Y26:Y27" si="19">$F$19</f>
        <v>50</v>
      </c>
      <c r="Z26" s="26">
        <f t="shared" si="14"/>
        <v>0</v>
      </c>
      <c r="AA26" s="27"/>
      <c r="AB26" s="30">
        <f t="shared" si="3"/>
        <v>0</v>
      </c>
      <c r="AC26" s="31" t="str">
        <f t="shared" si="4"/>
        <v/>
      </c>
      <c r="AE26" s="28">
        <f>'Proposed Rates'!H97</f>
        <v>0</v>
      </c>
      <c r="AF26" s="29">
        <f t="shared" ref="AF26:AF27" si="20">$F$19</f>
        <v>50</v>
      </c>
      <c r="AG26" s="26">
        <f t="shared" si="15"/>
        <v>0</v>
      </c>
      <c r="AH26" s="27"/>
      <c r="AI26" s="30">
        <f t="shared" si="5"/>
        <v>0</v>
      </c>
      <c r="AJ26" s="31" t="str">
        <f t="shared" si="6"/>
        <v/>
      </c>
      <c r="AL26" s="28">
        <f>'Proposed Rates'!I97</f>
        <v>0</v>
      </c>
      <c r="AM26" s="29">
        <f t="shared" ref="AM26:AM27" si="21">$F$19</f>
        <v>50</v>
      </c>
      <c r="AN26" s="26">
        <f t="shared" si="7"/>
        <v>0</v>
      </c>
      <c r="AO26" s="27"/>
      <c r="AP26" s="30">
        <f t="shared" si="8"/>
        <v>0</v>
      </c>
      <c r="AQ26" s="31" t="str">
        <f t="shared" si="9"/>
        <v/>
      </c>
    </row>
    <row r="27" spans="2:43" x14ac:dyDescent="0.25">
      <c r="B27" s="32" t="str">
        <f>'Proposed Rates'!B107</f>
        <v>Rate Rider Calculation for Generic</v>
      </c>
      <c r="C27" s="21"/>
      <c r="D27" s="22" t="s">
        <v>59</v>
      </c>
      <c r="E27" s="23"/>
      <c r="F27" s="24">
        <f>'Proposed Rates'!D111</f>
        <v>0</v>
      </c>
      <c r="G27" s="45">
        <f t="shared" si="16"/>
        <v>50</v>
      </c>
      <c r="H27" s="26">
        <f t="shared" si="0"/>
        <v>0</v>
      </c>
      <c r="I27" s="27"/>
      <c r="J27" s="28">
        <f>'Proposed Rates'!E111</f>
        <v>0</v>
      </c>
      <c r="K27" s="29">
        <f t="shared" si="17"/>
        <v>50</v>
      </c>
      <c r="L27" s="26">
        <f t="shared" si="10"/>
        <v>0</v>
      </c>
      <c r="M27" s="27"/>
      <c r="N27" s="30">
        <f t="shared" si="11"/>
        <v>0</v>
      </c>
      <c r="O27" s="31" t="str">
        <f t="shared" si="12"/>
        <v/>
      </c>
      <c r="Q27" s="28">
        <f>'Proposed Rates'!F111</f>
        <v>0</v>
      </c>
      <c r="R27" s="29">
        <f t="shared" si="18"/>
        <v>50</v>
      </c>
      <c r="S27" s="26">
        <f t="shared" si="13"/>
        <v>0</v>
      </c>
      <c r="T27" s="27"/>
      <c r="U27" s="30">
        <f t="shared" si="1"/>
        <v>0</v>
      </c>
      <c r="V27" s="31" t="str">
        <f t="shared" si="2"/>
        <v/>
      </c>
      <c r="X27" s="28">
        <f>'Proposed Rates'!G111</f>
        <v>0</v>
      </c>
      <c r="Y27" s="29">
        <f t="shared" si="19"/>
        <v>50</v>
      </c>
      <c r="Z27" s="26">
        <f t="shared" si="14"/>
        <v>0</v>
      </c>
      <c r="AA27" s="27"/>
      <c r="AB27" s="30">
        <f t="shared" si="3"/>
        <v>0</v>
      </c>
      <c r="AC27" s="31" t="str">
        <f t="shared" si="4"/>
        <v/>
      </c>
      <c r="AE27" s="28">
        <f>'Proposed Rates'!H111</f>
        <v>0</v>
      </c>
      <c r="AF27" s="29">
        <f t="shared" si="20"/>
        <v>50</v>
      </c>
      <c r="AG27" s="26">
        <f t="shared" si="15"/>
        <v>0</v>
      </c>
      <c r="AH27" s="27"/>
      <c r="AI27" s="30">
        <f t="shared" si="5"/>
        <v>0</v>
      </c>
      <c r="AJ27" s="31" t="str">
        <f t="shared" si="6"/>
        <v/>
      </c>
      <c r="AL27" s="28">
        <f>'Proposed Rates'!I111</f>
        <v>0</v>
      </c>
      <c r="AM27" s="29">
        <f t="shared" si="21"/>
        <v>50</v>
      </c>
      <c r="AN27" s="26">
        <f t="shared" si="7"/>
        <v>0</v>
      </c>
      <c r="AO27" s="27"/>
      <c r="AP27" s="30">
        <f t="shared" si="8"/>
        <v>0</v>
      </c>
      <c r="AQ27" s="31" t="str">
        <f t="shared" si="9"/>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8"/>
        <v>0</v>
      </c>
      <c r="AQ28" s="31" t="str">
        <f t="shared" si="9"/>
        <v/>
      </c>
    </row>
    <row r="29" spans="2:43" x14ac:dyDescent="0.25">
      <c r="B29" s="21" t="s">
        <v>19</v>
      </c>
      <c r="C29" s="21"/>
      <c r="D29" s="22" t="s">
        <v>59</v>
      </c>
      <c r="E29" s="23"/>
      <c r="F29" s="24">
        <f>+'Proposed Rates'!D22</f>
        <v>4.8760000000000003</v>
      </c>
      <c r="G29" s="45">
        <f>+$F$19</f>
        <v>50</v>
      </c>
      <c r="H29" s="26">
        <f t="shared" si="0"/>
        <v>243.8</v>
      </c>
      <c r="I29" s="27"/>
      <c r="J29" s="28">
        <f>+'Proposed Rates'!E22</f>
        <v>5.5079000000000002</v>
      </c>
      <c r="K29" s="45">
        <f>+$F$19</f>
        <v>50</v>
      </c>
      <c r="L29" s="26">
        <f t="shared" si="22"/>
        <v>275.39500000000004</v>
      </c>
      <c r="M29" s="27"/>
      <c r="N29" s="30">
        <f t="shared" si="23"/>
        <v>31.595000000000027</v>
      </c>
      <c r="O29" s="31">
        <f t="shared" si="24"/>
        <v>0.12959392945036927</v>
      </c>
      <c r="Q29" s="28">
        <f>+'Proposed Rates'!F22</f>
        <v>5.9028</v>
      </c>
      <c r="R29" s="45">
        <f>+$F$19</f>
        <v>50</v>
      </c>
      <c r="S29" s="26">
        <f t="shared" si="25"/>
        <v>295.14</v>
      </c>
      <c r="T29" s="27"/>
      <c r="U29" s="30">
        <f t="shared" si="1"/>
        <v>19.744999999999948</v>
      </c>
      <c r="V29" s="31">
        <f t="shared" si="2"/>
        <v>7.1697017011928127E-2</v>
      </c>
      <c r="X29" s="28">
        <f>+'Proposed Rates'!G22</f>
        <v>6.2610000000000001</v>
      </c>
      <c r="Y29" s="45">
        <f>+$F$19</f>
        <v>50</v>
      </c>
      <c r="Z29" s="26">
        <f t="shared" si="26"/>
        <v>313.05</v>
      </c>
      <c r="AA29" s="27"/>
      <c r="AB29" s="30">
        <f t="shared" si="3"/>
        <v>17.910000000000025</v>
      </c>
      <c r="AC29" s="31">
        <f t="shared" si="4"/>
        <v>6.068306566375288E-2</v>
      </c>
      <c r="AE29" s="28">
        <f>+'Proposed Rates'!H22</f>
        <v>6.5057999999999998</v>
      </c>
      <c r="AF29" s="45">
        <f>+$F$19</f>
        <v>50</v>
      </c>
      <c r="AG29" s="26">
        <f t="shared" si="27"/>
        <v>325.28999999999996</v>
      </c>
      <c r="AH29" s="27"/>
      <c r="AI29" s="30">
        <f t="shared" si="5"/>
        <v>12.239999999999952</v>
      </c>
      <c r="AJ29" s="31">
        <f t="shared" si="6"/>
        <v>3.9099185433636642E-2</v>
      </c>
      <c r="AL29" s="28">
        <f>+'Proposed Rates'!I22</f>
        <v>6.6955</v>
      </c>
      <c r="AM29" s="45">
        <f>+$F$19</f>
        <v>50</v>
      </c>
      <c r="AN29" s="26">
        <f t="shared" si="28"/>
        <v>334.77499999999998</v>
      </c>
      <c r="AO29" s="27"/>
      <c r="AP29" s="30">
        <f t="shared" si="8"/>
        <v>9.4850000000000136</v>
      </c>
      <c r="AQ29" s="31">
        <f t="shared" si="9"/>
        <v>2.9158596944265161E-2</v>
      </c>
    </row>
    <row r="30" spans="2:43" x14ac:dyDescent="0.25">
      <c r="B30" s="21" t="s">
        <v>21</v>
      </c>
      <c r="C30" s="21"/>
      <c r="D30" s="22"/>
      <c r="E30" s="23"/>
      <c r="F30" s="24"/>
      <c r="G30" s="25">
        <f t="shared" ref="G30" si="29">$F$18</f>
        <v>51000</v>
      </c>
      <c r="H30" s="26">
        <f t="shared" si="0"/>
        <v>0</v>
      </c>
      <c r="I30" s="27"/>
      <c r="J30" s="28"/>
      <c r="K30" s="25">
        <f t="shared" ref="K30:K38" si="30">$F$18</f>
        <v>51000</v>
      </c>
      <c r="L30" s="26">
        <f t="shared" si="22"/>
        <v>0</v>
      </c>
      <c r="M30" s="27"/>
      <c r="N30" s="30">
        <f t="shared" si="23"/>
        <v>0</v>
      </c>
      <c r="O30" s="31" t="str">
        <f t="shared" si="24"/>
        <v/>
      </c>
      <c r="Q30" s="28"/>
      <c r="R30" s="25">
        <f t="shared" ref="R30:R38" si="31">$F$18</f>
        <v>51000</v>
      </c>
      <c r="S30" s="26">
        <f t="shared" si="25"/>
        <v>0</v>
      </c>
      <c r="T30" s="27"/>
      <c r="U30" s="30">
        <f t="shared" si="1"/>
        <v>0</v>
      </c>
      <c r="V30" s="31" t="str">
        <f t="shared" si="2"/>
        <v/>
      </c>
      <c r="X30" s="28"/>
      <c r="Y30" s="25">
        <f t="shared" ref="Y30:Y38" si="32">$F$18</f>
        <v>51000</v>
      </c>
      <c r="Z30" s="26">
        <f t="shared" si="26"/>
        <v>0</v>
      </c>
      <c r="AA30" s="27"/>
      <c r="AB30" s="30">
        <f t="shared" si="3"/>
        <v>0</v>
      </c>
      <c r="AC30" s="31" t="str">
        <f t="shared" si="4"/>
        <v/>
      </c>
      <c r="AE30" s="28"/>
      <c r="AF30" s="25">
        <f t="shared" ref="AF30:AF38" si="33">$F$18</f>
        <v>51000</v>
      </c>
      <c r="AG30" s="26">
        <f t="shared" si="27"/>
        <v>0</v>
      </c>
      <c r="AH30" s="27"/>
      <c r="AI30" s="30">
        <f t="shared" si="5"/>
        <v>0</v>
      </c>
      <c r="AJ30" s="31" t="str">
        <f t="shared" si="6"/>
        <v/>
      </c>
      <c r="AL30" s="28"/>
      <c r="AM30" s="25">
        <f t="shared" ref="AM30:AM38" si="34">$F$18</f>
        <v>51000</v>
      </c>
      <c r="AN30" s="26">
        <f t="shared" si="28"/>
        <v>0</v>
      </c>
      <c r="AO30" s="27"/>
      <c r="AP30" s="30">
        <f t="shared" si="8"/>
        <v>0</v>
      </c>
      <c r="AQ30" s="31" t="str">
        <f t="shared" si="9"/>
        <v/>
      </c>
    </row>
    <row r="31" spans="2:43" x14ac:dyDescent="0.25">
      <c r="B31" s="21" t="s">
        <v>136</v>
      </c>
      <c r="C31" s="21"/>
      <c r="D31" s="22" t="s">
        <v>59</v>
      </c>
      <c r="E31" s="23"/>
      <c r="F31" s="24">
        <f>+'Proposed Rates'!D69</f>
        <v>0</v>
      </c>
      <c r="G31" s="45">
        <f>+$F$19</f>
        <v>50</v>
      </c>
      <c r="H31" s="26">
        <f t="shared" si="0"/>
        <v>0</v>
      </c>
      <c r="I31" s="27"/>
      <c r="J31" s="28">
        <f>+'Proposed Rates'!E69</f>
        <v>-1.7600000000000001E-2</v>
      </c>
      <c r="K31" s="45">
        <f>+$F$19</f>
        <v>50</v>
      </c>
      <c r="L31" s="26">
        <f t="shared" si="22"/>
        <v>-0.88</v>
      </c>
      <c r="M31" s="27"/>
      <c r="N31" s="30">
        <f t="shared" si="23"/>
        <v>-0.88</v>
      </c>
      <c r="O31" s="31" t="str">
        <f t="shared" si="24"/>
        <v/>
      </c>
      <c r="Q31" s="28">
        <f>+'Proposed Rates'!F69</f>
        <v>-1.7600000000000001E-2</v>
      </c>
      <c r="R31" s="45">
        <f>+$F$19</f>
        <v>50</v>
      </c>
      <c r="S31" s="26">
        <f t="shared" si="25"/>
        <v>-0.88</v>
      </c>
      <c r="T31" s="27"/>
      <c r="U31" s="30">
        <f t="shared" si="1"/>
        <v>0</v>
      </c>
      <c r="V31" s="31">
        <f t="shared" si="2"/>
        <v>0</v>
      </c>
      <c r="X31" s="28"/>
      <c r="Y31" s="45">
        <f>+$F$19</f>
        <v>50</v>
      </c>
      <c r="Z31" s="26">
        <f t="shared" si="26"/>
        <v>0</v>
      </c>
      <c r="AA31" s="27"/>
      <c r="AB31" s="30">
        <f t="shared" si="3"/>
        <v>0.88</v>
      </c>
      <c r="AC31" s="31">
        <f t="shared" si="4"/>
        <v>-1</v>
      </c>
      <c r="AE31" s="28"/>
      <c r="AF31" s="45">
        <f>+$F$19</f>
        <v>50</v>
      </c>
      <c r="AG31" s="26">
        <f t="shared" si="27"/>
        <v>0</v>
      </c>
      <c r="AH31" s="27"/>
      <c r="AI31" s="30">
        <f t="shared" si="5"/>
        <v>0</v>
      </c>
      <c r="AJ31" s="31" t="str">
        <f t="shared" si="6"/>
        <v/>
      </c>
      <c r="AL31" s="28"/>
      <c r="AM31" s="45">
        <f>+$F$19</f>
        <v>50</v>
      </c>
      <c r="AN31" s="26">
        <f t="shared" si="28"/>
        <v>0</v>
      </c>
      <c r="AO31" s="27"/>
      <c r="AP31" s="30">
        <f t="shared" si="8"/>
        <v>0</v>
      </c>
      <c r="AQ31" s="31" t="str">
        <f t="shared" si="9"/>
        <v/>
      </c>
    </row>
    <row r="32" spans="2:43" x14ac:dyDescent="0.25">
      <c r="B32" s="33"/>
      <c r="C32" s="21"/>
      <c r="D32" s="22"/>
      <c r="E32" s="23"/>
      <c r="F32" s="24"/>
      <c r="G32" s="25">
        <f t="shared" ref="G32:G38" si="35">$F$18</f>
        <v>51000</v>
      </c>
      <c r="H32" s="26">
        <f t="shared" si="0"/>
        <v>0</v>
      </c>
      <c r="I32" s="27"/>
      <c r="J32" s="28"/>
      <c r="K32" s="25">
        <f t="shared" si="30"/>
        <v>51000</v>
      </c>
      <c r="L32" s="26">
        <f t="shared" si="22"/>
        <v>0</v>
      </c>
      <c r="M32" s="27"/>
      <c r="N32" s="30">
        <f t="shared" si="23"/>
        <v>0</v>
      </c>
      <c r="O32" s="31" t="str">
        <f t="shared" si="24"/>
        <v/>
      </c>
      <c r="Q32" s="28"/>
      <c r="R32" s="25">
        <f t="shared" si="31"/>
        <v>51000</v>
      </c>
      <c r="S32" s="26">
        <f t="shared" si="25"/>
        <v>0</v>
      </c>
      <c r="T32" s="27"/>
      <c r="U32" s="30">
        <f t="shared" si="1"/>
        <v>0</v>
      </c>
      <c r="V32" s="31" t="str">
        <f t="shared" si="2"/>
        <v/>
      </c>
      <c r="X32" s="28"/>
      <c r="Y32" s="25">
        <f t="shared" si="32"/>
        <v>51000</v>
      </c>
      <c r="Z32" s="26">
        <f t="shared" si="26"/>
        <v>0</v>
      </c>
      <c r="AA32" s="27"/>
      <c r="AB32" s="30">
        <f t="shared" si="3"/>
        <v>0</v>
      </c>
      <c r="AC32" s="31" t="str">
        <f t="shared" si="4"/>
        <v/>
      </c>
      <c r="AE32" s="28"/>
      <c r="AF32" s="25">
        <f t="shared" si="33"/>
        <v>51000</v>
      </c>
      <c r="AG32" s="26">
        <f t="shared" si="27"/>
        <v>0</v>
      </c>
      <c r="AH32" s="27"/>
      <c r="AI32" s="30">
        <f t="shared" si="5"/>
        <v>0</v>
      </c>
      <c r="AJ32" s="31" t="str">
        <f t="shared" si="6"/>
        <v/>
      </c>
      <c r="AL32" s="28"/>
      <c r="AM32" s="25">
        <f t="shared" si="34"/>
        <v>51000</v>
      </c>
      <c r="AN32" s="26">
        <f t="shared" si="28"/>
        <v>0</v>
      </c>
      <c r="AO32" s="27"/>
      <c r="AP32" s="30">
        <f t="shared" si="8"/>
        <v>0</v>
      </c>
      <c r="AQ32" s="31" t="str">
        <f t="shared" si="9"/>
        <v/>
      </c>
    </row>
    <row r="33" spans="2:43" x14ac:dyDescent="0.25">
      <c r="B33" s="33"/>
      <c r="C33" s="21"/>
      <c r="D33" s="22"/>
      <c r="E33" s="23"/>
      <c r="F33" s="24"/>
      <c r="G33" s="25">
        <f t="shared" si="35"/>
        <v>51000</v>
      </c>
      <c r="H33" s="26">
        <f t="shared" si="0"/>
        <v>0</v>
      </c>
      <c r="I33" s="27"/>
      <c r="J33" s="28"/>
      <c r="K33" s="25">
        <f t="shared" si="30"/>
        <v>51000</v>
      </c>
      <c r="L33" s="26">
        <f t="shared" si="22"/>
        <v>0</v>
      </c>
      <c r="M33" s="27"/>
      <c r="N33" s="30">
        <f t="shared" si="23"/>
        <v>0</v>
      </c>
      <c r="O33" s="31" t="str">
        <f t="shared" si="24"/>
        <v/>
      </c>
      <c r="Q33" s="28"/>
      <c r="R33" s="25">
        <f t="shared" si="31"/>
        <v>51000</v>
      </c>
      <c r="S33" s="26">
        <f t="shared" si="25"/>
        <v>0</v>
      </c>
      <c r="T33" s="27"/>
      <c r="U33" s="30">
        <f t="shared" si="1"/>
        <v>0</v>
      </c>
      <c r="V33" s="31" t="str">
        <f t="shared" si="2"/>
        <v/>
      </c>
      <c r="X33" s="28"/>
      <c r="Y33" s="25">
        <f t="shared" si="32"/>
        <v>51000</v>
      </c>
      <c r="Z33" s="26">
        <f t="shared" si="26"/>
        <v>0</v>
      </c>
      <c r="AA33" s="27"/>
      <c r="AB33" s="30">
        <f t="shared" si="3"/>
        <v>0</v>
      </c>
      <c r="AC33" s="31" t="str">
        <f t="shared" si="4"/>
        <v/>
      </c>
      <c r="AE33" s="28"/>
      <c r="AF33" s="25">
        <f t="shared" si="33"/>
        <v>51000</v>
      </c>
      <c r="AG33" s="26">
        <f t="shared" si="27"/>
        <v>0</v>
      </c>
      <c r="AH33" s="27"/>
      <c r="AI33" s="30">
        <f t="shared" si="5"/>
        <v>0</v>
      </c>
      <c r="AJ33" s="31" t="str">
        <f t="shared" si="6"/>
        <v/>
      </c>
      <c r="AL33" s="28"/>
      <c r="AM33" s="25">
        <f t="shared" si="34"/>
        <v>51000</v>
      </c>
      <c r="AN33" s="26">
        <f t="shared" si="28"/>
        <v>0</v>
      </c>
      <c r="AO33" s="27"/>
      <c r="AP33" s="30">
        <f t="shared" si="8"/>
        <v>0</v>
      </c>
      <c r="AQ33" s="31" t="str">
        <f t="shared" si="9"/>
        <v/>
      </c>
    </row>
    <row r="34" spans="2:43" x14ac:dyDescent="0.25">
      <c r="B34" s="33"/>
      <c r="C34" s="21"/>
      <c r="D34" s="22"/>
      <c r="E34" s="23"/>
      <c r="F34" s="24"/>
      <c r="G34" s="25">
        <f t="shared" si="35"/>
        <v>51000</v>
      </c>
      <c r="H34" s="26">
        <f t="shared" si="0"/>
        <v>0</v>
      </c>
      <c r="I34" s="27"/>
      <c r="J34" s="28"/>
      <c r="K34" s="25">
        <f t="shared" si="30"/>
        <v>51000</v>
      </c>
      <c r="L34" s="26">
        <f t="shared" si="22"/>
        <v>0</v>
      </c>
      <c r="M34" s="27"/>
      <c r="N34" s="30">
        <f t="shared" si="23"/>
        <v>0</v>
      </c>
      <c r="O34" s="31" t="str">
        <f t="shared" si="24"/>
        <v/>
      </c>
      <c r="Q34" s="28"/>
      <c r="R34" s="25">
        <f t="shared" si="31"/>
        <v>51000</v>
      </c>
      <c r="S34" s="26">
        <f t="shared" si="25"/>
        <v>0</v>
      </c>
      <c r="T34" s="27"/>
      <c r="U34" s="30">
        <f t="shared" si="1"/>
        <v>0</v>
      </c>
      <c r="V34" s="31" t="str">
        <f t="shared" si="2"/>
        <v/>
      </c>
      <c r="X34" s="28"/>
      <c r="Y34" s="25">
        <f t="shared" si="32"/>
        <v>51000</v>
      </c>
      <c r="Z34" s="26">
        <f t="shared" si="26"/>
        <v>0</v>
      </c>
      <c r="AA34" s="27"/>
      <c r="AB34" s="30">
        <f t="shared" si="3"/>
        <v>0</v>
      </c>
      <c r="AC34" s="31" t="str">
        <f t="shared" si="4"/>
        <v/>
      </c>
      <c r="AE34" s="28"/>
      <c r="AF34" s="25">
        <f t="shared" si="33"/>
        <v>51000</v>
      </c>
      <c r="AG34" s="26">
        <f t="shared" si="27"/>
        <v>0</v>
      </c>
      <c r="AH34" s="27"/>
      <c r="AI34" s="30">
        <f t="shared" si="5"/>
        <v>0</v>
      </c>
      <c r="AJ34" s="31" t="str">
        <f t="shared" si="6"/>
        <v/>
      </c>
      <c r="AL34" s="28"/>
      <c r="AM34" s="25">
        <f t="shared" si="34"/>
        <v>51000</v>
      </c>
      <c r="AN34" s="26">
        <f t="shared" si="28"/>
        <v>0</v>
      </c>
      <c r="AO34" s="27"/>
      <c r="AP34" s="30">
        <f t="shared" si="8"/>
        <v>0</v>
      </c>
      <c r="AQ34" s="31" t="str">
        <f t="shared" si="9"/>
        <v/>
      </c>
    </row>
    <row r="35" spans="2:43" x14ac:dyDescent="0.25">
      <c r="B35" s="33"/>
      <c r="C35" s="21"/>
      <c r="D35" s="22"/>
      <c r="E35" s="23"/>
      <c r="F35" s="24"/>
      <c r="G35" s="25">
        <f t="shared" si="35"/>
        <v>51000</v>
      </c>
      <c r="H35" s="26">
        <f t="shared" si="0"/>
        <v>0</v>
      </c>
      <c r="I35" s="27"/>
      <c r="J35" s="28"/>
      <c r="K35" s="25">
        <f t="shared" si="30"/>
        <v>51000</v>
      </c>
      <c r="L35" s="26">
        <f t="shared" si="22"/>
        <v>0</v>
      </c>
      <c r="M35" s="27"/>
      <c r="N35" s="30">
        <f t="shared" si="23"/>
        <v>0</v>
      </c>
      <c r="O35" s="31" t="str">
        <f t="shared" si="24"/>
        <v/>
      </c>
      <c r="Q35" s="28"/>
      <c r="R35" s="25">
        <f t="shared" si="31"/>
        <v>51000</v>
      </c>
      <c r="S35" s="26">
        <f t="shared" si="25"/>
        <v>0</v>
      </c>
      <c r="T35" s="27"/>
      <c r="U35" s="30">
        <f t="shared" si="1"/>
        <v>0</v>
      </c>
      <c r="V35" s="31" t="str">
        <f t="shared" si="2"/>
        <v/>
      </c>
      <c r="X35" s="28"/>
      <c r="Y35" s="25">
        <f t="shared" si="32"/>
        <v>51000</v>
      </c>
      <c r="Z35" s="26">
        <f t="shared" si="26"/>
        <v>0</v>
      </c>
      <c r="AA35" s="27"/>
      <c r="AB35" s="30">
        <f t="shared" si="3"/>
        <v>0</v>
      </c>
      <c r="AC35" s="31" t="str">
        <f t="shared" si="4"/>
        <v/>
      </c>
      <c r="AE35" s="28"/>
      <c r="AF35" s="25">
        <f t="shared" si="33"/>
        <v>51000</v>
      </c>
      <c r="AG35" s="26">
        <f t="shared" si="27"/>
        <v>0</v>
      </c>
      <c r="AH35" s="27"/>
      <c r="AI35" s="30">
        <f t="shared" si="5"/>
        <v>0</v>
      </c>
      <c r="AJ35" s="31" t="str">
        <f t="shared" si="6"/>
        <v/>
      </c>
      <c r="AL35" s="28"/>
      <c r="AM35" s="25">
        <f t="shared" si="34"/>
        <v>51000</v>
      </c>
      <c r="AN35" s="26">
        <f t="shared" si="28"/>
        <v>0</v>
      </c>
      <c r="AO35" s="27"/>
      <c r="AP35" s="30">
        <f t="shared" si="8"/>
        <v>0</v>
      </c>
      <c r="AQ35" s="31" t="str">
        <f t="shared" si="9"/>
        <v/>
      </c>
    </row>
    <row r="36" spans="2:43" ht="25" x14ac:dyDescent="0.25">
      <c r="B36" s="172" t="s">
        <v>101</v>
      </c>
      <c r="C36" s="21"/>
      <c r="D36" s="22" t="s">
        <v>59</v>
      </c>
      <c r="E36" s="23"/>
      <c r="F36" s="24">
        <f>+'Proposed Rates'!D54</f>
        <v>0.17169999999999999</v>
      </c>
      <c r="G36" s="45">
        <f>+F19</f>
        <v>50</v>
      </c>
      <c r="H36" s="26">
        <f t="shared" si="0"/>
        <v>8.5849999999999991</v>
      </c>
      <c r="I36" s="27"/>
      <c r="J36" s="28">
        <f>+'Proposed Rates'!E54</f>
        <v>-0.25490000000000002</v>
      </c>
      <c r="K36" s="45">
        <f>$F19</f>
        <v>50</v>
      </c>
      <c r="L36" s="26">
        <f t="shared" si="22"/>
        <v>-12.745000000000001</v>
      </c>
      <c r="M36" s="27"/>
      <c r="N36" s="30">
        <f t="shared" si="23"/>
        <v>-21.33</v>
      </c>
      <c r="O36" s="31">
        <f t="shared" si="24"/>
        <v>-2.4845661036691906</v>
      </c>
      <c r="Q36" s="28">
        <f>+'Proposed Rates'!F54</f>
        <v>-0.25480000000000003</v>
      </c>
      <c r="R36" s="25">
        <f>$F19</f>
        <v>50</v>
      </c>
      <c r="S36" s="26">
        <f t="shared" si="25"/>
        <v>-12.740000000000002</v>
      </c>
      <c r="T36" s="27"/>
      <c r="U36" s="30">
        <f>S36-L36</f>
        <v>4.9999999999990052E-3</v>
      </c>
      <c r="V36" s="31">
        <f t="shared" ref="V36" si="36">IF((L36)=0,"",(U36/L36))</f>
        <v>-3.9231071008230718E-4</v>
      </c>
      <c r="X36" s="28">
        <f>+'Proposed Rates'!G54</f>
        <v>0</v>
      </c>
      <c r="Y36" s="25">
        <f>$F19</f>
        <v>50</v>
      </c>
      <c r="Z36" s="26">
        <f t="shared" si="26"/>
        <v>0</v>
      </c>
      <c r="AA36" s="27"/>
      <c r="AB36" s="30">
        <f t="shared" ref="AB36" si="37">Z36-S36</f>
        <v>12.740000000000002</v>
      </c>
      <c r="AC36" s="31">
        <f t="shared" ref="AC36" si="38">IF((S36)=0,"",(AB36/S36))</f>
        <v>-1</v>
      </c>
      <c r="AE36" s="28">
        <f>+'Proposed Rates'!H54</f>
        <v>0</v>
      </c>
      <c r="AF36" s="25">
        <f>$F19</f>
        <v>50</v>
      </c>
      <c r="AG36" s="26">
        <f t="shared" si="27"/>
        <v>0</v>
      </c>
      <c r="AH36" s="27"/>
      <c r="AI36" s="30">
        <f t="shared" ref="AI36" si="39">AG36-Z36</f>
        <v>0</v>
      </c>
      <c r="AJ36" s="31" t="str">
        <f t="shared" ref="AJ36" si="40">IF((Z36)=0,"",(AI36/Z36))</f>
        <v/>
      </c>
      <c r="AL36" s="28">
        <f>+'Proposed Rates'!I54</f>
        <v>0</v>
      </c>
      <c r="AM36" s="25">
        <f>$F19</f>
        <v>50</v>
      </c>
      <c r="AN36" s="26">
        <f t="shared" si="28"/>
        <v>0</v>
      </c>
      <c r="AO36" s="27"/>
      <c r="AP36" s="30">
        <f t="shared" ref="AP36" si="41">AN36-AG36</f>
        <v>0</v>
      </c>
      <c r="AQ36" s="31" t="str">
        <f t="shared" ref="AQ36" si="42">IF((AG36)=0,"",(AP36/AG36))</f>
        <v/>
      </c>
    </row>
    <row r="37" spans="2:43" x14ac:dyDescent="0.25">
      <c r="B37" s="33"/>
      <c r="C37" s="21"/>
      <c r="D37" s="22"/>
      <c r="E37" s="23"/>
      <c r="F37" s="24"/>
      <c r="G37" s="25">
        <f t="shared" si="35"/>
        <v>51000</v>
      </c>
      <c r="H37" s="26">
        <f t="shared" si="0"/>
        <v>0</v>
      </c>
      <c r="I37" s="27"/>
      <c r="J37" s="28"/>
      <c r="K37" s="25">
        <f t="shared" si="30"/>
        <v>51000</v>
      </c>
      <c r="L37" s="26">
        <f t="shared" si="22"/>
        <v>0</v>
      </c>
      <c r="M37" s="27"/>
      <c r="N37" s="30">
        <f t="shared" si="23"/>
        <v>0</v>
      </c>
      <c r="O37" s="31" t="str">
        <f t="shared" si="24"/>
        <v/>
      </c>
      <c r="Q37" s="28"/>
      <c r="R37" s="25">
        <f t="shared" si="31"/>
        <v>51000</v>
      </c>
      <c r="S37" s="26">
        <f t="shared" si="25"/>
        <v>0</v>
      </c>
      <c r="T37" s="27"/>
      <c r="U37" s="30">
        <f t="shared" si="1"/>
        <v>0</v>
      </c>
      <c r="V37" s="31" t="str">
        <f t="shared" si="2"/>
        <v/>
      </c>
      <c r="X37" s="28"/>
      <c r="Y37" s="25">
        <f t="shared" si="32"/>
        <v>51000</v>
      </c>
      <c r="Z37" s="26">
        <f t="shared" si="26"/>
        <v>0</v>
      </c>
      <c r="AA37" s="27"/>
      <c r="AB37" s="30">
        <f t="shared" si="3"/>
        <v>0</v>
      </c>
      <c r="AC37" s="31" t="str">
        <f t="shared" si="4"/>
        <v/>
      </c>
      <c r="AE37" s="28"/>
      <c r="AF37" s="25">
        <f t="shared" si="33"/>
        <v>51000</v>
      </c>
      <c r="AG37" s="26">
        <f t="shared" si="27"/>
        <v>0</v>
      </c>
      <c r="AH37" s="27"/>
      <c r="AI37" s="30">
        <f t="shared" si="5"/>
        <v>0</v>
      </c>
      <c r="AJ37" s="31" t="str">
        <f t="shared" si="6"/>
        <v/>
      </c>
      <c r="AL37" s="28"/>
      <c r="AM37" s="25">
        <f t="shared" si="34"/>
        <v>51000</v>
      </c>
      <c r="AN37" s="26">
        <f t="shared" si="28"/>
        <v>0</v>
      </c>
      <c r="AO37" s="27"/>
      <c r="AP37" s="30">
        <f t="shared" si="8"/>
        <v>0</v>
      </c>
      <c r="AQ37" s="31" t="str">
        <f t="shared" si="9"/>
        <v/>
      </c>
    </row>
    <row r="38" spans="2:43" x14ac:dyDescent="0.25">
      <c r="B38" s="33"/>
      <c r="C38" s="21"/>
      <c r="D38" s="22"/>
      <c r="E38" s="23"/>
      <c r="F38" s="24"/>
      <c r="G38" s="25">
        <f t="shared" si="35"/>
        <v>51000</v>
      </c>
      <c r="H38" s="26">
        <f t="shared" si="0"/>
        <v>0</v>
      </c>
      <c r="I38" s="27"/>
      <c r="J38" s="28"/>
      <c r="K38" s="25">
        <f t="shared" si="30"/>
        <v>51000</v>
      </c>
      <c r="L38" s="26">
        <f t="shared" si="22"/>
        <v>0</v>
      </c>
      <c r="M38" s="27"/>
      <c r="N38" s="30">
        <f t="shared" si="23"/>
        <v>0</v>
      </c>
      <c r="O38" s="31" t="str">
        <f t="shared" si="24"/>
        <v/>
      </c>
      <c r="Q38" s="28"/>
      <c r="R38" s="25">
        <f t="shared" si="31"/>
        <v>51000</v>
      </c>
      <c r="S38" s="26">
        <f t="shared" si="25"/>
        <v>0</v>
      </c>
      <c r="T38" s="27"/>
      <c r="U38" s="30">
        <f t="shared" si="1"/>
        <v>0</v>
      </c>
      <c r="V38" s="31" t="str">
        <f t="shared" si="2"/>
        <v/>
      </c>
      <c r="X38" s="28"/>
      <c r="Y38" s="25">
        <f t="shared" si="32"/>
        <v>51000</v>
      </c>
      <c r="Z38" s="26">
        <f t="shared" si="26"/>
        <v>0</v>
      </c>
      <c r="AA38" s="27"/>
      <c r="AB38" s="30">
        <f t="shared" si="3"/>
        <v>0</v>
      </c>
      <c r="AC38" s="31" t="str">
        <f t="shared" si="4"/>
        <v/>
      </c>
      <c r="AE38" s="28"/>
      <c r="AF38" s="25">
        <f t="shared" si="33"/>
        <v>51000</v>
      </c>
      <c r="AG38" s="26">
        <f t="shared" si="27"/>
        <v>0</v>
      </c>
      <c r="AH38" s="27"/>
      <c r="AI38" s="30">
        <f t="shared" si="5"/>
        <v>0</v>
      </c>
      <c r="AJ38" s="31" t="str">
        <f t="shared" si="6"/>
        <v/>
      </c>
      <c r="AL38" s="28"/>
      <c r="AM38" s="25">
        <f t="shared" si="34"/>
        <v>51000</v>
      </c>
      <c r="AN38" s="26">
        <f t="shared" si="28"/>
        <v>0</v>
      </c>
      <c r="AO38" s="27"/>
      <c r="AP38" s="30">
        <f t="shared" si="8"/>
        <v>0</v>
      </c>
      <c r="AQ38" s="31" t="str">
        <f t="shared" si="9"/>
        <v/>
      </c>
    </row>
    <row r="39" spans="2:43" s="241" customFormat="1" ht="13" x14ac:dyDescent="0.3">
      <c r="B39" s="34" t="s">
        <v>22</v>
      </c>
      <c r="C39" s="234"/>
      <c r="D39" s="235"/>
      <c r="E39" s="234"/>
      <c r="F39" s="236"/>
      <c r="G39" s="237"/>
      <c r="H39" s="238">
        <f>SUM(H23:H38)</f>
        <v>452.38499999999999</v>
      </c>
      <c r="I39" s="62"/>
      <c r="J39" s="239"/>
      <c r="K39" s="240"/>
      <c r="L39" s="238">
        <f>SUM(L23:L38)</f>
        <v>461.77000000000004</v>
      </c>
      <c r="M39" s="62"/>
      <c r="N39" s="37">
        <f t="shared" si="23"/>
        <v>9.3850000000000477</v>
      </c>
      <c r="O39" s="38">
        <f t="shared" si="24"/>
        <v>2.0745603855123508E-2</v>
      </c>
      <c r="Q39" s="239"/>
      <c r="R39" s="240"/>
      <c r="S39" s="238">
        <f>SUM(S23:S38)</f>
        <v>494.03</v>
      </c>
      <c r="T39" s="62"/>
      <c r="U39" s="37">
        <f t="shared" si="1"/>
        <v>32.259999999999934</v>
      </c>
      <c r="V39" s="38">
        <f t="shared" si="2"/>
        <v>6.9861619420923685E-2</v>
      </c>
      <c r="X39" s="239"/>
      <c r="Y39" s="240"/>
      <c r="Z39" s="238">
        <f>SUM(Z23:Z38)</f>
        <v>536.65</v>
      </c>
      <c r="AA39" s="62"/>
      <c r="AB39" s="37">
        <f t="shared" si="3"/>
        <v>42.620000000000005</v>
      </c>
      <c r="AC39" s="38">
        <f t="shared" si="4"/>
        <v>8.6270064570977481E-2</v>
      </c>
      <c r="AE39" s="239"/>
      <c r="AF39" s="240"/>
      <c r="AG39" s="238">
        <f>SUM(AG23:AG38)</f>
        <v>555.83999999999992</v>
      </c>
      <c r="AH39" s="62"/>
      <c r="AI39" s="37">
        <f t="shared" si="5"/>
        <v>19.189999999999941</v>
      </c>
      <c r="AJ39" s="38">
        <f t="shared" si="6"/>
        <v>3.5758874499207942E-2</v>
      </c>
      <c r="AL39" s="239"/>
      <c r="AM39" s="240"/>
      <c r="AN39" s="238">
        <f>SUM(AN23:AN38)</f>
        <v>570.55499999999995</v>
      </c>
      <c r="AO39" s="62"/>
      <c r="AP39" s="37">
        <f t="shared" si="8"/>
        <v>14.715000000000032</v>
      </c>
      <c r="AQ39" s="38">
        <f t="shared" si="9"/>
        <v>2.6473445595854985E-2</v>
      </c>
    </row>
    <row r="40" spans="2:43" ht="25" x14ac:dyDescent="0.25">
      <c r="B40" s="172" t="s">
        <v>100</v>
      </c>
      <c r="C40" s="21"/>
      <c r="D40" s="22" t="s">
        <v>59</v>
      </c>
      <c r="E40" s="23"/>
      <c r="F40" s="24">
        <f>+'Proposed Rates'!D40</f>
        <v>-4.0300000000000002E-2</v>
      </c>
      <c r="G40" s="45">
        <f>+$F$19</f>
        <v>50</v>
      </c>
      <c r="H40" s="26">
        <f>G40*F40</f>
        <v>-2.0150000000000001</v>
      </c>
      <c r="I40" s="27"/>
      <c r="J40" s="46">
        <f>+'Proposed Rates'!E40</f>
        <v>-0.18210000000000001</v>
      </c>
      <c r="K40" s="45">
        <f>+$F$19</f>
        <v>50</v>
      </c>
      <c r="L40" s="26">
        <f>K40*J40</f>
        <v>-9.1050000000000004</v>
      </c>
      <c r="M40" s="27"/>
      <c r="N40" s="30">
        <f>L40-H40</f>
        <v>-7.09</v>
      </c>
      <c r="O40" s="31">
        <f>IF((H40)=0,"",(N40/H40))</f>
        <v>3.518610421836228</v>
      </c>
      <c r="Q40" s="28">
        <f>+'Proposed Rates'!F40</f>
        <v>-0.182</v>
      </c>
      <c r="R40" s="45">
        <f>+$F$19</f>
        <v>50</v>
      </c>
      <c r="S40" s="26">
        <f>R40*Q40</f>
        <v>-9.1</v>
      </c>
      <c r="T40" s="27"/>
      <c r="U40" s="30">
        <f t="shared" si="1"/>
        <v>5.0000000000007816E-3</v>
      </c>
      <c r="V40" s="31">
        <f t="shared" si="2"/>
        <v>-5.4914881933012421E-4</v>
      </c>
      <c r="X40" s="28">
        <f>+'Proposed Rates'!G40</f>
        <v>0</v>
      </c>
      <c r="Y40" s="45">
        <f>+$F$19</f>
        <v>50</v>
      </c>
      <c r="Z40" s="26">
        <f>Y40*X40</f>
        <v>0</v>
      </c>
      <c r="AA40" s="27"/>
      <c r="AB40" s="30">
        <f t="shared" si="3"/>
        <v>9.1</v>
      </c>
      <c r="AC40" s="31">
        <f t="shared" si="4"/>
        <v>-1</v>
      </c>
      <c r="AE40" s="28">
        <f>+'Proposed Rates'!H40</f>
        <v>0</v>
      </c>
      <c r="AF40" s="45">
        <f>+$F$19</f>
        <v>50</v>
      </c>
      <c r="AG40" s="26">
        <f>AF40*AE40</f>
        <v>0</v>
      </c>
      <c r="AH40" s="27"/>
      <c r="AI40" s="30">
        <f t="shared" si="5"/>
        <v>0</v>
      </c>
      <c r="AJ40" s="31" t="str">
        <f t="shared" si="6"/>
        <v/>
      </c>
      <c r="AL40" s="28">
        <f>+'Proposed Rates'!I40</f>
        <v>0</v>
      </c>
      <c r="AM40" s="45">
        <f>+$F$19</f>
        <v>50</v>
      </c>
      <c r="AN40" s="26">
        <f>AM40*AL40</f>
        <v>0</v>
      </c>
      <c r="AO40" s="27"/>
      <c r="AP40" s="30">
        <f t="shared" si="8"/>
        <v>0</v>
      </c>
      <c r="AQ40" s="31" t="str">
        <f t="shared" si="9"/>
        <v/>
      </c>
    </row>
    <row r="41" spans="2:43" x14ac:dyDescent="0.25">
      <c r="B41" s="172"/>
      <c r="C41" s="21"/>
      <c r="D41" s="22"/>
      <c r="E41" s="23"/>
      <c r="F41" s="24"/>
      <c r="G41" s="4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60</v>
      </c>
      <c r="C42" s="21"/>
      <c r="D42" s="22" t="s">
        <v>20</v>
      </c>
      <c r="E42" s="23"/>
      <c r="F42" s="24">
        <f>+'Proposed Rates'!D125</f>
        <v>-1.5E-3</v>
      </c>
      <c r="G42" s="25">
        <f t="shared" ref="G42" si="43">$F$18</f>
        <v>51000</v>
      </c>
      <c r="H42" s="26">
        <f t="shared" ref="H42:H43" si="44">G42*F42</f>
        <v>-76.5</v>
      </c>
      <c r="I42" s="41"/>
      <c r="J42" s="28">
        <f>+'Proposed Rates'!E125</f>
        <v>2.5999999999999999E-3</v>
      </c>
      <c r="K42" s="25">
        <f t="shared" ref="K42" si="45">$F$18</f>
        <v>51000</v>
      </c>
      <c r="L42" s="26">
        <f t="shared" ref="L42:L43" si="46">K42*J42</f>
        <v>132.6</v>
      </c>
      <c r="M42" s="42"/>
      <c r="N42" s="30">
        <f t="shared" ref="N42:N43" si="47">L42-H42</f>
        <v>209.1</v>
      </c>
      <c r="O42" s="31">
        <f t="shared" ref="O42:O64" si="48">IF((H42)=0,"",(N42/H42))</f>
        <v>-2.7333333333333334</v>
      </c>
      <c r="Q42" s="28">
        <f>+'Proposed Rates'!F125</f>
        <v>0</v>
      </c>
      <c r="R42" s="25">
        <f t="shared" ref="R42" si="49">$F$18</f>
        <v>51000</v>
      </c>
      <c r="S42" s="26">
        <f t="shared" ref="S42:S43" si="50">R42*Q42</f>
        <v>0</v>
      </c>
      <c r="T42" s="42"/>
      <c r="U42" s="30">
        <f t="shared" si="1"/>
        <v>-132.6</v>
      </c>
      <c r="V42" s="31">
        <f t="shared" si="2"/>
        <v>-1</v>
      </c>
      <c r="X42" s="28">
        <f>+'Proposed Rates'!G125</f>
        <v>0</v>
      </c>
      <c r="Y42" s="25">
        <f t="shared" ref="Y42" si="51">$F$18</f>
        <v>51000</v>
      </c>
      <c r="Z42" s="26">
        <f t="shared" ref="Z42:Z43" si="52">Y42*X42</f>
        <v>0</v>
      </c>
      <c r="AA42" s="42"/>
      <c r="AB42" s="30">
        <f t="shared" si="3"/>
        <v>0</v>
      </c>
      <c r="AC42" s="31" t="str">
        <f t="shared" si="4"/>
        <v/>
      </c>
      <c r="AE42" s="28">
        <f>+'Proposed Rates'!H125</f>
        <v>0</v>
      </c>
      <c r="AF42" s="25">
        <f t="shared" ref="AF42" si="53">$F$18</f>
        <v>51000</v>
      </c>
      <c r="AG42" s="26">
        <f t="shared" ref="AG42:AG43" si="54">AF42*AE42</f>
        <v>0</v>
      </c>
      <c r="AH42" s="42"/>
      <c r="AI42" s="30">
        <f t="shared" si="5"/>
        <v>0</v>
      </c>
      <c r="AJ42" s="31" t="str">
        <f t="shared" si="6"/>
        <v/>
      </c>
      <c r="AL42" s="28">
        <f>+'Proposed Rates'!I125</f>
        <v>0</v>
      </c>
      <c r="AM42" s="25">
        <f t="shared" ref="AM42" si="55">$F$18</f>
        <v>51000</v>
      </c>
      <c r="AN42" s="26">
        <f t="shared" ref="AN42:AN43" si="56">AM42*AL42</f>
        <v>0</v>
      </c>
      <c r="AO42" s="42"/>
      <c r="AP42" s="30">
        <f t="shared" si="8"/>
        <v>0</v>
      </c>
      <c r="AQ42" s="31" t="str">
        <f t="shared" si="9"/>
        <v/>
      </c>
    </row>
    <row r="43" spans="2:43" ht="37.5" x14ac:dyDescent="0.25">
      <c r="B43" s="40" t="s">
        <v>106</v>
      </c>
      <c r="C43" s="21"/>
      <c r="D43" s="22" t="s">
        <v>59</v>
      </c>
      <c r="E43" s="23"/>
      <c r="F43" s="24">
        <f>+'Proposed Rates'!D141</f>
        <v>-2.47E-2</v>
      </c>
      <c r="G43" s="45">
        <f>+F19</f>
        <v>50</v>
      </c>
      <c r="H43" s="26">
        <f t="shared" si="44"/>
        <v>-1.2349999999999999</v>
      </c>
      <c r="I43" s="41"/>
      <c r="J43" s="28">
        <f>+'Proposed Rates'!E141</f>
        <v>-0.1053</v>
      </c>
      <c r="K43" s="45">
        <f>+F19</f>
        <v>50</v>
      </c>
      <c r="L43" s="26">
        <f t="shared" si="46"/>
        <v>-5.2650000000000006</v>
      </c>
      <c r="M43" s="42"/>
      <c r="N43" s="30">
        <f t="shared" si="47"/>
        <v>-4.0300000000000011</v>
      </c>
      <c r="O43" s="31">
        <f t="shared" si="48"/>
        <v>3.2631578947368434</v>
      </c>
      <c r="Q43" s="28">
        <f>+'Proposed Rates'!F141</f>
        <v>0</v>
      </c>
      <c r="R43" s="45">
        <f>$F$19</f>
        <v>50</v>
      </c>
      <c r="S43" s="26">
        <f t="shared" si="50"/>
        <v>0</v>
      </c>
      <c r="T43" s="42"/>
      <c r="U43" s="30">
        <f t="shared" si="1"/>
        <v>5.2650000000000006</v>
      </c>
      <c r="V43" s="31">
        <f t="shared" si="2"/>
        <v>-1</v>
      </c>
      <c r="X43" s="28">
        <f>+'Proposed Rates'!G141</f>
        <v>0</v>
      </c>
      <c r="Y43" s="45">
        <f>$F$19</f>
        <v>50</v>
      </c>
      <c r="Z43" s="26">
        <f t="shared" si="52"/>
        <v>0</v>
      </c>
      <c r="AA43" s="42"/>
      <c r="AB43" s="30">
        <f t="shared" si="3"/>
        <v>0</v>
      </c>
      <c r="AC43" s="31" t="str">
        <f t="shared" si="4"/>
        <v/>
      </c>
      <c r="AE43" s="28">
        <f>+'Proposed Rates'!H141</f>
        <v>0</v>
      </c>
      <c r="AF43" s="45">
        <f>$F$19</f>
        <v>50</v>
      </c>
      <c r="AG43" s="26">
        <f t="shared" si="54"/>
        <v>0</v>
      </c>
      <c r="AH43" s="42"/>
      <c r="AI43" s="30">
        <f t="shared" si="5"/>
        <v>0</v>
      </c>
      <c r="AJ43" s="31" t="str">
        <f t="shared" si="6"/>
        <v/>
      </c>
      <c r="AL43" s="28">
        <f>+'Proposed Rates'!I141</f>
        <v>0</v>
      </c>
      <c r="AM43" s="45">
        <f>$F$19</f>
        <v>50</v>
      </c>
      <c r="AN43" s="26">
        <f t="shared" si="56"/>
        <v>0</v>
      </c>
      <c r="AO43" s="42"/>
      <c r="AP43" s="30">
        <f t="shared" si="8"/>
        <v>0</v>
      </c>
      <c r="AQ43" s="31" t="str">
        <f t="shared" si="9"/>
        <v/>
      </c>
    </row>
    <row r="44" spans="2:43" x14ac:dyDescent="0.25">
      <c r="B44" s="43" t="s">
        <v>24</v>
      </c>
      <c r="C44" s="21"/>
      <c r="D44" s="22" t="s">
        <v>59</v>
      </c>
      <c r="E44" s="23"/>
      <c r="F44" s="44">
        <f>'Proposed Rates'!D235</f>
        <v>2.452E-2</v>
      </c>
      <c r="G44" s="45">
        <f>+$F$19</f>
        <v>50</v>
      </c>
      <c r="H44" s="26">
        <f>G44*F44</f>
        <v>1.226</v>
      </c>
      <c r="I44" s="27"/>
      <c r="J44" s="46">
        <f>'Proposed Rates'!E235</f>
        <v>2.4340000000000001E-2</v>
      </c>
      <c r="K44" s="45">
        <f>+$F$19</f>
        <v>50</v>
      </c>
      <c r="L44" s="26">
        <f>K44*J44</f>
        <v>1.2170000000000001</v>
      </c>
      <c r="M44" s="27"/>
      <c r="N44" s="30">
        <f>L44-H44</f>
        <v>-8.999999999999897E-3</v>
      </c>
      <c r="O44" s="31">
        <f>IF((H44)=0,"",(N44/H44))</f>
        <v>-7.3409461663946959E-3</v>
      </c>
      <c r="Q44" s="46">
        <f>'Proposed Rates'!F235</f>
        <v>2.4649999999999998E-2</v>
      </c>
      <c r="R44" s="45">
        <f>+$F$19</f>
        <v>50</v>
      </c>
      <c r="S44" s="26">
        <f>R44*Q44</f>
        <v>1.2324999999999999</v>
      </c>
      <c r="T44" s="27"/>
      <c r="U44" s="30">
        <f t="shared" si="1"/>
        <v>1.5499999999999847E-2</v>
      </c>
      <c r="V44" s="31">
        <f t="shared" si="2"/>
        <v>1.2736236647493711E-2</v>
      </c>
      <c r="X44" s="46">
        <f>'Proposed Rates'!G235</f>
        <v>2.494E-2</v>
      </c>
      <c r="Y44" s="45">
        <f>+$F$19</f>
        <v>50</v>
      </c>
      <c r="Z44" s="26">
        <f>Y44*X44</f>
        <v>1.2470000000000001</v>
      </c>
      <c r="AA44" s="27"/>
      <c r="AB44" s="30">
        <f t="shared" si="3"/>
        <v>1.4500000000000179E-2</v>
      </c>
      <c r="AC44" s="31">
        <f t="shared" si="4"/>
        <v>1.1764705882353087E-2</v>
      </c>
      <c r="AE44" s="46">
        <f>'Proposed Rates'!H235</f>
        <v>2.5180000000000001E-2</v>
      </c>
      <c r="AF44" s="45">
        <f>+$F$19</f>
        <v>50</v>
      </c>
      <c r="AG44" s="26">
        <f>AF44*AE44</f>
        <v>1.2590000000000001</v>
      </c>
      <c r="AH44" s="27"/>
      <c r="AI44" s="30">
        <f t="shared" si="5"/>
        <v>1.2000000000000011E-2</v>
      </c>
      <c r="AJ44" s="31">
        <f t="shared" si="6"/>
        <v>9.6230954290296798E-3</v>
      </c>
      <c r="AL44" s="46">
        <f>'Proposed Rates'!I235</f>
        <v>2.5520000000000001E-2</v>
      </c>
      <c r="AM44" s="45">
        <f>+$F$19</f>
        <v>50</v>
      </c>
      <c r="AN44" s="26">
        <f>AM44*AL44</f>
        <v>1.276</v>
      </c>
      <c r="AO44" s="27"/>
      <c r="AP44" s="30">
        <f t="shared" si="8"/>
        <v>1.6999999999999904E-2</v>
      </c>
      <c r="AQ44" s="31">
        <f t="shared" si="9"/>
        <v>1.3502779984114298E-2</v>
      </c>
    </row>
    <row r="45" spans="2:43" x14ac:dyDescent="0.25">
      <c r="B45" s="43" t="s">
        <v>25</v>
      </c>
      <c r="C45" s="21"/>
      <c r="D45" s="22"/>
      <c r="E45" s="23"/>
      <c r="F45" s="47"/>
      <c r="G45" s="48">
        <f>$F$18*(1+$F$73)-$F$18</f>
        <v>1708.5000000000073</v>
      </c>
      <c r="H45" s="26">
        <f t="shared" ref="H45" si="57">G45*F45</f>
        <v>0</v>
      </c>
      <c r="I45" s="27"/>
      <c r="J45" s="49"/>
      <c r="K45" s="48">
        <f>$F$18*(1+$J$73)-$F$18</f>
        <v>1723.8000000000029</v>
      </c>
      <c r="L45" s="26">
        <f t="shared" ref="L45" si="58">K45*J45</f>
        <v>0</v>
      </c>
      <c r="M45" s="27"/>
      <c r="N45" s="30">
        <f t="shared" ref="N45" si="59">L45-H45</f>
        <v>0</v>
      </c>
      <c r="O45" s="31" t="str">
        <f t="shared" ref="O45" si="60">IF((H45)=0,"",(N45/H45))</f>
        <v/>
      </c>
      <c r="Q45" s="49"/>
      <c r="R45" s="48">
        <f>$F$18*(1+Q73)-$F$18</f>
        <v>1723.8000000000029</v>
      </c>
      <c r="S45" s="26">
        <f t="shared" ref="S45" si="61">R45*Q45</f>
        <v>0</v>
      </c>
      <c r="T45" s="27"/>
      <c r="U45" s="30">
        <f t="shared" si="1"/>
        <v>0</v>
      </c>
      <c r="V45" s="31" t="str">
        <f t="shared" si="2"/>
        <v/>
      </c>
      <c r="X45" s="49"/>
      <c r="Y45" s="48">
        <f>$F$18*(1+X73)-$F$18</f>
        <v>1723.8000000000029</v>
      </c>
      <c r="Z45" s="26">
        <f t="shared" ref="Z45" si="62">Y45*X45</f>
        <v>0</v>
      </c>
      <c r="AA45" s="27"/>
      <c r="AB45" s="30">
        <f t="shared" si="3"/>
        <v>0</v>
      </c>
      <c r="AC45" s="31" t="str">
        <f t="shared" si="4"/>
        <v/>
      </c>
      <c r="AE45" s="49"/>
      <c r="AF45" s="48">
        <f>$F$18*(1+AE73)-$F$18</f>
        <v>1723.8000000000029</v>
      </c>
      <c r="AG45" s="26">
        <f t="shared" ref="AG45" si="63">AF45*AE45</f>
        <v>0</v>
      </c>
      <c r="AH45" s="27"/>
      <c r="AI45" s="30">
        <f t="shared" si="5"/>
        <v>0</v>
      </c>
      <c r="AJ45" s="31" t="str">
        <f t="shared" si="6"/>
        <v/>
      </c>
      <c r="AL45" s="49"/>
      <c r="AM45" s="48">
        <f>$F$18*(1+AL73)-$F$18</f>
        <v>1723.8000000000029</v>
      </c>
      <c r="AN45" s="26">
        <f t="shared" ref="AN45" si="64">AM45*AL45</f>
        <v>0</v>
      </c>
      <c r="AO45" s="27"/>
      <c r="AP45" s="30">
        <f t="shared" si="8"/>
        <v>0</v>
      </c>
      <c r="AQ45" s="31" t="str">
        <f t="shared" si="9"/>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8"/>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8"/>
        <v>0</v>
      </c>
      <c r="AQ46" s="31" t="str">
        <f t="shared" si="9"/>
        <v/>
      </c>
    </row>
    <row r="47" spans="2:43" ht="26" x14ac:dyDescent="0.25">
      <c r="B47" s="50" t="s">
        <v>27</v>
      </c>
      <c r="C47" s="51"/>
      <c r="D47" s="51"/>
      <c r="E47" s="51"/>
      <c r="F47" s="52"/>
      <c r="G47" s="53"/>
      <c r="H47" s="54">
        <f>SUM(H40:H46)+H39</f>
        <v>373.86099999999999</v>
      </c>
      <c r="I47" s="36"/>
      <c r="J47" s="53"/>
      <c r="K47" s="55"/>
      <c r="L47" s="54">
        <f>SUM(L40:L46)+L39</f>
        <v>581.21699999999998</v>
      </c>
      <c r="M47" s="36"/>
      <c r="N47" s="37">
        <f t="shared" ref="N47:N64" si="65">L47-H47</f>
        <v>207.35599999999999</v>
      </c>
      <c r="O47" s="38">
        <f t="shared" si="48"/>
        <v>0.55463394149162393</v>
      </c>
      <c r="Q47" s="53"/>
      <c r="R47" s="55"/>
      <c r="S47" s="54">
        <f>SUM(S40:S46)+S39</f>
        <v>486.16249999999997</v>
      </c>
      <c r="T47" s="36"/>
      <c r="U47" s="37">
        <f t="shared" si="1"/>
        <v>-95.054500000000019</v>
      </c>
      <c r="V47" s="38">
        <f t="shared" si="2"/>
        <v>-0.16354390872944188</v>
      </c>
      <c r="X47" s="53"/>
      <c r="Y47" s="55"/>
      <c r="Z47" s="54">
        <f>SUM(Z40:Z46)+Z39</f>
        <v>537.89699999999993</v>
      </c>
      <c r="AA47" s="36"/>
      <c r="AB47" s="37">
        <f t="shared" si="3"/>
        <v>51.734499999999969</v>
      </c>
      <c r="AC47" s="38">
        <f t="shared" si="4"/>
        <v>0.1064140076620471</v>
      </c>
      <c r="AE47" s="53"/>
      <c r="AF47" s="55"/>
      <c r="AG47" s="54">
        <f>SUM(AG40:AG46)+AG39</f>
        <v>557.09899999999993</v>
      </c>
      <c r="AH47" s="36"/>
      <c r="AI47" s="37">
        <f t="shared" si="5"/>
        <v>19.201999999999998</v>
      </c>
      <c r="AJ47" s="38">
        <f t="shared" si="6"/>
        <v>3.5698284244009539E-2</v>
      </c>
      <c r="AL47" s="53"/>
      <c r="AM47" s="55"/>
      <c r="AN47" s="54">
        <f>SUM(AN40:AN46)+AN39</f>
        <v>571.8309999999999</v>
      </c>
      <c r="AO47" s="36"/>
      <c r="AP47" s="37">
        <f t="shared" si="8"/>
        <v>14.731999999999971</v>
      </c>
      <c r="AQ47" s="38">
        <f t="shared" si="9"/>
        <v>2.6444132909949528E-2</v>
      </c>
    </row>
    <row r="48" spans="2:43" x14ac:dyDescent="0.25">
      <c r="B48" s="27" t="s">
        <v>28</v>
      </c>
      <c r="C48" s="27"/>
      <c r="D48" s="56" t="s">
        <v>59</v>
      </c>
      <c r="E48" s="57"/>
      <c r="F48" s="28">
        <f>'Proposed Rates'!D155</f>
        <v>2.9016999999999999</v>
      </c>
      <c r="G48" s="58">
        <f>+$F$19</f>
        <v>50</v>
      </c>
      <c r="H48" s="26">
        <f>G48*F48</f>
        <v>145.08500000000001</v>
      </c>
      <c r="I48" s="27"/>
      <c r="J48" s="28">
        <f>'Proposed Rates'!E155</f>
        <v>2.9016999999999999</v>
      </c>
      <c r="K48" s="58">
        <f>+$F$19</f>
        <v>50</v>
      </c>
      <c r="L48" s="26">
        <f>K48*J48</f>
        <v>145.08500000000001</v>
      </c>
      <c r="M48" s="27"/>
      <c r="N48" s="30">
        <f t="shared" si="65"/>
        <v>0</v>
      </c>
      <c r="O48" s="31">
        <f t="shared" si="48"/>
        <v>0</v>
      </c>
      <c r="Q48" s="28">
        <f>'Proposed Rates'!F155</f>
        <v>2.9016999999999999</v>
      </c>
      <c r="R48" s="58">
        <f>+$F$19</f>
        <v>50</v>
      </c>
      <c r="S48" s="26">
        <f>R48*Q48</f>
        <v>145.08500000000001</v>
      </c>
      <c r="T48" s="27"/>
      <c r="U48" s="30">
        <f t="shared" si="1"/>
        <v>0</v>
      </c>
      <c r="V48" s="31">
        <f t="shared" si="2"/>
        <v>0</v>
      </c>
      <c r="X48" s="28">
        <f>'Proposed Rates'!G155</f>
        <v>2.9016999999999999</v>
      </c>
      <c r="Y48" s="58">
        <f>+$F$19</f>
        <v>50</v>
      </c>
      <c r="Z48" s="26">
        <f>Y48*X48</f>
        <v>145.08500000000001</v>
      </c>
      <c r="AA48" s="27"/>
      <c r="AB48" s="30">
        <f t="shared" si="3"/>
        <v>0</v>
      </c>
      <c r="AC48" s="31">
        <f t="shared" si="4"/>
        <v>0</v>
      </c>
      <c r="AE48" s="28">
        <f>'Proposed Rates'!H155</f>
        <v>2.9016999999999999</v>
      </c>
      <c r="AF48" s="58">
        <f>+$F$19</f>
        <v>50</v>
      </c>
      <c r="AG48" s="26">
        <f>AF48*AE48</f>
        <v>145.08500000000001</v>
      </c>
      <c r="AH48" s="27"/>
      <c r="AI48" s="30">
        <f t="shared" si="5"/>
        <v>0</v>
      </c>
      <c r="AJ48" s="31">
        <f t="shared" si="6"/>
        <v>0</v>
      </c>
      <c r="AL48" s="28">
        <f>'Proposed Rates'!I155</f>
        <v>2.9016999999999999</v>
      </c>
      <c r="AM48" s="58">
        <f>+$F$19</f>
        <v>50</v>
      </c>
      <c r="AN48" s="26">
        <f>AM48*AL48</f>
        <v>145.08500000000001</v>
      </c>
      <c r="AO48" s="27"/>
      <c r="AP48" s="30">
        <f t="shared" si="8"/>
        <v>0</v>
      </c>
      <c r="AQ48" s="31">
        <f t="shared" si="9"/>
        <v>0</v>
      </c>
    </row>
    <row r="49" spans="2:43" ht="25" x14ac:dyDescent="0.25">
      <c r="B49" s="60" t="s">
        <v>29</v>
      </c>
      <c r="C49" s="27"/>
      <c r="D49" s="56" t="s">
        <v>59</v>
      </c>
      <c r="E49" s="57"/>
      <c r="F49" s="28">
        <f>'Proposed Rates'!D169</f>
        <v>2.0474000000000001</v>
      </c>
      <c r="G49" s="58">
        <f>G48</f>
        <v>50</v>
      </c>
      <c r="H49" s="26">
        <f>G49*F49</f>
        <v>102.37</v>
      </c>
      <c r="I49" s="27"/>
      <c r="J49" s="28">
        <f>'Proposed Rates'!E169</f>
        <v>2.0474000000000001</v>
      </c>
      <c r="K49" s="58">
        <f>K48</f>
        <v>50</v>
      </c>
      <c r="L49" s="26">
        <f>K49*J49</f>
        <v>102.37</v>
      </c>
      <c r="M49" s="27"/>
      <c r="N49" s="30">
        <f t="shared" si="65"/>
        <v>0</v>
      </c>
      <c r="O49" s="31">
        <f t="shared" si="48"/>
        <v>0</v>
      </c>
      <c r="Q49" s="28">
        <f>'Proposed Rates'!F169</f>
        <v>2.0474000000000001</v>
      </c>
      <c r="R49" s="58">
        <f>R48</f>
        <v>50</v>
      </c>
      <c r="S49" s="26">
        <f>R49*Q49</f>
        <v>102.37</v>
      </c>
      <c r="T49" s="27"/>
      <c r="U49" s="30">
        <f t="shared" si="1"/>
        <v>0</v>
      </c>
      <c r="V49" s="31">
        <f t="shared" si="2"/>
        <v>0</v>
      </c>
      <c r="X49" s="28">
        <f>'Proposed Rates'!G169</f>
        <v>2.0474000000000001</v>
      </c>
      <c r="Y49" s="58">
        <f>Y48</f>
        <v>50</v>
      </c>
      <c r="Z49" s="26">
        <f>Y49*X49</f>
        <v>102.37</v>
      </c>
      <c r="AA49" s="27"/>
      <c r="AB49" s="30">
        <f t="shared" si="3"/>
        <v>0</v>
      </c>
      <c r="AC49" s="31">
        <f t="shared" si="4"/>
        <v>0</v>
      </c>
      <c r="AE49" s="28">
        <f>'Proposed Rates'!H169</f>
        <v>2.0474000000000001</v>
      </c>
      <c r="AF49" s="58">
        <f>AF48</f>
        <v>50</v>
      </c>
      <c r="AG49" s="26">
        <f>AF49*AE49</f>
        <v>102.37</v>
      </c>
      <c r="AH49" s="27"/>
      <c r="AI49" s="30">
        <f t="shared" si="5"/>
        <v>0</v>
      </c>
      <c r="AJ49" s="31">
        <f t="shared" si="6"/>
        <v>0</v>
      </c>
      <c r="AL49" s="28">
        <f>'Proposed Rates'!I169</f>
        <v>2.0474000000000001</v>
      </c>
      <c r="AM49" s="58">
        <f>AM48</f>
        <v>50</v>
      </c>
      <c r="AN49" s="26">
        <f>AM49*AL49</f>
        <v>102.37</v>
      </c>
      <c r="AO49" s="27"/>
      <c r="AP49" s="30">
        <f t="shared" si="8"/>
        <v>0</v>
      </c>
      <c r="AQ49" s="31">
        <f t="shared" si="9"/>
        <v>0</v>
      </c>
    </row>
    <row r="50" spans="2:43" ht="26" x14ac:dyDescent="0.25">
      <c r="B50" s="50" t="s">
        <v>30</v>
      </c>
      <c r="C50" s="35"/>
      <c r="D50" s="35"/>
      <c r="E50" s="35"/>
      <c r="F50" s="61"/>
      <c r="G50" s="53"/>
      <c r="H50" s="54">
        <f>SUM(H47:H49)</f>
        <v>621.31600000000003</v>
      </c>
      <c r="I50" s="62"/>
      <c r="J50" s="63"/>
      <c r="K50" s="53"/>
      <c r="L50" s="54">
        <f>SUM(L47:L49)</f>
        <v>828.67200000000003</v>
      </c>
      <c r="M50" s="62"/>
      <c r="N50" s="37">
        <f t="shared" si="65"/>
        <v>207.35599999999999</v>
      </c>
      <c r="O50" s="38">
        <f t="shared" si="48"/>
        <v>0.3337367780646241</v>
      </c>
      <c r="Q50" s="63"/>
      <c r="R50" s="53"/>
      <c r="S50" s="54">
        <f>SUM(S47:S49)</f>
        <v>733.61749999999995</v>
      </c>
      <c r="T50" s="62"/>
      <c r="U50" s="37">
        <f t="shared" si="1"/>
        <v>-95.054500000000075</v>
      </c>
      <c r="V50" s="38">
        <f t="shared" si="2"/>
        <v>-0.1147070252162497</v>
      </c>
      <c r="X50" s="63"/>
      <c r="Y50" s="53"/>
      <c r="Z50" s="54">
        <f>SUM(Z47:Z49)</f>
        <v>785.35199999999998</v>
      </c>
      <c r="AA50" s="62"/>
      <c r="AB50" s="37">
        <f t="shared" si="3"/>
        <v>51.734500000000025</v>
      </c>
      <c r="AC50" s="38">
        <f t="shared" si="4"/>
        <v>7.0519719063408426E-2</v>
      </c>
      <c r="AE50" s="63"/>
      <c r="AF50" s="53"/>
      <c r="AG50" s="54">
        <f>SUM(AG47:AG49)</f>
        <v>804.55399999999997</v>
      </c>
      <c r="AH50" s="62"/>
      <c r="AI50" s="37">
        <f t="shared" si="5"/>
        <v>19.201999999999998</v>
      </c>
      <c r="AJ50" s="38">
        <f t="shared" si="6"/>
        <v>2.4450182847945888E-2</v>
      </c>
      <c r="AL50" s="63"/>
      <c r="AM50" s="53"/>
      <c r="AN50" s="54">
        <f>SUM(AN47:AN49)</f>
        <v>819.28599999999994</v>
      </c>
      <c r="AO50" s="62"/>
      <c r="AP50" s="37">
        <f t="shared" si="8"/>
        <v>14.731999999999971</v>
      </c>
      <c r="AQ50" s="38">
        <f t="shared" si="9"/>
        <v>1.8310765964745651E-2</v>
      </c>
    </row>
    <row r="51" spans="2:43" ht="25" x14ac:dyDescent="0.25">
      <c r="B51" s="65" t="s">
        <v>31</v>
      </c>
      <c r="C51" s="21"/>
      <c r="D51" s="22" t="s">
        <v>20</v>
      </c>
      <c r="E51" s="23"/>
      <c r="F51" s="66">
        <f>'Proposed Rates'!D181</f>
        <v>3.3999999999999998E-3</v>
      </c>
      <c r="G51" s="58">
        <f>F18+G45</f>
        <v>52708.500000000007</v>
      </c>
      <c r="H51" s="67">
        <f t="shared" ref="H51:H54" si="66">G51*F51</f>
        <v>179.20890000000003</v>
      </c>
      <c r="I51" s="27"/>
      <c r="J51" s="66">
        <f>'Proposed Rates'!E181</f>
        <v>3.3999999999999998E-3</v>
      </c>
      <c r="K51" s="58">
        <f>F18+K45</f>
        <v>52723.8</v>
      </c>
      <c r="L51" s="67">
        <f t="shared" ref="L51:L52" si="67">K51*J51</f>
        <v>179.26092</v>
      </c>
      <c r="M51" s="27"/>
      <c r="N51" s="30">
        <f t="shared" si="65"/>
        <v>5.2019999999970423E-2</v>
      </c>
      <c r="O51" s="68">
        <f t="shared" si="48"/>
        <v>2.9027576197371009E-4</v>
      </c>
      <c r="Q51" s="66">
        <f>'Proposed Rates'!F181</f>
        <v>3.3999999999999998E-3</v>
      </c>
      <c r="R51" s="58">
        <f>F18+R45</f>
        <v>52723.8</v>
      </c>
      <c r="S51" s="67">
        <f t="shared" ref="S51:S52" si="68">R51*Q51</f>
        <v>179.26092</v>
      </c>
      <c r="T51" s="27"/>
      <c r="U51" s="30">
        <f t="shared" si="1"/>
        <v>0</v>
      </c>
      <c r="V51" s="68">
        <f t="shared" si="2"/>
        <v>0</v>
      </c>
      <c r="X51" s="66">
        <f>'Proposed Rates'!G181</f>
        <v>3.3999999999999998E-3</v>
      </c>
      <c r="Y51" s="58">
        <f>F18+Y45</f>
        <v>52723.8</v>
      </c>
      <c r="Z51" s="67">
        <f t="shared" ref="Z51:Z52" si="69">Y51*X51</f>
        <v>179.26092</v>
      </c>
      <c r="AA51" s="27"/>
      <c r="AB51" s="30">
        <f t="shared" si="3"/>
        <v>0</v>
      </c>
      <c r="AC51" s="68">
        <f t="shared" si="4"/>
        <v>0</v>
      </c>
      <c r="AE51" s="66">
        <f>'Proposed Rates'!H181</f>
        <v>3.3999999999999998E-3</v>
      </c>
      <c r="AF51" s="58">
        <f>F18+AF45</f>
        <v>52723.8</v>
      </c>
      <c r="AG51" s="67">
        <f t="shared" ref="AG51:AG52" si="70">AF51*AE51</f>
        <v>179.26092</v>
      </c>
      <c r="AH51" s="27"/>
      <c r="AI51" s="30">
        <f t="shared" si="5"/>
        <v>0</v>
      </c>
      <c r="AJ51" s="68">
        <f t="shared" si="6"/>
        <v>0</v>
      </c>
      <c r="AL51" s="66">
        <f>'Proposed Rates'!I181</f>
        <v>3.3999999999999998E-3</v>
      </c>
      <c r="AM51" s="58">
        <f>F18+AM45</f>
        <v>52723.8</v>
      </c>
      <c r="AN51" s="67">
        <f t="shared" ref="AN51:AN52" si="71">AM51*AL51</f>
        <v>179.26092</v>
      </c>
      <c r="AO51" s="27"/>
      <c r="AP51" s="30">
        <f t="shared" si="8"/>
        <v>0</v>
      </c>
      <c r="AQ51" s="68">
        <f t="shared" si="9"/>
        <v>0</v>
      </c>
    </row>
    <row r="52" spans="2:43" ht="25" x14ac:dyDescent="0.25">
      <c r="B52" s="65" t="s">
        <v>32</v>
      </c>
      <c r="C52" s="21"/>
      <c r="D52" s="22" t="s">
        <v>20</v>
      </c>
      <c r="E52" s="23"/>
      <c r="F52" s="66">
        <f>'Proposed Rates'!D195</f>
        <v>5.0000000000000001E-4</v>
      </c>
      <c r="G52" s="58">
        <f>G51</f>
        <v>52708.500000000007</v>
      </c>
      <c r="H52" s="67">
        <f t="shared" si="66"/>
        <v>26.354250000000004</v>
      </c>
      <c r="I52" s="27"/>
      <c r="J52" s="66">
        <f>'Proposed Rates'!E195</f>
        <v>5.0000000000000001E-4</v>
      </c>
      <c r="K52" s="58">
        <f>F18+K45</f>
        <v>52723.8</v>
      </c>
      <c r="L52" s="67">
        <f t="shared" si="67"/>
        <v>26.361900000000002</v>
      </c>
      <c r="M52" s="27"/>
      <c r="N52" s="30">
        <f t="shared" si="65"/>
        <v>7.6499999999981583E-3</v>
      </c>
      <c r="O52" s="68">
        <f t="shared" si="48"/>
        <v>2.9027576197380523E-4</v>
      </c>
      <c r="Q52" s="66">
        <f>'Proposed Rates'!F195</f>
        <v>5.0000000000000001E-4</v>
      </c>
      <c r="R52" s="58">
        <f>F18+R45</f>
        <v>52723.8</v>
      </c>
      <c r="S52" s="67">
        <f t="shared" si="68"/>
        <v>26.361900000000002</v>
      </c>
      <c r="T52" s="27"/>
      <c r="U52" s="30">
        <f t="shared" si="1"/>
        <v>0</v>
      </c>
      <c r="V52" s="68">
        <f t="shared" si="2"/>
        <v>0</v>
      </c>
      <c r="X52" s="66">
        <f>'Proposed Rates'!G195</f>
        <v>5.0000000000000001E-4</v>
      </c>
      <c r="Y52" s="58">
        <f>F18+Y45</f>
        <v>52723.8</v>
      </c>
      <c r="Z52" s="67">
        <f t="shared" si="69"/>
        <v>26.361900000000002</v>
      </c>
      <c r="AA52" s="27"/>
      <c r="AB52" s="30">
        <f t="shared" si="3"/>
        <v>0</v>
      </c>
      <c r="AC52" s="68">
        <f t="shared" si="4"/>
        <v>0</v>
      </c>
      <c r="AE52" s="66">
        <f>'Proposed Rates'!H195</f>
        <v>5.0000000000000001E-4</v>
      </c>
      <c r="AF52" s="58">
        <f>F18+AF45</f>
        <v>52723.8</v>
      </c>
      <c r="AG52" s="67">
        <f t="shared" si="70"/>
        <v>26.361900000000002</v>
      </c>
      <c r="AH52" s="27"/>
      <c r="AI52" s="30">
        <f t="shared" si="5"/>
        <v>0</v>
      </c>
      <c r="AJ52" s="68">
        <f t="shared" si="6"/>
        <v>0</v>
      </c>
      <c r="AL52" s="66">
        <f>'Proposed Rates'!I195</f>
        <v>5.0000000000000001E-4</v>
      </c>
      <c r="AM52" s="58">
        <f>F18+AM45</f>
        <v>52723.8</v>
      </c>
      <c r="AN52" s="67">
        <f t="shared" si="71"/>
        <v>26.361900000000002</v>
      </c>
      <c r="AO52" s="27"/>
      <c r="AP52" s="30">
        <f t="shared" si="8"/>
        <v>0</v>
      </c>
      <c r="AQ52" s="68">
        <f t="shared" si="9"/>
        <v>0</v>
      </c>
    </row>
    <row r="53" spans="2:43" x14ac:dyDescent="0.25">
      <c r="B53" s="21" t="s">
        <v>33</v>
      </c>
      <c r="C53" s="21"/>
      <c r="D53" s="22" t="s">
        <v>17</v>
      </c>
      <c r="E53" s="23"/>
      <c r="F53" s="66">
        <f>'Proposed Rates'!D209</f>
        <v>0.25</v>
      </c>
      <c r="G53" s="25">
        <v>1</v>
      </c>
      <c r="H53" s="67">
        <f t="shared" si="66"/>
        <v>0.25</v>
      </c>
      <c r="I53" s="27"/>
      <c r="J53" s="66">
        <f>'Proposed Rates'!E209</f>
        <v>0.62</v>
      </c>
      <c r="K53" s="29">
        <v>1</v>
      </c>
      <c r="L53" s="67">
        <f t="shared" ref="L53:L54" si="72">K53*J53</f>
        <v>0.62</v>
      </c>
      <c r="M53" s="27"/>
      <c r="N53" s="30">
        <f t="shared" si="65"/>
        <v>0.37</v>
      </c>
      <c r="O53" s="68">
        <f t="shared" si="48"/>
        <v>1.48</v>
      </c>
      <c r="Q53" s="66">
        <f>'Proposed Rates'!F209</f>
        <v>0.64</v>
      </c>
      <c r="R53" s="29">
        <v>1</v>
      </c>
      <c r="S53" s="67">
        <f t="shared" ref="S53:S54" si="73">R53*Q53</f>
        <v>0.64</v>
      </c>
      <c r="T53" s="27"/>
      <c r="U53" s="30">
        <f t="shared" si="1"/>
        <v>2.0000000000000018E-2</v>
      </c>
      <c r="V53" s="68">
        <f t="shared" si="2"/>
        <v>3.2258064516129059E-2</v>
      </c>
      <c r="X53" s="66">
        <f>'Proposed Rates'!G209</f>
        <v>0.66</v>
      </c>
      <c r="Y53" s="29">
        <v>1</v>
      </c>
      <c r="Z53" s="67">
        <f t="shared" ref="Z53:Z54" si="74">Y53*X53</f>
        <v>0.66</v>
      </c>
      <c r="AA53" s="27"/>
      <c r="AB53" s="30">
        <f t="shared" si="3"/>
        <v>2.0000000000000018E-2</v>
      </c>
      <c r="AC53" s="68">
        <f t="shared" si="4"/>
        <v>3.1250000000000028E-2</v>
      </c>
      <c r="AE53" s="66">
        <f>'Proposed Rates'!H209</f>
        <v>0.68</v>
      </c>
      <c r="AF53" s="29">
        <v>1</v>
      </c>
      <c r="AG53" s="67">
        <f t="shared" ref="AG53:AG54" si="75">AF53*AE53</f>
        <v>0.68</v>
      </c>
      <c r="AH53" s="27"/>
      <c r="AI53" s="30">
        <f t="shared" si="5"/>
        <v>2.0000000000000018E-2</v>
      </c>
      <c r="AJ53" s="68">
        <f t="shared" si="6"/>
        <v>3.0303030303030328E-2</v>
      </c>
      <c r="AL53" s="66">
        <f>'Proposed Rates'!I209</f>
        <v>0.7</v>
      </c>
      <c r="AM53" s="29">
        <v>1</v>
      </c>
      <c r="AN53" s="67">
        <f t="shared" ref="AN53:AN54" si="76">AM53*AL53</f>
        <v>0.7</v>
      </c>
      <c r="AO53" s="27"/>
      <c r="AP53" s="30">
        <f t="shared" si="8"/>
        <v>1.9999999999999907E-2</v>
      </c>
      <c r="AQ53" s="68">
        <f t="shared" si="9"/>
        <v>2.9411764705882214E-2</v>
      </c>
    </row>
    <row r="54" spans="2:43" x14ac:dyDescent="0.25">
      <c r="B54" s="231" t="s">
        <v>124</v>
      </c>
      <c r="C54" s="21"/>
      <c r="D54" s="22"/>
      <c r="E54" s="23"/>
      <c r="F54" s="66">
        <f>'Proposed Rates'!D229</f>
        <v>0.1101</v>
      </c>
      <c r="G54" s="71">
        <f>G52</f>
        <v>52708.500000000007</v>
      </c>
      <c r="H54" s="67">
        <f t="shared" si="66"/>
        <v>5803.2058500000012</v>
      </c>
      <c r="I54" s="27"/>
      <c r="J54" s="66">
        <f>'Proposed Rates'!E229</f>
        <v>0.1101</v>
      </c>
      <c r="K54" s="71">
        <f>$F$18+K45</f>
        <v>52723.8</v>
      </c>
      <c r="L54" s="67">
        <f t="shared" si="72"/>
        <v>5804.8903800000007</v>
      </c>
      <c r="M54" s="27"/>
      <c r="N54" s="30">
        <f t="shared" si="65"/>
        <v>1.6845299999995405</v>
      </c>
      <c r="O54" s="68">
        <f t="shared" si="48"/>
        <v>2.9027576197379596E-4</v>
      </c>
      <c r="Q54" s="66">
        <f>'Proposed Rates'!F229</f>
        <v>0.1101</v>
      </c>
      <c r="R54" s="71">
        <f>$F$18+R45</f>
        <v>52723.8</v>
      </c>
      <c r="S54" s="67">
        <f t="shared" si="73"/>
        <v>5804.8903800000007</v>
      </c>
      <c r="T54" s="27"/>
      <c r="U54" s="30">
        <f t="shared" si="1"/>
        <v>0</v>
      </c>
      <c r="V54" s="68">
        <f t="shared" si="2"/>
        <v>0</v>
      </c>
      <c r="X54" s="66">
        <f>'Proposed Rates'!G229</f>
        <v>0.1101</v>
      </c>
      <c r="Y54" s="71">
        <f>$F$18+Y45</f>
        <v>52723.8</v>
      </c>
      <c r="Z54" s="67">
        <f t="shared" si="74"/>
        <v>5804.8903800000007</v>
      </c>
      <c r="AA54" s="27"/>
      <c r="AB54" s="30">
        <f t="shared" si="3"/>
        <v>0</v>
      </c>
      <c r="AC54" s="68">
        <f t="shared" si="4"/>
        <v>0</v>
      </c>
      <c r="AE54" s="66">
        <f>'Proposed Rates'!H229</f>
        <v>0.1101</v>
      </c>
      <c r="AF54" s="71">
        <f>$F$18+AF45</f>
        <v>52723.8</v>
      </c>
      <c r="AG54" s="67">
        <f t="shared" si="75"/>
        <v>5804.8903800000007</v>
      </c>
      <c r="AH54" s="27"/>
      <c r="AI54" s="30">
        <f t="shared" si="5"/>
        <v>0</v>
      </c>
      <c r="AJ54" s="68">
        <f t="shared" si="6"/>
        <v>0</v>
      </c>
      <c r="AL54" s="66">
        <f>'Proposed Rates'!I229</f>
        <v>0.1101</v>
      </c>
      <c r="AM54" s="71">
        <f>$F$18+AM45</f>
        <v>52723.8</v>
      </c>
      <c r="AN54" s="67">
        <f t="shared" si="76"/>
        <v>5804.8903800000007</v>
      </c>
      <c r="AO54" s="27"/>
      <c r="AP54" s="30">
        <f t="shared" si="8"/>
        <v>0</v>
      </c>
      <c r="AQ54" s="68">
        <f t="shared" si="9"/>
        <v>0</v>
      </c>
    </row>
    <row r="55" spans="2:43" x14ac:dyDescent="0.25">
      <c r="B55" s="231"/>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6630.3350000000009</v>
      </c>
      <c r="I60" s="94"/>
      <c r="J60" s="95"/>
      <c r="K60" s="95"/>
      <c r="L60" s="93">
        <f>SUM(L51:L56,L50)</f>
        <v>6839.8052000000007</v>
      </c>
      <c r="M60" s="96"/>
      <c r="N60" s="97">
        <f t="shared" ref="N60" si="77">L60-H60</f>
        <v>209.47019999999975</v>
      </c>
      <c r="O60" s="98">
        <f t="shared" ref="O60" si="78">IF((H60)=0,"",(N60/H60))</f>
        <v>3.1592702329520259E-2</v>
      </c>
      <c r="Q60" s="95"/>
      <c r="R60" s="95"/>
      <c r="S60" s="93">
        <f>SUM(S51:S56,S50)</f>
        <v>6744.7707000000009</v>
      </c>
      <c r="T60" s="96"/>
      <c r="U60" s="97">
        <f t="shared" si="1"/>
        <v>-95.034499999999753</v>
      </c>
      <c r="V60" s="98">
        <f>IF((L60)=0,"",(U60/L60))</f>
        <v>-1.3894328452512031E-2</v>
      </c>
      <c r="X60" s="95"/>
      <c r="Y60" s="95"/>
      <c r="Z60" s="93">
        <f>SUM(Z51:Z56,Z50)</f>
        <v>6796.525200000001</v>
      </c>
      <c r="AA60" s="96"/>
      <c r="AB60" s="97">
        <f t="shared" si="3"/>
        <v>51.754500000000007</v>
      </c>
      <c r="AC60" s="98">
        <f>IF((S60)=0,"",(AB60/S60))</f>
        <v>7.6732779069865189E-3</v>
      </c>
      <c r="AE60" s="95"/>
      <c r="AF60" s="95"/>
      <c r="AG60" s="93">
        <f>SUM(AG51:AG56,AG50)</f>
        <v>6815.7472000000007</v>
      </c>
      <c r="AH60" s="96"/>
      <c r="AI60" s="97">
        <f t="shared" ref="AI60:AI64" si="79">AG60-Z60</f>
        <v>19.221999999999753</v>
      </c>
      <c r="AJ60" s="98">
        <f>IF((Z60)=0,"",(AI60/Z60))</f>
        <v>2.8282099211520248E-3</v>
      </c>
      <c r="AL60" s="95"/>
      <c r="AM60" s="95"/>
      <c r="AN60" s="93">
        <f>SUM(AN51:AN56,AN50)</f>
        <v>6830.4992000000011</v>
      </c>
      <c r="AO60" s="96"/>
      <c r="AP60" s="97">
        <f t="shared" ref="AP60:AP64" si="80">AN60-AG60</f>
        <v>14.752000000000407</v>
      </c>
      <c r="AQ60" s="98">
        <f>IF((AG60)=0,"",(AP60/AG60))</f>
        <v>2.1643995246772661E-3</v>
      </c>
    </row>
    <row r="61" spans="2:43" x14ac:dyDescent="0.25">
      <c r="B61" s="99" t="s">
        <v>40</v>
      </c>
      <c r="C61" s="21"/>
      <c r="D61" s="21"/>
      <c r="E61" s="21"/>
      <c r="F61" s="100">
        <v>0.13</v>
      </c>
      <c r="G61" s="101"/>
      <c r="H61" s="102">
        <f>H60*F61</f>
        <v>861.94355000000019</v>
      </c>
      <c r="I61" s="103"/>
      <c r="J61" s="104">
        <v>0.13</v>
      </c>
      <c r="K61" s="103"/>
      <c r="L61" s="105">
        <f>L60*J61</f>
        <v>889.17467600000009</v>
      </c>
      <c r="M61" s="106"/>
      <c r="N61" s="107">
        <f t="shared" si="65"/>
        <v>27.231125999999904</v>
      </c>
      <c r="O61" s="108">
        <f t="shared" si="48"/>
        <v>3.1592702329520182E-2</v>
      </c>
      <c r="Q61" s="104">
        <v>0.13</v>
      </c>
      <c r="R61" s="103"/>
      <c r="S61" s="105">
        <f>S60*Q61</f>
        <v>876.82019100000014</v>
      </c>
      <c r="T61" s="106"/>
      <c r="U61" s="107">
        <f t="shared" si="1"/>
        <v>-12.354484999999954</v>
      </c>
      <c r="V61" s="108">
        <f t="shared" ref="V61:V70" si="81">IF((L61)=0,"",(U61/L61))</f>
        <v>-1.3894328452512015E-2</v>
      </c>
      <c r="X61" s="104">
        <v>0.13</v>
      </c>
      <c r="Y61" s="103"/>
      <c r="Z61" s="105">
        <f>Z60*X61</f>
        <v>883.5482760000001</v>
      </c>
      <c r="AA61" s="106"/>
      <c r="AB61" s="107">
        <f t="shared" si="3"/>
        <v>6.7280849999999646</v>
      </c>
      <c r="AC61" s="108">
        <f t="shared" ref="AC61:AC70" si="82">IF((S61)=0,"",(AB61/S61))</f>
        <v>7.6732779069864773E-3</v>
      </c>
      <c r="AE61" s="104">
        <v>0.13</v>
      </c>
      <c r="AF61" s="103"/>
      <c r="AG61" s="105">
        <f>AG60*AE61</f>
        <v>886.04713600000014</v>
      </c>
      <c r="AH61" s="106"/>
      <c r="AI61" s="107">
        <f t="shared" si="79"/>
        <v>2.4988600000000361</v>
      </c>
      <c r="AJ61" s="108">
        <f t="shared" ref="AJ61:AJ70" si="83">IF((Z61)=0,"",(AI61/Z61))</f>
        <v>2.828209921152102E-3</v>
      </c>
      <c r="AL61" s="104">
        <v>0.13</v>
      </c>
      <c r="AM61" s="103"/>
      <c r="AN61" s="105">
        <f>AN60*AL61</f>
        <v>887.96489600000018</v>
      </c>
      <c r="AO61" s="106"/>
      <c r="AP61" s="107">
        <f t="shared" si="80"/>
        <v>1.9177600000000439</v>
      </c>
      <c r="AQ61" s="108">
        <f t="shared" ref="AQ61:AQ70" si="84">IF((AG61)=0,"",(AP61/AG61))</f>
        <v>2.1643995246772556E-3</v>
      </c>
    </row>
    <row r="62" spans="2:43" ht="13" x14ac:dyDescent="0.25">
      <c r="B62" s="109" t="s">
        <v>41</v>
      </c>
      <c r="C62" s="21"/>
      <c r="D62" s="21"/>
      <c r="E62" s="21"/>
      <c r="F62" s="110"/>
      <c r="G62" s="101"/>
      <c r="H62" s="102">
        <f>H60+H61</f>
        <v>7492.2785500000009</v>
      </c>
      <c r="I62" s="103"/>
      <c r="J62" s="103"/>
      <c r="K62" s="103"/>
      <c r="L62" s="105">
        <f>L60+L61</f>
        <v>7728.9798760000012</v>
      </c>
      <c r="M62" s="106"/>
      <c r="N62" s="107">
        <f t="shared" si="65"/>
        <v>236.70132600000034</v>
      </c>
      <c r="O62" s="108">
        <f t="shared" si="48"/>
        <v>3.1592702329520342E-2</v>
      </c>
      <c r="Q62" s="103"/>
      <c r="R62" s="103"/>
      <c r="S62" s="105">
        <f>S60+S61</f>
        <v>7621.5908910000007</v>
      </c>
      <c r="T62" s="106"/>
      <c r="U62" s="107">
        <f t="shared" si="1"/>
        <v>-107.3889850000005</v>
      </c>
      <c r="V62" s="108">
        <f t="shared" si="81"/>
        <v>-1.3894328452512131E-2</v>
      </c>
      <c r="X62" s="103"/>
      <c r="Y62" s="103"/>
      <c r="Z62" s="105">
        <f>Z60+Z61</f>
        <v>7680.0734760000014</v>
      </c>
      <c r="AA62" s="106"/>
      <c r="AB62" s="107">
        <f t="shared" si="3"/>
        <v>58.482585000000654</v>
      </c>
      <c r="AC62" s="108">
        <f t="shared" si="82"/>
        <v>7.6732779069866039E-3</v>
      </c>
      <c r="AE62" s="103"/>
      <c r="AF62" s="103"/>
      <c r="AG62" s="105">
        <f>AG60+AG61</f>
        <v>7701.7943360000008</v>
      </c>
      <c r="AH62" s="106"/>
      <c r="AI62" s="107">
        <f t="shared" si="79"/>
        <v>21.720859999999448</v>
      </c>
      <c r="AJ62" s="108">
        <f t="shared" si="83"/>
        <v>2.8282099211519893E-3</v>
      </c>
      <c r="AL62" s="103"/>
      <c r="AM62" s="103"/>
      <c r="AN62" s="105">
        <f>AN60+AN61</f>
        <v>7718.4640960000015</v>
      </c>
      <c r="AO62" s="106"/>
      <c r="AP62" s="107">
        <f t="shared" si="80"/>
        <v>16.669760000000679</v>
      </c>
      <c r="AQ62" s="108">
        <f t="shared" si="84"/>
        <v>2.1643995246772942E-3</v>
      </c>
    </row>
    <row r="63" spans="2:43" ht="15.75" customHeight="1" x14ac:dyDescent="0.25">
      <c r="B63" s="405" t="s">
        <v>127</v>
      </c>
      <c r="C63" s="405"/>
      <c r="D63" s="405"/>
      <c r="E63" s="21"/>
      <c r="F63" s="110"/>
      <c r="G63" s="101"/>
      <c r="H63" s="111">
        <f>F63*H60</f>
        <v>0</v>
      </c>
      <c r="I63" s="103"/>
      <c r="J63" s="103"/>
      <c r="K63" s="103"/>
      <c r="L63" s="174">
        <f>J63*L60</f>
        <v>0</v>
      </c>
      <c r="M63" s="106"/>
      <c r="N63" s="112">
        <f t="shared" si="65"/>
        <v>0</v>
      </c>
      <c r="O63" s="113" t="str">
        <f t="shared" si="48"/>
        <v/>
      </c>
      <c r="Q63" s="103"/>
      <c r="R63" s="103"/>
      <c r="S63" s="174">
        <f>Q63*S60</f>
        <v>0</v>
      </c>
      <c r="T63" s="106"/>
      <c r="U63" s="112">
        <f t="shared" si="1"/>
        <v>0</v>
      </c>
      <c r="V63" s="113" t="str">
        <f t="shared" si="81"/>
        <v/>
      </c>
      <c r="X63" s="103"/>
      <c r="Y63" s="103"/>
      <c r="Z63" s="174">
        <f>X63*Z60</f>
        <v>0</v>
      </c>
      <c r="AA63" s="106"/>
      <c r="AB63" s="112">
        <f t="shared" si="3"/>
        <v>0</v>
      </c>
      <c r="AC63" s="113" t="str">
        <f t="shared" si="82"/>
        <v/>
      </c>
      <c r="AE63" s="103"/>
      <c r="AF63" s="103"/>
      <c r="AG63" s="174">
        <f>AE63*AG60</f>
        <v>0</v>
      </c>
      <c r="AH63" s="106"/>
      <c r="AI63" s="112">
        <f t="shared" si="79"/>
        <v>0</v>
      </c>
      <c r="AJ63" s="113" t="str">
        <f t="shared" si="83"/>
        <v/>
      </c>
      <c r="AL63" s="103"/>
      <c r="AM63" s="103"/>
      <c r="AN63" s="174">
        <f>AL63*AN60</f>
        <v>0</v>
      </c>
      <c r="AO63" s="106"/>
      <c r="AP63" s="112">
        <f t="shared" si="80"/>
        <v>0</v>
      </c>
      <c r="AQ63" s="113" t="str">
        <f t="shared" si="84"/>
        <v/>
      </c>
    </row>
    <row r="64" spans="2:43" ht="13.5" customHeight="1" thickBot="1" x14ac:dyDescent="0.3">
      <c r="B64" s="406" t="s">
        <v>126</v>
      </c>
      <c r="C64" s="406"/>
      <c r="D64" s="406"/>
      <c r="E64" s="114"/>
      <c r="F64" s="115"/>
      <c r="G64" s="116"/>
      <c r="H64" s="117">
        <f>H62-H63</f>
        <v>7492.2785500000009</v>
      </c>
      <c r="I64" s="118"/>
      <c r="J64" s="118"/>
      <c r="K64" s="118"/>
      <c r="L64" s="119">
        <f>L62-L63</f>
        <v>7728.9798760000012</v>
      </c>
      <c r="M64" s="120"/>
      <c r="N64" s="121">
        <f t="shared" si="65"/>
        <v>236.70132600000034</v>
      </c>
      <c r="O64" s="122">
        <f t="shared" si="48"/>
        <v>3.1592702329520342E-2</v>
      </c>
      <c r="Q64" s="118"/>
      <c r="R64" s="118"/>
      <c r="S64" s="119">
        <f>S62-S63</f>
        <v>7621.5908910000007</v>
      </c>
      <c r="T64" s="120"/>
      <c r="U64" s="121">
        <f t="shared" si="1"/>
        <v>-107.3889850000005</v>
      </c>
      <c r="V64" s="122">
        <f t="shared" si="81"/>
        <v>-1.3894328452512131E-2</v>
      </c>
      <c r="X64" s="118"/>
      <c r="Y64" s="118"/>
      <c r="Z64" s="119">
        <f>Z62-Z63</f>
        <v>7680.0734760000014</v>
      </c>
      <c r="AA64" s="120"/>
      <c r="AB64" s="121">
        <f t="shared" si="3"/>
        <v>58.482585000000654</v>
      </c>
      <c r="AC64" s="122">
        <f t="shared" si="82"/>
        <v>7.6732779069866039E-3</v>
      </c>
      <c r="AE64" s="118"/>
      <c r="AF64" s="118"/>
      <c r="AG64" s="119">
        <f>AG62-AG63</f>
        <v>7701.7943360000008</v>
      </c>
      <c r="AH64" s="120"/>
      <c r="AI64" s="121">
        <f t="shared" si="79"/>
        <v>21.720859999999448</v>
      </c>
      <c r="AJ64" s="122">
        <f t="shared" si="83"/>
        <v>2.8282099211519893E-3</v>
      </c>
      <c r="AL64" s="118"/>
      <c r="AM64" s="118"/>
      <c r="AN64" s="119">
        <f>AN62-AN63</f>
        <v>7718.4640960000015</v>
      </c>
      <c r="AO64" s="120"/>
      <c r="AP64" s="121">
        <f t="shared" si="80"/>
        <v>16.669760000000679</v>
      </c>
      <c r="AQ64" s="122">
        <f t="shared" si="84"/>
        <v>2.1643995246772942E-3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827.1291500000001</v>
      </c>
      <c r="I66" s="134"/>
      <c r="J66" s="135"/>
      <c r="K66" s="135"/>
      <c r="L66" s="133">
        <f>SUM(L57:L58,L50,L51:L53)</f>
        <v>1034.91482</v>
      </c>
      <c r="M66" s="136"/>
      <c r="N66" s="137">
        <f t="shared" ref="N66:N70" si="85">L66-H66</f>
        <v>207.78566999999987</v>
      </c>
      <c r="O66" s="98">
        <f t="shared" ref="O66:O70" si="86">IF((H66)=0,"",(N66/H66))</f>
        <v>0.25121309048290685</v>
      </c>
      <c r="Q66" s="135"/>
      <c r="R66" s="135"/>
      <c r="S66" s="133">
        <f>SUM(S57:S58,S50,S51:S53)</f>
        <v>939.88031999999998</v>
      </c>
      <c r="T66" s="136"/>
      <c r="U66" s="137">
        <f t="shared" si="1"/>
        <v>-95.03449999999998</v>
      </c>
      <c r="V66" s="98">
        <f t="shared" si="81"/>
        <v>-9.1828330374088163E-2</v>
      </c>
      <c r="X66" s="135"/>
      <c r="Y66" s="135"/>
      <c r="Z66" s="133">
        <f>SUM(Z57:Z58,Z50,Z51:Z53)</f>
        <v>991.63481999999999</v>
      </c>
      <c r="AA66" s="136"/>
      <c r="AB66" s="137">
        <f t="shared" si="3"/>
        <v>51.754500000000007</v>
      </c>
      <c r="AC66" s="98">
        <f t="shared" si="82"/>
        <v>5.506498955101008E-2</v>
      </c>
      <c r="AE66" s="135"/>
      <c r="AF66" s="135"/>
      <c r="AG66" s="133">
        <f>SUM(AG57:AG58,AG50,AG51:AG53)</f>
        <v>1010.85682</v>
      </c>
      <c r="AH66" s="136"/>
      <c r="AI66" s="137">
        <f t="shared" ref="AI66:AI70" si="87">AG66-Z66</f>
        <v>19.22199999999998</v>
      </c>
      <c r="AJ66" s="98">
        <f t="shared" si="83"/>
        <v>1.9384151919957772E-2</v>
      </c>
      <c r="AL66" s="135"/>
      <c r="AM66" s="135"/>
      <c r="AN66" s="133">
        <f>SUM(AN57:AN58,AN50,AN51:AN53)</f>
        <v>1025.6088200000002</v>
      </c>
      <c r="AO66" s="136"/>
      <c r="AP66" s="137">
        <f t="shared" ref="AP66:AP70" si="88">AN66-AG66</f>
        <v>14.75200000000018</v>
      </c>
      <c r="AQ66" s="98">
        <f t="shared" si="84"/>
        <v>1.4593560342205715E-2</v>
      </c>
    </row>
    <row r="67" spans="1:43" s="79" customFormat="1" x14ac:dyDescent="0.25">
      <c r="B67" s="138" t="s">
        <v>40</v>
      </c>
      <c r="C67" s="73"/>
      <c r="D67" s="73"/>
      <c r="E67" s="73"/>
      <c r="F67" s="139">
        <v>0.13</v>
      </c>
      <c r="G67" s="132"/>
      <c r="H67" s="140">
        <f>H66*F67</f>
        <v>107.52678950000002</v>
      </c>
      <c r="I67" s="141"/>
      <c r="J67" s="142">
        <v>0.13</v>
      </c>
      <c r="K67" s="143"/>
      <c r="L67" s="144">
        <f>L66*J67</f>
        <v>134.5389266</v>
      </c>
      <c r="M67" s="145"/>
      <c r="N67" s="146">
        <f t="shared" si="85"/>
        <v>27.012137099999975</v>
      </c>
      <c r="O67" s="108">
        <f t="shared" si="86"/>
        <v>0.2512130904829068</v>
      </c>
      <c r="Q67" s="142">
        <v>0.13</v>
      </c>
      <c r="R67" s="143"/>
      <c r="S67" s="144">
        <f>S66*Q67</f>
        <v>122.1844416</v>
      </c>
      <c r="T67" s="145"/>
      <c r="U67" s="146">
        <f t="shared" si="1"/>
        <v>-12.354484999999997</v>
      </c>
      <c r="V67" s="108">
        <f t="shared" si="81"/>
        <v>-9.1828330374088163E-2</v>
      </c>
      <c r="X67" s="142">
        <v>0.13</v>
      </c>
      <c r="Y67" s="143"/>
      <c r="Z67" s="144">
        <f>Z66*X67</f>
        <v>128.91252660000001</v>
      </c>
      <c r="AA67" s="145"/>
      <c r="AB67" s="146">
        <f t="shared" si="3"/>
        <v>6.7280850000000072</v>
      </c>
      <c r="AC67" s="108">
        <f t="shared" si="82"/>
        <v>5.5064989551010128E-2</v>
      </c>
      <c r="AE67" s="142">
        <v>0.13</v>
      </c>
      <c r="AF67" s="143"/>
      <c r="AG67" s="144">
        <f>AG66*AE67</f>
        <v>131.41138660000001</v>
      </c>
      <c r="AH67" s="145"/>
      <c r="AI67" s="146">
        <f t="shared" si="87"/>
        <v>2.4988600000000076</v>
      </c>
      <c r="AJ67" s="108">
        <f t="shared" si="83"/>
        <v>1.9384151919957852E-2</v>
      </c>
      <c r="AL67" s="142">
        <v>0.13</v>
      </c>
      <c r="AM67" s="143"/>
      <c r="AN67" s="144">
        <f>AN66*AL67</f>
        <v>133.32914660000003</v>
      </c>
      <c r="AO67" s="145"/>
      <c r="AP67" s="146">
        <f t="shared" si="88"/>
        <v>1.9177600000000155</v>
      </c>
      <c r="AQ67" s="108">
        <f t="shared" si="84"/>
        <v>1.4593560342205653E-2</v>
      </c>
    </row>
    <row r="68" spans="1:43" s="79" customFormat="1" ht="13" x14ac:dyDescent="0.25">
      <c r="B68" s="147" t="s">
        <v>41</v>
      </c>
      <c r="C68" s="73"/>
      <c r="D68" s="73"/>
      <c r="E68" s="73"/>
      <c r="F68" s="148"/>
      <c r="G68" s="149"/>
      <c r="H68" s="140">
        <f>H66+H67</f>
        <v>934.65593950000016</v>
      </c>
      <c r="I68" s="141"/>
      <c r="J68" s="141"/>
      <c r="K68" s="141"/>
      <c r="L68" s="144">
        <f>L66+L67</f>
        <v>1169.4537465999999</v>
      </c>
      <c r="M68" s="145"/>
      <c r="N68" s="146">
        <f t="shared" si="85"/>
        <v>234.79780709999977</v>
      </c>
      <c r="O68" s="108">
        <f t="shared" si="86"/>
        <v>0.25121309048290674</v>
      </c>
      <c r="Q68" s="141"/>
      <c r="R68" s="141"/>
      <c r="S68" s="144">
        <f>S66+S67</f>
        <v>1062.0647615999999</v>
      </c>
      <c r="T68" s="145"/>
      <c r="U68" s="146">
        <f t="shared" si="1"/>
        <v>-107.38898500000005</v>
      </c>
      <c r="V68" s="108">
        <f t="shared" si="81"/>
        <v>-9.1828330374088218E-2</v>
      </c>
      <c r="X68" s="141"/>
      <c r="Y68" s="141"/>
      <c r="Z68" s="144">
        <f>Z66+Z67</f>
        <v>1120.5473466000001</v>
      </c>
      <c r="AA68" s="145"/>
      <c r="AB68" s="146">
        <f t="shared" si="3"/>
        <v>58.482585000000199</v>
      </c>
      <c r="AC68" s="108">
        <f t="shared" si="82"/>
        <v>5.506498955101026E-2</v>
      </c>
      <c r="AE68" s="141"/>
      <c r="AF68" s="141"/>
      <c r="AG68" s="144">
        <f>AG66+AG67</f>
        <v>1142.2682066</v>
      </c>
      <c r="AH68" s="145"/>
      <c r="AI68" s="146">
        <f t="shared" si="87"/>
        <v>21.720859999999902</v>
      </c>
      <c r="AJ68" s="108">
        <f t="shared" si="83"/>
        <v>1.9384151919957703E-2</v>
      </c>
      <c r="AL68" s="141"/>
      <c r="AM68" s="141"/>
      <c r="AN68" s="144">
        <f>AN66+AN67</f>
        <v>1158.9379666000002</v>
      </c>
      <c r="AO68" s="145"/>
      <c r="AP68" s="146">
        <f t="shared" si="88"/>
        <v>16.669760000000224</v>
      </c>
      <c r="AQ68" s="108">
        <f t="shared" si="84"/>
        <v>1.4593560342205733E-2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85"/>
        <v>0</v>
      </c>
      <c r="O69" s="113" t="str">
        <f t="shared" si="86"/>
        <v/>
      </c>
      <c r="Q69" s="141"/>
      <c r="R69" s="141"/>
      <c r="S69" s="175">
        <f>Q69*S66</f>
        <v>0</v>
      </c>
      <c r="T69" s="145"/>
      <c r="U69" s="151">
        <f t="shared" si="1"/>
        <v>0</v>
      </c>
      <c r="V69" s="113" t="str">
        <f t="shared" si="81"/>
        <v/>
      </c>
      <c r="X69" s="141"/>
      <c r="Y69" s="141"/>
      <c r="Z69" s="175">
        <f>X69*Z66</f>
        <v>0</v>
      </c>
      <c r="AA69" s="145"/>
      <c r="AB69" s="151">
        <f t="shared" si="3"/>
        <v>0</v>
      </c>
      <c r="AC69" s="113" t="str">
        <f t="shared" si="82"/>
        <v/>
      </c>
      <c r="AE69" s="141"/>
      <c r="AF69" s="141"/>
      <c r="AG69" s="175">
        <f>AE69*AG66</f>
        <v>0</v>
      </c>
      <c r="AH69" s="145"/>
      <c r="AI69" s="151">
        <f t="shared" si="87"/>
        <v>0</v>
      </c>
      <c r="AJ69" s="113" t="str">
        <f t="shared" si="83"/>
        <v/>
      </c>
      <c r="AL69" s="232"/>
      <c r="AM69" s="141"/>
      <c r="AN69" s="175">
        <f>AL69*AN66</f>
        <v>0</v>
      </c>
      <c r="AO69" s="145"/>
      <c r="AP69" s="151">
        <f t="shared" si="88"/>
        <v>0</v>
      </c>
      <c r="AQ69" s="113" t="str">
        <f t="shared" si="84"/>
        <v/>
      </c>
    </row>
    <row r="70" spans="1:43" s="79" customFormat="1" ht="13.5" customHeight="1" thickBot="1" x14ac:dyDescent="0.3">
      <c r="B70" s="400" t="s">
        <v>128</v>
      </c>
      <c r="C70" s="400"/>
      <c r="D70" s="400"/>
      <c r="E70" s="152"/>
      <c r="F70" s="153"/>
      <c r="G70" s="154"/>
      <c r="H70" s="155">
        <f>H68-H69</f>
        <v>934.65593950000016</v>
      </c>
      <c r="I70" s="156"/>
      <c r="J70" s="156"/>
      <c r="K70" s="156"/>
      <c r="L70" s="157">
        <f>L68-L69</f>
        <v>1169.4537465999999</v>
      </c>
      <c r="M70" s="158"/>
      <c r="N70" s="159">
        <f t="shared" si="85"/>
        <v>234.79780709999977</v>
      </c>
      <c r="O70" s="160">
        <f t="shared" si="86"/>
        <v>0.25121309048290674</v>
      </c>
      <c r="Q70" s="156"/>
      <c r="R70" s="156"/>
      <c r="S70" s="157">
        <f>S68-S69</f>
        <v>1062.0647615999999</v>
      </c>
      <c r="T70" s="158"/>
      <c r="U70" s="159">
        <f t="shared" si="1"/>
        <v>-107.38898500000005</v>
      </c>
      <c r="V70" s="160">
        <f t="shared" si="81"/>
        <v>-9.1828330374088218E-2</v>
      </c>
      <c r="X70" s="156"/>
      <c r="Y70" s="156"/>
      <c r="Z70" s="157">
        <f>Z68-Z69</f>
        <v>1120.5473466000001</v>
      </c>
      <c r="AA70" s="158"/>
      <c r="AB70" s="159">
        <f t="shared" si="3"/>
        <v>58.482585000000199</v>
      </c>
      <c r="AC70" s="160">
        <f t="shared" si="82"/>
        <v>5.506498955101026E-2</v>
      </c>
      <c r="AE70" s="156"/>
      <c r="AF70" s="156"/>
      <c r="AG70" s="157">
        <f>AG68-AG69</f>
        <v>1142.2682066</v>
      </c>
      <c r="AH70" s="158"/>
      <c r="AI70" s="159">
        <f t="shared" si="87"/>
        <v>21.720859999999902</v>
      </c>
      <c r="AJ70" s="160">
        <f t="shared" si="83"/>
        <v>1.9384151919957703E-2</v>
      </c>
      <c r="AL70" s="156"/>
      <c r="AM70" s="156"/>
      <c r="AN70" s="157">
        <f>AN68-AN69</f>
        <v>1158.9379666000002</v>
      </c>
      <c r="AO70" s="158"/>
      <c r="AP70" s="159">
        <f t="shared" si="88"/>
        <v>16.669760000000224</v>
      </c>
      <c r="AQ70" s="160">
        <f t="shared" si="84"/>
        <v>1.4593560342205733E-2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xWindow="173" yWindow="461" count="3">
    <dataValidation type="list" allowBlank="1" showInputMessage="1" showErrorMessage="1" sqref="D16">
      <formula1>"TOU, non-TOU"</formula1>
    </dataValidation>
    <dataValidation type="list" allowBlank="1" showInputMessage="1" showErrorMessage="1" prompt="Select Charge Unit - monthly, per kWh, per kW" sqref="D71 D51:D59 D65 D40:D46 D48:D49 D23:D38">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476250</xdr:colOff>
                    <xdr:row>16</xdr:row>
                    <xdr:rowOff>171450</xdr:rowOff>
                  </from>
                  <to>
                    <xdr:col>9</xdr:col>
                    <xdr:colOff>298450</xdr:colOff>
                    <xdr:row>18</xdr:row>
                    <xdr:rowOff>31750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361950</xdr:colOff>
                    <xdr:row>16</xdr:row>
                    <xdr:rowOff>114300</xdr:rowOff>
                  </from>
                  <to>
                    <xdr:col>14</xdr:col>
                    <xdr:colOff>381000</xdr:colOff>
                    <xdr:row>18</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Q91"/>
  <sheetViews>
    <sheetView showGridLines="0" topLeftCell="G11" zoomScale="85" zoomScaleNormal="85" zoomScaleSheetLayoutView="100" workbookViewId="0">
      <selection activeCell="G87" sqref="G87"/>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81640625" style="6" bestFit="1" customWidth="1"/>
    <col min="8" max="8" width="16.54296875" style="6" bestFit="1" customWidth="1"/>
    <col min="9" max="9" width="2.81640625" style="6" customWidth="1"/>
    <col min="10" max="10" width="12.7265625" style="6" bestFit="1" customWidth="1"/>
    <col min="11" max="11" width="9.81640625" style="6" bestFit="1" customWidth="1"/>
    <col min="12" max="12" width="16.81640625" style="6" bestFit="1" customWidth="1"/>
    <col min="13" max="13" width="2.81640625" style="6" customWidth="1"/>
    <col min="14" max="14" width="16" style="6" customWidth="1"/>
    <col min="15" max="15" width="13.1796875" style="6" customWidth="1"/>
    <col min="16" max="16" width="3.81640625" style="6" customWidth="1"/>
    <col min="17" max="17" width="12.54296875" style="6" bestFit="1" customWidth="1"/>
    <col min="18" max="18" width="9.81640625" style="6" bestFit="1" customWidth="1"/>
    <col min="19" max="19" width="16.81640625" style="6" bestFit="1" customWidth="1"/>
    <col min="20" max="20" width="2.7265625" style="6" bestFit="1" customWidth="1"/>
    <col min="21" max="21" width="13" style="6" bestFit="1" customWidth="1"/>
    <col min="22" max="22" width="12" style="6" bestFit="1" customWidth="1"/>
    <col min="23" max="23" width="4.54296875" style="6" customWidth="1"/>
    <col min="24" max="24" width="12.7265625" style="6" bestFit="1" customWidth="1"/>
    <col min="25" max="25" width="9.81640625" style="6" bestFit="1" customWidth="1"/>
    <col min="26" max="26" width="16.81640625" style="6" bestFit="1" customWidth="1"/>
    <col min="27" max="27" width="2.7265625" style="6" bestFit="1" customWidth="1"/>
    <col min="28" max="28" width="11.81640625" style="6" bestFit="1" customWidth="1"/>
    <col min="29" max="29" width="12" style="6" bestFit="1" customWidth="1"/>
    <col min="30" max="30" width="4.54296875" style="6" customWidth="1"/>
    <col min="31" max="31" width="12.7265625" style="6" bestFit="1" customWidth="1"/>
    <col min="32" max="32" width="9.81640625" style="6" bestFit="1" customWidth="1"/>
    <col min="33" max="33" width="16.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2.26953125" style="6" bestFit="1" customWidth="1"/>
    <col min="39" max="39" width="9.81640625" style="6" bestFit="1" customWidth="1"/>
    <col min="40" max="40" width="16.8164062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57</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127750</v>
      </c>
      <c r="G18" s="12" t="s">
        <v>7</v>
      </c>
    </row>
    <row r="19" spans="2:43" ht="13" x14ac:dyDescent="0.3">
      <c r="B19" s="11"/>
      <c r="F19" s="13">
        <v>250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212.51</v>
      </c>
      <c r="R23" s="29">
        <v>1</v>
      </c>
      <c r="S23" s="26">
        <f>R23*Q23</f>
        <v>212.51</v>
      </c>
      <c r="T23" s="27"/>
      <c r="U23" s="30">
        <f>S23-L23</f>
        <v>12.509999999999991</v>
      </c>
      <c r="V23" s="31">
        <f>IF((L23)=0,"",(U23/L23))</f>
        <v>6.2549999999999953E-2</v>
      </c>
      <c r="X23" s="24">
        <f>+'&gt;50 (100)'!X23</f>
        <v>223.6</v>
      </c>
      <c r="Y23" s="29">
        <v>1</v>
      </c>
      <c r="Z23" s="26">
        <f>Y23*X23</f>
        <v>223.6</v>
      </c>
      <c r="AA23" s="27"/>
      <c r="AB23" s="30">
        <f>Z23-S23</f>
        <v>11.090000000000003</v>
      </c>
      <c r="AC23" s="31">
        <f>IF((S23)=0,"",(AB23/S23))</f>
        <v>5.2185779492729775E-2</v>
      </c>
      <c r="AE23" s="24">
        <f>+'&gt;50 (100)'!AE23</f>
        <v>230.55</v>
      </c>
      <c r="AF23" s="29">
        <v>1</v>
      </c>
      <c r="AG23" s="26">
        <f>AF23*AE23</f>
        <v>230.55</v>
      </c>
      <c r="AH23" s="27"/>
      <c r="AI23" s="30">
        <f>AG23-Z23</f>
        <v>6.9500000000000171</v>
      </c>
      <c r="AJ23" s="31">
        <f>IF((Z23)=0,"",(AI23/Z23))</f>
        <v>3.1082289803220114E-2</v>
      </c>
      <c r="AL23" s="24">
        <f>+'&gt;50 (100)'!AL23</f>
        <v>235.78</v>
      </c>
      <c r="AM23" s="29">
        <v>1</v>
      </c>
      <c r="AN23" s="26">
        <f>AM23*AL23</f>
        <v>235.78</v>
      </c>
      <c r="AO23" s="27"/>
      <c r="AP23" s="30">
        <f>AN23-AG23</f>
        <v>5.2299999999999898</v>
      </c>
      <c r="AQ23" s="31">
        <f>IF((AG23)=0,"",(AP23/AG23))</f>
        <v>2.268488397310774E-2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Rates'!D83</f>
        <v>0</v>
      </c>
      <c r="G25" s="25">
        <f>$F$19</f>
        <v>250</v>
      </c>
      <c r="H25" s="26">
        <f t="shared" si="0"/>
        <v>0</v>
      </c>
      <c r="I25" s="27"/>
      <c r="J25" s="24">
        <f>'Proposed Rates'!E83</f>
        <v>0</v>
      </c>
      <c r="K25" s="29">
        <f>$F$19</f>
        <v>250</v>
      </c>
      <c r="L25" s="26">
        <f t="shared" ref="L25:L27" si="9">K25*J25</f>
        <v>0</v>
      </c>
      <c r="M25" s="27"/>
      <c r="N25" s="30">
        <f t="shared" ref="N25:N27" si="10">L25-H25</f>
        <v>0</v>
      </c>
      <c r="O25" s="31" t="str">
        <f t="shared" ref="O25:O27" si="11">IF((H25)=0,"",(N25/H25))</f>
        <v/>
      </c>
      <c r="Q25" s="24">
        <f>'Proposed Rates'!F83</f>
        <v>0</v>
      </c>
      <c r="R25" s="29">
        <f>$F$19</f>
        <v>250</v>
      </c>
      <c r="S25" s="26">
        <f t="shared" ref="S25:S27" si="12">R25*Q25</f>
        <v>0</v>
      </c>
      <c r="T25" s="27"/>
      <c r="U25" s="30">
        <f t="shared" si="1"/>
        <v>0</v>
      </c>
      <c r="V25" s="31" t="str">
        <f t="shared" si="2"/>
        <v/>
      </c>
      <c r="X25" s="24">
        <f>'Proposed Rates'!G83</f>
        <v>0</v>
      </c>
      <c r="Y25" s="29">
        <f>$F$19</f>
        <v>250</v>
      </c>
      <c r="Z25" s="26">
        <f t="shared" ref="Z25:Z27" si="13">Y25*X25</f>
        <v>0</v>
      </c>
      <c r="AA25" s="27"/>
      <c r="AB25" s="30">
        <f t="shared" si="3"/>
        <v>0</v>
      </c>
      <c r="AC25" s="31" t="str">
        <f t="shared" si="4"/>
        <v/>
      </c>
      <c r="AE25" s="24">
        <f>'Proposed Rates'!H83</f>
        <v>0</v>
      </c>
      <c r="AF25" s="29">
        <f>$F$19</f>
        <v>250</v>
      </c>
      <c r="AG25" s="26">
        <f t="shared" ref="AG25:AG27" si="14">AF25*AE25</f>
        <v>0</v>
      </c>
      <c r="AH25" s="27"/>
      <c r="AI25" s="30">
        <f t="shared" si="5"/>
        <v>0</v>
      </c>
      <c r="AJ25" s="31" t="str">
        <f t="shared" si="6"/>
        <v/>
      </c>
      <c r="AL25" s="24">
        <f>'Proposed Rates'!I83</f>
        <v>0</v>
      </c>
      <c r="AM25" s="29">
        <f>$F$19</f>
        <v>250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Rates'!D97</f>
        <v>0</v>
      </c>
      <c r="G26" s="25">
        <f t="shared" ref="G26:G27" si="16">$F$19</f>
        <v>250</v>
      </c>
      <c r="H26" s="26">
        <f t="shared" si="0"/>
        <v>0</v>
      </c>
      <c r="I26" s="27"/>
      <c r="J26" s="24">
        <f>'Proposed Rates'!E97</f>
        <v>0</v>
      </c>
      <c r="K26" s="29">
        <f t="shared" ref="K26:K27" si="17">$F$19</f>
        <v>250</v>
      </c>
      <c r="L26" s="26">
        <f t="shared" si="9"/>
        <v>0</v>
      </c>
      <c r="M26" s="27"/>
      <c r="N26" s="30">
        <f t="shared" si="10"/>
        <v>0</v>
      </c>
      <c r="O26" s="31" t="str">
        <f t="shared" si="11"/>
        <v/>
      </c>
      <c r="Q26" s="24">
        <f>'Proposed Rates'!F97</f>
        <v>0</v>
      </c>
      <c r="R26" s="29">
        <f t="shared" ref="R26:R27" si="18">$F$19</f>
        <v>250</v>
      </c>
      <c r="S26" s="26">
        <f t="shared" si="12"/>
        <v>0</v>
      </c>
      <c r="T26" s="27"/>
      <c r="U26" s="30">
        <f t="shared" si="1"/>
        <v>0</v>
      </c>
      <c r="V26" s="31" t="str">
        <f t="shared" si="2"/>
        <v/>
      </c>
      <c r="X26" s="24">
        <f>'Proposed Rates'!G97</f>
        <v>0</v>
      </c>
      <c r="Y26" s="29">
        <f t="shared" ref="Y26:Y27" si="19">$F$19</f>
        <v>250</v>
      </c>
      <c r="Z26" s="26">
        <f t="shared" si="13"/>
        <v>0</v>
      </c>
      <c r="AA26" s="27"/>
      <c r="AB26" s="30">
        <f t="shared" si="3"/>
        <v>0</v>
      </c>
      <c r="AC26" s="31" t="str">
        <f t="shared" si="4"/>
        <v/>
      </c>
      <c r="AE26" s="24">
        <f>'Proposed Rates'!H97</f>
        <v>0</v>
      </c>
      <c r="AF26" s="29">
        <f t="shared" ref="AF26:AF27" si="20">$F$19</f>
        <v>250</v>
      </c>
      <c r="AG26" s="26">
        <f t="shared" si="14"/>
        <v>0</v>
      </c>
      <c r="AH26" s="27"/>
      <c r="AI26" s="30">
        <f t="shared" si="5"/>
        <v>0</v>
      </c>
      <c r="AJ26" s="31" t="str">
        <f t="shared" si="6"/>
        <v/>
      </c>
      <c r="AL26" s="24">
        <f>'Proposed Rates'!I97</f>
        <v>0</v>
      </c>
      <c r="AM26" s="29">
        <f t="shared" ref="AM26:AM27" si="21">$F$19</f>
        <v>250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Rates'!D111</f>
        <v>0</v>
      </c>
      <c r="G27" s="25">
        <f t="shared" si="16"/>
        <v>250</v>
      </c>
      <c r="H27" s="26">
        <f t="shared" si="0"/>
        <v>0</v>
      </c>
      <c r="I27" s="27"/>
      <c r="J27" s="24">
        <f>'Proposed Rates'!E111</f>
        <v>0</v>
      </c>
      <c r="K27" s="29">
        <f t="shared" si="17"/>
        <v>250</v>
      </c>
      <c r="L27" s="26">
        <f t="shared" si="9"/>
        <v>0</v>
      </c>
      <c r="M27" s="27"/>
      <c r="N27" s="30">
        <f t="shared" si="10"/>
        <v>0</v>
      </c>
      <c r="O27" s="31" t="str">
        <f t="shared" si="11"/>
        <v/>
      </c>
      <c r="Q27" s="24">
        <f>'Proposed Rates'!F111</f>
        <v>0</v>
      </c>
      <c r="R27" s="29">
        <f t="shared" si="18"/>
        <v>250</v>
      </c>
      <c r="S27" s="26">
        <f t="shared" si="12"/>
        <v>0</v>
      </c>
      <c r="T27" s="27"/>
      <c r="U27" s="30">
        <f t="shared" si="1"/>
        <v>0</v>
      </c>
      <c r="V27" s="31" t="str">
        <f t="shared" si="2"/>
        <v/>
      </c>
      <c r="X27" s="24">
        <f>'Proposed Rates'!G111</f>
        <v>0</v>
      </c>
      <c r="Y27" s="29">
        <f t="shared" si="19"/>
        <v>250</v>
      </c>
      <c r="Z27" s="26">
        <f t="shared" si="13"/>
        <v>0</v>
      </c>
      <c r="AA27" s="27"/>
      <c r="AB27" s="30">
        <f t="shared" si="3"/>
        <v>0</v>
      </c>
      <c r="AC27" s="31" t="str">
        <f t="shared" si="4"/>
        <v/>
      </c>
      <c r="AE27" s="24">
        <f>'Proposed Rates'!H111</f>
        <v>0</v>
      </c>
      <c r="AF27" s="29">
        <f t="shared" si="20"/>
        <v>250</v>
      </c>
      <c r="AG27" s="26">
        <f t="shared" si="14"/>
        <v>0</v>
      </c>
      <c r="AH27" s="27"/>
      <c r="AI27" s="30">
        <f t="shared" si="5"/>
        <v>0</v>
      </c>
      <c r="AJ27" s="31" t="str">
        <f t="shared" si="6"/>
        <v/>
      </c>
      <c r="AL27" s="24">
        <f>'Proposed Rates'!I111</f>
        <v>0</v>
      </c>
      <c r="AM27" s="29">
        <f t="shared" si="21"/>
        <v>250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Rates'!D22</f>
        <v>4.8760000000000003</v>
      </c>
      <c r="G29" s="45">
        <f>+$F$19</f>
        <v>250</v>
      </c>
      <c r="H29" s="26">
        <f t="shared" si="0"/>
        <v>1219</v>
      </c>
      <c r="I29" s="27"/>
      <c r="J29" s="24">
        <f>+'&gt;50 (100)'!J29</f>
        <v>5.5079000000000002</v>
      </c>
      <c r="K29" s="45">
        <f>+$F$19</f>
        <v>250</v>
      </c>
      <c r="L29" s="26">
        <f t="shared" si="22"/>
        <v>1376.9750000000001</v>
      </c>
      <c r="M29" s="27"/>
      <c r="N29" s="30">
        <f t="shared" si="23"/>
        <v>157.97500000000014</v>
      </c>
      <c r="O29" s="31">
        <f t="shared" si="24"/>
        <v>0.12959392945036927</v>
      </c>
      <c r="Q29" s="24">
        <f>+'&gt;50 (100)'!Q29</f>
        <v>5.9028</v>
      </c>
      <c r="R29" s="45">
        <f>+$F$19</f>
        <v>250</v>
      </c>
      <c r="S29" s="26">
        <f t="shared" si="25"/>
        <v>1475.7</v>
      </c>
      <c r="T29" s="27"/>
      <c r="U29" s="30">
        <f t="shared" si="1"/>
        <v>98.724999999999909</v>
      </c>
      <c r="V29" s="31">
        <f t="shared" si="2"/>
        <v>7.1697017011928252E-2</v>
      </c>
      <c r="X29" s="24">
        <f>+'&gt;50 (100)'!X29</f>
        <v>6.2610000000000001</v>
      </c>
      <c r="Y29" s="45">
        <f>+$F$19</f>
        <v>250</v>
      </c>
      <c r="Z29" s="26">
        <f t="shared" si="26"/>
        <v>1565.25</v>
      </c>
      <c r="AA29" s="27"/>
      <c r="AB29" s="30">
        <f t="shared" si="3"/>
        <v>89.549999999999955</v>
      </c>
      <c r="AC29" s="31">
        <f t="shared" si="4"/>
        <v>6.0683065663752762E-2</v>
      </c>
      <c r="AE29" s="24">
        <f>+'&gt;50 (100)'!AE29</f>
        <v>6.5057999999999998</v>
      </c>
      <c r="AF29" s="45">
        <f>+$F$19</f>
        <v>250</v>
      </c>
      <c r="AG29" s="26">
        <f t="shared" si="27"/>
        <v>1626.45</v>
      </c>
      <c r="AH29" s="27"/>
      <c r="AI29" s="30">
        <f t="shared" si="5"/>
        <v>61.200000000000045</v>
      </c>
      <c r="AJ29" s="31">
        <f t="shared" si="6"/>
        <v>3.9099185433636829E-2</v>
      </c>
      <c r="AL29" s="24">
        <f>+'&gt;50 (100)'!AL29</f>
        <v>6.6955</v>
      </c>
      <c r="AM29" s="45">
        <f>+$F$19</f>
        <v>250</v>
      </c>
      <c r="AN29" s="26">
        <f t="shared" si="28"/>
        <v>1673.875</v>
      </c>
      <c r="AO29" s="27"/>
      <c r="AP29" s="30">
        <f t="shared" si="7"/>
        <v>47.424999999999955</v>
      </c>
      <c r="AQ29" s="31">
        <f t="shared" si="8"/>
        <v>2.9158596944265088E-2</v>
      </c>
    </row>
    <row r="30" spans="2:43" x14ac:dyDescent="0.25">
      <c r="B30" s="21" t="s">
        <v>21</v>
      </c>
      <c r="C30" s="21"/>
      <c r="D30" s="22"/>
      <c r="E30" s="23"/>
      <c r="F30" s="24"/>
      <c r="G30" s="25">
        <f t="shared" ref="G30" si="29">$F$18</f>
        <v>127750</v>
      </c>
      <c r="H30" s="26">
        <f t="shared" si="0"/>
        <v>0</v>
      </c>
      <c r="I30" s="27"/>
      <c r="J30" s="24"/>
      <c r="K30" s="25">
        <f t="shared" ref="K30:K38" si="30">$F$18</f>
        <v>127750</v>
      </c>
      <c r="L30" s="26">
        <f t="shared" si="22"/>
        <v>0</v>
      </c>
      <c r="M30" s="27"/>
      <c r="N30" s="30">
        <f t="shared" si="23"/>
        <v>0</v>
      </c>
      <c r="O30" s="31" t="str">
        <f t="shared" si="24"/>
        <v/>
      </c>
      <c r="Q30" s="24"/>
      <c r="R30" s="25">
        <f t="shared" ref="R30:R38" si="31">$F$18</f>
        <v>127750</v>
      </c>
      <c r="S30" s="26">
        <f t="shared" si="25"/>
        <v>0</v>
      </c>
      <c r="T30" s="27"/>
      <c r="U30" s="30">
        <f t="shared" si="1"/>
        <v>0</v>
      </c>
      <c r="V30" s="31" t="str">
        <f t="shared" si="2"/>
        <v/>
      </c>
      <c r="X30" s="24"/>
      <c r="Y30" s="25">
        <f t="shared" ref="Y30:Y38" si="32">$F$18</f>
        <v>127750</v>
      </c>
      <c r="Z30" s="26">
        <f t="shared" si="26"/>
        <v>0</v>
      </c>
      <c r="AA30" s="27"/>
      <c r="AB30" s="30">
        <f t="shared" si="3"/>
        <v>0</v>
      </c>
      <c r="AC30" s="31" t="str">
        <f t="shared" si="4"/>
        <v/>
      </c>
      <c r="AE30" s="24"/>
      <c r="AF30" s="25">
        <f t="shared" ref="AF30:AF38" si="33">$F$18</f>
        <v>127750</v>
      </c>
      <c r="AG30" s="26">
        <f t="shared" si="27"/>
        <v>0</v>
      </c>
      <c r="AH30" s="27"/>
      <c r="AI30" s="30">
        <f t="shared" si="5"/>
        <v>0</v>
      </c>
      <c r="AJ30" s="31" t="str">
        <f t="shared" si="6"/>
        <v/>
      </c>
      <c r="AL30" s="24"/>
      <c r="AM30" s="25">
        <f t="shared" ref="AM30:AM38" si="34">$F$18</f>
        <v>127750</v>
      </c>
      <c r="AN30" s="26">
        <f t="shared" si="28"/>
        <v>0</v>
      </c>
      <c r="AO30" s="27"/>
      <c r="AP30" s="30">
        <f t="shared" si="7"/>
        <v>0</v>
      </c>
      <c r="AQ30" s="31" t="str">
        <f t="shared" si="8"/>
        <v/>
      </c>
    </row>
    <row r="31" spans="2:43" x14ac:dyDescent="0.25">
      <c r="B31" s="21" t="s">
        <v>136</v>
      </c>
      <c r="C31" s="21"/>
      <c r="D31" s="22" t="s">
        <v>59</v>
      </c>
      <c r="E31" s="23"/>
      <c r="F31" s="24">
        <f>+'Proposed Rates'!D69</f>
        <v>0</v>
      </c>
      <c r="G31" s="45">
        <f>+$F$19</f>
        <v>250</v>
      </c>
      <c r="H31" s="26">
        <f t="shared" si="0"/>
        <v>0</v>
      </c>
      <c r="I31" s="27"/>
      <c r="J31" s="24">
        <f>+'&gt;50 (100)'!J31</f>
        <v>-1.7600000000000001E-2</v>
      </c>
      <c r="K31" s="45">
        <f>+$F$19</f>
        <v>250</v>
      </c>
      <c r="L31" s="26">
        <f t="shared" si="22"/>
        <v>-4.4000000000000004</v>
      </c>
      <c r="M31" s="27"/>
      <c r="N31" s="30">
        <f t="shared" si="23"/>
        <v>-4.4000000000000004</v>
      </c>
      <c r="O31" s="31" t="str">
        <f t="shared" si="24"/>
        <v/>
      </c>
      <c r="Q31" s="24">
        <f>+'&gt;50 (100)'!Q31</f>
        <v>-1.7600000000000001E-2</v>
      </c>
      <c r="R31" s="45">
        <f>+$F$19</f>
        <v>250</v>
      </c>
      <c r="S31" s="26">
        <f t="shared" si="25"/>
        <v>-4.4000000000000004</v>
      </c>
      <c r="T31" s="27"/>
      <c r="U31" s="30">
        <f t="shared" si="1"/>
        <v>0</v>
      </c>
      <c r="V31" s="31">
        <f t="shared" si="2"/>
        <v>0</v>
      </c>
      <c r="X31" s="24">
        <f>+'&gt;50 (100)'!X31</f>
        <v>0</v>
      </c>
      <c r="Y31" s="45">
        <f>+$F$19</f>
        <v>250</v>
      </c>
      <c r="Z31" s="26">
        <f t="shared" si="26"/>
        <v>0</v>
      </c>
      <c r="AA31" s="27"/>
      <c r="AB31" s="30">
        <f t="shared" si="3"/>
        <v>4.4000000000000004</v>
      </c>
      <c r="AC31" s="31">
        <f t="shared" si="4"/>
        <v>-1</v>
      </c>
      <c r="AE31" s="24">
        <f>+'&gt;50 (100)'!AE31</f>
        <v>0</v>
      </c>
      <c r="AF31" s="45">
        <f>+$F$19</f>
        <v>250</v>
      </c>
      <c r="AG31" s="26">
        <f t="shared" si="27"/>
        <v>0</v>
      </c>
      <c r="AH31" s="27"/>
      <c r="AI31" s="30">
        <f t="shared" si="5"/>
        <v>0</v>
      </c>
      <c r="AJ31" s="31" t="str">
        <f t="shared" si="6"/>
        <v/>
      </c>
      <c r="AL31" s="24">
        <f>+'&gt;50 (100)'!AL31</f>
        <v>0</v>
      </c>
      <c r="AM31" s="45">
        <f>+$F$19</f>
        <v>250</v>
      </c>
      <c r="AN31" s="26">
        <f t="shared" si="28"/>
        <v>0</v>
      </c>
      <c r="AO31" s="27"/>
      <c r="AP31" s="30">
        <f t="shared" si="7"/>
        <v>0</v>
      </c>
      <c r="AQ31" s="31" t="str">
        <f t="shared" si="8"/>
        <v/>
      </c>
    </row>
    <row r="32" spans="2:43" x14ac:dyDescent="0.25">
      <c r="B32" s="33"/>
      <c r="C32" s="21"/>
      <c r="D32" s="22"/>
      <c r="E32" s="23"/>
      <c r="F32" s="24"/>
      <c r="G32" s="25">
        <f t="shared" ref="G32:G38" si="35">$F$18</f>
        <v>127750</v>
      </c>
      <c r="H32" s="26">
        <f t="shared" si="0"/>
        <v>0</v>
      </c>
      <c r="I32" s="27"/>
      <c r="J32" s="28"/>
      <c r="K32" s="25">
        <f t="shared" si="30"/>
        <v>127750</v>
      </c>
      <c r="L32" s="26">
        <f t="shared" si="22"/>
        <v>0</v>
      </c>
      <c r="M32" s="27"/>
      <c r="N32" s="30">
        <f t="shared" si="23"/>
        <v>0</v>
      </c>
      <c r="O32" s="31" t="str">
        <f t="shared" si="24"/>
        <v/>
      </c>
      <c r="Q32" s="28"/>
      <c r="R32" s="25">
        <f t="shared" si="31"/>
        <v>127750</v>
      </c>
      <c r="S32" s="26">
        <f t="shared" si="25"/>
        <v>0</v>
      </c>
      <c r="T32" s="27"/>
      <c r="U32" s="30">
        <f t="shared" si="1"/>
        <v>0</v>
      </c>
      <c r="V32" s="31" t="str">
        <f t="shared" si="2"/>
        <v/>
      </c>
      <c r="X32" s="28"/>
      <c r="Y32" s="25">
        <f t="shared" si="32"/>
        <v>127750</v>
      </c>
      <c r="Z32" s="26">
        <f t="shared" si="26"/>
        <v>0</v>
      </c>
      <c r="AA32" s="27"/>
      <c r="AB32" s="30">
        <f t="shared" si="3"/>
        <v>0</v>
      </c>
      <c r="AC32" s="31" t="str">
        <f t="shared" si="4"/>
        <v/>
      </c>
      <c r="AE32" s="28"/>
      <c r="AF32" s="25">
        <f t="shared" si="33"/>
        <v>127750</v>
      </c>
      <c r="AG32" s="26">
        <f t="shared" si="27"/>
        <v>0</v>
      </c>
      <c r="AH32" s="27"/>
      <c r="AI32" s="30">
        <f t="shared" si="5"/>
        <v>0</v>
      </c>
      <c r="AJ32" s="31" t="str">
        <f t="shared" si="6"/>
        <v/>
      </c>
      <c r="AL32" s="28"/>
      <c r="AM32" s="25">
        <f t="shared" si="34"/>
        <v>127750</v>
      </c>
      <c r="AN32" s="26">
        <f t="shared" si="28"/>
        <v>0</v>
      </c>
      <c r="AO32" s="27"/>
      <c r="AP32" s="30">
        <f t="shared" si="7"/>
        <v>0</v>
      </c>
      <c r="AQ32" s="31" t="str">
        <f t="shared" si="8"/>
        <v/>
      </c>
    </row>
    <row r="33" spans="2:43" x14ac:dyDescent="0.25">
      <c r="B33" s="33"/>
      <c r="C33" s="21"/>
      <c r="D33" s="22"/>
      <c r="E33" s="23"/>
      <c r="F33" s="24"/>
      <c r="G33" s="25">
        <f t="shared" si="35"/>
        <v>127750</v>
      </c>
      <c r="H33" s="26">
        <f t="shared" si="0"/>
        <v>0</v>
      </c>
      <c r="I33" s="27"/>
      <c r="J33" s="28"/>
      <c r="K33" s="25">
        <f t="shared" si="30"/>
        <v>127750</v>
      </c>
      <c r="L33" s="26">
        <f t="shared" si="22"/>
        <v>0</v>
      </c>
      <c r="M33" s="27"/>
      <c r="N33" s="30">
        <f t="shared" si="23"/>
        <v>0</v>
      </c>
      <c r="O33" s="31" t="str">
        <f t="shared" si="24"/>
        <v/>
      </c>
      <c r="Q33" s="28"/>
      <c r="R33" s="25">
        <f t="shared" si="31"/>
        <v>127750</v>
      </c>
      <c r="S33" s="26">
        <f t="shared" si="25"/>
        <v>0</v>
      </c>
      <c r="T33" s="27"/>
      <c r="U33" s="30">
        <f t="shared" si="1"/>
        <v>0</v>
      </c>
      <c r="V33" s="31" t="str">
        <f t="shared" si="2"/>
        <v/>
      </c>
      <c r="X33" s="28"/>
      <c r="Y33" s="25">
        <f t="shared" si="32"/>
        <v>127750</v>
      </c>
      <c r="Z33" s="26">
        <f t="shared" si="26"/>
        <v>0</v>
      </c>
      <c r="AA33" s="27"/>
      <c r="AB33" s="30">
        <f t="shared" si="3"/>
        <v>0</v>
      </c>
      <c r="AC33" s="31" t="str">
        <f t="shared" si="4"/>
        <v/>
      </c>
      <c r="AE33" s="28"/>
      <c r="AF33" s="25">
        <f t="shared" si="33"/>
        <v>127750</v>
      </c>
      <c r="AG33" s="26">
        <f t="shared" si="27"/>
        <v>0</v>
      </c>
      <c r="AH33" s="27"/>
      <c r="AI33" s="30">
        <f t="shared" si="5"/>
        <v>0</v>
      </c>
      <c r="AJ33" s="31" t="str">
        <f t="shared" si="6"/>
        <v/>
      </c>
      <c r="AL33" s="28"/>
      <c r="AM33" s="25">
        <f t="shared" si="34"/>
        <v>127750</v>
      </c>
      <c r="AN33" s="26">
        <f t="shared" si="28"/>
        <v>0</v>
      </c>
      <c r="AO33" s="27"/>
      <c r="AP33" s="30">
        <f t="shared" si="7"/>
        <v>0</v>
      </c>
      <c r="AQ33" s="31" t="str">
        <f t="shared" si="8"/>
        <v/>
      </c>
    </row>
    <row r="34" spans="2:43" x14ac:dyDescent="0.25">
      <c r="B34" s="33"/>
      <c r="C34" s="21"/>
      <c r="D34" s="22"/>
      <c r="E34" s="23"/>
      <c r="F34" s="24"/>
      <c r="G34" s="25">
        <f t="shared" si="35"/>
        <v>127750</v>
      </c>
      <c r="H34" s="26">
        <f t="shared" si="0"/>
        <v>0</v>
      </c>
      <c r="I34" s="27"/>
      <c r="J34" s="28"/>
      <c r="K34" s="25">
        <f t="shared" si="30"/>
        <v>127750</v>
      </c>
      <c r="L34" s="26">
        <f t="shared" si="22"/>
        <v>0</v>
      </c>
      <c r="M34" s="27"/>
      <c r="N34" s="30">
        <f t="shared" si="23"/>
        <v>0</v>
      </c>
      <c r="O34" s="31" t="str">
        <f t="shared" si="24"/>
        <v/>
      </c>
      <c r="Q34" s="28"/>
      <c r="R34" s="25">
        <f t="shared" si="31"/>
        <v>127750</v>
      </c>
      <c r="S34" s="26">
        <f t="shared" si="25"/>
        <v>0</v>
      </c>
      <c r="T34" s="27"/>
      <c r="U34" s="30">
        <f t="shared" si="1"/>
        <v>0</v>
      </c>
      <c r="V34" s="31" t="str">
        <f t="shared" si="2"/>
        <v/>
      </c>
      <c r="X34" s="28"/>
      <c r="Y34" s="25">
        <f t="shared" si="32"/>
        <v>127750</v>
      </c>
      <c r="Z34" s="26">
        <f t="shared" si="26"/>
        <v>0</v>
      </c>
      <c r="AA34" s="27"/>
      <c r="AB34" s="30">
        <f t="shared" si="3"/>
        <v>0</v>
      </c>
      <c r="AC34" s="31" t="str">
        <f t="shared" si="4"/>
        <v/>
      </c>
      <c r="AE34" s="28"/>
      <c r="AF34" s="25">
        <f t="shared" si="33"/>
        <v>127750</v>
      </c>
      <c r="AG34" s="26">
        <f t="shared" si="27"/>
        <v>0</v>
      </c>
      <c r="AH34" s="27"/>
      <c r="AI34" s="30">
        <f t="shared" si="5"/>
        <v>0</v>
      </c>
      <c r="AJ34" s="31" t="str">
        <f t="shared" si="6"/>
        <v/>
      </c>
      <c r="AL34" s="28"/>
      <c r="AM34" s="25">
        <f t="shared" si="34"/>
        <v>127750</v>
      </c>
      <c r="AN34" s="26">
        <f t="shared" si="28"/>
        <v>0</v>
      </c>
      <c r="AO34" s="27"/>
      <c r="AP34" s="30">
        <f t="shared" si="7"/>
        <v>0</v>
      </c>
      <c r="AQ34" s="31" t="str">
        <f t="shared" si="8"/>
        <v/>
      </c>
    </row>
    <row r="35" spans="2:43" x14ac:dyDescent="0.25">
      <c r="B35" s="33"/>
      <c r="C35" s="21"/>
      <c r="D35" s="22"/>
      <c r="E35" s="23"/>
      <c r="F35" s="24"/>
      <c r="G35" s="25">
        <f t="shared" si="35"/>
        <v>127750</v>
      </c>
      <c r="H35" s="26">
        <f t="shared" si="0"/>
        <v>0</v>
      </c>
      <c r="I35" s="27"/>
      <c r="J35" s="28"/>
      <c r="K35" s="25">
        <f t="shared" si="30"/>
        <v>127750</v>
      </c>
      <c r="L35" s="26">
        <f t="shared" si="22"/>
        <v>0</v>
      </c>
      <c r="M35" s="27"/>
      <c r="N35" s="30">
        <f t="shared" si="23"/>
        <v>0</v>
      </c>
      <c r="O35" s="31" t="str">
        <f t="shared" si="24"/>
        <v/>
      </c>
      <c r="Q35" s="28"/>
      <c r="R35" s="25">
        <f t="shared" si="31"/>
        <v>127750</v>
      </c>
      <c r="S35" s="26">
        <f t="shared" si="25"/>
        <v>0</v>
      </c>
      <c r="T35" s="27"/>
      <c r="U35" s="30">
        <f t="shared" si="1"/>
        <v>0</v>
      </c>
      <c r="V35" s="31" t="str">
        <f t="shared" si="2"/>
        <v/>
      </c>
      <c r="X35" s="28"/>
      <c r="Y35" s="25">
        <f t="shared" si="32"/>
        <v>127750</v>
      </c>
      <c r="Z35" s="26">
        <f t="shared" si="26"/>
        <v>0</v>
      </c>
      <c r="AA35" s="27"/>
      <c r="AB35" s="30">
        <f t="shared" si="3"/>
        <v>0</v>
      </c>
      <c r="AC35" s="31" t="str">
        <f t="shared" si="4"/>
        <v/>
      </c>
      <c r="AE35" s="28"/>
      <c r="AF35" s="25">
        <f t="shared" si="33"/>
        <v>127750</v>
      </c>
      <c r="AG35" s="26">
        <f t="shared" si="27"/>
        <v>0</v>
      </c>
      <c r="AH35" s="27"/>
      <c r="AI35" s="30">
        <f t="shared" si="5"/>
        <v>0</v>
      </c>
      <c r="AJ35" s="31" t="str">
        <f t="shared" si="6"/>
        <v/>
      </c>
      <c r="AL35" s="28"/>
      <c r="AM35" s="25">
        <f t="shared" si="34"/>
        <v>127750</v>
      </c>
      <c r="AN35" s="26">
        <f t="shared" si="28"/>
        <v>0</v>
      </c>
      <c r="AO35" s="27"/>
      <c r="AP35" s="30">
        <f t="shared" si="7"/>
        <v>0</v>
      </c>
      <c r="AQ35" s="31" t="str">
        <f t="shared" si="8"/>
        <v/>
      </c>
    </row>
    <row r="36" spans="2:43" ht="25" x14ac:dyDescent="0.25">
      <c r="B36" s="229" t="s">
        <v>101</v>
      </c>
      <c r="C36" s="21"/>
      <c r="D36" s="22" t="s">
        <v>59</v>
      </c>
      <c r="E36" s="23"/>
      <c r="F36" s="24">
        <f>+'Proposed Rates'!D54</f>
        <v>0.17169999999999999</v>
      </c>
      <c r="G36" s="25">
        <f>+F19</f>
        <v>250</v>
      </c>
      <c r="H36" s="26">
        <f t="shared" si="0"/>
        <v>42.924999999999997</v>
      </c>
      <c r="I36" s="27"/>
      <c r="J36" s="28">
        <f>+'Proposed Rates'!E54</f>
        <v>-0.25490000000000002</v>
      </c>
      <c r="K36" s="25">
        <f>$F19</f>
        <v>250</v>
      </c>
      <c r="L36" s="26">
        <f t="shared" si="22"/>
        <v>-63.725000000000001</v>
      </c>
      <c r="M36" s="27"/>
      <c r="N36" s="30">
        <f t="shared" si="23"/>
        <v>-106.65</v>
      </c>
      <c r="O36" s="31">
        <f t="shared" si="24"/>
        <v>-2.4845661036691906</v>
      </c>
      <c r="Q36" s="28">
        <f>+'Proposed Rates'!F54</f>
        <v>-0.25480000000000003</v>
      </c>
      <c r="R36" s="25">
        <f>$F19</f>
        <v>250</v>
      </c>
      <c r="S36" s="26">
        <f t="shared" si="25"/>
        <v>-63.70000000000001</v>
      </c>
      <c r="T36" s="27"/>
      <c r="U36" s="30">
        <f>S36-L36</f>
        <v>2.4999999999991473E-2</v>
      </c>
      <c r="V36" s="31">
        <f t="shared" si="2"/>
        <v>-3.9231071008225145E-4</v>
      </c>
      <c r="X36" s="28">
        <f>+'Proposed Rates'!G54</f>
        <v>0</v>
      </c>
      <c r="Y36" s="25">
        <f>$F19</f>
        <v>250</v>
      </c>
      <c r="Z36" s="26">
        <f t="shared" si="26"/>
        <v>0</v>
      </c>
      <c r="AA36" s="27"/>
      <c r="AB36" s="30">
        <f t="shared" si="3"/>
        <v>63.70000000000001</v>
      </c>
      <c r="AC36" s="31">
        <f t="shared" si="4"/>
        <v>-1</v>
      </c>
      <c r="AE36" s="28">
        <f>+'Proposed Rates'!H54</f>
        <v>0</v>
      </c>
      <c r="AF36" s="25">
        <f>$F19</f>
        <v>250</v>
      </c>
      <c r="AG36" s="26">
        <f t="shared" si="27"/>
        <v>0</v>
      </c>
      <c r="AH36" s="27"/>
      <c r="AI36" s="30">
        <f t="shared" si="5"/>
        <v>0</v>
      </c>
      <c r="AJ36" s="31" t="str">
        <f t="shared" si="6"/>
        <v/>
      </c>
      <c r="AL36" s="28">
        <f>+'Proposed Rates'!I54</f>
        <v>0</v>
      </c>
      <c r="AM36" s="25">
        <f>$F19</f>
        <v>250</v>
      </c>
      <c r="AN36" s="26">
        <f t="shared" si="28"/>
        <v>0</v>
      </c>
      <c r="AO36" s="27"/>
      <c r="AP36" s="30">
        <f t="shared" si="7"/>
        <v>0</v>
      </c>
      <c r="AQ36" s="31" t="str">
        <f t="shared" si="8"/>
        <v/>
      </c>
    </row>
    <row r="37" spans="2:43" x14ac:dyDescent="0.25">
      <c r="B37" s="33"/>
      <c r="C37" s="21"/>
      <c r="D37" s="22"/>
      <c r="E37" s="23"/>
      <c r="F37" s="24"/>
      <c r="G37" s="25">
        <f t="shared" si="35"/>
        <v>127750</v>
      </c>
      <c r="H37" s="26">
        <f t="shared" si="0"/>
        <v>0</v>
      </c>
      <c r="I37" s="27"/>
      <c r="J37" s="28"/>
      <c r="K37" s="25">
        <f t="shared" si="30"/>
        <v>127750</v>
      </c>
      <c r="L37" s="26">
        <f t="shared" si="22"/>
        <v>0</v>
      </c>
      <c r="M37" s="27"/>
      <c r="N37" s="30">
        <f t="shared" si="23"/>
        <v>0</v>
      </c>
      <c r="O37" s="31" t="str">
        <f t="shared" si="24"/>
        <v/>
      </c>
      <c r="Q37" s="28"/>
      <c r="R37" s="25">
        <f t="shared" si="31"/>
        <v>127750</v>
      </c>
      <c r="S37" s="26">
        <f t="shared" si="25"/>
        <v>0</v>
      </c>
      <c r="T37" s="27"/>
      <c r="U37" s="30">
        <f t="shared" si="1"/>
        <v>0</v>
      </c>
      <c r="V37" s="31" t="str">
        <f t="shared" si="2"/>
        <v/>
      </c>
      <c r="X37" s="28"/>
      <c r="Y37" s="25">
        <f t="shared" si="32"/>
        <v>127750</v>
      </c>
      <c r="Z37" s="26">
        <f t="shared" si="26"/>
        <v>0</v>
      </c>
      <c r="AA37" s="27"/>
      <c r="AB37" s="30">
        <f t="shared" si="3"/>
        <v>0</v>
      </c>
      <c r="AC37" s="31" t="str">
        <f t="shared" si="4"/>
        <v/>
      </c>
      <c r="AE37" s="28"/>
      <c r="AF37" s="25">
        <f t="shared" si="33"/>
        <v>127750</v>
      </c>
      <c r="AG37" s="26">
        <f t="shared" si="27"/>
        <v>0</v>
      </c>
      <c r="AH37" s="27"/>
      <c r="AI37" s="30">
        <f t="shared" si="5"/>
        <v>0</v>
      </c>
      <c r="AJ37" s="31" t="str">
        <f t="shared" si="6"/>
        <v/>
      </c>
      <c r="AL37" s="28"/>
      <c r="AM37" s="25">
        <f t="shared" si="34"/>
        <v>127750</v>
      </c>
      <c r="AN37" s="26">
        <f t="shared" si="28"/>
        <v>0</v>
      </c>
      <c r="AO37" s="27"/>
      <c r="AP37" s="30">
        <f t="shared" si="7"/>
        <v>0</v>
      </c>
      <c r="AQ37" s="31" t="str">
        <f t="shared" si="8"/>
        <v/>
      </c>
    </row>
    <row r="38" spans="2:43" x14ac:dyDescent="0.25">
      <c r="B38" s="33"/>
      <c r="C38" s="21"/>
      <c r="D38" s="22"/>
      <c r="E38" s="23"/>
      <c r="F38" s="24"/>
      <c r="G38" s="25">
        <f t="shared" si="35"/>
        <v>127750</v>
      </c>
      <c r="H38" s="26">
        <f t="shared" si="0"/>
        <v>0</v>
      </c>
      <c r="I38" s="27"/>
      <c r="J38" s="28"/>
      <c r="K38" s="25">
        <f t="shared" si="30"/>
        <v>127750</v>
      </c>
      <c r="L38" s="26">
        <f t="shared" si="22"/>
        <v>0</v>
      </c>
      <c r="M38" s="27"/>
      <c r="N38" s="30">
        <f t="shared" si="23"/>
        <v>0</v>
      </c>
      <c r="O38" s="31" t="str">
        <f t="shared" si="24"/>
        <v/>
      </c>
      <c r="Q38" s="28"/>
      <c r="R38" s="25">
        <f t="shared" si="31"/>
        <v>127750</v>
      </c>
      <c r="S38" s="26">
        <f t="shared" si="25"/>
        <v>0</v>
      </c>
      <c r="T38" s="27"/>
      <c r="U38" s="30">
        <f t="shared" si="1"/>
        <v>0</v>
      </c>
      <c r="V38" s="31" t="str">
        <f t="shared" si="2"/>
        <v/>
      </c>
      <c r="X38" s="28"/>
      <c r="Y38" s="25">
        <f t="shared" si="32"/>
        <v>127750</v>
      </c>
      <c r="Z38" s="26">
        <f t="shared" si="26"/>
        <v>0</v>
      </c>
      <c r="AA38" s="27"/>
      <c r="AB38" s="30">
        <f t="shared" si="3"/>
        <v>0</v>
      </c>
      <c r="AC38" s="31" t="str">
        <f t="shared" si="4"/>
        <v/>
      </c>
      <c r="AE38" s="28"/>
      <c r="AF38" s="25">
        <f t="shared" si="33"/>
        <v>127750</v>
      </c>
      <c r="AG38" s="26">
        <f t="shared" si="27"/>
        <v>0</v>
      </c>
      <c r="AH38" s="27"/>
      <c r="AI38" s="30">
        <f t="shared" si="5"/>
        <v>0</v>
      </c>
      <c r="AJ38" s="31" t="str">
        <f t="shared" si="6"/>
        <v/>
      </c>
      <c r="AL38" s="28"/>
      <c r="AM38" s="25">
        <f t="shared" si="34"/>
        <v>127750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1461.925</v>
      </c>
      <c r="I39" s="62"/>
      <c r="J39" s="239"/>
      <c r="K39" s="240"/>
      <c r="L39" s="238">
        <f>SUM(L23:L38)</f>
        <v>1508.8500000000001</v>
      </c>
      <c r="M39" s="62"/>
      <c r="N39" s="37">
        <f t="shared" si="23"/>
        <v>46.925000000000182</v>
      </c>
      <c r="O39" s="38">
        <f t="shared" si="24"/>
        <v>3.2098089847290512E-2</v>
      </c>
      <c r="Q39" s="239"/>
      <c r="R39" s="240"/>
      <c r="S39" s="238">
        <f>SUM(S23:S38)</f>
        <v>1620.11</v>
      </c>
      <c r="T39" s="62"/>
      <c r="U39" s="37">
        <f t="shared" si="1"/>
        <v>111.25999999999976</v>
      </c>
      <c r="V39" s="38">
        <f t="shared" si="2"/>
        <v>7.3738277496106147E-2</v>
      </c>
      <c r="X39" s="239"/>
      <c r="Y39" s="240"/>
      <c r="Z39" s="238">
        <f>SUM(Z23:Z38)</f>
        <v>1788.85</v>
      </c>
      <c r="AA39" s="62"/>
      <c r="AB39" s="37">
        <f t="shared" si="3"/>
        <v>168.74</v>
      </c>
      <c r="AC39" s="38">
        <f t="shared" si="4"/>
        <v>0.10415342168124388</v>
      </c>
      <c r="AE39" s="239"/>
      <c r="AF39" s="240"/>
      <c r="AG39" s="238">
        <f>SUM(AG23:AG38)</f>
        <v>1857</v>
      </c>
      <c r="AH39" s="62"/>
      <c r="AI39" s="37">
        <f t="shared" si="5"/>
        <v>68.150000000000091</v>
      </c>
      <c r="AJ39" s="38">
        <f t="shared" si="6"/>
        <v>3.8097101489783992E-2</v>
      </c>
      <c r="AL39" s="239"/>
      <c r="AM39" s="240"/>
      <c r="AN39" s="238">
        <f>SUM(AN23:AN38)</f>
        <v>1909.655</v>
      </c>
      <c r="AO39" s="62"/>
      <c r="AP39" s="37">
        <f t="shared" si="7"/>
        <v>52.654999999999973</v>
      </c>
      <c r="AQ39" s="38">
        <f t="shared" si="8"/>
        <v>2.8354873451803972E-2</v>
      </c>
    </row>
    <row r="40" spans="2:43" ht="25" x14ac:dyDescent="0.25">
      <c r="B40" s="40" t="s">
        <v>100</v>
      </c>
      <c r="C40" s="21"/>
      <c r="D40" s="22" t="s">
        <v>59</v>
      </c>
      <c r="E40" s="23"/>
      <c r="F40" s="24">
        <f>+'Proposed Rates'!D40</f>
        <v>-4.0300000000000002E-2</v>
      </c>
      <c r="G40" s="45">
        <f>+$F$19</f>
        <v>250</v>
      </c>
      <c r="H40" s="26">
        <f>G40*F40</f>
        <v>-10.075000000000001</v>
      </c>
      <c r="I40" s="27"/>
      <c r="J40" s="24">
        <f>+'Proposed Rates'!E40</f>
        <v>-0.18210000000000001</v>
      </c>
      <c r="K40" s="45">
        <f>+$F$19</f>
        <v>250</v>
      </c>
      <c r="L40" s="26">
        <f>K40*J40</f>
        <v>-45.525000000000006</v>
      </c>
      <c r="M40" s="27"/>
      <c r="N40" s="30">
        <f>L40-H40</f>
        <v>-35.450000000000003</v>
      </c>
      <c r="O40" s="31">
        <f>IF((H40)=0,"",(N40/H40))</f>
        <v>3.5186104218362284</v>
      </c>
      <c r="Q40" s="24">
        <f>+'Proposed Rates'!F40</f>
        <v>-0.182</v>
      </c>
      <c r="R40" s="45">
        <f>+$F$19</f>
        <v>250</v>
      </c>
      <c r="S40" s="26">
        <f>R40*Q40</f>
        <v>-45.5</v>
      </c>
      <c r="T40" s="27"/>
      <c r="U40" s="30">
        <f t="shared" si="1"/>
        <v>2.5000000000005684E-2</v>
      </c>
      <c r="V40" s="31">
        <f t="shared" si="2"/>
        <v>-5.4914881933016324E-4</v>
      </c>
      <c r="X40" s="24">
        <f>+'Proposed Rates'!G40</f>
        <v>0</v>
      </c>
      <c r="Y40" s="45">
        <f>+$F$19</f>
        <v>250</v>
      </c>
      <c r="Z40" s="26">
        <f>Y40*X40</f>
        <v>0</v>
      </c>
      <c r="AA40" s="27"/>
      <c r="AB40" s="30">
        <f t="shared" si="3"/>
        <v>45.5</v>
      </c>
      <c r="AC40" s="31">
        <f t="shared" si="4"/>
        <v>-1</v>
      </c>
      <c r="AE40" s="24">
        <f>+'Proposed Rates'!H40</f>
        <v>0</v>
      </c>
      <c r="AF40" s="45">
        <f>+$F$19</f>
        <v>250</v>
      </c>
      <c r="AG40" s="26">
        <f>AF40*AE40</f>
        <v>0</v>
      </c>
      <c r="AH40" s="27"/>
      <c r="AI40" s="30">
        <f t="shared" si="5"/>
        <v>0</v>
      </c>
      <c r="AJ40" s="31" t="str">
        <f t="shared" si="6"/>
        <v/>
      </c>
      <c r="AL40" s="24">
        <f>+'Proposed Rates'!I40</f>
        <v>0</v>
      </c>
      <c r="AM40" s="45">
        <f>+$F$19</f>
        <v>250</v>
      </c>
      <c r="AN40" s="26">
        <f>AM40*AL40</f>
        <v>0</v>
      </c>
      <c r="AO40" s="27"/>
      <c r="AP40" s="30">
        <f t="shared" si="7"/>
        <v>0</v>
      </c>
      <c r="AQ40" s="31" t="str">
        <f t="shared" si="8"/>
        <v/>
      </c>
    </row>
    <row r="41" spans="2:43" x14ac:dyDescent="0.25">
      <c r="B41" s="40"/>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25"/>
      <c r="AG41" s="26"/>
      <c r="AH41" s="42"/>
      <c r="AI41" s="30"/>
      <c r="AJ41" s="31"/>
      <c r="AL41" s="24"/>
      <c r="AM41" s="25"/>
      <c r="AN41" s="26"/>
      <c r="AO41" s="42"/>
      <c r="AP41" s="30"/>
      <c r="AQ41" s="31"/>
    </row>
    <row r="42" spans="2:43" ht="37.5" x14ac:dyDescent="0.25">
      <c r="B42" s="40" t="s">
        <v>60</v>
      </c>
      <c r="C42" s="21"/>
      <c r="D42" s="22" t="s">
        <v>20</v>
      </c>
      <c r="E42" s="23"/>
      <c r="F42" s="24">
        <f>+'Proposed Rates'!D125</f>
        <v>-1.5E-3</v>
      </c>
      <c r="G42" s="25">
        <f t="shared" ref="G42" si="36">$F$18</f>
        <v>127750</v>
      </c>
      <c r="H42" s="26">
        <f t="shared" ref="H42:H43" si="37">G42*F42</f>
        <v>-191.625</v>
      </c>
      <c r="I42" s="41"/>
      <c r="J42" s="24">
        <f>+'Proposed Rates'!E125</f>
        <v>2.5999999999999999E-3</v>
      </c>
      <c r="K42" s="25">
        <f t="shared" ref="K42" si="38">$F$18</f>
        <v>127750</v>
      </c>
      <c r="L42" s="26">
        <f t="shared" ref="L42:L43" si="39">K42*J42</f>
        <v>332.15</v>
      </c>
      <c r="M42" s="42"/>
      <c r="N42" s="30">
        <f t="shared" ref="N42:N43" si="40">L42-H42</f>
        <v>523.77499999999998</v>
      </c>
      <c r="O42" s="31">
        <f t="shared" ref="O42:O64" si="41">IF((H42)=0,"",(N42/H42))</f>
        <v>-2.7333333333333334</v>
      </c>
      <c r="Q42" s="28">
        <f>+'Proposed Rates'!F125</f>
        <v>0</v>
      </c>
      <c r="R42" s="25">
        <f t="shared" ref="R42" si="42">$F$18</f>
        <v>127750</v>
      </c>
      <c r="S42" s="26">
        <f t="shared" ref="S42:S43" si="43">R42*Q42</f>
        <v>0</v>
      </c>
      <c r="T42" s="42"/>
      <c r="U42" s="30">
        <f t="shared" si="1"/>
        <v>-332.15</v>
      </c>
      <c r="V42" s="31">
        <f t="shared" si="2"/>
        <v>-1</v>
      </c>
      <c r="X42" s="28">
        <f>+'Proposed Rates'!G125</f>
        <v>0</v>
      </c>
      <c r="Y42" s="25">
        <f t="shared" ref="Y42" si="44">$F$18</f>
        <v>127750</v>
      </c>
      <c r="Z42" s="26">
        <f t="shared" ref="Z42:Z43" si="45">Y42*X42</f>
        <v>0</v>
      </c>
      <c r="AA42" s="42"/>
      <c r="AB42" s="30">
        <f t="shared" si="3"/>
        <v>0</v>
      </c>
      <c r="AC42" s="31" t="str">
        <f t="shared" si="4"/>
        <v/>
      </c>
      <c r="AE42" s="28">
        <f>+'Proposed Rates'!H125</f>
        <v>0</v>
      </c>
      <c r="AF42" s="25">
        <f t="shared" ref="AF42" si="46">$F$18</f>
        <v>127750</v>
      </c>
      <c r="AG42" s="26">
        <f t="shared" ref="AG42:AG43" si="47">AF42*AE42</f>
        <v>0</v>
      </c>
      <c r="AH42" s="42"/>
      <c r="AI42" s="30">
        <f t="shared" si="5"/>
        <v>0</v>
      </c>
      <c r="AJ42" s="31" t="str">
        <f t="shared" si="6"/>
        <v/>
      </c>
      <c r="AL42" s="28">
        <f>+'Proposed Rates'!I125</f>
        <v>0</v>
      </c>
      <c r="AM42" s="25">
        <f t="shared" ref="AM42" si="48">$F$18</f>
        <v>127750</v>
      </c>
      <c r="AN42" s="26">
        <f t="shared" ref="AN42:AN43" si="49">AM42*AL42</f>
        <v>0</v>
      </c>
      <c r="AO42" s="42"/>
      <c r="AP42" s="30">
        <f t="shared" si="7"/>
        <v>0</v>
      </c>
      <c r="AQ42" s="31" t="str">
        <f t="shared" si="8"/>
        <v/>
      </c>
    </row>
    <row r="43" spans="2:43" ht="37.5" x14ac:dyDescent="0.25">
      <c r="B43" s="40" t="s">
        <v>106</v>
      </c>
      <c r="C43" s="21"/>
      <c r="D43" s="22" t="s">
        <v>59</v>
      </c>
      <c r="E43" s="23"/>
      <c r="F43" s="24">
        <f>+'Proposed Rates'!D141</f>
        <v>-2.47E-2</v>
      </c>
      <c r="G43" s="45">
        <f>+F19</f>
        <v>250</v>
      </c>
      <c r="H43" s="26">
        <f t="shared" si="37"/>
        <v>-6.1749999999999998</v>
      </c>
      <c r="I43" s="41"/>
      <c r="J43" s="24">
        <f>+'Proposed Rates'!E141</f>
        <v>-0.1053</v>
      </c>
      <c r="K43" s="45">
        <f>+F19</f>
        <v>250</v>
      </c>
      <c r="L43" s="26">
        <f t="shared" si="39"/>
        <v>-26.325000000000003</v>
      </c>
      <c r="M43" s="42"/>
      <c r="N43" s="30">
        <f t="shared" si="40"/>
        <v>-20.150000000000002</v>
      </c>
      <c r="O43" s="31">
        <f t="shared" si="41"/>
        <v>3.2631578947368425</v>
      </c>
      <c r="Q43" s="28">
        <f>+'Proposed Rates'!F141</f>
        <v>0</v>
      </c>
      <c r="R43" s="25">
        <f>$F$19</f>
        <v>250</v>
      </c>
      <c r="S43" s="26">
        <f t="shared" si="43"/>
        <v>0</v>
      </c>
      <c r="T43" s="42"/>
      <c r="U43" s="30">
        <f t="shared" si="1"/>
        <v>26.325000000000003</v>
      </c>
      <c r="V43" s="31">
        <f t="shared" si="2"/>
        <v>-1</v>
      </c>
      <c r="X43" s="28">
        <f>+'Proposed Rates'!G141</f>
        <v>0</v>
      </c>
      <c r="Y43" s="25">
        <f>$F$19</f>
        <v>250</v>
      </c>
      <c r="Z43" s="26">
        <f t="shared" si="45"/>
        <v>0</v>
      </c>
      <c r="AA43" s="42"/>
      <c r="AB43" s="30">
        <f t="shared" si="3"/>
        <v>0</v>
      </c>
      <c r="AC43" s="31" t="str">
        <f t="shared" si="4"/>
        <v/>
      </c>
      <c r="AE43" s="28">
        <f>+'Proposed Rates'!H141</f>
        <v>0</v>
      </c>
      <c r="AF43" s="25">
        <f>$F$19</f>
        <v>250</v>
      </c>
      <c r="AG43" s="26">
        <f t="shared" si="47"/>
        <v>0</v>
      </c>
      <c r="AH43" s="42"/>
      <c r="AI43" s="30">
        <f t="shared" si="5"/>
        <v>0</v>
      </c>
      <c r="AJ43" s="31" t="str">
        <f t="shared" si="6"/>
        <v/>
      </c>
      <c r="AL43" s="28">
        <f>+'Proposed Rates'!I141</f>
        <v>0</v>
      </c>
      <c r="AM43" s="25">
        <f>$F$19</f>
        <v>250</v>
      </c>
      <c r="AN43" s="26">
        <f t="shared" si="49"/>
        <v>0</v>
      </c>
      <c r="AO43" s="42"/>
      <c r="AP43" s="30">
        <f t="shared" si="7"/>
        <v>0</v>
      </c>
      <c r="AQ43" s="31" t="str">
        <f t="shared" si="8"/>
        <v/>
      </c>
    </row>
    <row r="44" spans="2:43" x14ac:dyDescent="0.25">
      <c r="B44" s="43" t="s">
        <v>24</v>
      </c>
      <c r="C44" s="21"/>
      <c r="D44" s="22" t="s">
        <v>59</v>
      </c>
      <c r="E44" s="23"/>
      <c r="F44" s="44">
        <f>'Proposed Rates'!D235</f>
        <v>2.452E-2</v>
      </c>
      <c r="G44" s="45">
        <f>+$F$19</f>
        <v>250</v>
      </c>
      <c r="H44" s="26">
        <f>G44*F44</f>
        <v>6.13</v>
      </c>
      <c r="I44" s="27"/>
      <c r="J44" s="46">
        <f>'Proposed Rates'!E235</f>
        <v>2.4340000000000001E-2</v>
      </c>
      <c r="K44" s="45">
        <f>+$F$19</f>
        <v>250</v>
      </c>
      <c r="L44" s="26">
        <f>K44*J44</f>
        <v>6.085</v>
      </c>
      <c r="M44" s="27"/>
      <c r="N44" s="30">
        <f>L44-H44</f>
        <v>-4.4999999999999929E-2</v>
      </c>
      <c r="O44" s="31">
        <f>IF((H44)=0,"",(N44/H44))</f>
        <v>-7.3409461663947687E-3</v>
      </c>
      <c r="Q44" s="46">
        <f>'Proposed Rates'!F235</f>
        <v>2.4649999999999998E-2</v>
      </c>
      <c r="R44" s="45">
        <f>+$F$19</f>
        <v>250</v>
      </c>
      <c r="S44" s="26">
        <f>R44*Q44</f>
        <v>6.1624999999999996</v>
      </c>
      <c r="T44" s="27"/>
      <c r="U44" s="30">
        <f t="shared" si="1"/>
        <v>7.749999999999968E-2</v>
      </c>
      <c r="V44" s="31">
        <f t="shared" si="2"/>
        <v>1.2736236647493784E-2</v>
      </c>
      <c r="X44" s="46">
        <f>'Proposed Rates'!G235</f>
        <v>2.494E-2</v>
      </c>
      <c r="Y44" s="45">
        <f>+$F$19</f>
        <v>250</v>
      </c>
      <c r="Z44" s="26">
        <f>Y44*X44</f>
        <v>6.2350000000000003</v>
      </c>
      <c r="AA44" s="27"/>
      <c r="AB44" s="30">
        <f t="shared" si="3"/>
        <v>7.2500000000000675E-2</v>
      </c>
      <c r="AC44" s="31">
        <f t="shared" si="4"/>
        <v>1.1764705882353052E-2</v>
      </c>
      <c r="AE44" s="46">
        <f>'Proposed Rates'!H235</f>
        <v>2.5180000000000001E-2</v>
      </c>
      <c r="AF44" s="45">
        <f>+$F$19</f>
        <v>250</v>
      </c>
      <c r="AG44" s="26">
        <f>AF44*AE44</f>
        <v>6.2949999999999999</v>
      </c>
      <c r="AH44" s="27"/>
      <c r="AI44" s="30">
        <f t="shared" si="5"/>
        <v>5.9999999999999609E-2</v>
      </c>
      <c r="AJ44" s="31">
        <f t="shared" si="6"/>
        <v>9.6230954290296086E-3</v>
      </c>
      <c r="AL44" s="46">
        <f>'Proposed Rates'!I235</f>
        <v>2.5520000000000001E-2</v>
      </c>
      <c r="AM44" s="45">
        <f>+$F$19</f>
        <v>250</v>
      </c>
      <c r="AN44" s="26">
        <f>AM44*AL44</f>
        <v>6.38</v>
      </c>
      <c r="AO44" s="27"/>
      <c r="AP44" s="30">
        <f t="shared" si="7"/>
        <v>8.4999999999999964E-2</v>
      </c>
      <c r="AQ44" s="31">
        <f t="shared" si="8"/>
        <v>1.3502779984114371E-2</v>
      </c>
    </row>
    <row r="45" spans="2:43" x14ac:dyDescent="0.25">
      <c r="B45" s="43" t="s">
        <v>25</v>
      </c>
      <c r="C45" s="21"/>
      <c r="D45" s="22"/>
      <c r="E45" s="23"/>
      <c r="F45" s="47"/>
      <c r="G45" s="48">
        <f>$F$18*(1+$F$73)-$F$18</f>
        <v>4279.625</v>
      </c>
      <c r="H45" s="26">
        <f t="shared" ref="H45" si="50">G45*F45</f>
        <v>0</v>
      </c>
      <c r="I45" s="27"/>
      <c r="J45" s="49"/>
      <c r="K45" s="48">
        <f>$F$18*(1+$J$73)-$F$18</f>
        <v>4317.9500000000116</v>
      </c>
      <c r="L45" s="26">
        <f t="shared" ref="L45" si="51">K45*J45</f>
        <v>0</v>
      </c>
      <c r="M45" s="27"/>
      <c r="N45" s="30">
        <f t="shared" ref="N45" si="52">L45-H45</f>
        <v>0</v>
      </c>
      <c r="O45" s="31" t="str">
        <f t="shared" ref="O45" si="53">IF((H45)=0,"",(N45/H45))</f>
        <v/>
      </c>
      <c r="Q45" s="49"/>
      <c r="R45" s="48">
        <f>$F$18*(1+Q73)-$F$18</f>
        <v>4317.9500000000116</v>
      </c>
      <c r="S45" s="26">
        <f t="shared" ref="S45" si="54">R45*Q45</f>
        <v>0</v>
      </c>
      <c r="T45" s="27"/>
      <c r="U45" s="30">
        <f t="shared" si="1"/>
        <v>0</v>
      </c>
      <c r="V45" s="31" t="str">
        <f t="shared" si="2"/>
        <v/>
      </c>
      <c r="X45" s="49"/>
      <c r="Y45" s="48">
        <f>$F$18*(1+X73)-$F$18</f>
        <v>4317.9500000000116</v>
      </c>
      <c r="Z45" s="26">
        <f t="shared" ref="Z45" si="55">Y45*X45</f>
        <v>0</v>
      </c>
      <c r="AA45" s="27"/>
      <c r="AB45" s="30">
        <f t="shared" si="3"/>
        <v>0</v>
      </c>
      <c r="AC45" s="31" t="str">
        <f t="shared" si="4"/>
        <v/>
      </c>
      <c r="AE45" s="49"/>
      <c r="AF45" s="48">
        <f>$F$18*(1+AE73)-$F$18</f>
        <v>4317.9500000000116</v>
      </c>
      <c r="AG45" s="26">
        <f t="shared" ref="AG45" si="56">AF45*AE45</f>
        <v>0</v>
      </c>
      <c r="AH45" s="27"/>
      <c r="AI45" s="30">
        <f t="shared" si="5"/>
        <v>0</v>
      </c>
      <c r="AJ45" s="31" t="str">
        <f t="shared" si="6"/>
        <v/>
      </c>
      <c r="AL45" s="49"/>
      <c r="AM45" s="48">
        <f>$F$18*(1+AL73)-$F$18</f>
        <v>4317.9500000000116</v>
      </c>
      <c r="AN45" s="26">
        <f t="shared" ref="AN45" si="57">AM45*AL45</f>
        <v>0</v>
      </c>
      <c r="AO45" s="27"/>
      <c r="AP45" s="30">
        <f t="shared" si="7"/>
        <v>0</v>
      </c>
      <c r="AQ45" s="31" t="str">
        <f t="shared" si="8"/>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1260.1799999999998</v>
      </c>
      <c r="I47" s="36"/>
      <c r="J47" s="53"/>
      <c r="K47" s="55"/>
      <c r="L47" s="54">
        <f>SUM(L40:L46)+L39</f>
        <v>1775.2350000000001</v>
      </c>
      <c r="M47" s="36"/>
      <c r="N47" s="37">
        <f t="shared" ref="N47:N64" si="58">L47-H47</f>
        <v>515.05500000000029</v>
      </c>
      <c r="O47" s="38">
        <f t="shared" si="41"/>
        <v>0.40871542160643748</v>
      </c>
      <c r="Q47" s="53"/>
      <c r="R47" s="55"/>
      <c r="S47" s="54">
        <f>SUM(S40:S46)+S39</f>
        <v>1580.7724999999998</v>
      </c>
      <c r="T47" s="36"/>
      <c r="U47" s="37">
        <f t="shared" si="1"/>
        <v>-194.46250000000032</v>
      </c>
      <c r="V47" s="38">
        <f t="shared" si="2"/>
        <v>-0.10954183530631173</v>
      </c>
      <c r="X47" s="53"/>
      <c r="Y47" s="55"/>
      <c r="Z47" s="54">
        <f>SUM(Z40:Z46)+Z39</f>
        <v>1795.0849999999998</v>
      </c>
      <c r="AA47" s="36"/>
      <c r="AB47" s="37">
        <f t="shared" si="3"/>
        <v>214.3125</v>
      </c>
      <c r="AC47" s="38">
        <f t="shared" si="4"/>
        <v>0.13557453713295242</v>
      </c>
      <c r="AE47" s="53"/>
      <c r="AF47" s="55"/>
      <c r="AG47" s="54">
        <f>SUM(AG40:AG46)+AG39</f>
        <v>1863.2950000000001</v>
      </c>
      <c r="AH47" s="36"/>
      <c r="AI47" s="37">
        <f t="shared" si="5"/>
        <v>68.210000000000264</v>
      </c>
      <c r="AJ47" s="38">
        <f t="shared" si="6"/>
        <v>3.7998200642309569E-2</v>
      </c>
      <c r="AL47" s="53"/>
      <c r="AM47" s="55"/>
      <c r="AN47" s="54">
        <f>SUM(AN40:AN46)+AN39</f>
        <v>1916.0350000000001</v>
      </c>
      <c r="AO47" s="36"/>
      <c r="AP47" s="37">
        <f t="shared" si="7"/>
        <v>52.740000000000009</v>
      </c>
      <c r="AQ47" s="38">
        <f t="shared" si="8"/>
        <v>2.8304696787143209E-2</v>
      </c>
    </row>
    <row r="48" spans="2:43" x14ac:dyDescent="0.25">
      <c r="B48" s="27" t="s">
        <v>28</v>
      </c>
      <c r="C48" s="27"/>
      <c r="D48" s="56" t="s">
        <v>59</v>
      </c>
      <c r="E48" s="57"/>
      <c r="F48" s="28">
        <f>'Proposed Rates'!D155</f>
        <v>2.9016999999999999</v>
      </c>
      <c r="G48" s="58">
        <f>+$F$19</f>
        <v>250</v>
      </c>
      <c r="H48" s="26">
        <f>G48*F48</f>
        <v>725.42499999999995</v>
      </c>
      <c r="I48" s="27"/>
      <c r="J48" s="28">
        <f>'Proposed Rates'!E155</f>
        <v>2.9016999999999999</v>
      </c>
      <c r="K48" s="58">
        <f>+$F$19</f>
        <v>250</v>
      </c>
      <c r="L48" s="26">
        <f>K48*J48</f>
        <v>725.42499999999995</v>
      </c>
      <c r="M48" s="27"/>
      <c r="N48" s="30">
        <f t="shared" si="58"/>
        <v>0</v>
      </c>
      <c r="O48" s="31">
        <f t="shared" si="41"/>
        <v>0</v>
      </c>
      <c r="Q48" s="28">
        <f>'Proposed Rates'!F155</f>
        <v>2.9016999999999999</v>
      </c>
      <c r="R48" s="58">
        <f>+$F$19</f>
        <v>250</v>
      </c>
      <c r="S48" s="26">
        <f>R48*Q48</f>
        <v>725.42499999999995</v>
      </c>
      <c r="T48" s="27"/>
      <c r="U48" s="30">
        <f t="shared" si="1"/>
        <v>0</v>
      </c>
      <c r="V48" s="31">
        <f t="shared" si="2"/>
        <v>0</v>
      </c>
      <c r="X48" s="28">
        <f>'Proposed Rates'!G155</f>
        <v>2.9016999999999999</v>
      </c>
      <c r="Y48" s="58">
        <f>+$F$19</f>
        <v>250</v>
      </c>
      <c r="Z48" s="26">
        <f>Y48*X48</f>
        <v>725.42499999999995</v>
      </c>
      <c r="AA48" s="27"/>
      <c r="AB48" s="30">
        <f t="shared" si="3"/>
        <v>0</v>
      </c>
      <c r="AC48" s="31">
        <f t="shared" si="4"/>
        <v>0</v>
      </c>
      <c r="AE48" s="28">
        <f>'Proposed Rates'!H155</f>
        <v>2.9016999999999999</v>
      </c>
      <c r="AF48" s="58">
        <f>+$F$19</f>
        <v>250</v>
      </c>
      <c r="AG48" s="26">
        <f>AF48*AE48</f>
        <v>725.42499999999995</v>
      </c>
      <c r="AH48" s="27"/>
      <c r="AI48" s="30">
        <f t="shared" si="5"/>
        <v>0</v>
      </c>
      <c r="AJ48" s="31">
        <f t="shared" si="6"/>
        <v>0</v>
      </c>
      <c r="AL48" s="28">
        <f>'Proposed Rates'!I155</f>
        <v>2.9016999999999999</v>
      </c>
      <c r="AM48" s="58">
        <f>+$F$19</f>
        <v>250</v>
      </c>
      <c r="AN48" s="26">
        <f>AM48*AL48</f>
        <v>725.42499999999995</v>
      </c>
      <c r="AO48" s="27"/>
      <c r="AP48" s="30">
        <f t="shared" si="7"/>
        <v>0</v>
      </c>
      <c r="AQ48" s="31">
        <f t="shared" si="8"/>
        <v>0</v>
      </c>
    </row>
    <row r="49" spans="2:43" ht="25" x14ac:dyDescent="0.25">
      <c r="B49" s="60" t="s">
        <v>29</v>
      </c>
      <c r="C49" s="27"/>
      <c r="D49" s="56" t="s">
        <v>59</v>
      </c>
      <c r="E49" s="57"/>
      <c r="F49" s="28">
        <f>'Proposed Rates'!D169</f>
        <v>2.0474000000000001</v>
      </c>
      <c r="G49" s="58">
        <f>G48</f>
        <v>250</v>
      </c>
      <c r="H49" s="26">
        <f>G49*F49</f>
        <v>511.85</v>
      </c>
      <c r="I49" s="27"/>
      <c r="J49" s="28">
        <f>'Proposed Rates'!E169</f>
        <v>2.0474000000000001</v>
      </c>
      <c r="K49" s="58">
        <f>K48</f>
        <v>250</v>
      </c>
      <c r="L49" s="26">
        <f>K49*J49</f>
        <v>511.85</v>
      </c>
      <c r="M49" s="27"/>
      <c r="N49" s="30">
        <f t="shared" si="58"/>
        <v>0</v>
      </c>
      <c r="O49" s="31">
        <f t="shared" si="41"/>
        <v>0</v>
      </c>
      <c r="Q49" s="28">
        <f>'Proposed Rates'!F169</f>
        <v>2.0474000000000001</v>
      </c>
      <c r="R49" s="58">
        <f>R48</f>
        <v>250</v>
      </c>
      <c r="S49" s="26">
        <f>R49*Q49</f>
        <v>511.85</v>
      </c>
      <c r="T49" s="27"/>
      <c r="U49" s="30">
        <f t="shared" si="1"/>
        <v>0</v>
      </c>
      <c r="V49" s="31">
        <f t="shared" si="2"/>
        <v>0</v>
      </c>
      <c r="X49" s="28">
        <f>'Proposed Rates'!G169</f>
        <v>2.0474000000000001</v>
      </c>
      <c r="Y49" s="58">
        <f>Y48</f>
        <v>250</v>
      </c>
      <c r="Z49" s="26">
        <f>Y49*X49</f>
        <v>511.85</v>
      </c>
      <c r="AA49" s="27"/>
      <c r="AB49" s="30">
        <f t="shared" si="3"/>
        <v>0</v>
      </c>
      <c r="AC49" s="31">
        <f t="shared" si="4"/>
        <v>0</v>
      </c>
      <c r="AE49" s="28">
        <f>'Proposed Rates'!H169</f>
        <v>2.0474000000000001</v>
      </c>
      <c r="AF49" s="58">
        <f>AF48</f>
        <v>250</v>
      </c>
      <c r="AG49" s="26">
        <f>AF49*AE49</f>
        <v>511.85</v>
      </c>
      <c r="AH49" s="27"/>
      <c r="AI49" s="30">
        <f t="shared" si="5"/>
        <v>0</v>
      </c>
      <c r="AJ49" s="31">
        <f t="shared" si="6"/>
        <v>0</v>
      </c>
      <c r="AL49" s="28">
        <f>'Proposed Rates'!I169</f>
        <v>2.0474000000000001</v>
      </c>
      <c r="AM49" s="58">
        <f>AM48</f>
        <v>250</v>
      </c>
      <c r="AN49" s="26">
        <f>AM49*AL49</f>
        <v>511.85</v>
      </c>
      <c r="AO49" s="27"/>
      <c r="AP49" s="30">
        <f t="shared" si="7"/>
        <v>0</v>
      </c>
      <c r="AQ49" s="31">
        <f t="shared" si="8"/>
        <v>0</v>
      </c>
    </row>
    <row r="50" spans="2:43" ht="26" x14ac:dyDescent="0.25">
      <c r="B50" s="50" t="s">
        <v>30</v>
      </c>
      <c r="C50" s="35"/>
      <c r="D50" s="35"/>
      <c r="E50" s="35"/>
      <c r="F50" s="61"/>
      <c r="G50" s="53"/>
      <c r="H50" s="54">
        <f>SUM(H47:H49)</f>
        <v>2497.4549999999999</v>
      </c>
      <c r="I50" s="62"/>
      <c r="J50" s="63"/>
      <c r="K50" s="53"/>
      <c r="L50" s="54">
        <f>SUM(L47:L49)</f>
        <v>3012.5099999999998</v>
      </c>
      <c r="M50" s="62"/>
      <c r="N50" s="37">
        <f t="shared" si="58"/>
        <v>515.05499999999984</v>
      </c>
      <c r="O50" s="38">
        <f t="shared" si="41"/>
        <v>0.20623194411911319</v>
      </c>
      <c r="Q50" s="63"/>
      <c r="R50" s="53"/>
      <c r="S50" s="54">
        <f>SUM(S47:S49)</f>
        <v>2818.0474999999997</v>
      </c>
      <c r="T50" s="62"/>
      <c r="U50" s="37">
        <f t="shared" si="1"/>
        <v>-194.46250000000009</v>
      </c>
      <c r="V50" s="38">
        <f t="shared" si="2"/>
        <v>-6.4551652940571191E-2</v>
      </c>
      <c r="X50" s="63"/>
      <c r="Y50" s="53"/>
      <c r="Z50" s="54">
        <f>SUM(Z47:Z49)</f>
        <v>3032.3599999999997</v>
      </c>
      <c r="AA50" s="62"/>
      <c r="AB50" s="37">
        <f t="shared" si="3"/>
        <v>214.3125</v>
      </c>
      <c r="AC50" s="38">
        <f t="shared" si="4"/>
        <v>7.6049995608661686E-2</v>
      </c>
      <c r="AE50" s="63"/>
      <c r="AF50" s="53"/>
      <c r="AG50" s="54">
        <f>SUM(AG47:AG49)</f>
        <v>3100.57</v>
      </c>
      <c r="AH50" s="62"/>
      <c r="AI50" s="37">
        <f t="shared" si="5"/>
        <v>68.210000000000491</v>
      </c>
      <c r="AJ50" s="38">
        <f t="shared" si="6"/>
        <v>2.2494031051722256E-2</v>
      </c>
      <c r="AL50" s="63"/>
      <c r="AM50" s="53"/>
      <c r="AN50" s="54">
        <f>SUM(AN47:AN49)</f>
        <v>3153.31</v>
      </c>
      <c r="AO50" s="62"/>
      <c r="AP50" s="37">
        <f t="shared" si="7"/>
        <v>52.739999999999782</v>
      </c>
      <c r="AQ50" s="38">
        <f t="shared" si="8"/>
        <v>1.7009775621901708E-2</v>
      </c>
    </row>
    <row r="51" spans="2:43" ht="25" x14ac:dyDescent="0.25">
      <c r="B51" s="65" t="s">
        <v>31</v>
      </c>
      <c r="C51" s="21"/>
      <c r="D51" s="22" t="s">
        <v>20</v>
      </c>
      <c r="E51" s="23"/>
      <c r="F51" s="66">
        <f>'Proposed Rates'!D181</f>
        <v>3.3999999999999998E-3</v>
      </c>
      <c r="G51" s="58">
        <f>F18+G45</f>
        <v>132029.625</v>
      </c>
      <c r="H51" s="67">
        <f t="shared" ref="H51:H54" si="59">G51*F51</f>
        <v>448.90072499999997</v>
      </c>
      <c r="I51" s="27"/>
      <c r="J51" s="66">
        <f>'Proposed Rates'!E181</f>
        <v>3.3999999999999998E-3</v>
      </c>
      <c r="K51" s="58">
        <f>F18+K45</f>
        <v>132067.95000000001</v>
      </c>
      <c r="L51" s="67">
        <f t="shared" ref="L51:L52" si="60">K51*J51</f>
        <v>449.03102999999999</v>
      </c>
      <c r="M51" s="27"/>
      <c r="N51" s="30">
        <f t="shared" si="58"/>
        <v>0.13030500000002121</v>
      </c>
      <c r="O51" s="68">
        <f t="shared" si="41"/>
        <v>2.9027576197392243E-4</v>
      </c>
      <c r="Q51" s="66">
        <f>'Proposed Rates'!F181</f>
        <v>3.3999999999999998E-3</v>
      </c>
      <c r="R51" s="58">
        <f>F18+R45</f>
        <v>132067.95000000001</v>
      </c>
      <c r="S51" s="67">
        <f t="shared" ref="S51:S52" si="61">R51*Q51</f>
        <v>449.03102999999999</v>
      </c>
      <c r="T51" s="27"/>
      <c r="U51" s="30">
        <f t="shared" si="1"/>
        <v>0</v>
      </c>
      <c r="V51" s="68">
        <f t="shared" si="2"/>
        <v>0</v>
      </c>
      <c r="X51" s="66">
        <f>'Proposed Rates'!G181</f>
        <v>3.3999999999999998E-3</v>
      </c>
      <c r="Y51" s="58">
        <f>F18+Y45</f>
        <v>132067.95000000001</v>
      </c>
      <c r="Z51" s="67">
        <f t="shared" ref="Z51:Z52" si="62">Y51*X51</f>
        <v>449.03102999999999</v>
      </c>
      <c r="AA51" s="27"/>
      <c r="AB51" s="30">
        <f t="shared" si="3"/>
        <v>0</v>
      </c>
      <c r="AC51" s="68">
        <f t="shared" si="4"/>
        <v>0</v>
      </c>
      <c r="AE51" s="66">
        <f>'Proposed Rates'!H181</f>
        <v>3.3999999999999998E-3</v>
      </c>
      <c r="AF51" s="58">
        <f>F18+AF45</f>
        <v>132067.95000000001</v>
      </c>
      <c r="AG51" s="67">
        <f t="shared" ref="AG51:AG52" si="63">AF51*AE51</f>
        <v>449.03102999999999</v>
      </c>
      <c r="AH51" s="27"/>
      <c r="AI51" s="30">
        <f t="shared" si="5"/>
        <v>0</v>
      </c>
      <c r="AJ51" s="68">
        <f t="shared" si="6"/>
        <v>0</v>
      </c>
      <c r="AL51" s="66">
        <f>'Proposed Rates'!I181</f>
        <v>3.3999999999999998E-3</v>
      </c>
      <c r="AM51" s="58">
        <f>F18+AM45</f>
        <v>132067.95000000001</v>
      </c>
      <c r="AN51" s="67">
        <f t="shared" ref="AN51:AN52" si="64">AM51*AL51</f>
        <v>449.03102999999999</v>
      </c>
      <c r="AO51" s="27"/>
      <c r="AP51" s="30">
        <f t="shared" si="7"/>
        <v>0</v>
      </c>
      <c r="AQ51" s="68">
        <f t="shared" si="8"/>
        <v>0</v>
      </c>
    </row>
    <row r="52" spans="2:43" ht="25" x14ac:dyDescent="0.25">
      <c r="B52" s="65" t="s">
        <v>32</v>
      </c>
      <c r="C52" s="21"/>
      <c r="D52" s="22" t="s">
        <v>20</v>
      </c>
      <c r="E52" s="23"/>
      <c r="F52" s="66">
        <f>'Proposed Rates'!D195</f>
        <v>5.0000000000000001E-4</v>
      </c>
      <c r="G52" s="58">
        <f>G51</f>
        <v>132029.625</v>
      </c>
      <c r="H52" s="67">
        <f t="shared" si="59"/>
        <v>66.014812500000005</v>
      </c>
      <c r="I52" s="27"/>
      <c r="J52" s="66">
        <f>'Proposed Rates'!E195</f>
        <v>5.0000000000000001E-4</v>
      </c>
      <c r="K52" s="58">
        <f>F18+K45</f>
        <v>132067.95000000001</v>
      </c>
      <c r="L52" s="67">
        <f t="shared" si="60"/>
        <v>66.033975000000012</v>
      </c>
      <c r="M52" s="27"/>
      <c r="N52" s="30">
        <f t="shared" si="58"/>
        <v>1.9162500000007299E-2</v>
      </c>
      <c r="O52" s="68">
        <f t="shared" si="41"/>
        <v>2.9027576197398575E-4</v>
      </c>
      <c r="Q52" s="66">
        <f>'Proposed Rates'!F195</f>
        <v>5.0000000000000001E-4</v>
      </c>
      <c r="R52" s="58">
        <f>F18+R45</f>
        <v>132067.95000000001</v>
      </c>
      <c r="S52" s="67">
        <f t="shared" si="61"/>
        <v>66.033975000000012</v>
      </c>
      <c r="T52" s="27"/>
      <c r="U52" s="30">
        <f t="shared" si="1"/>
        <v>0</v>
      </c>
      <c r="V52" s="68">
        <f t="shared" si="2"/>
        <v>0</v>
      </c>
      <c r="X52" s="66">
        <f>'Proposed Rates'!G195</f>
        <v>5.0000000000000001E-4</v>
      </c>
      <c r="Y52" s="58">
        <f>F18+Y45</f>
        <v>132067.95000000001</v>
      </c>
      <c r="Z52" s="67">
        <f t="shared" si="62"/>
        <v>66.033975000000012</v>
      </c>
      <c r="AA52" s="27"/>
      <c r="AB52" s="30">
        <f t="shared" si="3"/>
        <v>0</v>
      </c>
      <c r="AC52" s="68">
        <f t="shared" si="4"/>
        <v>0</v>
      </c>
      <c r="AE52" s="66">
        <f>'Proposed Rates'!H195</f>
        <v>5.0000000000000001E-4</v>
      </c>
      <c r="AF52" s="58">
        <f>F18+AF45</f>
        <v>132067.95000000001</v>
      </c>
      <c r="AG52" s="67">
        <f t="shared" si="63"/>
        <v>66.033975000000012</v>
      </c>
      <c r="AH52" s="27"/>
      <c r="AI52" s="30">
        <f t="shared" si="5"/>
        <v>0</v>
      </c>
      <c r="AJ52" s="68">
        <f t="shared" si="6"/>
        <v>0</v>
      </c>
      <c r="AL52" s="66">
        <f>'Proposed Rates'!I195</f>
        <v>5.0000000000000001E-4</v>
      </c>
      <c r="AM52" s="58">
        <f>F18+AM45</f>
        <v>132067.95000000001</v>
      </c>
      <c r="AN52" s="67">
        <f t="shared" si="64"/>
        <v>66.033975000000012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0.62</v>
      </c>
      <c r="K53" s="29">
        <v>1</v>
      </c>
      <c r="L53" s="67">
        <f t="shared" ref="L53:L54" si="65">K53*J53</f>
        <v>0.62</v>
      </c>
      <c r="M53" s="27"/>
      <c r="N53" s="30">
        <f t="shared" si="58"/>
        <v>0.37</v>
      </c>
      <c r="O53" s="68">
        <f t="shared" si="41"/>
        <v>1.48</v>
      </c>
      <c r="Q53" s="66">
        <f>'Proposed Rates'!F209</f>
        <v>0.64</v>
      </c>
      <c r="R53" s="29">
        <v>1</v>
      </c>
      <c r="S53" s="67">
        <f t="shared" ref="S53:S54" si="66">R53*Q53</f>
        <v>0.64</v>
      </c>
      <c r="T53" s="27"/>
      <c r="U53" s="30">
        <f t="shared" si="1"/>
        <v>2.0000000000000018E-2</v>
      </c>
      <c r="V53" s="68">
        <f t="shared" si="2"/>
        <v>3.2258064516129059E-2</v>
      </c>
      <c r="X53" s="66">
        <f>'Proposed Rates'!G209</f>
        <v>0.66</v>
      </c>
      <c r="Y53" s="29">
        <v>1</v>
      </c>
      <c r="Z53" s="67">
        <f t="shared" ref="Z53:Z54" si="67">Y53*X53</f>
        <v>0.66</v>
      </c>
      <c r="AA53" s="27"/>
      <c r="AB53" s="30">
        <f t="shared" si="3"/>
        <v>2.0000000000000018E-2</v>
      </c>
      <c r="AC53" s="68">
        <f t="shared" si="4"/>
        <v>3.1250000000000028E-2</v>
      </c>
      <c r="AE53" s="66">
        <f>'Proposed Rates'!H209</f>
        <v>0.68</v>
      </c>
      <c r="AF53" s="29">
        <v>1</v>
      </c>
      <c r="AG53" s="67">
        <f t="shared" ref="AG53:AG54" si="68">AF53*AE53</f>
        <v>0.68</v>
      </c>
      <c r="AH53" s="27"/>
      <c r="AI53" s="30">
        <f t="shared" si="5"/>
        <v>2.0000000000000018E-2</v>
      </c>
      <c r="AJ53" s="68">
        <f t="shared" si="6"/>
        <v>3.0303030303030328E-2</v>
      </c>
      <c r="AL53" s="66">
        <f>'Proposed Rates'!I209</f>
        <v>0.7</v>
      </c>
      <c r="AM53" s="29">
        <v>1</v>
      </c>
      <c r="AN53" s="67">
        <f t="shared" ref="AN53:AN54" si="69">AM53*AL53</f>
        <v>0.7</v>
      </c>
      <c r="AO53" s="27"/>
      <c r="AP53" s="30">
        <f t="shared" si="7"/>
        <v>1.9999999999999907E-2</v>
      </c>
      <c r="AQ53" s="68">
        <f t="shared" si="8"/>
        <v>2.9411764705882214E-2</v>
      </c>
    </row>
    <row r="54" spans="2:43" x14ac:dyDescent="0.25">
      <c r="B54" s="43" t="s">
        <v>124</v>
      </c>
      <c r="C54" s="21"/>
      <c r="D54" s="22"/>
      <c r="E54" s="23"/>
      <c r="F54" s="66">
        <f>'Proposed Rates'!D229</f>
        <v>0.1101</v>
      </c>
      <c r="G54" s="71">
        <f>G52</f>
        <v>132029.625</v>
      </c>
      <c r="H54" s="67">
        <f t="shared" si="59"/>
        <v>14536.4617125</v>
      </c>
      <c r="I54" s="27"/>
      <c r="J54" s="66">
        <f>'Proposed Rates'!E229</f>
        <v>0.1101</v>
      </c>
      <c r="K54" s="71">
        <f>$F$18+K45</f>
        <v>132067.95000000001</v>
      </c>
      <c r="L54" s="67">
        <f t="shared" si="65"/>
        <v>14540.681295000002</v>
      </c>
      <c r="M54" s="27"/>
      <c r="N54" s="30">
        <f t="shared" si="58"/>
        <v>4.2195825000017066</v>
      </c>
      <c r="O54" s="68">
        <f t="shared" si="41"/>
        <v>2.9027576197399258E-4</v>
      </c>
      <c r="Q54" s="66">
        <f>'Proposed Rates'!F229</f>
        <v>0.1101</v>
      </c>
      <c r="R54" s="71">
        <f>$F$18+R45</f>
        <v>132067.95000000001</v>
      </c>
      <c r="S54" s="67">
        <f t="shared" si="66"/>
        <v>14540.681295000002</v>
      </c>
      <c r="T54" s="27"/>
      <c r="U54" s="30">
        <f t="shared" si="1"/>
        <v>0</v>
      </c>
      <c r="V54" s="68">
        <f t="shared" si="2"/>
        <v>0</v>
      </c>
      <c r="X54" s="66">
        <f>'Proposed Rates'!G229</f>
        <v>0.1101</v>
      </c>
      <c r="Y54" s="71">
        <f>$F$18+Y45</f>
        <v>132067.95000000001</v>
      </c>
      <c r="Z54" s="67">
        <f t="shared" si="67"/>
        <v>14540.681295000002</v>
      </c>
      <c r="AA54" s="27"/>
      <c r="AB54" s="30">
        <f t="shared" si="3"/>
        <v>0</v>
      </c>
      <c r="AC54" s="68">
        <f t="shared" si="4"/>
        <v>0</v>
      </c>
      <c r="AE54" s="66">
        <f>'Proposed Rates'!H229</f>
        <v>0.1101</v>
      </c>
      <c r="AF54" s="71">
        <f>$F$18+AF45</f>
        <v>132067.95000000001</v>
      </c>
      <c r="AG54" s="67">
        <f t="shared" si="68"/>
        <v>14540.681295000002</v>
      </c>
      <c r="AH54" s="27"/>
      <c r="AI54" s="30">
        <f t="shared" si="5"/>
        <v>0</v>
      </c>
      <c r="AJ54" s="68">
        <f t="shared" si="6"/>
        <v>0</v>
      </c>
      <c r="AL54" s="66">
        <f>'Proposed Rates'!I229</f>
        <v>0.1101</v>
      </c>
      <c r="AM54" s="71">
        <f>$F$18+AM45</f>
        <v>132067.95000000001</v>
      </c>
      <c r="AN54" s="67">
        <f t="shared" si="69"/>
        <v>14540.681295000002</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17549.082249999999</v>
      </c>
      <c r="I60" s="94"/>
      <c r="J60" s="95"/>
      <c r="K60" s="95"/>
      <c r="L60" s="93">
        <f>SUM(L51:L56,L50)</f>
        <v>18068.8763</v>
      </c>
      <c r="M60" s="96"/>
      <c r="N60" s="97">
        <f t="shared" ref="N60" si="70">L60-H60</f>
        <v>519.79405000000042</v>
      </c>
      <c r="O60" s="98">
        <f t="shared" ref="O60" si="71">IF((H60)=0,"",(N60/H60))</f>
        <v>2.9619443489701601E-2</v>
      </c>
      <c r="Q60" s="95"/>
      <c r="R60" s="95"/>
      <c r="S60" s="93">
        <f>SUM(S51:S56,S50)</f>
        <v>17874.433800000003</v>
      </c>
      <c r="T60" s="96"/>
      <c r="U60" s="97">
        <f t="shared" si="1"/>
        <v>-194.44249999999738</v>
      </c>
      <c r="V60" s="98">
        <f>IF((L60)=0,"",(U60/L60))</f>
        <v>-1.0761183859562831E-2</v>
      </c>
      <c r="X60" s="95"/>
      <c r="Y60" s="95"/>
      <c r="Z60" s="93">
        <f>SUM(Z51:Z56,Z50)</f>
        <v>18088.766300000003</v>
      </c>
      <c r="AA60" s="96"/>
      <c r="AB60" s="97">
        <f t="shared" si="3"/>
        <v>214.33250000000044</v>
      </c>
      <c r="AC60" s="98">
        <f>IF((S60)=0,"",(AB60/S60))</f>
        <v>1.1991009192134545E-2</v>
      </c>
      <c r="AE60" s="95"/>
      <c r="AF60" s="95"/>
      <c r="AG60" s="93">
        <f>SUM(AG51:AG56,AG50)</f>
        <v>18156.996300000003</v>
      </c>
      <c r="AH60" s="96"/>
      <c r="AI60" s="97">
        <f t="shared" ref="AI60:AI64" si="72">AG60-Z60</f>
        <v>68.229999999999563</v>
      </c>
      <c r="AJ60" s="98">
        <f>IF((Z60)=0,"",(AI60/Z60))</f>
        <v>3.771954309565023E-3</v>
      </c>
      <c r="AL60" s="95"/>
      <c r="AM60" s="95"/>
      <c r="AN60" s="93">
        <f>SUM(AN51:AN56,AN50)</f>
        <v>18209.756300000001</v>
      </c>
      <c r="AO60" s="96"/>
      <c r="AP60" s="97">
        <f t="shared" ref="AP60:AP64" si="73">AN60-AG60</f>
        <v>52.759999999998399</v>
      </c>
      <c r="AQ60" s="98">
        <f>IF((AG60)=0,"",(AP60/AG60))</f>
        <v>2.905766963228295E-3</v>
      </c>
    </row>
    <row r="61" spans="2:43" x14ac:dyDescent="0.25">
      <c r="B61" s="99" t="s">
        <v>40</v>
      </c>
      <c r="C61" s="21"/>
      <c r="D61" s="21"/>
      <c r="E61" s="21"/>
      <c r="F61" s="100">
        <v>0.13</v>
      </c>
      <c r="G61" s="101"/>
      <c r="H61" s="102">
        <f>H60*F61</f>
        <v>2281.3806924999999</v>
      </c>
      <c r="I61" s="103"/>
      <c r="J61" s="104">
        <v>0.13</v>
      </c>
      <c r="K61" s="103"/>
      <c r="L61" s="105">
        <f>L60*J61</f>
        <v>2348.953919</v>
      </c>
      <c r="M61" s="106"/>
      <c r="N61" s="107">
        <f t="shared" si="58"/>
        <v>67.573226500000146</v>
      </c>
      <c r="O61" s="108">
        <f t="shared" si="41"/>
        <v>2.9619443489701643E-2</v>
      </c>
      <c r="Q61" s="104">
        <v>0.13</v>
      </c>
      <c r="R61" s="103"/>
      <c r="S61" s="105">
        <f>S60*Q61</f>
        <v>2323.6763940000005</v>
      </c>
      <c r="T61" s="106"/>
      <c r="U61" s="107">
        <f t="shared" si="1"/>
        <v>-25.277524999999514</v>
      </c>
      <c r="V61" s="108">
        <f t="shared" ref="V61:V70" si="74">IF((L61)=0,"",(U61/L61))</f>
        <v>-1.076118385956277E-2</v>
      </c>
      <c r="X61" s="104">
        <v>0.13</v>
      </c>
      <c r="Y61" s="103"/>
      <c r="Z61" s="105">
        <f>Z60*X61</f>
        <v>2351.5396190000006</v>
      </c>
      <c r="AA61" s="106"/>
      <c r="AB61" s="107">
        <f t="shared" si="3"/>
        <v>27.863225000000057</v>
      </c>
      <c r="AC61" s="108">
        <f t="shared" ref="AC61:AC70" si="75">IF((S61)=0,"",(AB61/S61))</f>
        <v>1.1991009192134545E-2</v>
      </c>
      <c r="AE61" s="104">
        <v>0.13</v>
      </c>
      <c r="AF61" s="103"/>
      <c r="AG61" s="105">
        <f>AG60*AE61</f>
        <v>2360.4095190000003</v>
      </c>
      <c r="AH61" s="106"/>
      <c r="AI61" s="107">
        <f t="shared" si="72"/>
        <v>8.8698999999996886</v>
      </c>
      <c r="AJ61" s="108">
        <f t="shared" ref="AJ61:AJ70" si="76">IF((Z61)=0,"",(AI61/Z61))</f>
        <v>3.7719543095649142E-3</v>
      </c>
      <c r="AL61" s="104">
        <v>0.13</v>
      </c>
      <c r="AM61" s="103"/>
      <c r="AN61" s="105">
        <f>AN60*AL61</f>
        <v>2367.2683190000002</v>
      </c>
      <c r="AO61" s="106"/>
      <c r="AP61" s="107">
        <f t="shared" si="73"/>
        <v>6.8587999999999738</v>
      </c>
      <c r="AQ61" s="108">
        <f t="shared" ref="AQ61:AQ70" si="77">IF((AG61)=0,"",(AP61/AG61))</f>
        <v>2.9057669632283722E-3</v>
      </c>
    </row>
    <row r="62" spans="2:43" ht="13" x14ac:dyDescent="0.25">
      <c r="B62" s="109" t="s">
        <v>123</v>
      </c>
      <c r="C62" s="21"/>
      <c r="D62" s="21"/>
      <c r="E62" s="21"/>
      <c r="F62" s="110"/>
      <c r="G62" s="101"/>
      <c r="H62" s="102">
        <f>H60+H61</f>
        <v>19830.462942499998</v>
      </c>
      <c r="I62" s="103"/>
      <c r="J62" s="103"/>
      <c r="K62" s="103"/>
      <c r="L62" s="105">
        <f>L60+L61</f>
        <v>20417.830218999999</v>
      </c>
      <c r="M62" s="106"/>
      <c r="N62" s="107">
        <f t="shared" si="58"/>
        <v>587.36727650000103</v>
      </c>
      <c r="O62" s="108">
        <f t="shared" si="41"/>
        <v>2.9619443489701632E-2</v>
      </c>
      <c r="Q62" s="103"/>
      <c r="R62" s="103"/>
      <c r="S62" s="105">
        <f>S60+S61</f>
        <v>20198.110194000004</v>
      </c>
      <c r="T62" s="106"/>
      <c r="U62" s="107">
        <f t="shared" si="1"/>
        <v>-219.72002499999508</v>
      </c>
      <c r="V62" s="108">
        <f t="shared" si="74"/>
        <v>-1.0761183859562736E-2</v>
      </c>
      <c r="X62" s="103"/>
      <c r="Y62" s="103"/>
      <c r="Z62" s="105">
        <f>Z60+Z61</f>
        <v>20440.305919000002</v>
      </c>
      <c r="AA62" s="106"/>
      <c r="AB62" s="107">
        <f t="shared" si="3"/>
        <v>242.19572499999776</v>
      </c>
      <c r="AC62" s="108">
        <f t="shared" si="75"/>
        <v>1.1991009192134409E-2</v>
      </c>
      <c r="AE62" s="103"/>
      <c r="AF62" s="103"/>
      <c r="AG62" s="105">
        <f>AG60+AG61</f>
        <v>20517.405819000003</v>
      </c>
      <c r="AH62" s="106"/>
      <c r="AI62" s="107">
        <f t="shared" si="72"/>
        <v>77.099900000001071</v>
      </c>
      <c r="AJ62" s="108">
        <f t="shared" si="76"/>
        <v>3.7719543095650994E-3</v>
      </c>
      <c r="AL62" s="103"/>
      <c r="AM62" s="103"/>
      <c r="AN62" s="105">
        <f>AN60+AN61</f>
        <v>20577.024619</v>
      </c>
      <c r="AO62" s="106"/>
      <c r="AP62" s="107">
        <f t="shared" si="73"/>
        <v>59.618799999996554</v>
      </c>
      <c r="AQ62" s="108">
        <f t="shared" si="77"/>
        <v>2.9057669632282152E-3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3">
      <c r="B64" s="406" t="s">
        <v>126</v>
      </c>
      <c r="C64" s="406"/>
      <c r="D64" s="406"/>
      <c r="E64" s="114"/>
      <c r="F64" s="115"/>
      <c r="G64" s="116"/>
      <c r="H64" s="117">
        <f>H62-H63</f>
        <v>19830.462942499998</v>
      </c>
      <c r="I64" s="118"/>
      <c r="J64" s="118"/>
      <c r="K64" s="118"/>
      <c r="L64" s="119">
        <f>L62-L63</f>
        <v>20417.830218999999</v>
      </c>
      <c r="M64" s="120"/>
      <c r="N64" s="121">
        <f t="shared" si="58"/>
        <v>587.36727650000103</v>
      </c>
      <c r="O64" s="122">
        <f t="shared" si="41"/>
        <v>2.9619443489701632E-2</v>
      </c>
      <c r="Q64" s="118"/>
      <c r="R64" s="118"/>
      <c r="S64" s="119">
        <f>S62-S63</f>
        <v>20198.110194000004</v>
      </c>
      <c r="T64" s="120"/>
      <c r="U64" s="121">
        <f t="shared" si="1"/>
        <v>-219.72002499999508</v>
      </c>
      <c r="V64" s="122">
        <f t="shared" si="74"/>
        <v>-1.0761183859562736E-2</v>
      </c>
      <c r="X64" s="118"/>
      <c r="Y64" s="118"/>
      <c r="Z64" s="119">
        <f>Z62-Z63</f>
        <v>20440.305919000002</v>
      </c>
      <c r="AA64" s="120"/>
      <c r="AB64" s="121">
        <f t="shared" si="3"/>
        <v>242.19572499999776</v>
      </c>
      <c r="AC64" s="122">
        <f t="shared" si="75"/>
        <v>1.1991009192134409E-2</v>
      </c>
      <c r="AE64" s="118"/>
      <c r="AF64" s="118"/>
      <c r="AG64" s="119">
        <f>AG62-AG63</f>
        <v>20517.405819000003</v>
      </c>
      <c r="AH64" s="120"/>
      <c r="AI64" s="121">
        <f t="shared" si="72"/>
        <v>77.099900000001071</v>
      </c>
      <c r="AJ64" s="122">
        <f t="shared" si="76"/>
        <v>3.7719543095650994E-3</v>
      </c>
      <c r="AL64" s="118"/>
      <c r="AM64" s="118"/>
      <c r="AN64" s="119">
        <f>AN62-AN63</f>
        <v>20577.024619</v>
      </c>
      <c r="AO64" s="120"/>
      <c r="AP64" s="121">
        <f t="shared" si="73"/>
        <v>59.618799999996554</v>
      </c>
      <c r="AQ64" s="122">
        <f t="shared" si="77"/>
        <v>2.9057669632282152E-3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3012.6205375</v>
      </c>
      <c r="I66" s="134"/>
      <c r="J66" s="135"/>
      <c r="K66" s="135"/>
      <c r="L66" s="133">
        <f>SUM(L57:L58,L50,L51:L53)</f>
        <v>3528.1950049999996</v>
      </c>
      <c r="M66" s="136"/>
      <c r="N66" s="137">
        <f t="shared" ref="N66:N70" si="78">L66-H66</f>
        <v>515.57446749999963</v>
      </c>
      <c r="O66" s="98">
        <f t="shared" ref="O66:O70" si="79">IF((H66)=0,"",(N66/H66))</f>
        <v>0.1711382037937792</v>
      </c>
      <c r="Q66" s="135"/>
      <c r="R66" s="135"/>
      <c r="S66" s="133">
        <f>SUM(S57:S58,S50,S51:S53)</f>
        <v>3333.7525049999995</v>
      </c>
      <c r="T66" s="136"/>
      <c r="U66" s="137">
        <f t="shared" si="1"/>
        <v>-194.44250000000011</v>
      </c>
      <c r="V66" s="98">
        <f t="shared" si="74"/>
        <v>-5.5111041120018855E-2</v>
      </c>
      <c r="X66" s="135"/>
      <c r="Y66" s="135"/>
      <c r="Z66" s="133">
        <f>SUM(Z57:Z58,Z50,Z51:Z53)</f>
        <v>3548.0850049999995</v>
      </c>
      <c r="AA66" s="136"/>
      <c r="AB66" s="137">
        <f t="shared" si="3"/>
        <v>214.33249999999998</v>
      </c>
      <c r="AC66" s="98">
        <f t="shared" si="75"/>
        <v>6.4291665226660258E-2</v>
      </c>
      <c r="AE66" s="135"/>
      <c r="AF66" s="135"/>
      <c r="AG66" s="133">
        <f>SUM(AG57:AG58,AG50,AG51:AG53)</f>
        <v>3616.3150049999999</v>
      </c>
      <c r="AH66" s="136"/>
      <c r="AI66" s="137">
        <f t="shared" ref="AI66:AI70" si="80">AG66-Z66</f>
        <v>68.230000000000473</v>
      </c>
      <c r="AJ66" s="98">
        <f t="shared" si="76"/>
        <v>1.9230091698437334E-2</v>
      </c>
      <c r="AL66" s="135"/>
      <c r="AM66" s="135"/>
      <c r="AN66" s="133">
        <f>SUM(AN57:AN58,AN50,AN51:AN53)</f>
        <v>3669.0750049999997</v>
      </c>
      <c r="AO66" s="136"/>
      <c r="AP66" s="137">
        <f t="shared" ref="AP66:AP70" si="81">AN66-AG66</f>
        <v>52.759999999999764</v>
      </c>
      <c r="AQ66" s="98">
        <f t="shared" si="77"/>
        <v>1.4589437017254465E-2</v>
      </c>
    </row>
    <row r="67" spans="1:43" s="79" customFormat="1" x14ac:dyDescent="0.25">
      <c r="B67" s="138" t="s">
        <v>40</v>
      </c>
      <c r="C67" s="73"/>
      <c r="D67" s="73"/>
      <c r="E67" s="73"/>
      <c r="F67" s="139">
        <v>0.13</v>
      </c>
      <c r="G67" s="132"/>
      <c r="H67" s="140">
        <f>H66*F67</f>
        <v>391.64066987500001</v>
      </c>
      <c r="I67" s="141"/>
      <c r="J67" s="142">
        <v>0.13</v>
      </c>
      <c r="K67" s="143"/>
      <c r="L67" s="144">
        <f>L66*J67</f>
        <v>458.66535064999994</v>
      </c>
      <c r="M67" s="145"/>
      <c r="N67" s="146">
        <f t="shared" si="78"/>
        <v>67.024680774999922</v>
      </c>
      <c r="O67" s="108">
        <f t="shared" si="79"/>
        <v>0.17113820379377911</v>
      </c>
      <c r="Q67" s="142">
        <v>0.13</v>
      </c>
      <c r="R67" s="143"/>
      <c r="S67" s="144">
        <f>S66*Q67</f>
        <v>433.38782564999997</v>
      </c>
      <c r="T67" s="145"/>
      <c r="U67" s="146">
        <f t="shared" si="1"/>
        <v>-25.277524999999969</v>
      </c>
      <c r="V67" s="108">
        <f t="shared" si="74"/>
        <v>-5.5111041120018758E-2</v>
      </c>
      <c r="X67" s="142">
        <v>0.13</v>
      </c>
      <c r="Y67" s="143"/>
      <c r="Z67" s="144">
        <f>Z66*X67</f>
        <v>461.25105064999997</v>
      </c>
      <c r="AA67" s="145"/>
      <c r="AB67" s="146">
        <f t="shared" si="3"/>
        <v>27.863225</v>
      </c>
      <c r="AC67" s="108">
        <f t="shared" si="75"/>
        <v>6.4291665226660258E-2</v>
      </c>
      <c r="AE67" s="142">
        <v>0.13</v>
      </c>
      <c r="AF67" s="143"/>
      <c r="AG67" s="144">
        <f>AG66*AE67</f>
        <v>470.12095065</v>
      </c>
      <c r="AH67" s="145"/>
      <c r="AI67" s="146">
        <f t="shared" si="80"/>
        <v>8.8699000000000296</v>
      </c>
      <c r="AJ67" s="108">
        <f t="shared" si="76"/>
        <v>1.9230091698437264E-2</v>
      </c>
      <c r="AL67" s="142">
        <v>0.13</v>
      </c>
      <c r="AM67" s="143"/>
      <c r="AN67" s="144">
        <f>AN66*AL67</f>
        <v>476.97975064999997</v>
      </c>
      <c r="AO67" s="145"/>
      <c r="AP67" s="146">
        <f t="shared" si="81"/>
        <v>6.8587999999999738</v>
      </c>
      <c r="AQ67" s="108">
        <f t="shared" si="77"/>
        <v>1.4589437017254474E-2</v>
      </c>
    </row>
    <row r="68" spans="1:43" s="79" customFormat="1" ht="13" x14ac:dyDescent="0.25">
      <c r="B68" s="147" t="s">
        <v>41</v>
      </c>
      <c r="C68" s="73"/>
      <c r="D68" s="73"/>
      <c r="E68" s="73"/>
      <c r="F68" s="148"/>
      <c r="G68" s="149"/>
      <c r="H68" s="140">
        <f>H66+H67</f>
        <v>3404.2612073750001</v>
      </c>
      <c r="I68" s="141"/>
      <c r="J68" s="141"/>
      <c r="K68" s="141"/>
      <c r="L68" s="144">
        <f>L66+L67</f>
        <v>3986.8603556499993</v>
      </c>
      <c r="M68" s="145"/>
      <c r="N68" s="146">
        <f t="shared" si="78"/>
        <v>582.59914827499915</v>
      </c>
      <c r="O68" s="108">
        <f t="shared" si="79"/>
        <v>0.17113820379377906</v>
      </c>
      <c r="Q68" s="141"/>
      <c r="R68" s="141"/>
      <c r="S68" s="144">
        <f>S66+S67</f>
        <v>3767.1403306499997</v>
      </c>
      <c r="T68" s="145"/>
      <c r="U68" s="146">
        <f t="shared" si="1"/>
        <v>-219.72002499999962</v>
      </c>
      <c r="V68" s="108">
        <f t="shared" si="74"/>
        <v>-5.5111041120018731E-2</v>
      </c>
      <c r="X68" s="141"/>
      <c r="Y68" s="141"/>
      <c r="Z68" s="144">
        <f>Z66+Z67</f>
        <v>4009.3360556499993</v>
      </c>
      <c r="AA68" s="145"/>
      <c r="AB68" s="146">
        <f t="shared" si="3"/>
        <v>242.19572499999958</v>
      </c>
      <c r="AC68" s="108">
        <f t="shared" si="75"/>
        <v>6.4291665226660147E-2</v>
      </c>
      <c r="AE68" s="141"/>
      <c r="AF68" s="141"/>
      <c r="AG68" s="144">
        <f>AG66+AG67</f>
        <v>4086.4359556499999</v>
      </c>
      <c r="AH68" s="145"/>
      <c r="AI68" s="146">
        <f t="shared" si="80"/>
        <v>77.099900000000616</v>
      </c>
      <c r="AJ68" s="108">
        <f t="shared" si="76"/>
        <v>1.9230091698437354E-2</v>
      </c>
      <c r="AL68" s="141"/>
      <c r="AM68" s="141"/>
      <c r="AN68" s="144">
        <f>AN66+AN67</f>
        <v>4146.0547556499996</v>
      </c>
      <c r="AO68" s="145"/>
      <c r="AP68" s="146">
        <f t="shared" si="81"/>
        <v>59.618799999999737</v>
      </c>
      <c r="AQ68" s="108">
        <f t="shared" si="77"/>
        <v>1.4589437017254465E-2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3">
      <c r="B70" s="400" t="s">
        <v>128</v>
      </c>
      <c r="C70" s="400"/>
      <c r="D70" s="400"/>
      <c r="E70" s="152"/>
      <c r="F70" s="153"/>
      <c r="G70" s="154"/>
      <c r="H70" s="155">
        <f>H68-H69</f>
        <v>3404.2612073750001</v>
      </c>
      <c r="I70" s="156"/>
      <c r="J70" s="156"/>
      <c r="K70" s="156"/>
      <c r="L70" s="157">
        <f>L68-L69</f>
        <v>3986.8603556499993</v>
      </c>
      <c r="M70" s="158"/>
      <c r="N70" s="159">
        <f t="shared" si="78"/>
        <v>582.59914827499915</v>
      </c>
      <c r="O70" s="160">
        <f t="shared" si="79"/>
        <v>0.17113820379377906</v>
      </c>
      <c r="Q70" s="156"/>
      <c r="R70" s="156"/>
      <c r="S70" s="157">
        <f>S68-S69</f>
        <v>3767.1403306499997</v>
      </c>
      <c r="T70" s="158"/>
      <c r="U70" s="159">
        <f t="shared" si="1"/>
        <v>-219.72002499999962</v>
      </c>
      <c r="V70" s="160">
        <f t="shared" si="74"/>
        <v>-5.5111041120018731E-2</v>
      </c>
      <c r="X70" s="156"/>
      <c r="Y70" s="156"/>
      <c r="Z70" s="157">
        <f>Z68-Z69</f>
        <v>4009.3360556499993</v>
      </c>
      <c r="AA70" s="158"/>
      <c r="AB70" s="159">
        <f t="shared" si="3"/>
        <v>242.19572499999958</v>
      </c>
      <c r="AC70" s="160">
        <f t="shared" si="75"/>
        <v>6.4291665226660147E-2</v>
      </c>
      <c r="AE70" s="156"/>
      <c r="AF70" s="156"/>
      <c r="AG70" s="157">
        <f>AG68-AG69</f>
        <v>4086.4359556499999</v>
      </c>
      <c r="AH70" s="158"/>
      <c r="AI70" s="159">
        <f t="shared" si="80"/>
        <v>77.099900000000616</v>
      </c>
      <c r="AJ70" s="160">
        <f t="shared" si="76"/>
        <v>1.9230091698437354E-2</v>
      </c>
      <c r="AL70" s="156"/>
      <c r="AM70" s="156"/>
      <c r="AN70" s="157">
        <f>AN68-AN69</f>
        <v>4146.0547556499996</v>
      </c>
      <c r="AO70" s="158"/>
      <c r="AP70" s="159">
        <f t="shared" si="81"/>
        <v>59.618799999999737</v>
      </c>
      <c r="AQ70" s="160">
        <f t="shared" si="77"/>
        <v>1.4589437017254465E-2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476250</xdr:colOff>
                    <xdr:row>16</xdr:row>
                    <xdr:rowOff>171450</xdr:rowOff>
                  </from>
                  <to>
                    <xdr:col>9</xdr:col>
                    <xdr:colOff>203200</xdr:colOff>
                    <xdr:row>18</xdr:row>
                    <xdr:rowOff>31750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9</xdr:col>
                    <xdr:colOff>361950</xdr:colOff>
                    <xdr:row>16</xdr:row>
                    <xdr:rowOff>114300</xdr:rowOff>
                  </from>
                  <to>
                    <xdr:col>14</xdr:col>
                    <xdr:colOff>431800</xdr:colOff>
                    <xdr:row>18</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Q91"/>
  <sheetViews>
    <sheetView showGridLines="0"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81640625" style="6" bestFit="1" customWidth="1"/>
    <col min="8" max="8" width="16.54296875" style="6" bestFit="1" customWidth="1"/>
    <col min="9" max="9" width="2.81640625" style="6" customWidth="1"/>
    <col min="10" max="10" width="12.7265625" style="6" bestFit="1" customWidth="1"/>
    <col min="11" max="11" width="9.81640625" style="6" bestFit="1" customWidth="1"/>
    <col min="12" max="12" width="16.81640625" style="6" bestFit="1" customWidth="1"/>
    <col min="13" max="13" width="2.81640625" style="6" customWidth="1"/>
    <col min="14" max="14" width="12.7265625" style="6" bestFit="1" customWidth="1"/>
    <col min="15" max="15" width="12" style="6" bestFit="1" customWidth="1"/>
    <col min="16" max="16" width="3.81640625" style="6" customWidth="1"/>
    <col min="17" max="17" width="12.54296875" style="6" bestFit="1" customWidth="1"/>
    <col min="18" max="18" width="9.81640625" style="6" bestFit="1" customWidth="1"/>
    <col min="19" max="19" width="16.81640625" style="6" bestFit="1" customWidth="1"/>
    <col min="20" max="20" width="2.7265625" style="6" bestFit="1" customWidth="1"/>
    <col min="21" max="21" width="11.81640625" style="6" bestFit="1" customWidth="1"/>
    <col min="22" max="22" width="12" style="6" bestFit="1" customWidth="1"/>
    <col min="23" max="23" width="4.54296875" style="6" customWidth="1"/>
    <col min="24" max="24" width="12.7265625" style="6" bestFit="1" customWidth="1"/>
    <col min="25" max="25" width="9.81640625" style="6" bestFit="1" customWidth="1"/>
    <col min="26" max="26" width="16.81640625" style="6" bestFit="1" customWidth="1"/>
    <col min="27" max="27" width="2.7265625" style="6" bestFit="1" customWidth="1"/>
    <col min="28" max="28" width="11.81640625" style="6" bestFit="1" customWidth="1"/>
    <col min="29" max="29" width="12" style="6" bestFit="1" customWidth="1"/>
    <col min="30" max="30" width="4.54296875" style="6" customWidth="1"/>
    <col min="31" max="31" width="12.7265625" style="6" bestFit="1" customWidth="1"/>
    <col min="32" max="32" width="9.81640625" style="6" bestFit="1" customWidth="1"/>
    <col min="33" max="33" width="16.54296875" style="6" bestFit="1" customWidth="1"/>
    <col min="34" max="34" width="2.7265625" style="6" bestFit="1" customWidth="1"/>
    <col min="35" max="35" width="11.81640625" style="6" bestFit="1" customWidth="1"/>
    <col min="36" max="36" width="12" style="6" bestFit="1" customWidth="1"/>
    <col min="37" max="37" width="4.54296875" style="6" customWidth="1"/>
    <col min="38" max="38" width="12.26953125" style="6" bestFit="1" customWidth="1"/>
    <col min="39" max="39" width="9.81640625" style="6" bestFit="1" customWidth="1"/>
    <col min="40" max="40" width="16.8164062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57</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f>51100*5</f>
        <v>255500</v>
      </c>
      <c r="G18" s="12" t="s">
        <v>7</v>
      </c>
    </row>
    <row r="19" spans="2:43" ht="13" x14ac:dyDescent="0.3">
      <c r="B19" s="11"/>
      <c r="F19" s="13">
        <v>500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212.51</v>
      </c>
      <c r="R23" s="29">
        <v>1</v>
      </c>
      <c r="S23" s="26">
        <f>R23*Q23</f>
        <v>212.51</v>
      </c>
      <c r="T23" s="27"/>
      <c r="U23" s="30">
        <f>S23-L23</f>
        <v>12.509999999999991</v>
      </c>
      <c r="V23" s="31">
        <f>IF((L23)=0,"",(U23/L23))</f>
        <v>6.2549999999999953E-2</v>
      </c>
      <c r="X23" s="24">
        <f>+'&gt;50 (100)'!X23</f>
        <v>223.6</v>
      </c>
      <c r="Y23" s="29">
        <v>1</v>
      </c>
      <c r="Z23" s="26">
        <f>Y23*X23</f>
        <v>223.6</v>
      </c>
      <c r="AA23" s="27"/>
      <c r="AB23" s="30">
        <f>Z23-S23</f>
        <v>11.090000000000003</v>
      </c>
      <c r="AC23" s="31">
        <f>IF((S23)=0,"",(AB23/S23))</f>
        <v>5.2185779492729775E-2</v>
      </c>
      <c r="AE23" s="24">
        <f>+'&gt;50 (100)'!AE23</f>
        <v>230.55</v>
      </c>
      <c r="AF23" s="29">
        <v>1</v>
      </c>
      <c r="AG23" s="26">
        <f>AF23*AE23</f>
        <v>230.55</v>
      </c>
      <c r="AH23" s="27"/>
      <c r="AI23" s="30">
        <f>AG23-Z23</f>
        <v>6.9500000000000171</v>
      </c>
      <c r="AJ23" s="31">
        <f>IF((Z23)=0,"",(AI23/Z23))</f>
        <v>3.1082289803220114E-2</v>
      </c>
      <c r="AL23" s="24">
        <f>+'&gt;50 (100)'!AL23</f>
        <v>235.78</v>
      </c>
      <c r="AM23" s="29">
        <v>1</v>
      </c>
      <c r="AN23" s="26">
        <f>AM23*AL23</f>
        <v>235.78</v>
      </c>
      <c r="AO23" s="27"/>
      <c r="AP23" s="30">
        <f>AN23-AG23</f>
        <v>5.2299999999999898</v>
      </c>
      <c r="AQ23" s="31">
        <f>IF((AG23)=0,"",(AP23/AG23))</f>
        <v>2.268488397310774E-2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Rates'!D83</f>
        <v>0</v>
      </c>
      <c r="G25" s="25">
        <f>$F$19</f>
        <v>500</v>
      </c>
      <c r="H25" s="26">
        <f t="shared" si="0"/>
        <v>0</v>
      </c>
      <c r="I25" s="27"/>
      <c r="J25" s="24">
        <f>'Proposed Rates'!E83</f>
        <v>0</v>
      </c>
      <c r="K25" s="29">
        <f>$F$19</f>
        <v>500</v>
      </c>
      <c r="L25" s="26">
        <f t="shared" ref="L25:L27" si="9">K25*J25</f>
        <v>0</v>
      </c>
      <c r="M25" s="27"/>
      <c r="N25" s="30">
        <f t="shared" ref="N25:N27" si="10">L25-H25</f>
        <v>0</v>
      </c>
      <c r="O25" s="31" t="str">
        <f t="shared" ref="O25:O27" si="11">IF((H25)=0,"",(N25/H25))</f>
        <v/>
      </c>
      <c r="Q25" s="24">
        <f>'Proposed Rates'!F83</f>
        <v>0</v>
      </c>
      <c r="R25" s="29">
        <f>$F$19</f>
        <v>500</v>
      </c>
      <c r="S25" s="26">
        <f t="shared" ref="S25:S27" si="12">R25*Q25</f>
        <v>0</v>
      </c>
      <c r="T25" s="27"/>
      <c r="U25" s="30">
        <f t="shared" si="1"/>
        <v>0</v>
      </c>
      <c r="V25" s="31" t="str">
        <f t="shared" si="2"/>
        <v/>
      </c>
      <c r="X25" s="24">
        <f>'Proposed Rates'!G83</f>
        <v>0</v>
      </c>
      <c r="Y25" s="29">
        <f>$F$19</f>
        <v>500</v>
      </c>
      <c r="Z25" s="26">
        <f t="shared" ref="Z25:Z27" si="13">Y25*X25</f>
        <v>0</v>
      </c>
      <c r="AA25" s="27"/>
      <c r="AB25" s="30">
        <f t="shared" si="3"/>
        <v>0</v>
      </c>
      <c r="AC25" s="31" t="str">
        <f t="shared" si="4"/>
        <v/>
      </c>
      <c r="AE25" s="24">
        <f>'Proposed Rates'!H83</f>
        <v>0</v>
      </c>
      <c r="AF25" s="29">
        <f>$F$19</f>
        <v>500</v>
      </c>
      <c r="AG25" s="26">
        <f t="shared" ref="AG25:AG27" si="14">AF25*AE25</f>
        <v>0</v>
      </c>
      <c r="AH25" s="27"/>
      <c r="AI25" s="30">
        <f t="shared" si="5"/>
        <v>0</v>
      </c>
      <c r="AJ25" s="31" t="str">
        <f t="shared" si="6"/>
        <v/>
      </c>
      <c r="AL25" s="24">
        <f>'Proposed Rates'!I83</f>
        <v>0</v>
      </c>
      <c r="AM25" s="29">
        <f>$F$19</f>
        <v>500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Rates'!D97</f>
        <v>0</v>
      </c>
      <c r="G26" s="25">
        <f t="shared" ref="G26:G27" si="16">$F$19</f>
        <v>500</v>
      </c>
      <c r="H26" s="26">
        <f t="shared" si="0"/>
        <v>0</v>
      </c>
      <c r="I26" s="27"/>
      <c r="J26" s="24">
        <f>'Proposed Rates'!E97</f>
        <v>0</v>
      </c>
      <c r="K26" s="29">
        <f t="shared" ref="K26:K27" si="17">$F$19</f>
        <v>500</v>
      </c>
      <c r="L26" s="26">
        <f t="shared" si="9"/>
        <v>0</v>
      </c>
      <c r="M26" s="27"/>
      <c r="N26" s="30">
        <f t="shared" si="10"/>
        <v>0</v>
      </c>
      <c r="O26" s="31" t="str">
        <f t="shared" si="11"/>
        <v/>
      </c>
      <c r="Q26" s="24">
        <f>'Proposed Rates'!F97</f>
        <v>0</v>
      </c>
      <c r="R26" s="29">
        <f t="shared" ref="R26:R27" si="18">$F$19</f>
        <v>500</v>
      </c>
      <c r="S26" s="26">
        <f t="shared" si="12"/>
        <v>0</v>
      </c>
      <c r="T26" s="27"/>
      <c r="U26" s="30">
        <f t="shared" si="1"/>
        <v>0</v>
      </c>
      <c r="V26" s="31" t="str">
        <f t="shared" si="2"/>
        <v/>
      </c>
      <c r="X26" s="24">
        <f>'Proposed Rates'!G97</f>
        <v>0</v>
      </c>
      <c r="Y26" s="29">
        <f t="shared" ref="Y26:Y27" si="19">$F$19</f>
        <v>500</v>
      </c>
      <c r="Z26" s="26">
        <f t="shared" si="13"/>
        <v>0</v>
      </c>
      <c r="AA26" s="27"/>
      <c r="AB26" s="30">
        <f t="shared" si="3"/>
        <v>0</v>
      </c>
      <c r="AC26" s="31" t="str">
        <f t="shared" si="4"/>
        <v/>
      </c>
      <c r="AE26" s="24">
        <f>'Proposed Rates'!H97</f>
        <v>0</v>
      </c>
      <c r="AF26" s="29">
        <f t="shared" ref="AF26:AF27" si="20">$F$19</f>
        <v>500</v>
      </c>
      <c r="AG26" s="26">
        <f t="shared" si="14"/>
        <v>0</v>
      </c>
      <c r="AH26" s="27"/>
      <c r="AI26" s="30">
        <f t="shared" si="5"/>
        <v>0</v>
      </c>
      <c r="AJ26" s="31" t="str">
        <f t="shared" si="6"/>
        <v/>
      </c>
      <c r="AL26" s="24">
        <f>'Proposed Rates'!I97</f>
        <v>0</v>
      </c>
      <c r="AM26" s="29">
        <f t="shared" ref="AM26:AM27" si="21">$F$19</f>
        <v>500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Rates'!D111</f>
        <v>0</v>
      </c>
      <c r="G27" s="25">
        <f t="shared" si="16"/>
        <v>500</v>
      </c>
      <c r="H27" s="26">
        <f t="shared" si="0"/>
        <v>0</v>
      </c>
      <c r="I27" s="27"/>
      <c r="J27" s="24">
        <f>'Proposed Rates'!E111</f>
        <v>0</v>
      </c>
      <c r="K27" s="29">
        <f t="shared" si="17"/>
        <v>500</v>
      </c>
      <c r="L27" s="26">
        <f t="shared" si="9"/>
        <v>0</v>
      </c>
      <c r="M27" s="27"/>
      <c r="N27" s="30">
        <f t="shared" si="10"/>
        <v>0</v>
      </c>
      <c r="O27" s="31" t="str">
        <f t="shared" si="11"/>
        <v/>
      </c>
      <c r="Q27" s="24">
        <f>'Proposed Rates'!F111</f>
        <v>0</v>
      </c>
      <c r="R27" s="29">
        <f t="shared" si="18"/>
        <v>500</v>
      </c>
      <c r="S27" s="26">
        <f t="shared" si="12"/>
        <v>0</v>
      </c>
      <c r="T27" s="27"/>
      <c r="U27" s="30">
        <f t="shared" si="1"/>
        <v>0</v>
      </c>
      <c r="V27" s="31" t="str">
        <f t="shared" si="2"/>
        <v/>
      </c>
      <c r="X27" s="24">
        <f>'Proposed Rates'!G111</f>
        <v>0</v>
      </c>
      <c r="Y27" s="29">
        <f t="shared" si="19"/>
        <v>500</v>
      </c>
      <c r="Z27" s="26">
        <f t="shared" si="13"/>
        <v>0</v>
      </c>
      <c r="AA27" s="27"/>
      <c r="AB27" s="30">
        <f t="shared" si="3"/>
        <v>0</v>
      </c>
      <c r="AC27" s="31" t="str">
        <f t="shared" si="4"/>
        <v/>
      </c>
      <c r="AE27" s="24">
        <f>'Proposed Rates'!H111</f>
        <v>0</v>
      </c>
      <c r="AF27" s="29">
        <f t="shared" si="20"/>
        <v>500</v>
      </c>
      <c r="AG27" s="26">
        <f t="shared" si="14"/>
        <v>0</v>
      </c>
      <c r="AH27" s="27"/>
      <c r="AI27" s="30">
        <f t="shared" si="5"/>
        <v>0</v>
      </c>
      <c r="AJ27" s="31" t="str">
        <f t="shared" si="6"/>
        <v/>
      </c>
      <c r="AL27" s="24">
        <f>'Proposed Rates'!I111</f>
        <v>0</v>
      </c>
      <c r="AM27" s="29">
        <f t="shared" si="21"/>
        <v>500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Rates'!D22</f>
        <v>4.8760000000000003</v>
      </c>
      <c r="G29" s="45">
        <f>+$F$19</f>
        <v>500</v>
      </c>
      <c r="H29" s="26">
        <f t="shared" si="0"/>
        <v>2438</v>
      </c>
      <c r="I29" s="27"/>
      <c r="J29" s="24">
        <f>+'&gt;50 (100)'!J29</f>
        <v>5.5079000000000002</v>
      </c>
      <c r="K29" s="45">
        <f>+$F$19</f>
        <v>500</v>
      </c>
      <c r="L29" s="26">
        <f t="shared" si="22"/>
        <v>2753.9500000000003</v>
      </c>
      <c r="M29" s="27"/>
      <c r="N29" s="30">
        <f t="shared" si="23"/>
        <v>315.95000000000027</v>
      </c>
      <c r="O29" s="31">
        <f t="shared" si="24"/>
        <v>0.12959392945036927</v>
      </c>
      <c r="Q29" s="24">
        <f>+'&gt;50 (100)'!Q29</f>
        <v>5.9028</v>
      </c>
      <c r="R29" s="45">
        <f>+$F$19</f>
        <v>500</v>
      </c>
      <c r="S29" s="26">
        <f t="shared" si="25"/>
        <v>2951.4</v>
      </c>
      <c r="T29" s="27"/>
      <c r="U29" s="30">
        <f t="shared" si="1"/>
        <v>197.44999999999982</v>
      </c>
      <c r="V29" s="31">
        <f t="shared" si="2"/>
        <v>7.1697017011928252E-2</v>
      </c>
      <c r="X29" s="24">
        <f>+'&gt;50 (100)'!X29</f>
        <v>6.2610000000000001</v>
      </c>
      <c r="Y29" s="45">
        <f>+$F$19</f>
        <v>500</v>
      </c>
      <c r="Z29" s="26">
        <f t="shared" si="26"/>
        <v>3130.5</v>
      </c>
      <c r="AA29" s="27"/>
      <c r="AB29" s="30">
        <f t="shared" si="3"/>
        <v>179.09999999999991</v>
      </c>
      <c r="AC29" s="31">
        <f t="shared" si="4"/>
        <v>6.0683065663752762E-2</v>
      </c>
      <c r="AE29" s="24">
        <f>+'&gt;50 (100)'!AE29</f>
        <v>6.5057999999999998</v>
      </c>
      <c r="AF29" s="45">
        <f>+$F$19</f>
        <v>500</v>
      </c>
      <c r="AG29" s="26">
        <f t="shared" si="27"/>
        <v>3252.9</v>
      </c>
      <c r="AH29" s="27"/>
      <c r="AI29" s="30">
        <f t="shared" si="5"/>
        <v>122.40000000000009</v>
      </c>
      <c r="AJ29" s="31">
        <f t="shared" si="6"/>
        <v>3.9099185433636829E-2</v>
      </c>
      <c r="AL29" s="24">
        <f>+'&gt;50 (100)'!AL29</f>
        <v>6.6955</v>
      </c>
      <c r="AM29" s="45">
        <f>+$F$19</f>
        <v>500</v>
      </c>
      <c r="AN29" s="26">
        <f t="shared" si="28"/>
        <v>3347.75</v>
      </c>
      <c r="AO29" s="27"/>
      <c r="AP29" s="30">
        <f t="shared" si="7"/>
        <v>94.849999999999909</v>
      </c>
      <c r="AQ29" s="31">
        <f t="shared" si="8"/>
        <v>2.9158596944265088E-2</v>
      </c>
    </row>
    <row r="30" spans="2:43" x14ac:dyDescent="0.25">
      <c r="B30" s="21" t="s">
        <v>21</v>
      </c>
      <c r="C30" s="21"/>
      <c r="D30" s="22"/>
      <c r="E30" s="23"/>
      <c r="F30" s="24"/>
      <c r="G30" s="25">
        <f t="shared" ref="G30" si="29">$F$18</f>
        <v>255500</v>
      </c>
      <c r="H30" s="26">
        <f t="shared" si="0"/>
        <v>0</v>
      </c>
      <c r="I30" s="27"/>
      <c r="J30" s="24"/>
      <c r="K30" s="25">
        <f t="shared" ref="K30:K38" si="30">$F$18</f>
        <v>255500</v>
      </c>
      <c r="L30" s="26">
        <f t="shared" si="22"/>
        <v>0</v>
      </c>
      <c r="M30" s="27"/>
      <c r="N30" s="30">
        <f t="shared" si="23"/>
        <v>0</v>
      </c>
      <c r="O30" s="31" t="str">
        <f t="shared" si="24"/>
        <v/>
      </c>
      <c r="Q30" s="24"/>
      <c r="R30" s="25">
        <f t="shared" ref="R30:R38" si="31">$F$18</f>
        <v>255500</v>
      </c>
      <c r="S30" s="26">
        <f t="shared" si="25"/>
        <v>0</v>
      </c>
      <c r="T30" s="27"/>
      <c r="U30" s="30">
        <f t="shared" si="1"/>
        <v>0</v>
      </c>
      <c r="V30" s="31" t="str">
        <f t="shared" si="2"/>
        <v/>
      </c>
      <c r="X30" s="24"/>
      <c r="Y30" s="25">
        <f t="shared" ref="Y30:Y38" si="32">$F$18</f>
        <v>255500</v>
      </c>
      <c r="Z30" s="26">
        <f t="shared" si="26"/>
        <v>0</v>
      </c>
      <c r="AA30" s="27"/>
      <c r="AB30" s="30">
        <f t="shared" si="3"/>
        <v>0</v>
      </c>
      <c r="AC30" s="31" t="str">
        <f t="shared" si="4"/>
        <v/>
      </c>
      <c r="AE30" s="24"/>
      <c r="AF30" s="25">
        <f t="shared" ref="AF30:AF38" si="33">$F$18</f>
        <v>255500</v>
      </c>
      <c r="AG30" s="26">
        <f t="shared" si="27"/>
        <v>0</v>
      </c>
      <c r="AH30" s="27"/>
      <c r="AI30" s="30">
        <f t="shared" si="5"/>
        <v>0</v>
      </c>
      <c r="AJ30" s="31" t="str">
        <f t="shared" si="6"/>
        <v/>
      </c>
      <c r="AL30" s="24"/>
      <c r="AM30" s="25">
        <f t="shared" ref="AM30:AM38" si="34">$F$18</f>
        <v>255500</v>
      </c>
      <c r="AN30" s="26">
        <f t="shared" si="28"/>
        <v>0</v>
      </c>
      <c r="AO30" s="27"/>
      <c r="AP30" s="30">
        <f t="shared" si="7"/>
        <v>0</v>
      </c>
      <c r="AQ30" s="31" t="str">
        <f t="shared" si="8"/>
        <v/>
      </c>
    </row>
    <row r="31" spans="2:43" x14ac:dyDescent="0.25">
      <c r="B31" s="21" t="s">
        <v>136</v>
      </c>
      <c r="C31" s="21"/>
      <c r="D31" s="22" t="s">
        <v>59</v>
      </c>
      <c r="E31" s="23"/>
      <c r="F31" s="24">
        <f>+'Proposed Rates'!D69</f>
        <v>0</v>
      </c>
      <c r="G31" s="45">
        <f>+$F$19</f>
        <v>500</v>
      </c>
      <c r="H31" s="26">
        <f t="shared" si="0"/>
        <v>0</v>
      </c>
      <c r="I31" s="27"/>
      <c r="J31" s="24">
        <f>+'&gt;50 (100)'!J31</f>
        <v>-1.7600000000000001E-2</v>
      </c>
      <c r="K31" s="45">
        <f>+$F$19</f>
        <v>500</v>
      </c>
      <c r="L31" s="26">
        <f t="shared" si="22"/>
        <v>-8.8000000000000007</v>
      </c>
      <c r="M31" s="27"/>
      <c r="N31" s="30">
        <f t="shared" si="23"/>
        <v>-8.8000000000000007</v>
      </c>
      <c r="O31" s="31" t="str">
        <f t="shared" si="24"/>
        <v/>
      </c>
      <c r="Q31" s="24">
        <f>+'&gt;50 (100)'!Q31</f>
        <v>-1.7600000000000001E-2</v>
      </c>
      <c r="R31" s="45">
        <f>+$F$19</f>
        <v>500</v>
      </c>
      <c r="S31" s="26">
        <f t="shared" si="25"/>
        <v>-8.8000000000000007</v>
      </c>
      <c r="T31" s="27"/>
      <c r="U31" s="30">
        <f t="shared" si="1"/>
        <v>0</v>
      </c>
      <c r="V31" s="31">
        <f t="shared" si="2"/>
        <v>0</v>
      </c>
      <c r="X31" s="24">
        <f>+'&gt;50 (100)'!X31</f>
        <v>0</v>
      </c>
      <c r="Y31" s="45">
        <f>+$F$19</f>
        <v>500</v>
      </c>
      <c r="Z31" s="26">
        <f t="shared" si="26"/>
        <v>0</v>
      </c>
      <c r="AA31" s="27"/>
      <c r="AB31" s="30">
        <f t="shared" si="3"/>
        <v>8.8000000000000007</v>
      </c>
      <c r="AC31" s="31">
        <f t="shared" si="4"/>
        <v>-1</v>
      </c>
      <c r="AE31" s="24">
        <f>+'&gt;50 (100)'!AE31</f>
        <v>0</v>
      </c>
      <c r="AF31" s="45">
        <f>+$F$19</f>
        <v>500</v>
      </c>
      <c r="AG31" s="26">
        <f t="shared" si="27"/>
        <v>0</v>
      </c>
      <c r="AH31" s="27"/>
      <c r="AI31" s="30">
        <f t="shared" si="5"/>
        <v>0</v>
      </c>
      <c r="AJ31" s="31" t="str">
        <f t="shared" si="6"/>
        <v/>
      </c>
      <c r="AL31" s="24">
        <f>+'&gt;50 (100)'!AL31</f>
        <v>0</v>
      </c>
      <c r="AM31" s="45">
        <f>+$F$19</f>
        <v>500</v>
      </c>
      <c r="AN31" s="26">
        <f t="shared" si="28"/>
        <v>0</v>
      </c>
      <c r="AO31" s="27"/>
      <c r="AP31" s="30">
        <f t="shared" si="7"/>
        <v>0</v>
      </c>
      <c r="AQ31" s="31" t="str">
        <f t="shared" si="8"/>
        <v/>
      </c>
    </row>
    <row r="32" spans="2:43" x14ac:dyDescent="0.25">
      <c r="B32" s="33"/>
      <c r="C32" s="21"/>
      <c r="D32" s="22"/>
      <c r="E32" s="23"/>
      <c r="F32" s="24"/>
      <c r="G32" s="25">
        <f t="shared" ref="G32:G38" si="35">$F$18</f>
        <v>255500</v>
      </c>
      <c r="H32" s="26">
        <f t="shared" si="0"/>
        <v>0</v>
      </c>
      <c r="I32" s="27"/>
      <c r="J32" s="28"/>
      <c r="K32" s="25">
        <f t="shared" si="30"/>
        <v>255500</v>
      </c>
      <c r="L32" s="26">
        <f t="shared" si="22"/>
        <v>0</v>
      </c>
      <c r="M32" s="27"/>
      <c r="N32" s="30">
        <f t="shared" si="23"/>
        <v>0</v>
      </c>
      <c r="O32" s="31" t="str">
        <f t="shared" si="24"/>
        <v/>
      </c>
      <c r="Q32" s="28"/>
      <c r="R32" s="25">
        <f t="shared" si="31"/>
        <v>255500</v>
      </c>
      <c r="S32" s="26">
        <f t="shared" si="25"/>
        <v>0</v>
      </c>
      <c r="T32" s="27"/>
      <c r="U32" s="30">
        <f t="shared" si="1"/>
        <v>0</v>
      </c>
      <c r="V32" s="31" t="str">
        <f t="shared" si="2"/>
        <v/>
      </c>
      <c r="X32" s="28"/>
      <c r="Y32" s="25">
        <f t="shared" si="32"/>
        <v>255500</v>
      </c>
      <c r="Z32" s="26">
        <f t="shared" si="26"/>
        <v>0</v>
      </c>
      <c r="AA32" s="27"/>
      <c r="AB32" s="30">
        <f t="shared" si="3"/>
        <v>0</v>
      </c>
      <c r="AC32" s="31" t="str">
        <f t="shared" si="4"/>
        <v/>
      </c>
      <c r="AE32" s="28"/>
      <c r="AF32" s="25">
        <f t="shared" si="33"/>
        <v>255500</v>
      </c>
      <c r="AG32" s="26">
        <f t="shared" si="27"/>
        <v>0</v>
      </c>
      <c r="AH32" s="27"/>
      <c r="AI32" s="30">
        <f t="shared" si="5"/>
        <v>0</v>
      </c>
      <c r="AJ32" s="31" t="str">
        <f t="shared" si="6"/>
        <v/>
      </c>
      <c r="AL32" s="28"/>
      <c r="AM32" s="25">
        <f t="shared" si="34"/>
        <v>255500</v>
      </c>
      <c r="AN32" s="26">
        <f t="shared" si="28"/>
        <v>0</v>
      </c>
      <c r="AO32" s="27"/>
      <c r="AP32" s="30">
        <f t="shared" si="7"/>
        <v>0</v>
      </c>
      <c r="AQ32" s="31" t="str">
        <f t="shared" si="8"/>
        <v/>
      </c>
    </row>
    <row r="33" spans="2:43" x14ac:dyDescent="0.25">
      <c r="B33" s="33"/>
      <c r="C33" s="21"/>
      <c r="D33" s="22"/>
      <c r="E33" s="23"/>
      <c r="F33" s="24"/>
      <c r="G33" s="25">
        <f t="shared" si="35"/>
        <v>255500</v>
      </c>
      <c r="H33" s="26">
        <f t="shared" si="0"/>
        <v>0</v>
      </c>
      <c r="I33" s="27"/>
      <c r="J33" s="28"/>
      <c r="K33" s="25">
        <f t="shared" si="30"/>
        <v>255500</v>
      </c>
      <c r="L33" s="26">
        <f t="shared" si="22"/>
        <v>0</v>
      </c>
      <c r="M33" s="27"/>
      <c r="N33" s="30">
        <f t="shared" si="23"/>
        <v>0</v>
      </c>
      <c r="O33" s="31" t="str">
        <f t="shared" si="24"/>
        <v/>
      </c>
      <c r="Q33" s="28"/>
      <c r="R33" s="25">
        <f t="shared" si="31"/>
        <v>255500</v>
      </c>
      <c r="S33" s="26">
        <f t="shared" si="25"/>
        <v>0</v>
      </c>
      <c r="T33" s="27"/>
      <c r="U33" s="30">
        <f t="shared" si="1"/>
        <v>0</v>
      </c>
      <c r="V33" s="31" t="str">
        <f t="shared" si="2"/>
        <v/>
      </c>
      <c r="X33" s="28"/>
      <c r="Y33" s="25">
        <f t="shared" si="32"/>
        <v>255500</v>
      </c>
      <c r="Z33" s="26">
        <f t="shared" si="26"/>
        <v>0</v>
      </c>
      <c r="AA33" s="27"/>
      <c r="AB33" s="30">
        <f t="shared" si="3"/>
        <v>0</v>
      </c>
      <c r="AC33" s="31" t="str">
        <f t="shared" si="4"/>
        <v/>
      </c>
      <c r="AE33" s="28"/>
      <c r="AF33" s="25">
        <f t="shared" si="33"/>
        <v>255500</v>
      </c>
      <c r="AG33" s="26">
        <f t="shared" si="27"/>
        <v>0</v>
      </c>
      <c r="AH33" s="27"/>
      <c r="AI33" s="30">
        <f t="shared" si="5"/>
        <v>0</v>
      </c>
      <c r="AJ33" s="31" t="str">
        <f t="shared" si="6"/>
        <v/>
      </c>
      <c r="AL33" s="28"/>
      <c r="AM33" s="25">
        <f t="shared" si="34"/>
        <v>255500</v>
      </c>
      <c r="AN33" s="26">
        <f t="shared" si="28"/>
        <v>0</v>
      </c>
      <c r="AO33" s="27"/>
      <c r="AP33" s="30">
        <f t="shared" si="7"/>
        <v>0</v>
      </c>
      <c r="AQ33" s="31" t="str">
        <f t="shared" si="8"/>
        <v/>
      </c>
    </row>
    <row r="34" spans="2:43" x14ac:dyDescent="0.25">
      <c r="B34" s="33"/>
      <c r="C34" s="21"/>
      <c r="D34" s="22"/>
      <c r="E34" s="23"/>
      <c r="F34" s="24"/>
      <c r="G34" s="25">
        <f t="shared" si="35"/>
        <v>255500</v>
      </c>
      <c r="H34" s="26">
        <f t="shared" si="0"/>
        <v>0</v>
      </c>
      <c r="I34" s="27"/>
      <c r="J34" s="28"/>
      <c r="K34" s="25">
        <f t="shared" si="30"/>
        <v>255500</v>
      </c>
      <c r="L34" s="26">
        <f t="shared" si="22"/>
        <v>0</v>
      </c>
      <c r="M34" s="27"/>
      <c r="N34" s="30">
        <f t="shared" si="23"/>
        <v>0</v>
      </c>
      <c r="O34" s="31" t="str">
        <f t="shared" si="24"/>
        <v/>
      </c>
      <c r="Q34" s="28"/>
      <c r="R34" s="25">
        <f t="shared" si="31"/>
        <v>255500</v>
      </c>
      <c r="S34" s="26">
        <f t="shared" si="25"/>
        <v>0</v>
      </c>
      <c r="T34" s="27"/>
      <c r="U34" s="30">
        <f t="shared" si="1"/>
        <v>0</v>
      </c>
      <c r="V34" s="31" t="str">
        <f t="shared" si="2"/>
        <v/>
      </c>
      <c r="X34" s="28"/>
      <c r="Y34" s="25">
        <f t="shared" si="32"/>
        <v>255500</v>
      </c>
      <c r="Z34" s="26">
        <f t="shared" si="26"/>
        <v>0</v>
      </c>
      <c r="AA34" s="27"/>
      <c r="AB34" s="30">
        <f t="shared" si="3"/>
        <v>0</v>
      </c>
      <c r="AC34" s="31" t="str">
        <f t="shared" si="4"/>
        <v/>
      </c>
      <c r="AE34" s="28"/>
      <c r="AF34" s="25">
        <f t="shared" si="33"/>
        <v>255500</v>
      </c>
      <c r="AG34" s="26">
        <f t="shared" si="27"/>
        <v>0</v>
      </c>
      <c r="AH34" s="27"/>
      <c r="AI34" s="30">
        <f t="shared" si="5"/>
        <v>0</v>
      </c>
      <c r="AJ34" s="31" t="str">
        <f t="shared" si="6"/>
        <v/>
      </c>
      <c r="AL34" s="28"/>
      <c r="AM34" s="25">
        <f t="shared" si="34"/>
        <v>255500</v>
      </c>
      <c r="AN34" s="26">
        <f t="shared" si="28"/>
        <v>0</v>
      </c>
      <c r="AO34" s="27"/>
      <c r="AP34" s="30">
        <f t="shared" si="7"/>
        <v>0</v>
      </c>
      <c r="AQ34" s="31" t="str">
        <f t="shared" si="8"/>
        <v/>
      </c>
    </row>
    <row r="35" spans="2:43" x14ac:dyDescent="0.25">
      <c r="B35" s="33"/>
      <c r="C35" s="21"/>
      <c r="D35" s="22"/>
      <c r="E35" s="23"/>
      <c r="F35" s="24"/>
      <c r="G35" s="25">
        <f t="shared" si="35"/>
        <v>255500</v>
      </c>
      <c r="H35" s="26">
        <f t="shared" si="0"/>
        <v>0</v>
      </c>
      <c r="I35" s="27"/>
      <c r="J35" s="28"/>
      <c r="K35" s="25">
        <f t="shared" si="30"/>
        <v>255500</v>
      </c>
      <c r="L35" s="26">
        <f t="shared" si="22"/>
        <v>0</v>
      </c>
      <c r="M35" s="27"/>
      <c r="N35" s="30">
        <f t="shared" si="23"/>
        <v>0</v>
      </c>
      <c r="O35" s="31" t="str">
        <f t="shared" si="24"/>
        <v/>
      </c>
      <c r="Q35" s="28"/>
      <c r="R35" s="25">
        <f t="shared" si="31"/>
        <v>255500</v>
      </c>
      <c r="S35" s="26">
        <f t="shared" si="25"/>
        <v>0</v>
      </c>
      <c r="T35" s="27"/>
      <c r="U35" s="30">
        <f t="shared" si="1"/>
        <v>0</v>
      </c>
      <c r="V35" s="31" t="str">
        <f t="shared" si="2"/>
        <v/>
      </c>
      <c r="X35" s="28"/>
      <c r="Y35" s="25">
        <f t="shared" si="32"/>
        <v>255500</v>
      </c>
      <c r="Z35" s="26">
        <f t="shared" si="26"/>
        <v>0</v>
      </c>
      <c r="AA35" s="27"/>
      <c r="AB35" s="30">
        <f t="shared" si="3"/>
        <v>0</v>
      </c>
      <c r="AC35" s="31" t="str">
        <f t="shared" si="4"/>
        <v/>
      </c>
      <c r="AE35" s="28"/>
      <c r="AF35" s="25">
        <f t="shared" si="33"/>
        <v>255500</v>
      </c>
      <c r="AG35" s="26">
        <f t="shared" si="27"/>
        <v>0</v>
      </c>
      <c r="AH35" s="27"/>
      <c r="AI35" s="30">
        <f t="shared" si="5"/>
        <v>0</v>
      </c>
      <c r="AJ35" s="31" t="str">
        <f t="shared" si="6"/>
        <v/>
      </c>
      <c r="AL35" s="28"/>
      <c r="AM35" s="25">
        <f t="shared" si="34"/>
        <v>255500</v>
      </c>
      <c r="AN35" s="26">
        <f t="shared" si="28"/>
        <v>0</v>
      </c>
      <c r="AO35" s="27"/>
      <c r="AP35" s="30">
        <f t="shared" si="7"/>
        <v>0</v>
      </c>
      <c r="AQ35" s="31" t="str">
        <f t="shared" si="8"/>
        <v/>
      </c>
    </row>
    <row r="36" spans="2:43" ht="25" x14ac:dyDescent="0.25">
      <c r="B36" s="229" t="s">
        <v>101</v>
      </c>
      <c r="C36" s="21"/>
      <c r="D36" s="22" t="s">
        <v>59</v>
      </c>
      <c r="E36" s="23"/>
      <c r="F36" s="24">
        <f>+'Proposed Rates'!D54</f>
        <v>0.17169999999999999</v>
      </c>
      <c r="G36" s="25">
        <f>+F19</f>
        <v>500</v>
      </c>
      <c r="H36" s="26">
        <f t="shared" si="0"/>
        <v>85.85</v>
      </c>
      <c r="I36" s="27"/>
      <c r="J36" s="28">
        <f>+'Proposed Rates'!E54</f>
        <v>-0.25490000000000002</v>
      </c>
      <c r="K36" s="25">
        <f>$F19</f>
        <v>500</v>
      </c>
      <c r="L36" s="26">
        <f t="shared" si="22"/>
        <v>-127.45</v>
      </c>
      <c r="M36" s="27"/>
      <c r="N36" s="30">
        <f t="shared" si="23"/>
        <v>-213.3</v>
      </c>
      <c r="O36" s="31">
        <f t="shared" si="24"/>
        <v>-2.4845661036691906</v>
      </c>
      <c r="Q36" s="28">
        <f>+'Proposed Rates'!F54</f>
        <v>-0.25480000000000003</v>
      </c>
      <c r="R36" s="25">
        <f>$F19</f>
        <v>500</v>
      </c>
      <c r="S36" s="26">
        <f t="shared" si="25"/>
        <v>-127.40000000000002</v>
      </c>
      <c r="T36" s="27"/>
      <c r="U36" s="30">
        <f>S36-L36</f>
        <v>4.9999999999982947E-2</v>
      </c>
      <c r="V36" s="31">
        <f t="shared" si="2"/>
        <v>-3.9231071008225145E-4</v>
      </c>
      <c r="X36" s="28">
        <f>+'Proposed Rates'!G54</f>
        <v>0</v>
      </c>
      <c r="Y36" s="25">
        <f>$F19</f>
        <v>500</v>
      </c>
      <c r="Z36" s="26">
        <f t="shared" si="26"/>
        <v>0</v>
      </c>
      <c r="AA36" s="27"/>
      <c r="AB36" s="30">
        <f t="shared" si="3"/>
        <v>127.40000000000002</v>
      </c>
      <c r="AC36" s="31">
        <f t="shared" si="4"/>
        <v>-1</v>
      </c>
      <c r="AE36" s="28">
        <f>+'Proposed Rates'!H54</f>
        <v>0</v>
      </c>
      <c r="AF36" s="25">
        <f>$F19</f>
        <v>500</v>
      </c>
      <c r="AG36" s="26">
        <f t="shared" si="27"/>
        <v>0</v>
      </c>
      <c r="AH36" s="27"/>
      <c r="AI36" s="30">
        <f t="shared" si="5"/>
        <v>0</v>
      </c>
      <c r="AJ36" s="31" t="str">
        <f t="shared" si="6"/>
        <v/>
      </c>
      <c r="AL36" s="28">
        <f>+'Proposed Rates'!I54</f>
        <v>0</v>
      </c>
      <c r="AM36" s="25">
        <f>$F19</f>
        <v>500</v>
      </c>
      <c r="AN36" s="26">
        <f t="shared" si="28"/>
        <v>0</v>
      </c>
      <c r="AO36" s="27"/>
      <c r="AP36" s="30">
        <f t="shared" si="7"/>
        <v>0</v>
      </c>
      <c r="AQ36" s="31" t="str">
        <f t="shared" si="8"/>
        <v/>
      </c>
    </row>
    <row r="37" spans="2:43" x14ac:dyDescent="0.25">
      <c r="B37" s="33"/>
      <c r="C37" s="21"/>
      <c r="D37" s="22"/>
      <c r="E37" s="23"/>
      <c r="F37" s="24"/>
      <c r="G37" s="25">
        <f t="shared" si="35"/>
        <v>255500</v>
      </c>
      <c r="H37" s="26">
        <f t="shared" si="0"/>
        <v>0</v>
      </c>
      <c r="I37" s="27"/>
      <c r="J37" s="28"/>
      <c r="K37" s="25">
        <f t="shared" si="30"/>
        <v>255500</v>
      </c>
      <c r="L37" s="26">
        <f t="shared" si="22"/>
        <v>0</v>
      </c>
      <c r="M37" s="27"/>
      <c r="N37" s="30">
        <f t="shared" si="23"/>
        <v>0</v>
      </c>
      <c r="O37" s="31" t="str">
        <f t="shared" si="24"/>
        <v/>
      </c>
      <c r="Q37" s="28"/>
      <c r="R37" s="25">
        <f t="shared" si="31"/>
        <v>255500</v>
      </c>
      <c r="S37" s="26">
        <f t="shared" si="25"/>
        <v>0</v>
      </c>
      <c r="T37" s="27"/>
      <c r="U37" s="30">
        <f t="shared" si="1"/>
        <v>0</v>
      </c>
      <c r="V37" s="31" t="str">
        <f t="shared" si="2"/>
        <v/>
      </c>
      <c r="X37" s="28"/>
      <c r="Y37" s="25">
        <f t="shared" si="32"/>
        <v>255500</v>
      </c>
      <c r="Z37" s="26">
        <f t="shared" si="26"/>
        <v>0</v>
      </c>
      <c r="AA37" s="27"/>
      <c r="AB37" s="30">
        <f t="shared" si="3"/>
        <v>0</v>
      </c>
      <c r="AC37" s="31" t="str">
        <f t="shared" si="4"/>
        <v/>
      </c>
      <c r="AE37" s="28"/>
      <c r="AF37" s="25">
        <f t="shared" si="33"/>
        <v>255500</v>
      </c>
      <c r="AG37" s="26">
        <f t="shared" si="27"/>
        <v>0</v>
      </c>
      <c r="AH37" s="27"/>
      <c r="AI37" s="30">
        <f t="shared" si="5"/>
        <v>0</v>
      </c>
      <c r="AJ37" s="31" t="str">
        <f t="shared" si="6"/>
        <v/>
      </c>
      <c r="AL37" s="28"/>
      <c r="AM37" s="25">
        <f t="shared" si="34"/>
        <v>255500</v>
      </c>
      <c r="AN37" s="26">
        <f t="shared" si="28"/>
        <v>0</v>
      </c>
      <c r="AO37" s="27"/>
      <c r="AP37" s="30">
        <f t="shared" si="7"/>
        <v>0</v>
      </c>
      <c r="AQ37" s="31" t="str">
        <f t="shared" si="8"/>
        <v/>
      </c>
    </row>
    <row r="38" spans="2:43" x14ac:dyDescent="0.25">
      <c r="B38" s="33"/>
      <c r="C38" s="21"/>
      <c r="D38" s="22"/>
      <c r="E38" s="23"/>
      <c r="F38" s="24"/>
      <c r="G38" s="25">
        <f t="shared" si="35"/>
        <v>255500</v>
      </c>
      <c r="H38" s="26">
        <f t="shared" si="0"/>
        <v>0</v>
      </c>
      <c r="I38" s="27"/>
      <c r="J38" s="28"/>
      <c r="K38" s="25">
        <f t="shared" si="30"/>
        <v>255500</v>
      </c>
      <c r="L38" s="26">
        <f t="shared" si="22"/>
        <v>0</v>
      </c>
      <c r="M38" s="27"/>
      <c r="N38" s="30">
        <f t="shared" si="23"/>
        <v>0</v>
      </c>
      <c r="O38" s="31" t="str">
        <f t="shared" si="24"/>
        <v/>
      </c>
      <c r="Q38" s="28"/>
      <c r="R38" s="25">
        <f t="shared" si="31"/>
        <v>255500</v>
      </c>
      <c r="S38" s="26">
        <f t="shared" si="25"/>
        <v>0</v>
      </c>
      <c r="T38" s="27"/>
      <c r="U38" s="30">
        <f t="shared" si="1"/>
        <v>0</v>
      </c>
      <c r="V38" s="31" t="str">
        <f t="shared" si="2"/>
        <v/>
      </c>
      <c r="X38" s="28"/>
      <c r="Y38" s="25">
        <f t="shared" si="32"/>
        <v>255500</v>
      </c>
      <c r="Z38" s="26">
        <f t="shared" si="26"/>
        <v>0</v>
      </c>
      <c r="AA38" s="27"/>
      <c r="AB38" s="30">
        <f t="shared" si="3"/>
        <v>0</v>
      </c>
      <c r="AC38" s="31" t="str">
        <f t="shared" si="4"/>
        <v/>
      </c>
      <c r="AE38" s="28"/>
      <c r="AF38" s="25">
        <f t="shared" si="33"/>
        <v>255500</v>
      </c>
      <c r="AG38" s="26">
        <f t="shared" si="27"/>
        <v>0</v>
      </c>
      <c r="AH38" s="27"/>
      <c r="AI38" s="30">
        <f t="shared" si="5"/>
        <v>0</v>
      </c>
      <c r="AJ38" s="31" t="str">
        <f t="shared" si="6"/>
        <v/>
      </c>
      <c r="AL38" s="28"/>
      <c r="AM38" s="25">
        <f t="shared" si="34"/>
        <v>255500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2723.85</v>
      </c>
      <c r="I39" s="62"/>
      <c r="J39" s="239"/>
      <c r="K39" s="240"/>
      <c r="L39" s="238">
        <f>SUM(L23:L38)</f>
        <v>2817.7000000000003</v>
      </c>
      <c r="M39" s="62"/>
      <c r="N39" s="37">
        <f t="shared" si="23"/>
        <v>93.850000000000364</v>
      </c>
      <c r="O39" s="38">
        <f t="shared" si="24"/>
        <v>3.4454907575674272E-2</v>
      </c>
      <c r="Q39" s="239"/>
      <c r="R39" s="240"/>
      <c r="S39" s="238">
        <f>SUM(S23:S38)</f>
        <v>3027.7099999999996</v>
      </c>
      <c r="T39" s="62"/>
      <c r="U39" s="37">
        <f t="shared" si="1"/>
        <v>210.00999999999931</v>
      </c>
      <c r="V39" s="38">
        <f t="shared" si="2"/>
        <v>7.4532420058913043E-2</v>
      </c>
      <c r="X39" s="239"/>
      <c r="Y39" s="240"/>
      <c r="Z39" s="238">
        <f>SUM(Z23:Z38)</f>
        <v>3354.1</v>
      </c>
      <c r="AA39" s="62"/>
      <c r="AB39" s="37">
        <f t="shared" si="3"/>
        <v>326.39000000000033</v>
      </c>
      <c r="AC39" s="38">
        <f t="shared" si="4"/>
        <v>0.10780094526886669</v>
      </c>
      <c r="AE39" s="239"/>
      <c r="AF39" s="240"/>
      <c r="AG39" s="238">
        <f>SUM(AG23:AG38)</f>
        <v>3483.4500000000003</v>
      </c>
      <c r="AH39" s="62"/>
      <c r="AI39" s="37">
        <f t="shared" si="5"/>
        <v>129.35000000000036</v>
      </c>
      <c r="AJ39" s="38">
        <f t="shared" si="6"/>
        <v>3.8564741659461665E-2</v>
      </c>
      <c r="AL39" s="239"/>
      <c r="AM39" s="240"/>
      <c r="AN39" s="238">
        <f>SUM(AN23:AN38)</f>
        <v>3583.53</v>
      </c>
      <c r="AO39" s="62"/>
      <c r="AP39" s="37">
        <f t="shared" si="7"/>
        <v>100.07999999999993</v>
      </c>
      <c r="AQ39" s="38">
        <f t="shared" si="8"/>
        <v>2.8730138225035503E-2</v>
      </c>
    </row>
    <row r="40" spans="2:43" ht="25" x14ac:dyDescent="0.25">
      <c r="B40" s="40" t="s">
        <v>100</v>
      </c>
      <c r="C40" s="21"/>
      <c r="D40" s="22" t="s">
        <v>59</v>
      </c>
      <c r="E40" s="23"/>
      <c r="F40" s="24">
        <f>+'Proposed Rates'!D40</f>
        <v>-4.0300000000000002E-2</v>
      </c>
      <c r="G40" s="45">
        <f>+$F$19</f>
        <v>500</v>
      </c>
      <c r="H40" s="26">
        <f>G40*F40</f>
        <v>-20.150000000000002</v>
      </c>
      <c r="I40" s="27"/>
      <c r="J40" s="24">
        <f>+'Proposed Rates'!E40</f>
        <v>-0.18210000000000001</v>
      </c>
      <c r="K40" s="45">
        <f>+$F$19</f>
        <v>500</v>
      </c>
      <c r="L40" s="26">
        <f>K40*J40</f>
        <v>-91.050000000000011</v>
      </c>
      <c r="M40" s="27"/>
      <c r="N40" s="30">
        <f>L40-H40</f>
        <v>-70.900000000000006</v>
      </c>
      <c r="O40" s="31">
        <f>IF((H40)=0,"",(N40/H40))</f>
        <v>3.5186104218362284</v>
      </c>
      <c r="Q40" s="24">
        <f>+'Proposed Rates'!F40</f>
        <v>-0.182</v>
      </c>
      <c r="R40" s="45">
        <f>+$F$19</f>
        <v>500</v>
      </c>
      <c r="S40" s="26">
        <f>R40*Q40</f>
        <v>-91</v>
      </c>
      <c r="T40" s="27"/>
      <c r="U40" s="30">
        <f t="shared" si="1"/>
        <v>5.0000000000011369E-2</v>
      </c>
      <c r="V40" s="31">
        <f t="shared" si="2"/>
        <v>-5.4914881933016324E-4</v>
      </c>
      <c r="X40" s="24">
        <f>+'Proposed Rates'!G40</f>
        <v>0</v>
      </c>
      <c r="Y40" s="45">
        <f>+$F$19</f>
        <v>500</v>
      </c>
      <c r="Z40" s="26">
        <f>Y40*X40</f>
        <v>0</v>
      </c>
      <c r="AA40" s="27"/>
      <c r="AB40" s="30">
        <f t="shared" si="3"/>
        <v>91</v>
      </c>
      <c r="AC40" s="31">
        <f t="shared" si="4"/>
        <v>-1</v>
      </c>
      <c r="AE40" s="24">
        <f>+'Proposed Rates'!H40</f>
        <v>0</v>
      </c>
      <c r="AF40" s="45">
        <f>+$F$19</f>
        <v>500</v>
      </c>
      <c r="AG40" s="26">
        <f>AF40*AE40</f>
        <v>0</v>
      </c>
      <c r="AH40" s="27"/>
      <c r="AI40" s="30">
        <f t="shared" si="5"/>
        <v>0</v>
      </c>
      <c r="AJ40" s="31" t="str">
        <f t="shared" si="6"/>
        <v/>
      </c>
      <c r="AL40" s="24">
        <f>+'Proposed Rates'!I40</f>
        <v>0</v>
      </c>
      <c r="AM40" s="45">
        <f>+$F$19</f>
        <v>500</v>
      </c>
      <c r="AN40" s="26">
        <f>AM40*AL40</f>
        <v>0</v>
      </c>
      <c r="AO40" s="27"/>
      <c r="AP40" s="30">
        <f t="shared" si="7"/>
        <v>0</v>
      </c>
      <c r="AQ40" s="31" t="str">
        <f t="shared" si="8"/>
        <v/>
      </c>
    </row>
    <row r="41" spans="2:43" x14ac:dyDescent="0.25">
      <c r="B41" s="172"/>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45"/>
      <c r="AG41" s="26"/>
      <c r="AH41" s="42"/>
      <c r="AI41" s="30"/>
      <c r="AJ41" s="31"/>
      <c r="AL41" s="24"/>
      <c r="AM41" s="25"/>
      <c r="AN41" s="26"/>
      <c r="AO41" s="42"/>
      <c r="AP41" s="30"/>
      <c r="AQ41" s="31"/>
    </row>
    <row r="42" spans="2:43" ht="37.5" x14ac:dyDescent="0.25">
      <c r="B42" s="40" t="s">
        <v>60</v>
      </c>
      <c r="C42" s="21"/>
      <c r="D42" s="22" t="s">
        <v>20</v>
      </c>
      <c r="E42" s="23"/>
      <c r="F42" s="24">
        <f>+'Proposed Rates'!D125</f>
        <v>-1.5E-3</v>
      </c>
      <c r="G42" s="25">
        <f t="shared" ref="G42" si="36">$F$18</f>
        <v>255500</v>
      </c>
      <c r="H42" s="26">
        <f t="shared" ref="H42:H43" si="37">G42*F42</f>
        <v>-383.25</v>
      </c>
      <c r="I42" s="41"/>
      <c r="J42" s="24">
        <f>+'Proposed Rates'!E125</f>
        <v>2.5999999999999999E-3</v>
      </c>
      <c r="K42" s="25">
        <f t="shared" ref="K42" si="38">$F$18</f>
        <v>255500</v>
      </c>
      <c r="L42" s="26">
        <f t="shared" ref="L42:L43" si="39">K42*J42</f>
        <v>664.3</v>
      </c>
      <c r="M42" s="42"/>
      <c r="N42" s="30">
        <f t="shared" ref="N42:N43" si="40">L42-H42</f>
        <v>1047.55</v>
      </c>
      <c r="O42" s="31">
        <f t="shared" ref="O42:O64" si="41">IF((H42)=0,"",(N42/H42))</f>
        <v>-2.7333333333333334</v>
      </c>
      <c r="Q42" s="28">
        <f>+'Proposed Rates'!F125</f>
        <v>0</v>
      </c>
      <c r="R42" s="25">
        <f t="shared" ref="R42" si="42">$F$18</f>
        <v>255500</v>
      </c>
      <c r="S42" s="26">
        <f t="shared" ref="S42:S43" si="43">R42*Q42</f>
        <v>0</v>
      </c>
      <c r="T42" s="42"/>
      <c r="U42" s="30">
        <f t="shared" si="1"/>
        <v>-664.3</v>
      </c>
      <c r="V42" s="31">
        <f t="shared" si="2"/>
        <v>-1</v>
      </c>
      <c r="X42" s="28">
        <f>+'Proposed Rates'!G125</f>
        <v>0</v>
      </c>
      <c r="Y42" s="25">
        <f t="shared" ref="Y42" si="44">$F$18</f>
        <v>255500</v>
      </c>
      <c r="Z42" s="26">
        <f t="shared" ref="Z42:Z43" si="45">Y42*X42</f>
        <v>0</v>
      </c>
      <c r="AA42" s="42"/>
      <c r="AB42" s="30">
        <f t="shared" si="3"/>
        <v>0</v>
      </c>
      <c r="AC42" s="31" t="str">
        <f t="shared" si="4"/>
        <v/>
      </c>
      <c r="AE42" s="28">
        <f>+'Proposed Rates'!H125</f>
        <v>0</v>
      </c>
      <c r="AF42" s="25">
        <f t="shared" ref="AF42" si="46">$F$18</f>
        <v>255500</v>
      </c>
      <c r="AG42" s="26">
        <f t="shared" ref="AG42:AG43" si="47">AF42*AE42</f>
        <v>0</v>
      </c>
      <c r="AH42" s="42"/>
      <c r="AI42" s="30">
        <f t="shared" si="5"/>
        <v>0</v>
      </c>
      <c r="AJ42" s="31" t="str">
        <f t="shared" si="6"/>
        <v/>
      </c>
      <c r="AL42" s="28">
        <f>+'Proposed Rates'!I125</f>
        <v>0</v>
      </c>
      <c r="AM42" s="25">
        <f t="shared" ref="AM42" si="48">$F$18</f>
        <v>255500</v>
      </c>
      <c r="AN42" s="26">
        <f t="shared" ref="AN42:AN43" si="49">AM42*AL42</f>
        <v>0</v>
      </c>
      <c r="AO42" s="42"/>
      <c r="AP42" s="30">
        <f t="shared" si="7"/>
        <v>0</v>
      </c>
      <c r="AQ42" s="31" t="str">
        <f t="shared" si="8"/>
        <v/>
      </c>
    </row>
    <row r="43" spans="2:43" ht="37.5" x14ac:dyDescent="0.25">
      <c r="B43" s="40" t="s">
        <v>106</v>
      </c>
      <c r="C43" s="21"/>
      <c r="D43" s="22" t="s">
        <v>59</v>
      </c>
      <c r="E43" s="23"/>
      <c r="F43" s="24">
        <f>+'Proposed Rates'!D141</f>
        <v>-2.47E-2</v>
      </c>
      <c r="G43" s="45">
        <f>+F19</f>
        <v>500</v>
      </c>
      <c r="H43" s="26">
        <f t="shared" si="37"/>
        <v>-12.35</v>
      </c>
      <c r="I43" s="41"/>
      <c r="J43" s="24">
        <f>+'Proposed Rates'!E141</f>
        <v>-0.1053</v>
      </c>
      <c r="K43" s="45">
        <f>+F19</f>
        <v>500</v>
      </c>
      <c r="L43" s="26">
        <f t="shared" si="39"/>
        <v>-52.650000000000006</v>
      </c>
      <c r="M43" s="42"/>
      <c r="N43" s="30">
        <f t="shared" si="40"/>
        <v>-40.300000000000004</v>
      </c>
      <c r="O43" s="31">
        <f t="shared" si="41"/>
        <v>3.2631578947368425</v>
      </c>
      <c r="Q43" s="28">
        <f>+'Proposed Rates'!F141</f>
        <v>0</v>
      </c>
      <c r="R43" s="45">
        <f>$F$19</f>
        <v>500</v>
      </c>
      <c r="S43" s="26">
        <f t="shared" si="43"/>
        <v>0</v>
      </c>
      <c r="T43" s="42"/>
      <c r="U43" s="30">
        <f t="shared" si="1"/>
        <v>52.650000000000006</v>
      </c>
      <c r="V43" s="31">
        <f t="shared" si="2"/>
        <v>-1</v>
      </c>
      <c r="X43" s="28">
        <f>+'Proposed Rates'!G141</f>
        <v>0</v>
      </c>
      <c r="Y43" s="45">
        <f>$F$19</f>
        <v>500</v>
      </c>
      <c r="Z43" s="26">
        <f t="shared" si="45"/>
        <v>0</v>
      </c>
      <c r="AA43" s="42"/>
      <c r="AB43" s="30">
        <f t="shared" si="3"/>
        <v>0</v>
      </c>
      <c r="AC43" s="31" t="str">
        <f t="shared" si="4"/>
        <v/>
      </c>
      <c r="AE43" s="28">
        <f>+'Proposed Rates'!H141</f>
        <v>0</v>
      </c>
      <c r="AF43" s="45">
        <f>$F$19</f>
        <v>500</v>
      </c>
      <c r="AG43" s="26">
        <f t="shared" si="47"/>
        <v>0</v>
      </c>
      <c r="AH43" s="42"/>
      <c r="AI43" s="30">
        <f t="shared" si="5"/>
        <v>0</v>
      </c>
      <c r="AJ43" s="31" t="str">
        <f t="shared" si="6"/>
        <v/>
      </c>
      <c r="AL43" s="28">
        <f>+'Proposed Rates'!I141</f>
        <v>0</v>
      </c>
      <c r="AM43" s="45">
        <f>$F$19</f>
        <v>500</v>
      </c>
      <c r="AN43" s="26">
        <f t="shared" si="49"/>
        <v>0</v>
      </c>
      <c r="AO43" s="42"/>
      <c r="AP43" s="30">
        <f t="shared" si="7"/>
        <v>0</v>
      </c>
      <c r="AQ43" s="31" t="str">
        <f t="shared" si="8"/>
        <v/>
      </c>
    </row>
    <row r="44" spans="2:43" x14ac:dyDescent="0.25">
      <c r="B44" s="43" t="s">
        <v>24</v>
      </c>
      <c r="C44" s="21"/>
      <c r="D44" s="22" t="s">
        <v>59</v>
      </c>
      <c r="E44" s="23"/>
      <c r="F44" s="44">
        <f>'Proposed Rates'!D235</f>
        <v>2.452E-2</v>
      </c>
      <c r="G44" s="45">
        <f>+$F$19</f>
        <v>500</v>
      </c>
      <c r="H44" s="26">
        <f>G44*F44</f>
        <v>12.26</v>
      </c>
      <c r="I44" s="27"/>
      <c r="J44" s="46">
        <f>'Proposed Rates'!E235</f>
        <v>2.4340000000000001E-2</v>
      </c>
      <c r="K44" s="45">
        <f>+$F$19</f>
        <v>500</v>
      </c>
      <c r="L44" s="26">
        <f>K44*J44</f>
        <v>12.17</v>
      </c>
      <c r="M44" s="27"/>
      <c r="N44" s="30">
        <f>L44-H44</f>
        <v>-8.9999999999999858E-2</v>
      </c>
      <c r="O44" s="31">
        <f>IF((H44)=0,"",(N44/H44))</f>
        <v>-7.3409461663947687E-3</v>
      </c>
      <c r="Q44" s="46">
        <f>'Proposed Rates'!F235</f>
        <v>2.4649999999999998E-2</v>
      </c>
      <c r="R44" s="45">
        <f>+$F$19</f>
        <v>500</v>
      </c>
      <c r="S44" s="26">
        <f>R44*Q44</f>
        <v>12.324999999999999</v>
      </c>
      <c r="T44" s="27"/>
      <c r="U44" s="30">
        <f t="shared" si="1"/>
        <v>0.15499999999999936</v>
      </c>
      <c r="V44" s="31">
        <f t="shared" si="2"/>
        <v>1.2736236647493784E-2</v>
      </c>
      <c r="X44" s="46">
        <f>'Proposed Rates'!G235</f>
        <v>2.494E-2</v>
      </c>
      <c r="Y44" s="45">
        <f>+$F$19</f>
        <v>500</v>
      </c>
      <c r="Z44" s="26">
        <f>Y44*X44</f>
        <v>12.47</v>
      </c>
      <c r="AA44" s="27"/>
      <c r="AB44" s="30">
        <f t="shared" si="3"/>
        <v>0.14500000000000135</v>
      </c>
      <c r="AC44" s="31">
        <f t="shared" si="4"/>
        <v>1.1764705882353052E-2</v>
      </c>
      <c r="AE44" s="46">
        <f>'Proposed Rates'!H235</f>
        <v>2.5180000000000001E-2</v>
      </c>
      <c r="AF44" s="45">
        <f>+$F$19</f>
        <v>500</v>
      </c>
      <c r="AG44" s="26">
        <f>AF44*AE44</f>
        <v>12.59</v>
      </c>
      <c r="AH44" s="27"/>
      <c r="AI44" s="30">
        <f t="shared" si="5"/>
        <v>0.11999999999999922</v>
      </c>
      <c r="AJ44" s="31">
        <f t="shared" si="6"/>
        <v>9.6230954290296086E-3</v>
      </c>
      <c r="AL44" s="46">
        <f>'Proposed Rates'!I235</f>
        <v>2.5520000000000001E-2</v>
      </c>
      <c r="AM44" s="45">
        <f>+$F$19</f>
        <v>500</v>
      </c>
      <c r="AN44" s="26">
        <f>AM44*AL44</f>
        <v>12.76</v>
      </c>
      <c r="AO44" s="27"/>
      <c r="AP44" s="30">
        <f t="shared" si="7"/>
        <v>0.16999999999999993</v>
      </c>
      <c r="AQ44" s="31">
        <f t="shared" si="8"/>
        <v>1.3502779984114371E-2</v>
      </c>
    </row>
    <row r="45" spans="2:43" x14ac:dyDescent="0.25">
      <c r="B45" s="43" t="s">
        <v>25</v>
      </c>
      <c r="C45" s="21"/>
      <c r="D45" s="22"/>
      <c r="E45" s="23"/>
      <c r="F45" s="47"/>
      <c r="G45" s="48">
        <f>$F$18*(1+$F$73)-$F$18</f>
        <v>8559.25</v>
      </c>
      <c r="H45" s="26">
        <f t="shared" ref="H45" si="50">G45*F45</f>
        <v>0</v>
      </c>
      <c r="I45" s="27"/>
      <c r="J45" s="49"/>
      <c r="K45" s="48">
        <f>$F$18*(1+$J$73)-$F$18</f>
        <v>8635.9000000000233</v>
      </c>
      <c r="L45" s="26">
        <f t="shared" ref="L45" si="51">K45*J45</f>
        <v>0</v>
      </c>
      <c r="M45" s="27"/>
      <c r="N45" s="30">
        <f t="shared" ref="N45" si="52">L45-H45</f>
        <v>0</v>
      </c>
      <c r="O45" s="31" t="str">
        <f t="shared" ref="O45" si="53">IF((H45)=0,"",(N45/H45))</f>
        <v/>
      </c>
      <c r="Q45" s="49"/>
      <c r="R45" s="48">
        <f>$F$18*(1+Q73)-$F$18</f>
        <v>8635.9000000000233</v>
      </c>
      <c r="S45" s="26">
        <f t="shared" ref="S45" si="54">R45*Q45</f>
        <v>0</v>
      </c>
      <c r="T45" s="27"/>
      <c r="U45" s="30">
        <f t="shared" si="1"/>
        <v>0</v>
      </c>
      <c r="V45" s="31" t="str">
        <f t="shared" si="2"/>
        <v/>
      </c>
      <c r="X45" s="49"/>
      <c r="Y45" s="48">
        <f>$F$18*(1+X73)-$F$18</f>
        <v>8635.9000000000233</v>
      </c>
      <c r="Z45" s="26">
        <f t="shared" ref="Z45" si="55">Y45*X45</f>
        <v>0</v>
      </c>
      <c r="AA45" s="27"/>
      <c r="AB45" s="30">
        <f t="shared" si="3"/>
        <v>0</v>
      </c>
      <c r="AC45" s="31" t="str">
        <f t="shared" si="4"/>
        <v/>
      </c>
      <c r="AE45" s="49"/>
      <c r="AF45" s="48">
        <f>$F$18*(1+AE73)-$F$18</f>
        <v>8635.9000000000233</v>
      </c>
      <c r="AG45" s="26">
        <f t="shared" ref="AG45" si="56">AF45*AE45</f>
        <v>0</v>
      </c>
      <c r="AH45" s="27"/>
      <c r="AI45" s="30">
        <f t="shared" si="5"/>
        <v>0</v>
      </c>
      <c r="AJ45" s="31" t="str">
        <f t="shared" si="6"/>
        <v/>
      </c>
      <c r="AL45" s="49"/>
      <c r="AM45" s="48">
        <f>$F$18*(1+AL73)-$F$18</f>
        <v>8635.9000000000233</v>
      </c>
      <c r="AN45" s="26">
        <f t="shared" ref="AN45" si="57">AM45*AL45</f>
        <v>0</v>
      </c>
      <c r="AO45" s="27"/>
      <c r="AP45" s="30">
        <f t="shared" si="7"/>
        <v>0</v>
      </c>
      <c r="AQ45" s="31" t="str">
        <f t="shared" si="8"/>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2320.3599999999997</v>
      </c>
      <c r="I47" s="36"/>
      <c r="J47" s="53"/>
      <c r="K47" s="55"/>
      <c r="L47" s="54">
        <f>SUM(L40:L46)+L39</f>
        <v>3350.4700000000003</v>
      </c>
      <c r="M47" s="36"/>
      <c r="N47" s="37">
        <f t="shared" ref="N47:N64" si="58">L47-H47</f>
        <v>1030.1100000000006</v>
      </c>
      <c r="O47" s="38">
        <f t="shared" si="41"/>
        <v>0.44394404316571595</v>
      </c>
      <c r="Q47" s="53"/>
      <c r="R47" s="55"/>
      <c r="S47" s="54">
        <f>SUM(S40:S46)+S39</f>
        <v>2949.0349999999994</v>
      </c>
      <c r="T47" s="36"/>
      <c r="U47" s="37">
        <f t="shared" si="1"/>
        <v>-401.43500000000085</v>
      </c>
      <c r="V47" s="38">
        <f t="shared" si="2"/>
        <v>-0.11981453348336228</v>
      </c>
      <c r="X47" s="53"/>
      <c r="Y47" s="55"/>
      <c r="Z47" s="54">
        <f>SUM(Z40:Z46)+Z39</f>
        <v>3366.5699999999997</v>
      </c>
      <c r="AA47" s="36"/>
      <c r="AB47" s="37">
        <f t="shared" si="3"/>
        <v>417.53500000000031</v>
      </c>
      <c r="AC47" s="38">
        <f t="shared" si="4"/>
        <v>0.14158360277175427</v>
      </c>
      <c r="AE47" s="53"/>
      <c r="AF47" s="55"/>
      <c r="AG47" s="54">
        <f>SUM(AG40:AG46)+AG39</f>
        <v>3496.0400000000004</v>
      </c>
      <c r="AH47" s="36"/>
      <c r="AI47" s="37">
        <f t="shared" si="5"/>
        <v>129.47000000000071</v>
      </c>
      <c r="AJ47" s="38">
        <f t="shared" si="6"/>
        <v>3.8457539869956876E-2</v>
      </c>
      <c r="AL47" s="53"/>
      <c r="AM47" s="55"/>
      <c r="AN47" s="54">
        <f>SUM(AN40:AN46)+AN39</f>
        <v>3596.2900000000004</v>
      </c>
      <c r="AO47" s="36"/>
      <c r="AP47" s="37">
        <f t="shared" si="7"/>
        <v>100.25</v>
      </c>
      <c r="AQ47" s="38">
        <f t="shared" si="8"/>
        <v>2.8675301197926793E-2</v>
      </c>
    </row>
    <row r="48" spans="2:43" x14ac:dyDescent="0.25">
      <c r="B48" s="27" t="s">
        <v>28</v>
      </c>
      <c r="C48" s="27"/>
      <c r="D48" s="56" t="s">
        <v>59</v>
      </c>
      <c r="E48" s="57"/>
      <c r="F48" s="28">
        <f>'Proposed Rates'!D155</f>
        <v>2.9016999999999999</v>
      </c>
      <c r="G48" s="58">
        <f>+$F$19</f>
        <v>500</v>
      </c>
      <c r="H48" s="26">
        <f>G48*F48</f>
        <v>1450.85</v>
      </c>
      <c r="I48" s="27"/>
      <c r="J48" s="28">
        <f>'Proposed Rates'!E155</f>
        <v>2.9016999999999999</v>
      </c>
      <c r="K48" s="58">
        <f>+$F$19</f>
        <v>500</v>
      </c>
      <c r="L48" s="26">
        <f>K48*J48</f>
        <v>1450.85</v>
      </c>
      <c r="M48" s="27"/>
      <c r="N48" s="30">
        <f t="shared" si="58"/>
        <v>0</v>
      </c>
      <c r="O48" s="31">
        <f t="shared" si="41"/>
        <v>0</v>
      </c>
      <c r="Q48" s="28">
        <f>'Proposed Rates'!F155</f>
        <v>2.9016999999999999</v>
      </c>
      <c r="R48" s="58">
        <f>+$F$19</f>
        <v>500</v>
      </c>
      <c r="S48" s="26">
        <f>R48*Q48</f>
        <v>1450.85</v>
      </c>
      <c r="T48" s="27"/>
      <c r="U48" s="30">
        <f t="shared" si="1"/>
        <v>0</v>
      </c>
      <c r="V48" s="31">
        <f t="shared" si="2"/>
        <v>0</v>
      </c>
      <c r="X48" s="28">
        <f>'Proposed Rates'!G155</f>
        <v>2.9016999999999999</v>
      </c>
      <c r="Y48" s="58">
        <f>+$F$19</f>
        <v>500</v>
      </c>
      <c r="Z48" s="26">
        <f>Y48*X48</f>
        <v>1450.85</v>
      </c>
      <c r="AA48" s="27"/>
      <c r="AB48" s="30">
        <f t="shared" si="3"/>
        <v>0</v>
      </c>
      <c r="AC48" s="31">
        <f t="shared" si="4"/>
        <v>0</v>
      </c>
      <c r="AE48" s="28">
        <f>'Proposed Rates'!H155</f>
        <v>2.9016999999999999</v>
      </c>
      <c r="AF48" s="58">
        <f>+$F$19</f>
        <v>500</v>
      </c>
      <c r="AG48" s="26">
        <f>AF48*AE48</f>
        <v>1450.85</v>
      </c>
      <c r="AH48" s="27"/>
      <c r="AI48" s="30">
        <f t="shared" si="5"/>
        <v>0</v>
      </c>
      <c r="AJ48" s="31">
        <f t="shared" si="6"/>
        <v>0</v>
      </c>
      <c r="AL48" s="28">
        <f>'Proposed Rates'!I155</f>
        <v>2.9016999999999999</v>
      </c>
      <c r="AM48" s="58">
        <f>+$F$19</f>
        <v>500</v>
      </c>
      <c r="AN48" s="26">
        <f>AM48*AL48</f>
        <v>1450.85</v>
      </c>
      <c r="AO48" s="27"/>
      <c r="AP48" s="30">
        <f t="shared" si="7"/>
        <v>0</v>
      </c>
      <c r="AQ48" s="31">
        <f t="shared" si="8"/>
        <v>0</v>
      </c>
    </row>
    <row r="49" spans="2:43" ht="25" x14ac:dyDescent="0.25">
      <c r="B49" s="60" t="s">
        <v>29</v>
      </c>
      <c r="C49" s="27"/>
      <c r="D49" s="56" t="s">
        <v>59</v>
      </c>
      <c r="E49" s="57"/>
      <c r="F49" s="28">
        <f>'Proposed Rates'!D169</f>
        <v>2.0474000000000001</v>
      </c>
      <c r="G49" s="58">
        <f>G48</f>
        <v>500</v>
      </c>
      <c r="H49" s="26">
        <f>G49*F49</f>
        <v>1023.7</v>
      </c>
      <c r="I49" s="27"/>
      <c r="J49" s="28">
        <f>'Proposed Rates'!E169</f>
        <v>2.0474000000000001</v>
      </c>
      <c r="K49" s="58">
        <f>K48</f>
        <v>500</v>
      </c>
      <c r="L49" s="26">
        <f>K49*J49</f>
        <v>1023.7</v>
      </c>
      <c r="M49" s="27"/>
      <c r="N49" s="30">
        <f t="shared" si="58"/>
        <v>0</v>
      </c>
      <c r="O49" s="31">
        <f t="shared" si="41"/>
        <v>0</v>
      </c>
      <c r="Q49" s="28">
        <f>'Proposed Rates'!F169</f>
        <v>2.0474000000000001</v>
      </c>
      <c r="R49" s="58">
        <f>R48</f>
        <v>500</v>
      </c>
      <c r="S49" s="26">
        <f>R49*Q49</f>
        <v>1023.7</v>
      </c>
      <c r="T49" s="27"/>
      <c r="U49" s="30">
        <f t="shared" si="1"/>
        <v>0</v>
      </c>
      <c r="V49" s="31">
        <f t="shared" si="2"/>
        <v>0</v>
      </c>
      <c r="X49" s="28">
        <f>'Proposed Rates'!G169</f>
        <v>2.0474000000000001</v>
      </c>
      <c r="Y49" s="58">
        <f>Y48</f>
        <v>500</v>
      </c>
      <c r="Z49" s="26">
        <f>Y49*X49</f>
        <v>1023.7</v>
      </c>
      <c r="AA49" s="27"/>
      <c r="AB49" s="30">
        <f t="shared" si="3"/>
        <v>0</v>
      </c>
      <c r="AC49" s="31">
        <f t="shared" si="4"/>
        <v>0</v>
      </c>
      <c r="AE49" s="28">
        <f>'Proposed Rates'!H169</f>
        <v>2.0474000000000001</v>
      </c>
      <c r="AF49" s="58">
        <f>AF48</f>
        <v>500</v>
      </c>
      <c r="AG49" s="26">
        <f>AF49*AE49</f>
        <v>1023.7</v>
      </c>
      <c r="AH49" s="27"/>
      <c r="AI49" s="30">
        <f t="shared" si="5"/>
        <v>0</v>
      </c>
      <c r="AJ49" s="31">
        <f t="shared" si="6"/>
        <v>0</v>
      </c>
      <c r="AL49" s="28">
        <f>'Proposed Rates'!I169</f>
        <v>2.0474000000000001</v>
      </c>
      <c r="AM49" s="58">
        <f>AM48</f>
        <v>500</v>
      </c>
      <c r="AN49" s="26">
        <f>AM49*AL49</f>
        <v>1023.7</v>
      </c>
      <c r="AO49" s="27"/>
      <c r="AP49" s="30">
        <f t="shared" si="7"/>
        <v>0</v>
      </c>
      <c r="AQ49" s="31">
        <f t="shared" si="8"/>
        <v>0</v>
      </c>
    </row>
    <row r="50" spans="2:43" ht="26" x14ac:dyDescent="0.25">
      <c r="B50" s="50" t="s">
        <v>30</v>
      </c>
      <c r="C50" s="35"/>
      <c r="D50" s="35"/>
      <c r="E50" s="35"/>
      <c r="F50" s="61"/>
      <c r="G50" s="53"/>
      <c r="H50" s="54">
        <f>SUM(H47:H49)</f>
        <v>4794.91</v>
      </c>
      <c r="I50" s="62"/>
      <c r="J50" s="63"/>
      <c r="K50" s="53"/>
      <c r="L50" s="54">
        <f>SUM(L47:L49)</f>
        <v>5825.0199999999995</v>
      </c>
      <c r="M50" s="62"/>
      <c r="N50" s="37">
        <f t="shared" si="58"/>
        <v>1030.1099999999997</v>
      </c>
      <c r="O50" s="38">
        <f t="shared" si="41"/>
        <v>0.21483406362163204</v>
      </c>
      <c r="Q50" s="63"/>
      <c r="R50" s="53"/>
      <c r="S50" s="54">
        <f>SUM(S47:S49)</f>
        <v>5423.5849999999991</v>
      </c>
      <c r="T50" s="62"/>
      <c r="U50" s="37">
        <f t="shared" si="1"/>
        <v>-401.4350000000004</v>
      </c>
      <c r="V50" s="38">
        <f t="shared" si="2"/>
        <v>-6.891564320809207E-2</v>
      </c>
      <c r="X50" s="63"/>
      <c r="Y50" s="53"/>
      <c r="Z50" s="54">
        <f>SUM(Z47:Z49)</f>
        <v>5841.12</v>
      </c>
      <c r="AA50" s="62"/>
      <c r="AB50" s="37">
        <f t="shared" si="3"/>
        <v>417.53500000000076</v>
      </c>
      <c r="AC50" s="38">
        <f t="shared" si="4"/>
        <v>7.6985056931900359E-2</v>
      </c>
      <c r="AE50" s="63"/>
      <c r="AF50" s="53"/>
      <c r="AG50" s="54">
        <f>SUM(AG47:AG49)</f>
        <v>5970.59</v>
      </c>
      <c r="AH50" s="62"/>
      <c r="AI50" s="37">
        <f t="shared" si="5"/>
        <v>129.47000000000025</v>
      </c>
      <c r="AJ50" s="38">
        <f t="shared" si="6"/>
        <v>2.2165269674309082E-2</v>
      </c>
      <c r="AL50" s="63"/>
      <c r="AM50" s="53"/>
      <c r="AN50" s="54">
        <f>SUM(AN47:AN49)</f>
        <v>6070.84</v>
      </c>
      <c r="AO50" s="62"/>
      <c r="AP50" s="37">
        <f t="shared" si="7"/>
        <v>100.25</v>
      </c>
      <c r="AQ50" s="38">
        <f t="shared" si="8"/>
        <v>1.6790635431339282E-2</v>
      </c>
    </row>
    <row r="51" spans="2:43" ht="25" x14ac:dyDescent="0.25">
      <c r="B51" s="65" t="s">
        <v>31</v>
      </c>
      <c r="C51" s="21"/>
      <c r="D51" s="22" t="s">
        <v>20</v>
      </c>
      <c r="E51" s="23"/>
      <c r="F51" s="66">
        <f>'Proposed Rates'!D181</f>
        <v>3.3999999999999998E-3</v>
      </c>
      <c r="G51" s="58">
        <f>F18+G45</f>
        <v>264059.25</v>
      </c>
      <c r="H51" s="67">
        <f t="shared" ref="H51:H54" si="59">G51*F51</f>
        <v>897.80144999999993</v>
      </c>
      <c r="I51" s="27"/>
      <c r="J51" s="66">
        <f>'Proposed Rates'!E181</f>
        <v>3.3999999999999998E-3</v>
      </c>
      <c r="K51" s="58">
        <f>F18+K45</f>
        <v>264135.90000000002</v>
      </c>
      <c r="L51" s="67">
        <f t="shared" ref="L51:L52" si="60">K51*J51</f>
        <v>898.06205999999997</v>
      </c>
      <c r="M51" s="27"/>
      <c r="N51" s="30">
        <f t="shared" si="58"/>
        <v>0.26061000000004242</v>
      </c>
      <c r="O51" s="68">
        <f t="shared" si="41"/>
        <v>2.9027576197392243E-4</v>
      </c>
      <c r="Q51" s="66">
        <f>'Proposed Rates'!F181</f>
        <v>3.3999999999999998E-3</v>
      </c>
      <c r="R51" s="58">
        <f>F18+R45</f>
        <v>264135.90000000002</v>
      </c>
      <c r="S51" s="67">
        <f t="shared" ref="S51:S52" si="61">R51*Q51</f>
        <v>898.06205999999997</v>
      </c>
      <c r="T51" s="27"/>
      <c r="U51" s="30">
        <f t="shared" si="1"/>
        <v>0</v>
      </c>
      <c r="V51" s="68">
        <f t="shared" si="2"/>
        <v>0</v>
      </c>
      <c r="X51" s="66">
        <f>'Proposed Rates'!G181</f>
        <v>3.3999999999999998E-3</v>
      </c>
      <c r="Y51" s="58">
        <f>F18+Y45</f>
        <v>264135.90000000002</v>
      </c>
      <c r="Z51" s="67">
        <f t="shared" ref="Z51:Z52" si="62">Y51*X51</f>
        <v>898.06205999999997</v>
      </c>
      <c r="AA51" s="27"/>
      <c r="AB51" s="30">
        <f t="shared" si="3"/>
        <v>0</v>
      </c>
      <c r="AC51" s="68">
        <f t="shared" si="4"/>
        <v>0</v>
      </c>
      <c r="AE51" s="66">
        <f>'Proposed Rates'!H181</f>
        <v>3.3999999999999998E-3</v>
      </c>
      <c r="AF51" s="58">
        <f>F18+AF45</f>
        <v>264135.90000000002</v>
      </c>
      <c r="AG51" s="67">
        <f t="shared" ref="AG51:AG52" si="63">AF51*AE51</f>
        <v>898.06205999999997</v>
      </c>
      <c r="AH51" s="27"/>
      <c r="AI51" s="30">
        <f t="shared" si="5"/>
        <v>0</v>
      </c>
      <c r="AJ51" s="68">
        <f t="shared" si="6"/>
        <v>0</v>
      </c>
      <c r="AL51" s="66">
        <f>'Proposed Rates'!I181</f>
        <v>3.3999999999999998E-3</v>
      </c>
      <c r="AM51" s="58">
        <f>F18+AM45</f>
        <v>264135.90000000002</v>
      </c>
      <c r="AN51" s="67">
        <f t="shared" ref="AN51:AN52" si="64">AM51*AL51</f>
        <v>898.06205999999997</v>
      </c>
      <c r="AO51" s="27"/>
      <c r="AP51" s="30">
        <f t="shared" si="7"/>
        <v>0</v>
      </c>
      <c r="AQ51" s="68">
        <f t="shared" si="8"/>
        <v>0</v>
      </c>
    </row>
    <row r="52" spans="2:43" ht="25" x14ac:dyDescent="0.25">
      <c r="B52" s="65" t="s">
        <v>32</v>
      </c>
      <c r="C52" s="21"/>
      <c r="D52" s="22" t="s">
        <v>20</v>
      </c>
      <c r="E52" s="23"/>
      <c r="F52" s="66">
        <f>'Proposed Rates'!D195</f>
        <v>5.0000000000000001E-4</v>
      </c>
      <c r="G52" s="58">
        <f>G51</f>
        <v>264059.25</v>
      </c>
      <c r="H52" s="67">
        <f t="shared" si="59"/>
        <v>132.02962500000001</v>
      </c>
      <c r="I52" s="27"/>
      <c r="J52" s="66">
        <f>'Proposed Rates'!E195</f>
        <v>5.0000000000000001E-4</v>
      </c>
      <c r="K52" s="58">
        <f>F18+K45</f>
        <v>264135.90000000002</v>
      </c>
      <c r="L52" s="67">
        <f t="shared" si="60"/>
        <v>132.06795000000002</v>
      </c>
      <c r="M52" s="27"/>
      <c r="N52" s="30">
        <f t="shared" si="58"/>
        <v>3.8325000000014597E-2</v>
      </c>
      <c r="O52" s="68">
        <f t="shared" si="41"/>
        <v>2.9027576197398575E-4</v>
      </c>
      <c r="Q52" s="66">
        <f>'Proposed Rates'!F195</f>
        <v>5.0000000000000001E-4</v>
      </c>
      <c r="R52" s="58">
        <f>F18+R45</f>
        <v>264135.90000000002</v>
      </c>
      <c r="S52" s="67">
        <f t="shared" si="61"/>
        <v>132.06795000000002</v>
      </c>
      <c r="T52" s="27"/>
      <c r="U52" s="30">
        <f t="shared" si="1"/>
        <v>0</v>
      </c>
      <c r="V52" s="68">
        <f t="shared" si="2"/>
        <v>0</v>
      </c>
      <c r="X52" s="66">
        <f>'Proposed Rates'!G195</f>
        <v>5.0000000000000001E-4</v>
      </c>
      <c r="Y52" s="58">
        <f>F18+Y45</f>
        <v>264135.90000000002</v>
      </c>
      <c r="Z52" s="67">
        <f t="shared" si="62"/>
        <v>132.06795000000002</v>
      </c>
      <c r="AA52" s="27"/>
      <c r="AB52" s="30">
        <f t="shared" si="3"/>
        <v>0</v>
      </c>
      <c r="AC52" s="68">
        <f t="shared" si="4"/>
        <v>0</v>
      </c>
      <c r="AE52" s="66">
        <f>'Proposed Rates'!H195</f>
        <v>5.0000000000000001E-4</v>
      </c>
      <c r="AF52" s="58">
        <f>F18+AF45</f>
        <v>264135.90000000002</v>
      </c>
      <c r="AG52" s="67">
        <f t="shared" si="63"/>
        <v>132.06795000000002</v>
      </c>
      <c r="AH52" s="27"/>
      <c r="AI52" s="30">
        <f t="shared" si="5"/>
        <v>0</v>
      </c>
      <c r="AJ52" s="68">
        <f t="shared" si="6"/>
        <v>0</v>
      </c>
      <c r="AL52" s="66">
        <f>'Proposed Rates'!I195</f>
        <v>5.0000000000000001E-4</v>
      </c>
      <c r="AM52" s="58">
        <f>F18+AM45</f>
        <v>264135.90000000002</v>
      </c>
      <c r="AN52" s="67">
        <f t="shared" si="64"/>
        <v>132.06795000000002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0.62</v>
      </c>
      <c r="K53" s="29">
        <v>1</v>
      </c>
      <c r="L53" s="67">
        <f t="shared" ref="L53:L54" si="65">K53*J53</f>
        <v>0.62</v>
      </c>
      <c r="M53" s="27"/>
      <c r="N53" s="30">
        <f t="shared" si="58"/>
        <v>0.37</v>
      </c>
      <c r="O53" s="68">
        <f t="shared" si="41"/>
        <v>1.48</v>
      </c>
      <c r="Q53" s="66">
        <f>'Proposed Rates'!F209</f>
        <v>0.64</v>
      </c>
      <c r="R53" s="29">
        <v>1</v>
      </c>
      <c r="S53" s="67">
        <f t="shared" ref="S53:S54" si="66">R53*Q53</f>
        <v>0.64</v>
      </c>
      <c r="T53" s="27"/>
      <c r="U53" s="30">
        <f t="shared" si="1"/>
        <v>2.0000000000000018E-2</v>
      </c>
      <c r="V53" s="68">
        <f t="shared" si="2"/>
        <v>3.2258064516129059E-2</v>
      </c>
      <c r="X53" s="66">
        <f>'Proposed Rates'!G209</f>
        <v>0.66</v>
      </c>
      <c r="Y53" s="29">
        <v>1</v>
      </c>
      <c r="Z53" s="67">
        <f t="shared" ref="Z53:Z54" si="67">Y53*X53</f>
        <v>0.66</v>
      </c>
      <c r="AA53" s="27"/>
      <c r="AB53" s="30">
        <f t="shared" si="3"/>
        <v>2.0000000000000018E-2</v>
      </c>
      <c r="AC53" s="68">
        <f t="shared" si="4"/>
        <v>3.1250000000000028E-2</v>
      </c>
      <c r="AE53" s="66">
        <f>'Proposed Rates'!H209</f>
        <v>0.68</v>
      </c>
      <c r="AF53" s="29">
        <v>1</v>
      </c>
      <c r="AG53" s="67">
        <f t="shared" ref="AG53:AG54" si="68">AF53*AE53</f>
        <v>0.68</v>
      </c>
      <c r="AH53" s="27"/>
      <c r="AI53" s="30">
        <f t="shared" si="5"/>
        <v>2.0000000000000018E-2</v>
      </c>
      <c r="AJ53" s="68">
        <f t="shared" si="6"/>
        <v>3.0303030303030328E-2</v>
      </c>
      <c r="AL53" s="66">
        <f>'Proposed Rates'!I209</f>
        <v>0.7</v>
      </c>
      <c r="AM53" s="29">
        <v>1</v>
      </c>
      <c r="AN53" s="67">
        <f t="shared" ref="AN53:AN54" si="69">AM53*AL53</f>
        <v>0.7</v>
      </c>
      <c r="AO53" s="27"/>
      <c r="AP53" s="30">
        <f t="shared" si="7"/>
        <v>1.9999999999999907E-2</v>
      </c>
      <c r="AQ53" s="68">
        <f t="shared" si="8"/>
        <v>2.9411764705882214E-2</v>
      </c>
    </row>
    <row r="54" spans="2:43" x14ac:dyDescent="0.25">
      <c r="B54" s="43" t="s">
        <v>124</v>
      </c>
      <c r="C54" s="21"/>
      <c r="D54" s="22"/>
      <c r="E54" s="23"/>
      <c r="F54" s="66">
        <f>'Proposed Rates'!D229</f>
        <v>0.1101</v>
      </c>
      <c r="G54" s="71">
        <f>G52</f>
        <v>264059.25</v>
      </c>
      <c r="H54" s="67">
        <f t="shared" si="59"/>
        <v>29072.923425000001</v>
      </c>
      <c r="I54" s="27"/>
      <c r="J54" s="66">
        <f>'Proposed Rates'!E229</f>
        <v>0.1101</v>
      </c>
      <c r="K54" s="71">
        <f>$F$18+K45</f>
        <v>264135.90000000002</v>
      </c>
      <c r="L54" s="67">
        <f t="shared" si="65"/>
        <v>29081.362590000004</v>
      </c>
      <c r="M54" s="27"/>
      <c r="N54" s="30">
        <f t="shared" si="58"/>
        <v>8.4391650000034133</v>
      </c>
      <c r="O54" s="68">
        <f t="shared" si="41"/>
        <v>2.9027576197399258E-4</v>
      </c>
      <c r="Q54" s="66">
        <f>'Proposed Rates'!F229</f>
        <v>0.1101</v>
      </c>
      <c r="R54" s="71">
        <f>$F$18+R45</f>
        <v>264135.90000000002</v>
      </c>
      <c r="S54" s="67">
        <f t="shared" si="66"/>
        <v>29081.362590000004</v>
      </c>
      <c r="T54" s="27"/>
      <c r="U54" s="30">
        <f t="shared" si="1"/>
        <v>0</v>
      </c>
      <c r="V54" s="68">
        <f t="shared" si="2"/>
        <v>0</v>
      </c>
      <c r="X54" s="66">
        <f>'Proposed Rates'!G229</f>
        <v>0.1101</v>
      </c>
      <c r="Y54" s="71">
        <f>$F$18+Y45</f>
        <v>264135.90000000002</v>
      </c>
      <c r="Z54" s="67">
        <f t="shared" si="67"/>
        <v>29081.362590000004</v>
      </c>
      <c r="AA54" s="27"/>
      <c r="AB54" s="30">
        <f t="shared" si="3"/>
        <v>0</v>
      </c>
      <c r="AC54" s="68">
        <f t="shared" si="4"/>
        <v>0</v>
      </c>
      <c r="AE54" s="66">
        <f>'Proposed Rates'!H229</f>
        <v>0.1101</v>
      </c>
      <c r="AF54" s="71">
        <f>$F$18+AF45</f>
        <v>264135.90000000002</v>
      </c>
      <c r="AG54" s="67">
        <f t="shared" si="68"/>
        <v>29081.362590000004</v>
      </c>
      <c r="AH54" s="27"/>
      <c r="AI54" s="30">
        <f t="shared" si="5"/>
        <v>0</v>
      </c>
      <c r="AJ54" s="68">
        <f t="shared" si="6"/>
        <v>0</v>
      </c>
      <c r="AL54" s="66">
        <f>'Proposed Rates'!I229</f>
        <v>0.1101</v>
      </c>
      <c r="AM54" s="71">
        <f>$F$18+AM45</f>
        <v>264135.90000000002</v>
      </c>
      <c r="AN54" s="67">
        <f t="shared" si="69"/>
        <v>29081.362590000004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34897.914499999999</v>
      </c>
      <c r="I60" s="94"/>
      <c r="J60" s="95"/>
      <c r="K60" s="95"/>
      <c r="L60" s="93">
        <f>SUM(L51:L56,L50)</f>
        <v>35937.132600000004</v>
      </c>
      <c r="M60" s="96"/>
      <c r="N60" s="97">
        <f t="shared" ref="N60" si="70">L60-H60</f>
        <v>1039.2181000000055</v>
      </c>
      <c r="O60" s="98">
        <f t="shared" ref="O60" si="71">IF((H60)=0,"",(N60/H60))</f>
        <v>2.9778802398063228E-2</v>
      </c>
      <c r="Q60" s="95"/>
      <c r="R60" s="95"/>
      <c r="S60" s="93">
        <f>SUM(S51:S56,S50)</f>
        <v>35535.717600000004</v>
      </c>
      <c r="T60" s="96"/>
      <c r="U60" s="97">
        <f t="shared" si="1"/>
        <v>-401.41500000000087</v>
      </c>
      <c r="V60" s="98">
        <f>IF((L60)=0,"",(U60/L60))</f>
        <v>-1.1169922889173435E-2</v>
      </c>
      <c r="X60" s="95"/>
      <c r="Y60" s="95"/>
      <c r="Z60" s="93">
        <f>SUM(Z51:Z56,Z50)</f>
        <v>35953.272600000004</v>
      </c>
      <c r="AA60" s="96"/>
      <c r="AB60" s="97">
        <f t="shared" si="3"/>
        <v>417.55500000000029</v>
      </c>
      <c r="AC60" s="98">
        <f>IF((S60)=0,"",(AB60/S60))</f>
        <v>1.1750290361379961E-2</v>
      </c>
      <c r="AE60" s="95"/>
      <c r="AF60" s="95"/>
      <c r="AG60" s="93">
        <f>SUM(AG51:AG56,AG50)</f>
        <v>36082.762600000002</v>
      </c>
      <c r="AH60" s="96"/>
      <c r="AI60" s="97">
        <f t="shared" ref="AI60:AI64" si="72">AG60-Z60</f>
        <v>129.48999999999796</v>
      </c>
      <c r="AJ60" s="98">
        <f>IF((Z60)=0,"",(AI60/Z60))</f>
        <v>3.601619286250953E-3</v>
      </c>
      <c r="AL60" s="95"/>
      <c r="AM60" s="95"/>
      <c r="AN60" s="93">
        <f>SUM(AN51:AN56,AN50)</f>
        <v>36183.032600000006</v>
      </c>
      <c r="AO60" s="96"/>
      <c r="AP60" s="97">
        <f t="shared" ref="AP60:AP64" si="73">AN60-AG60</f>
        <v>100.27000000000407</v>
      </c>
      <c r="AQ60" s="98">
        <f>IF((AG60)=0,"",(AP60/AG60))</f>
        <v>2.7788892195301051E-3</v>
      </c>
    </row>
    <row r="61" spans="2:43" x14ac:dyDescent="0.25">
      <c r="B61" s="99" t="s">
        <v>40</v>
      </c>
      <c r="C61" s="21"/>
      <c r="D61" s="21"/>
      <c r="E61" s="21"/>
      <c r="F61" s="100">
        <v>0.13</v>
      </c>
      <c r="G61" s="101"/>
      <c r="H61" s="102">
        <f>H60*F61</f>
        <v>4536.7288850000004</v>
      </c>
      <c r="I61" s="103"/>
      <c r="J61" s="104">
        <v>0.13</v>
      </c>
      <c r="K61" s="103"/>
      <c r="L61" s="105">
        <f>L60*J61</f>
        <v>4671.8272380000008</v>
      </c>
      <c r="M61" s="106"/>
      <c r="N61" s="107">
        <f t="shared" si="58"/>
        <v>135.09835300000032</v>
      </c>
      <c r="O61" s="108">
        <f t="shared" si="41"/>
        <v>2.9778802398063138E-2</v>
      </c>
      <c r="Q61" s="104">
        <v>0.13</v>
      </c>
      <c r="R61" s="103"/>
      <c r="S61" s="105">
        <f>S60*Q61</f>
        <v>4619.6432880000002</v>
      </c>
      <c r="T61" s="106"/>
      <c r="U61" s="107">
        <f t="shared" si="1"/>
        <v>-52.18395000000055</v>
      </c>
      <c r="V61" s="108">
        <f t="shared" ref="V61:V70" si="74">IF((L61)=0,"",(U61/L61))</f>
        <v>-1.1169922889173527E-2</v>
      </c>
      <c r="X61" s="104">
        <v>0.13</v>
      </c>
      <c r="Y61" s="103"/>
      <c r="Z61" s="105">
        <f>Z60*X61</f>
        <v>4673.9254380000002</v>
      </c>
      <c r="AA61" s="106"/>
      <c r="AB61" s="107">
        <f t="shared" si="3"/>
        <v>54.282150000000001</v>
      </c>
      <c r="AC61" s="108">
        <f t="shared" ref="AC61:AC70" si="75">IF((S61)=0,"",(AB61/S61))</f>
        <v>1.1750290361379954E-2</v>
      </c>
      <c r="AE61" s="104">
        <v>0.13</v>
      </c>
      <c r="AF61" s="103"/>
      <c r="AG61" s="105">
        <f>AG60*AE61</f>
        <v>4690.7591380000003</v>
      </c>
      <c r="AH61" s="106"/>
      <c r="AI61" s="107">
        <f t="shared" si="72"/>
        <v>16.833700000000135</v>
      </c>
      <c r="AJ61" s="108">
        <f t="shared" ref="AJ61:AJ70" si="76">IF((Z61)=0,"",(AI61/Z61))</f>
        <v>3.6016192862510388E-3</v>
      </c>
      <c r="AL61" s="104">
        <v>0.13</v>
      </c>
      <c r="AM61" s="103"/>
      <c r="AN61" s="105">
        <f>AN60*AL61</f>
        <v>4703.7942380000013</v>
      </c>
      <c r="AO61" s="106"/>
      <c r="AP61" s="107">
        <f t="shared" si="73"/>
        <v>13.035100000000966</v>
      </c>
      <c r="AQ61" s="108">
        <f t="shared" ref="AQ61:AQ70" si="77">IF((AG61)=0,"",(AP61/AG61))</f>
        <v>2.7788892195301984E-3</v>
      </c>
    </row>
    <row r="62" spans="2:43" ht="13" x14ac:dyDescent="0.25">
      <c r="B62" s="109" t="s">
        <v>123</v>
      </c>
      <c r="C62" s="21"/>
      <c r="D62" s="21"/>
      <c r="E62" s="21"/>
      <c r="F62" s="110"/>
      <c r="G62" s="101"/>
      <c r="H62" s="102">
        <f>H60+H61</f>
        <v>39434.643385000003</v>
      </c>
      <c r="I62" s="103"/>
      <c r="J62" s="103"/>
      <c r="K62" s="103"/>
      <c r="L62" s="105">
        <f>L60+L61</f>
        <v>40608.959838000002</v>
      </c>
      <c r="M62" s="106"/>
      <c r="N62" s="107">
        <f t="shared" si="58"/>
        <v>1174.3164529999995</v>
      </c>
      <c r="O62" s="108">
        <f t="shared" si="41"/>
        <v>2.9778802398063055E-2</v>
      </c>
      <c r="Q62" s="103"/>
      <c r="R62" s="103"/>
      <c r="S62" s="105">
        <f>S60+S61</f>
        <v>40155.360888000003</v>
      </c>
      <c r="T62" s="106"/>
      <c r="U62" s="107">
        <f t="shared" si="1"/>
        <v>-453.5989499999996</v>
      </c>
      <c r="V62" s="108">
        <f t="shared" si="74"/>
        <v>-1.1169922889173402E-2</v>
      </c>
      <c r="X62" s="103"/>
      <c r="Y62" s="103"/>
      <c r="Z62" s="105">
        <f>Z60+Z61</f>
        <v>40627.198038000002</v>
      </c>
      <c r="AA62" s="106"/>
      <c r="AB62" s="107">
        <f t="shared" si="3"/>
        <v>471.83714999999938</v>
      </c>
      <c r="AC62" s="108">
        <f t="shared" si="75"/>
        <v>1.1750290361379938E-2</v>
      </c>
      <c r="AE62" s="103"/>
      <c r="AF62" s="103"/>
      <c r="AG62" s="105">
        <f>AG60+AG61</f>
        <v>40773.521738000003</v>
      </c>
      <c r="AH62" s="106"/>
      <c r="AI62" s="107">
        <f t="shared" si="72"/>
        <v>146.32370000000083</v>
      </c>
      <c r="AJ62" s="108">
        <f t="shared" si="76"/>
        <v>3.6016192862510302E-3</v>
      </c>
      <c r="AL62" s="103"/>
      <c r="AM62" s="103"/>
      <c r="AN62" s="105">
        <f>AN60+AN61</f>
        <v>40886.826838000008</v>
      </c>
      <c r="AO62" s="106"/>
      <c r="AP62" s="107">
        <f t="shared" si="73"/>
        <v>113.30510000000504</v>
      </c>
      <c r="AQ62" s="108">
        <f t="shared" si="77"/>
        <v>2.778889219530116E-3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3">
      <c r="B64" s="406" t="s">
        <v>126</v>
      </c>
      <c r="C64" s="406"/>
      <c r="D64" s="406"/>
      <c r="E64" s="114"/>
      <c r="F64" s="115"/>
      <c r="G64" s="116"/>
      <c r="H64" s="117">
        <f>H62-H63</f>
        <v>39434.643385000003</v>
      </c>
      <c r="I64" s="118"/>
      <c r="J64" s="118"/>
      <c r="K64" s="118"/>
      <c r="L64" s="119">
        <f>L62-L63</f>
        <v>40608.959838000002</v>
      </c>
      <c r="M64" s="120"/>
      <c r="N64" s="121">
        <f t="shared" si="58"/>
        <v>1174.3164529999995</v>
      </c>
      <c r="O64" s="122">
        <f t="shared" si="41"/>
        <v>2.9778802398063055E-2</v>
      </c>
      <c r="Q64" s="118"/>
      <c r="R64" s="118"/>
      <c r="S64" s="119">
        <f>S62-S63</f>
        <v>40155.360888000003</v>
      </c>
      <c r="T64" s="120"/>
      <c r="U64" s="121">
        <f t="shared" si="1"/>
        <v>-453.5989499999996</v>
      </c>
      <c r="V64" s="122">
        <f t="shared" si="74"/>
        <v>-1.1169922889173402E-2</v>
      </c>
      <c r="X64" s="118"/>
      <c r="Y64" s="118"/>
      <c r="Z64" s="119">
        <f>Z62-Z63</f>
        <v>40627.198038000002</v>
      </c>
      <c r="AA64" s="120"/>
      <c r="AB64" s="121">
        <f t="shared" si="3"/>
        <v>471.83714999999938</v>
      </c>
      <c r="AC64" s="122">
        <f t="shared" si="75"/>
        <v>1.1750290361379938E-2</v>
      </c>
      <c r="AE64" s="118"/>
      <c r="AF64" s="118"/>
      <c r="AG64" s="119">
        <f>AG62-AG63</f>
        <v>40773.521738000003</v>
      </c>
      <c r="AH64" s="120"/>
      <c r="AI64" s="121">
        <f t="shared" si="72"/>
        <v>146.32370000000083</v>
      </c>
      <c r="AJ64" s="122">
        <f t="shared" si="76"/>
        <v>3.6016192862510302E-3</v>
      </c>
      <c r="AL64" s="118"/>
      <c r="AM64" s="118"/>
      <c r="AN64" s="119">
        <f>AN62-AN63</f>
        <v>40886.826838000008</v>
      </c>
      <c r="AO64" s="120"/>
      <c r="AP64" s="121">
        <f t="shared" si="73"/>
        <v>113.30510000000504</v>
      </c>
      <c r="AQ64" s="122">
        <f t="shared" si="77"/>
        <v>2.778889219530116E-3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5824.9910749999999</v>
      </c>
      <c r="I66" s="134"/>
      <c r="J66" s="135"/>
      <c r="K66" s="135"/>
      <c r="L66" s="133">
        <f>SUM(L57:L58,L50,L51:L53)</f>
        <v>6855.7700099999993</v>
      </c>
      <c r="M66" s="136"/>
      <c r="N66" s="137">
        <f t="shared" ref="N66:N70" si="78">L66-H66</f>
        <v>1030.7789349999994</v>
      </c>
      <c r="O66" s="98">
        <f t="shared" ref="O66:O70" si="79">IF((H66)=0,"",(N66/H66))</f>
        <v>0.17695802821466114</v>
      </c>
      <c r="Q66" s="135"/>
      <c r="R66" s="135"/>
      <c r="S66" s="133">
        <f>SUM(S57:S58,S50,S51:S53)</f>
        <v>6454.3550099999993</v>
      </c>
      <c r="T66" s="136"/>
      <c r="U66" s="137">
        <f t="shared" si="1"/>
        <v>-401.41499999999996</v>
      </c>
      <c r="V66" s="98">
        <f t="shared" si="74"/>
        <v>-5.8551409894801884E-2</v>
      </c>
      <c r="X66" s="135"/>
      <c r="Y66" s="135"/>
      <c r="Z66" s="133">
        <f>SUM(Z57:Z58,Z50,Z51:Z53)</f>
        <v>6871.9100099999996</v>
      </c>
      <c r="AA66" s="136"/>
      <c r="AB66" s="137">
        <f t="shared" si="3"/>
        <v>417.55500000000029</v>
      </c>
      <c r="AC66" s="98">
        <f t="shared" si="75"/>
        <v>6.4693528532760447E-2</v>
      </c>
      <c r="AE66" s="135"/>
      <c r="AF66" s="135"/>
      <c r="AG66" s="133">
        <f>SUM(AG57:AG58,AG50,AG51:AG53)</f>
        <v>7001.4000100000003</v>
      </c>
      <c r="AH66" s="136"/>
      <c r="AI66" s="137">
        <f t="shared" ref="AI66:AI70" si="80">AG66-Z66</f>
        <v>129.49000000000069</v>
      </c>
      <c r="AJ66" s="98">
        <f t="shared" si="76"/>
        <v>1.8843378305531785E-2</v>
      </c>
      <c r="AL66" s="135"/>
      <c r="AM66" s="135"/>
      <c r="AN66" s="133">
        <f>SUM(AN57:AN58,AN50,AN51:AN53)</f>
        <v>7101.6700099999998</v>
      </c>
      <c r="AO66" s="136"/>
      <c r="AP66" s="137">
        <f t="shared" ref="AP66:AP70" si="81">AN66-AG66</f>
        <v>100.26999999999953</v>
      </c>
      <c r="AQ66" s="98">
        <f t="shared" si="77"/>
        <v>1.4321421409544564E-2</v>
      </c>
    </row>
    <row r="67" spans="1:43" s="79" customFormat="1" x14ac:dyDescent="0.25">
      <c r="B67" s="138" t="s">
        <v>40</v>
      </c>
      <c r="C67" s="73"/>
      <c r="D67" s="73"/>
      <c r="E67" s="73"/>
      <c r="F67" s="139">
        <v>0.13</v>
      </c>
      <c r="G67" s="132"/>
      <c r="H67" s="140">
        <f>H66*F67</f>
        <v>757.24883975</v>
      </c>
      <c r="I67" s="141"/>
      <c r="J67" s="142">
        <v>0.13</v>
      </c>
      <c r="K67" s="143"/>
      <c r="L67" s="144">
        <f>L66*J67</f>
        <v>891.25010129999998</v>
      </c>
      <c r="M67" s="145"/>
      <c r="N67" s="146">
        <f t="shared" si="78"/>
        <v>134.00126154999998</v>
      </c>
      <c r="O67" s="108">
        <f t="shared" si="79"/>
        <v>0.17695802821466122</v>
      </c>
      <c r="Q67" s="142">
        <v>0.13</v>
      </c>
      <c r="R67" s="143"/>
      <c r="S67" s="144">
        <f>S66*Q67</f>
        <v>839.06615129999989</v>
      </c>
      <c r="T67" s="145"/>
      <c r="U67" s="146">
        <f t="shared" si="1"/>
        <v>-52.183950000000095</v>
      </c>
      <c r="V67" s="108">
        <f t="shared" si="74"/>
        <v>-5.8551409894801988E-2</v>
      </c>
      <c r="X67" s="142">
        <v>0.13</v>
      </c>
      <c r="Y67" s="143"/>
      <c r="Z67" s="144">
        <f>Z66*X67</f>
        <v>893.3483013</v>
      </c>
      <c r="AA67" s="145"/>
      <c r="AB67" s="146">
        <f t="shared" si="3"/>
        <v>54.282150000000115</v>
      </c>
      <c r="AC67" s="108">
        <f t="shared" si="75"/>
        <v>6.4693528532760544E-2</v>
      </c>
      <c r="AE67" s="142">
        <v>0.13</v>
      </c>
      <c r="AF67" s="143"/>
      <c r="AG67" s="144">
        <f>AG66*AE67</f>
        <v>910.18200130000002</v>
      </c>
      <c r="AH67" s="145"/>
      <c r="AI67" s="146">
        <f t="shared" si="80"/>
        <v>16.833700000000022</v>
      </c>
      <c r="AJ67" s="108">
        <f t="shared" si="76"/>
        <v>1.8843378305531705E-2</v>
      </c>
      <c r="AL67" s="142">
        <v>0.13</v>
      </c>
      <c r="AM67" s="143"/>
      <c r="AN67" s="144">
        <f>AN66*AL67</f>
        <v>923.21710129999997</v>
      </c>
      <c r="AO67" s="145"/>
      <c r="AP67" s="146">
        <f t="shared" si="81"/>
        <v>13.035099999999943</v>
      </c>
      <c r="AQ67" s="108">
        <f t="shared" si="77"/>
        <v>1.4321421409544569E-2</v>
      </c>
    </row>
    <row r="68" spans="1:43" s="79" customFormat="1" ht="13" x14ac:dyDescent="0.25">
      <c r="B68" s="147" t="s">
        <v>41</v>
      </c>
      <c r="C68" s="73"/>
      <c r="D68" s="73"/>
      <c r="E68" s="73"/>
      <c r="F68" s="148"/>
      <c r="G68" s="149"/>
      <c r="H68" s="140">
        <f>H66+H67</f>
        <v>6582.23991475</v>
      </c>
      <c r="I68" s="141"/>
      <c r="J68" s="141"/>
      <c r="K68" s="141"/>
      <c r="L68" s="144">
        <f>L66+L67</f>
        <v>7747.0201112999994</v>
      </c>
      <c r="M68" s="145"/>
      <c r="N68" s="146">
        <f t="shared" si="78"/>
        <v>1164.7801965499993</v>
      </c>
      <c r="O68" s="108">
        <f t="shared" si="79"/>
        <v>0.17695802821466117</v>
      </c>
      <c r="Q68" s="141"/>
      <c r="R68" s="141"/>
      <c r="S68" s="144">
        <f>S66+S67</f>
        <v>7293.4211612999989</v>
      </c>
      <c r="T68" s="145"/>
      <c r="U68" s="146">
        <f t="shared" si="1"/>
        <v>-453.59895000000051</v>
      </c>
      <c r="V68" s="108">
        <f t="shared" si="74"/>
        <v>-5.8551409894801953E-2</v>
      </c>
      <c r="X68" s="141"/>
      <c r="Y68" s="141"/>
      <c r="Z68" s="144">
        <f>Z66+Z67</f>
        <v>7765.2583113000001</v>
      </c>
      <c r="AA68" s="145"/>
      <c r="AB68" s="146">
        <f t="shared" si="3"/>
        <v>471.8371500000012</v>
      </c>
      <c r="AC68" s="108">
        <f t="shared" si="75"/>
        <v>6.4693528532760572E-2</v>
      </c>
      <c r="AE68" s="141"/>
      <c r="AF68" s="141"/>
      <c r="AG68" s="144">
        <f>AG66+AG67</f>
        <v>7911.5820113</v>
      </c>
      <c r="AH68" s="145"/>
      <c r="AI68" s="146">
        <f t="shared" si="80"/>
        <v>146.32369999999992</v>
      </c>
      <c r="AJ68" s="108">
        <f t="shared" si="76"/>
        <v>1.884337830553167E-2</v>
      </c>
      <c r="AL68" s="141"/>
      <c r="AM68" s="141"/>
      <c r="AN68" s="144">
        <f>AN66+AN67</f>
        <v>8024.8871112999996</v>
      </c>
      <c r="AO68" s="145"/>
      <c r="AP68" s="146">
        <f t="shared" si="81"/>
        <v>113.30509999999958</v>
      </c>
      <c r="AQ68" s="108">
        <f t="shared" si="77"/>
        <v>1.432142140954458E-2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3">
      <c r="B70" s="400" t="s">
        <v>128</v>
      </c>
      <c r="C70" s="400"/>
      <c r="D70" s="400"/>
      <c r="E70" s="152"/>
      <c r="F70" s="153"/>
      <c r="G70" s="154"/>
      <c r="H70" s="155">
        <f>H68-H69</f>
        <v>6582.23991475</v>
      </c>
      <c r="I70" s="156"/>
      <c r="J70" s="156"/>
      <c r="K70" s="156"/>
      <c r="L70" s="157">
        <f>L68-L69</f>
        <v>7747.0201112999994</v>
      </c>
      <c r="M70" s="158"/>
      <c r="N70" s="159">
        <f t="shared" si="78"/>
        <v>1164.7801965499993</v>
      </c>
      <c r="O70" s="160">
        <f t="shared" si="79"/>
        <v>0.17695802821466117</v>
      </c>
      <c r="Q70" s="156"/>
      <c r="R70" s="156"/>
      <c r="S70" s="157">
        <f>S68-S69</f>
        <v>7293.4211612999989</v>
      </c>
      <c r="T70" s="158"/>
      <c r="U70" s="159">
        <f t="shared" si="1"/>
        <v>-453.59895000000051</v>
      </c>
      <c r="V70" s="160">
        <f t="shared" si="74"/>
        <v>-5.8551409894801953E-2</v>
      </c>
      <c r="X70" s="156"/>
      <c r="Y70" s="156"/>
      <c r="Z70" s="157">
        <f>Z68-Z69</f>
        <v>7765.2583113000001</v>
      </c>
      <c r="AA70" s="158"/>
      <c r="AB70" s="159">
        <f t="shared" si="3"/>
        <v>471.8371500000012</v>
      </c>
      <c r="AC70" s="160">
        <f t="shared" si="75"/>
        <v>6.4693528532760572E-2</v>
      </c>
      <c r="AE70" s="156"/>
      <c r="AF70" s="156"/>
      <c r="AG70" s="157">
        <f>AG68-AG69</f>
        <v>7911.5820113</v>
      </c>
      <c r="AH70" s="158"/>
      <c r="AI70" s="159">
        <f t="shared" si="80"/>
        <v>146.32369999999992</v>
      </c>
      <c r="AJ70" s="160">
        <f t="shared" si="76"/>
        <v>1.884337830553167E-2</v>
      </c>
      <c r="AL70" s="156"/>
      <c r="AM70" s="156"/>
      <c r="AN70" s="157">
        <f>AN68-AN69</f>
        <v>8024.8871112999996</v>
      </c>
      <c r="AO70" s="158"/>
      <c r="AP70" s="159">
        <f t="shared" si="81"/>
        <v>113.30509999999958</v>
      </c>
      <c r="AQ70" s="160">
        <f t="shared" si="77"/>
        <v>1.432142140954458E-2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5" fitToWidth="2" orientation="landscape" r:id="rId1"/>
  <headerFooter alignWithMargins="0"/>
  <colBreaks count="1" manualBreakCount="1">
    <brk id="2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476250</xdr:colOff>
                    <xdr:row>16</xdr:row>
                    <xdr:rowOff>171450</xdr:rowOff>
                  </from>
                  <to>
                    <xdr:col>9</xdr:col>
                    <xdr:colOff>203200</xdr:colOff>
                    <xdr:row>18</xdr:row>
                    <xdr:rowOff>31750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9</xdr:col>
                    <xdr:colOff>361950</xdr:colOff>
                    <xdr:row>16</xdr:row>
                    <xdr:rowOff>114300</xdr:rowOff>
                  </from>
                  <to>
                    <xdr:col>14</xdr:col>
                    <xdr:colOff>647700</xdr:colOff>
                    <xdr:row>18</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5"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9" style="6" bestFit="1" customWidth="1"/>
    <col min="8" max="8" width="16.81640625" style="6" bestFit="1" customWidth="1"/>
    <col min="9" max="9" width="2.81640625" style="6" customWidth="1"/>
    <col min="10" max="10" width="12.7265625" style="6" bestFit="1" customWidth="1"/>
    <col min="11" max="11" width="9.81640625" style="6" bestFit="1" customWidth="1"/>
    <col min="12" max="12" width="16.26953125" style="6" bestFit="1" customWidth="1"/>
    <col min="13" max="13" width="2.81640625" style="6" customWidth="1"/>
    <col min="14" max="14" width="15.1796875" style="6" customWidth="1"/>
    <col min="15" max="15" width="12" style="6" bestFit="1" customWidth="1"/>
    <col min="16" max="16" width="3.81640625" style="6" customWidth="1"/>
    <col min="17" max="17" width="12.54296875" style="6" bestFit="1" customWidth="1"/>
    <col min="18" max="18" width="9.81640625" style="6" bestFit="1" customWidth="1"/>
    <col min="19" max="19" width="16.81640625" style="6" bestFit="1" customWidth="1"/>
    <col min="20" max="20" width="2.7265625" style="6" bestFit="1" customWidth="1"/>
    <col min="21" max="21" width="13" style="6" bestFit="1" customWidth="1"/>
    <col min="22" max="22" width="12" style="6" bestFit="1" customWidth="1"/>
    <col min="23" max="23" width="4.54296875" style="6" customWidth="1"/>
    <col min="24" max="24" width="12.7265625" style="6" bestFit="1" customWidth="1"/>
    <col min="25" max="25" width="9.81640625" style="6" bestFit="1" customWidth="1"/>
    <col min="26" max="26" width="16.81640625" style="6" bestFit="1" customWidth="1"/>
    <col min="27" max="27" width="2.7265625" style="6" bestFit="1" customWidth="1"/>
    <col min="28" max="28" width="14.26953125" style="6" customWidth="1"/>
    <col min="29" max="29" width="12" style="6" bestFit="1" customWidth="1"/>
    <col min="30" max="30" width="4.54296875" style="6" customWidth="1"/>
    <col min="31" max="31" width="12.7265625" style="6" bestFit="1" customWidth="1"/>
    <col min="32" max="32" width="9.81640625" style="6" bestFit="1" customWidth="1"/>
    <col min="33" max="33" width="16.81640625" style="6" bestFit="1" customWidth="1"/>
    <col min="34" max="34" width="2.7265625" style="6" bestFit="1" customWidth="1"/>
    <col min="35" max="35" width="11.81640625" style="6" bestFit="1" customWidth="1"/>
    <col min="36" max="36" width="12" style="6" bestFit="1" customWidth="1"/>
    <col min="37" max="37" width="4.54296875" style="6" customWidth="1"/>
    <col min="38" max="38" width="12.26953125" style="6" bestFit="1" customWidth="1"/>
    <col min="39" max="39" width="9.81640625" style="6" bestFit="1" customWidth="1"/>
    <col min="40" max="40" width="16.8164062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57</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f>51100*5</f>
        <v>255500</v>
      </c>
      <c r="G18" s="12" t="s">
        <v>7</v>
      </c>
    </row>
    <row r="19" spans="2:43" ht="13" x14ac:dyDescent="0.3">
      <c r="B19" s="11"/>
      <c r="F19" s="13">
        <v>1000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212.51</v>
      </c>
      <c r="R23" s="29">
        <v>1</v>
      </c>
      <c r="S23" s="26">
        <f>R23*Q23</f>
        <v>212.51</v>
      </c>
      <c r="T23" s="27"/>
      <c r="U23" s="30">
        <f>S23-L23</f>
        <v>12.509999999999991</v>
      </c>
      <c r="V23" s="31">
        <f>IF((L23)=0,"",(U23/L23))</f>
        <v>6.2549999999999953E-2</v>
      </c>
      <c r="X23" s="24">
        <f>+'&gt;50 (100)'!X23</f>
        <v>223.6</v>
      </c>
      <c r="Y23" s="29">
        <v>1</v>
      </c>
      <c r="Z23" s="26">
        <f>Y23*X23</f>
        <v>223.6</v>
      </c>
      <c r="AA23" s="27"/>
      <c r="AB23" s="30">
        <f>Z23-S23</f>
        <v>11.090000000000003</v>
      </c>
      <c r="AC23" s="31">
        <f>IF((S23)=0,"",(AB23/S23))</f>
        <v>5.2185779492729775E-2</v>
      </c>
      <c r="AE23" s="24">
        <f>+'&gt;50 (100)'!AE23</f>
        <v>230.55</v>
      </c>
      <c r="AF23" s="29">
        <v>1</v>
      </c>
      <c r="AG23" s="26">
        <f>AF23*AE23</f>
        <v>230.55</v>
      </c>
      <c r="AH23" s="27"/>
      <c r="AI23" s="30">
        <f>AG23-Z23</f>
        <v>6.9500000000000171</v>
      </c>
      <c r="AJ23" s="31">
        <f>IF((Z23)=0,"",(AI23/Z23))</f>
        <v>3.1082289803220114E-2</v>
      </c>
      <c r="AL23" s="24">
        <f>+'&gt;50 (100)'!AL23</f>
        <v>235.78</v>
      </c>
      <c r="AM23" s="29">
        <v>1</v>
      </c>
      <c r="AN23" s="26">
        <f>AM23*AL23</f>
        <v>235.78</v>
      </c>
      <c r="AO23" s="27"/>
      <c r="AP23" s="30">
        <f>AN23-AG23</f>
        <v>5.2299999999999898</v>
      </c>
      <c r="AQ23" s="31">
        <f>IF((AG23)=0,"",(AP23/AG23))</f>
        <v>2.268488397310774E-2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Rates'!D83</f>
        <v>0</v>
      </c>
      <c r="G25" s="25">
        <f>$F$19</f>
        <v>1000</v>
      </c>
      <c r="H25" s="26">
        <f t="shared" si="0"/>
        <v>0</v>
      </c>
      <c r="I25" s="27"/>
      <c r="J25" s="24">
        <f>'Proposed Rates'!E83</f>
        <v>0</v>
      </c>
      <c r="K25" s="29">
        <f>$F$19</f>
        <v>1000</v>
      </c>
      <c r="L25" s="26">
        <f t="shared" ref="L25:L27" si="9">K25*J25</f>
        <v>0</v>
      </c>
      <c r="M25" s="27"/>
      <c r="N25" s="30">
        <f t="shared" ref="N25:N27" si="10">L25-H25</f>
        <v>0</v>
      </c>
      <c r="O25" s="31" t="str">
        <f t="shared" ref="O25:O27" si="11">IF((H25)=0,"",(N25/H25))</f>
        <v/>
      </c>
      <c r="Q25" s="24">
        <f>'Proposed Rates'!F83</f>
        <v>0</v>
      </c>
      <c r="R25" s="29">
        <f>$F$19</f>
        <v>1000</v>
      </c>
      <c r="S25" s="26">
        <f t="shared" ref="S25:S27" si="12">R25*Q25</f>
        <v>0</v>
      </c>
      <c r="T25" s="27"/>
      <c r="U25" s="30">
        <f t="shared" si="1"/>
        <v>0</v>
      </c>
      <c r="V25" s="31" t="str">
        <f t="shared" si="2"/>
        <v/>
      </c>
      <c r="X25" s="24">
        <f>'Proposed Rates'!G83</f>
        <v>0</v>
      </c>
      <c r="Y25" s="29">
        <f>$F$19</f>
        <v>1000</v>
      </c>
      <c r="Z25" s="26">
        <f t="shared" ref="Z25:Z27" si="13">Y25*X25</f>
        <v>0</v>
      </c>
      <c r="AA25" s="27"/>
      <c r="AB25" s="30">
        <f t="shared" si="3"/>
        <v>0</v>
      </c>
      <c r="AC25" s="31" t="str">
        <f t="shared" si="4"/>
        <v/>
      </c>
      <c r="AE25" s="24">
        <f>'Proposed Rates'!H83</f>
        <v>0</v>
      </c>
      <c r="AF25" s="29">
        <f>$F$19</f>
        <v>1000</v>
      </c>
      <c r="AG25" s="26">
        <f t="shared" ref="AG25:AG27" si="14">AF25*AE25</f>
        <v>0</v>
      </c>
      <c r="AH25" s="27"/>
      <c r="AI25" s="30">
        <f t="shared" si="5"/>
        <v>0</v>
      </c>
      <c r="AJ25" s="31" t="str">
        <f t="shared" si="6"/>
        <v/>
      </c>
      <c r="AL25" s="24">
        <f>'Proposed Rates'!I83</f>
        <v>0</v>
      </c>
      <c r="AM25" s="29">
        <f>$F$19</f>
        <v>1000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Rates'!D97</f>
        <v>0</v>
      </c>
      <c r="G26" s="25">
        <f t="shared" ref="G26:G27" si="16">$F$19</f>
        <v>1000</v>
      </c>
      <c r="H26" s="26">
        <f t="shared" si="0"/>
        <v>0</v>
      </c>
      <c r="I26" s="27"/>
      <c r="J26" s="24">
        <f>'Proposed Rates'!E97</f>
        <v>0</v>
      </c>
      <c r="K26" s="29">
        <f t="shared" ref="K26:K27" si="17">$F$19</f>
        <v>1000</v>
      </c>
      <c r="L26" s="26">
        <f t="shared" si="9"/>
        <v>0</v>
      </c>
      <c r="M26" s="27"/>
      <c r="N26" s="30">
        <f t="shared" si="10"/>
        <v>0</v>
      </c>
      <c r="O26" s="31" t="str">
        <f t="shared" si="11"/>
        <v/>
      </c>
      <c r="Q26" s="24">
        <f>'Proposed Rates'!F97</f>
        <v>0</v>
      </c>
      <c r="R26" s="29">
        <f t="shared" ref="R26:R27" si="18">$F$19</f>
        <v>1000</v>
      </c>
      <c r="S26" s="26">
        <f t="shared" si="12"/>
        <v>0</v>
      </c>
      <c r="T26" s="27"/>
      <c r="U26" s="30">
        <f t="shared" si="1"/>
        <v>0</v>
      </c>
      <c r="V26" s="31" t="str">
        <f t="shared" si="2"/>
        <v/>
      </c>
      <c r="X26" s="24">
        <f>'Proposed Rates'!G97</f>
        <v>0</v>
      </c>
      <c r="Y26" s="29">
        <f t="shared" ref="Y26:Y27" si="19">$F$19</f>
        <v>1000</v>
      </c>
      <c r="Z26" s="26">
        <f t="shared" si="13"/>
        <v>0</v>
      </c>
      <c r="AA26" s="27"/>
      <c r="AB26" s="30">
        <f t="shared" si="3"/>
        <v>0</v>
      </c>
      <c r="AC26" s="31" t="str">
        <f t="shared" si="4"/>
        <v/>
      </c>
      <c r="AE26" s="24">
        <f>'Proposed Rates'!H97</f>
        <v>0</v>
      </c>
      <c r="AF26" s="29">
        <f t="shared" ref="AF26:AF27" si="20">$F$19</f>
        <v>1000</v>
      </c>
      <c r="AG26" s="26">
        <f t="shared" si="14"/>
        <v>0</v>
      </c>
      <c r="AH26" s="27"/>
      <c r="AI26" s="30">
        <f t="shared" si="5"/>
        <v>0</v>
      </c>
      <c r="AJ26" s="31" t="str">
        <f t="shared" si="6"/>
        <v/>
      </c>
      <c r="AL26" s="24">
        <f>'Proposed Rates'!I97</f>
        <v>0</v>
      </c>
      <c r="AM26" s="29">
        <f t="shared" ref="AM26:AM27" si="21">$F$19</f>
        <v>1000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Rates'!D111</f>
        <v>0</v>
      </c>
      <c r="G27" s="25">
        <f t="shared" si="16"/>
        <v>1000</v>
      </c>
      <c r="H27" s="26">
        <f t="shared" si="0"/>
        <v>0</v>
      </c>
      <c r="I27" s="27"/>
      <c r="J27" s="24">
        <f>'Proposed Rates'!E111</f>
        <v>0</v>
      </c>
      <c r="K27" s="29">
        <f t="shared" si="17"/>
        <v>1000</v>
      </c>
      <c r="L27" s="26">
        <f t="shared" si="9"/>
        <v>0</v>
      </c>
      <c r="M27" s="27"/>
      <c r="N27" s="30">
        <f t="shared" si="10"/>
        <v>0</v>
      </c>
      <c r="O27" s="31" t="str">
        <f t="shared" si="11"/>
        <v/>
      </c>
      <c r="Q27" s="24">
        <f>'Proposed Rates'!F111</f>
        <v>0</v>
      </c>
      <c r="R27" s="29">
        <f t="shared" si="18"/>
        <v>1000</v>
      </c>
      <c r="S27" s="26">
        <f t="shared" si="12"/>
        <v>0</v>
      </c>
      <c r="T27" s="27"/>
      <c r="U27" s="30">
        <f t="shared" si="1"/>
        <v>0</v>
      </c>
      <c r="V27" s="31" t="str">
        <f t="shared" si="2"/>
        <v/>
      </c>
      <c r="X27" s="24">
        <f>'Proposed Rates'!G111</f>
        <v>0</v>
      </c>
      <c r="Y27" s="29">
        <f t="shared" si="19"/>
        <v>1000</v>
      </c>
      <c r="Z27" s="26">
        <f t="shared" si="13"/>
        <v>0</v>
      </c>
      <c r="AA27" s="27"/>
      <c r="AB27" s="30">
        <f t="shared" si="3"/>
        <v>0</v>
      </c>
      <c r="AC27" s="31" t="str">
        <f t="shared" si="4"/>
        <v/>
      </c>
      <c r="AE27" s="24">
        <f>'Proposed Rates'!H111</f>
        <v>0</v>
      </c>
      <c r="AF27" s="29">
        <f t="shared" si="20"/>
        <v>1000</v>
      </c>
      <c r="AG27" s="26">
        <f t="shared" si="14"/>
        <v>0</v>
      </c>
      <c r="AH27" s="27"/>
      <c r="AI27" s="30">
        <f t="shared" si="5"/>
        <v>0</v>
      </c>
      <c r="AJ27" s="31" t="str">
        <f t="shared" si="6"/>
        <v/>
      </c>
      <c r="AL27" s="24">
        <f>'Proposed Rates'!I111</f>
        <v>0</v>
      </c>
      <c r="AM27" s="29">
        <f t="shared" si="21"/>
        <v>1000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Rates'!D22</f>
        <v>4.8760000000000003</v>
      </c>
      <c r="G29" s="45">
        <f>+$F$19</f>
        <v>1000</v>
      </c>
      <c r="H29" s="26">
        <f t="shared" si="0"/>
        <v>4876</v>
      </c>
      <c r="I29" s="27"/>
      <c r="J29" s="24">
        <f>+'&gt;50 (100)'!J29</f>
        <v>5.5079000000000002</v>
      </c>
      <c r="K29" s="45">
        <f>+$F$19</f>
        <v>1000</v>
      </c>
      <c r="L29" s="26">
        <f t="shared" si="22"/>
        <v>5507.9000000000005</v>
      </c>
      <c r="M29" s="27"/>
      <c r="N29" s="30">
        <f t="shared" si="23"/>
        <v>631.90000000000055</v>
      </c>
      <c r="O29" s="31">
        <f t="shared" si="24"/>
        <v>0.12959392945036927</v>
      </c>
      <c r="Q29" s="24">
        <f>+'&gt;50 (100)'!Q29</f>
        <v>5.9028</v>
      </c>
      <c r="R29" s="45">
        <f>+$F$19</f>
        <v>1000</v>
      </c>
      <c r="S29" s="26">
        <f t="shared" si="25"/>
        <v>5902.8</v>
      </c>
      <c r="T29" s="27"/>
      <c r="U29" s="30">
        <f t="shared" si="1"/>
        <v>394.89999999999964</v>
      </c>
      <c r="V29" s="31">
        <f t="shared" si="2"/>
        <v>7.1697017011928252E-2</v>
      </c>
      <c r="X29" s="24">
        <f>+'&gt;50 (100)'!X29</f>
        <v>6.2610000000000001</v>
      </c>
      <c r="Y29" s="45">
        <f>+$F$19</f>
        <v>1000</v>
      </c>
      <c r="Z29" s="26">
        <f t="shared" si="26"/>
        <v>6261</v>
      </c>
      <c r="AA29" s="27"/>
      <c r="AB29" s="30">
        <f t="shared" si="3"/>
        <v>358.19999999999982</v>
      </c>
      <c r="AC29" s="31">
        <f t="shared" si="4"/>
        <v>6.0683065663752762E-2</v>
      </c>
      <c r="AE29" s="24">
        <f>+'&gt;50 (100)'!AE29</f>
        <v>6.5057999999999998</v>
      </c>
      <c r="AF29" s="45">
        <f>+$F$19</f>
        <v>1000</v>
      </c>
      <c r="AG29" s="26">
        <f t="shared" si="27"/>
        <v>6505.8</v>
      </c>
      <c r="AH29" s="27"/>
      <c r="AI29" s="30">
        <f t="shared" si="5"/>
        <v>244.80000000000018</v>
      </c>
      <c r="AJ29" s="31">
        <f t="shared" si="6"/>
        <v>3.9099185433636829E-2</v>
      </c>
      <c r="AL29" s="24">
        <f>+'&gt;50 (100)'!AL29</f>
        <v>6.6955</v>
      </c>
      <c r="AM29" s="45">
        <f>+$F$19</f>
        <v>1000</v>
      </c>
      <c r="AN29" s="26">
        <f t="shared" si="28"/>
        <v>6695.5</v>
      </c>
      <c r="AO29" s="27"/>
      <c r="AP29" s="30">
        <f t="shared" si="7"/>
        <v>189.69999999999982</v>
      </c>
      <c r="AQ29" s="31">
        <f t="shared" si="8"/>
        <v>2.9158596944265088E-2</v>
      </c>
    </row>
    <row r="30" spans="2:43" x14ac:dyDescent="0.25">
      <c r="B30" s="21" t="s">
        <v>21</v>
      </c>
      <c r="C30" s="21"/>
      <c r="D30" s="22"/>
      <c r="E30" s="23"/>
      <c r="F30" s="24"/>
      <c r="G30" s="25">
        <f t="shared" ref="G30" si="29">$F$18</f>
        <v>255500</v>
      </c>
      <c r="H30" s="26">
        <f t="shared" si="0"/>
        <v>0</v>
      </c>
      <c r="I30" s="27"/>
      <c r="J30" s="24"/>
      <c r="K30" s="25">
        <f t="shared" ref="K30:K38" si="30">$F$18</f>
        <v>255500</v>
      </c>
      <c r="L30" s="26">
        <f t="shared" si="22"/>
        <v>0</v>
      </c>
      <c r="M30" s="27"/>
      <c r="N30" s="30">
        <f t="shared" si="23"/>
        <v>0</v>
      </c>
      <c r="O30" s="31" t="str">
        <f t="shared" si="24"/>
        <v/>
      </c>
      <c r="Q30" s="24"/>
      <c r="R30" s="25">
        <f t="shared" ref="R30:R38" si="31">$F$18</f>
        <v>255500</v>
      </c>
      <c r="S30" s="26">
        <f t="shared" si="25"/>
        <v>0</v>
      </c>
      <c r="T30" s="27"/>
      <c r="U30" s="30">
        <f t="shared" si="1"/>
        <v>0</v>
      </c>
      <c r="V30" s="31" t="str">
        <f t="shared" si="2"/>
        <v/>
      </c>
      <c r="X30" s="24"/>
      <c r="Y30" s="25">
        <f t="shared" ref="Y30:Y38" si="32">$F$18</f>
        <v>255500</v>
      </c>
      <c r="Z30" s="26">
        <f t="shared" si="26"/>
        <v>0</v>
      </c>
      <c r="AA30" s="27"/>
      <c r="AB30" s="30">
        <f t="shared" si="3"/>
        <v>0</v>
      </c>
      <c r="AC30" s="31" t="str">
        <f t="shared" si="4"/>
        <v/>
      </c>
      <c r="AE30" s="24"/>
      <c r="AF30" s="25">
        <f t="shared" ref="AF30:AF38" si="33">$F$18</f>
        <v>255500</v>
      </c>
      <c r="AG30" s="26">
        <f t="shared" si="27"/>
        <v>0</v>
      </c>
      <c r="AH30" s="27"/>
      <c r="AI30" s="30">
        <f t="shared" si="5"/>
        <v>0</v>
      </c>
      <c r="AJ30" s="31" t="str">
        <f t="shared" si="6"/>
        <v/>
      </c>
      <c r="AL30" s="24"/>
      <c r="AM30" s="25">
        <f t="shared" ref="AM30:AM38" si="34">$F$18</f>
        <v>255500</v>
      </c>
      <c r="AN30" s="26">
        <f t="shared" si="28"/>
        <v>0</v>
      </c>
      <c r="AO30" s="27"/>
      <c r="AP30" s="30">
        <f t="shared" si="7"/>
        <v>0</v>
      </c>
      <c r="AQ30" s="31" t="str">
        <f t="shared" si="8"/>
        <v/>
      </c>
    </row>
    <row r="31" spans="2:43" x14ac:dyDescent="0.25">
      <c r="B31" s="21" t="s">
        <v>136</v>
      </c>
      <c r="C31" s="21"/>
      <c r="D31" s="22" t="s">
        <v>59</v>
      </c>
      <c r="E31" s="23"/>
      <c r="F31" s="24">
        <f>+'Proposed Rates'!D69</f>
        <v>0</v>
      </c>
      <c r="G31" s="45">
        <f>+$F$19</f>
        <v>1000</v>
      </c>
      <c r="H31" s="26">
        <f t="shared" si="0"/>
        <v>0</v>
      </c>
      <c r="I31" s="27"/>
      <c r="J31" s="24">
        <f>+'&gt;50 (100)'!J31</f>
        <v>-1.7600000000000001E-2</v>
      </c>
      <c r="K31" s="45">
        <f>+$F$19</f>
        <v>1000</v>
      </c>
      <c r="L31" s="26">
        <f t="shared" si="22"/>
        <v>-17.600000000000001</v>
      </c>
      <c r="M31" s="27"/>
      <c r="N31" s="30">
        <f t="shared" si="23"/>
        <v>-17.600000000000001</v>
      </c>
      <c r="O31" s="31" t="str">
        <f t="shared" si="24"/>
        <v/>
      </c>
      <c r="Q31" s="24">
        <f>+'&gt;50 (100)'!Q31</f>
        <v>-1.7600000000000001E-2</v>
      </c>
      <c r="R31" s="45">
        <f>+$F$19</f>
        <v>1000</v>
      </c>
      <c r="S31" s="26">
        <f t="shared" si="25"/>
        <v>-17.600000000000001</v>
      </c>
      <c r="T31" s="27"/>
      <c r="U31" s="30">
        <f t="shared" si="1"/>
        <v>0</v>
      </c>
      <c r="V31" s="31">
        <f t="shared" si="2"/>
        <v>0</v>
      </c>
      <c r="X31" s="24">
        <f>+'&gt;50 (100)'!X31</f>
        <v>0</v>
      </c>
      <c r="Y31" s="45">
        <f>+$F$19</f>
        <v>1000</v>
      </c>
      <c r="Z31" s="26">
        <f t="shared" si="26"/>
        <v>0</v>
      </c>
      <c r="AA31" s="27"/>
      <c r="AB31" s="30">
        <f t="shared" si="3"/>
        <v>17.600000000000001</v>
      </c>
      <c r="AC31" s="31">
        <f t="shared" si="4"/>
        <v>-1</v>
      </c>
      <c r="AE31" s="24">
        <f>+'&gt;50 (100)'!AE31</f>
        <v>0</v>
      </c>
      <c r="AF31" s="45">
        <f>+$F$19</f>
        <v>1000</v>
      </c>
      <c r="AG31" s="26">
        <f t="shared" si="27"/>
        <v>0</v>
      </c>
      <c r="AH31" s="27"/>
      <c r="AI31" s="30">
        <f t="shared" si="5"/>
        <v>0</v>
      </c>
      <c r="AJ31" s="31" t="str">
        <f t="shared" si="6"/>
        <v/>
      </c>
      <c r="AL31" s="24">
        <f>+'&gt;50 (100)'!AL31</f>
        <v>0</v>
      </c>
      <c r="AM31" s="45">
        <f>+$F$19</f>
        <v>1000</v>
      </c>
      <c r="AN31" s="26">
        <f t="shared" si="28"/>
        <v>0</v>
      </c>
      <c r="AO31" s="27"/>
      <c r="AP31" s="30">
        <f t="shared" si="7"/>
        <v>0</v>
      </c>
      <c r="AQ31" s="31" t="str">
        <f t="shared" si="8"/>
        <v/>
      </c>
    </row>
    <row r="32" spans="2:43" x14ac:dyDescent="0.25">
      <c r="B32" s="33"/>
      <c r="C32" s="21"/>
      <c r="D32" s="22"/>
      <c r="E32" s="23"/>
      <c r="F32" s="24"/>
      <c r="G32" s="25">
        <f t="shared" ref="G32:G38" si="35">$F$18</f>
        <v>255500</v>
      </c>
      <c r="H32" s="26">
        <f t="shared" si="0"/>
        <v>0</v>
      </c>
      <c r="I32" s="27"/>
      <c r="J32" s="28"/>
      <c r="K32" s="25">
        <f t="shared" si="30"/>
        <v>255500</v>
      </c>
      <c r="L32" s="26">
        <f t="shared" si="22"/>
        <v>0</v>
      </c>
      <c r="M32" s="27"/>
      <c r="N32" s="30">
        <f t="shared" si="23"/>
        <v>0</v>
      </c>
      <c r="O32" s="31" t="str">
        <f t="shared" si="24"/>
        <v/>
      </c>
      <c r="Q32" s="28"/>
      <c r="R32" s="25">
        <f t="shared" si="31"/>
        <v>255500</v>
      </c>
      <c r="S32" s="26">
        <f t="shared" si="25"/>
        <v>0</v>
      </c>
      <c r="T32" s="27"/>
      <c r="U32" s="30">
        <f t="shared" si="1"/>
        <v>0</v>
      </c>
      <c r="V32" s="31" t="str">
        <f t="shared" si="2"/>
        <v/>
      </c>
      <c r="X32" s="28"/>
      <c r="Y32" s="25">
        <f t="shared" si="32"/>
        <v>255500</v>
      </c>
      <c r="Z32" s="26">
        <f t="shared" si="26"/>
        <v>0</v>
      </c>
      <c r="AA32" s="27"/>
      <c r="AB32" s="30">
        <f t="shared" si="3"/>
        <v>0</v>
      </c>
      <c r="AC32" s="31" t="str">
        <f t="shared" si="4"/>
        <v/>
      </c>
      <c r="AE32" s="28"/>
      <c r="AF32" s="25">
        <f t="shared" si="33"/>
        <v>255500</v>
      </c>
      <c r="AG32" s="26">
        <f t="shared" si="27"/>
        <v>0</v>
      </c>
      <c r="AH32" s="27"/>
      <c r="AI32" s="30">
        <f t="shared" si="5"/>
        <v>0</v>
      </c>
      <c r="AJ32" s="31" t="str">
        <f t="shared" si="6"/>
        <v/>
      </c>
      <c r="AL32" s="28"/>
      <c r="AM32" s="25">
        <f t="shared" si="34"/>
        <v>255500</v>
      </c>
      <c r="AN32" s="26">
        <f t="shared" si="28"/>
        <v>0</v>
      </c>
      <c r="AO32" s="27"/>
      <c r="AP32" s="30">
        <f t="shared" si="7"/>
        <v>0</v>
      </c>
      <c r="AQ32" s="31" t="str">
        <f t="shared" si="8"/>
        <v/>
      </c>
    </row>
    <row r="33" spans="2:43" x14ac:dyDescent="0.25">
      <c r="B33" s="33"/>
      <c r="C33" s="21"/>
      <c r="D33" s="22"/>
      <c r="E33" s="23"/>
      <c r="F33" s="24"/>
      <c r="G33" s="25">
        <f t="shared" si="35"/>
        <v>255500</v>
      </c>
      <c r="H33" s="26">
        <f t="shared" si="0"/>
        <v>0</v>
      </c>
      <c r="I33" s="27"/>
      <c r="J33" s="28"/>
      <c r="K33" s="25">
        <f t="shared" si="30"/>
        <v>255500</v>
      </c>
      <c r="L33" s="26">
        <f t="shared" si="22"/>
        <v>0</v>
      </c>
      <c r="M33" s="27"/>
      <c r="N33" s="30">
        <f t="shared" si="23"/>
        <v>0</v>
      </c>
      <c r="O33" s="31" t="str">
        <f t="shared" si="24"/>
        <v/>
      </c>
      <c r="Q33" s="28"/>
      <c r="R33" s="25">
        <f t="shared" si="31"/>
        <v>255500</v>
      </c>
      <c r="S33" s="26">
        <f t="shared" si="25"/>
        <v>0</v>
      </c>
      <c r="T33" s="27"/>
      <c r="U33" s="30">
        <f t="shared" si="1"/>
        <v>0</v>
      </c>
      <c r="V33" s="31" t="str">
        <f t="shared" si="2"/>
        <v/>
      </c>
      <c r="X33" s="28"/>
      <c r="Y33" s="25">
        <f t="shared" si="32"/>
        <v>255500</v>
      </c>
      <c r="Z33" s="26">
        <f t="shared" si="26"/>
        <v>0</v>
      </c>
      <c r="AA33" s="27"/>
      <c r="AB33" s="30">
        <f t="shared" si="3"/>
        <v>0</v>
      </c>
      <c r="AC33" s="31" t="str">
        <f t="shared" si="4"/>
        <v/>
      </c>
      <c r="AE33" s="28"/>
      <c r="AF33" s="25">
        <f t="shared" si="33"/>
        <v>255500</v>
      </c>
      <c r="AG33" s="26">
        <f t="shared" si="27"/>
        <v>0</v>
      </c>
      <c r="AH33" s="27"/>
      <c r="AI33" s="30">
        <f t="shared" si="5"/>
        <v>0</v>
      </c>
      <c r="AJ33" s="31" t="str">
        <f t="shared" si="6"/>
        <v/>
      </c>
      <c r="AL33" s="28"/>
      <c r="AM33" s="25">
        <f t="shared" si="34"/>
        <v>255500</v>
      </c>
      <c r="AN33" s="26">
        <f t="shared" si="28"/>
        <v>0</v>
      </c>
      <c r="AO33" s="27"/>
      <c r="AP33" s="30">
        <f t="shared" si="7"/>
        <v>0</v>
      </c>
      <c r="AQ33" s="31" t="str">
        <f t="shared" si="8"/>
        <v/>
      </c>
    </row>
    <row r="34" spans="2:43" x14ac:dyDescent="0.25">
      <c r="B34" s="33"/>
      <c r="C34" s="21"/>
      <c r="D34" s="22"/>
      <c r="E34" s="23"/>
      <c r="F34" s="24"/>
      <c r="G34" s="25">
        <f t="shared" si="35"/>
        <v>255500</v>
      </c>
      <c r="H34" s="26">
        <f t="shared" si="0"/>
        <v>0</v>
      </c>
      <c r="I34" s="27"/>
      <c r="J34" s="28"/>
      <c r="K34" s="25">
        <f t="shared" si="30"/>
        <v>255500</v>
      </c>
      <c r="L34" s="26">
        <f t="shared" si="22"/>
        <v>0</v>
      </c>
      <c r="M34" s="27"/>
      <c r="N34" s="30">
        <f t="shared" si="23"/>
        <v>0</v>
      </c>
      <c r="O34" s="31" t="str">
        <f t="shared" si="24"/>
        <v/>
      </c>
      <c r="Q34" s="28"/>
      <c r="R34" s="25">
        <f t="shared" si="31"/>
        <v>255500</v>
      </c>
      <c r="S34" s="26">
        <f t="shared" si="25"/>
        <v>0</v>
      </c>
      <c r="T34" s="27"/>
      <c r="U34" s="30">
        <f t="shared" si="1"/>
        <v>0</v>
      </c>
      <c r="V34" s="31" t="str">
        <f t="shared" si="2"/>
        <v/>
      </c>
      <c r="X34" s="28"/>
      <c r="Y34" s="25">
        <f t="shared" si="32"/>
        <v>255500</v>
      </c>
      <c r="Z34" s="26">
        <f t="shared" si="26"/>
        <v>0</v>
      </c>
      <c r="AA34" s="27"/>
      <c r="AB34" s="30">
        <f t="shared" si="3"/>
        <v>0</v>
      </c>
      <c r="AC34" s="31" t="str">
        <f t="shared" si="4"/>
        <v/>
      </c>
      <c r="AE34" s="28"/>
      <c r="AF34" s="25">
        <f t="shared" si="33"/>
        <v>255500</v>
      </c>
      <c r="AG34" s="26">
        <f t="shared" si="27"/>
        <v>0</v>
      </c>
      <c r="AH34" s="27"/>
      <c r="AI34" s="30">
        <f t="shared" si="5"/>
        <v>0</v>
      </c>
      <c r="AJ34" s="31" t="str">
        <f t="shared" si="6"/>
        <v/>
      </c>
      <c r="AL34" s="28"/>
      <c r="AM34" s="25">
        <f t="shared" si="34"/>
        <v>255500</v>
      </c>
      <c r="AN34" s="26">
        <f t="shared" si="28"/>
        <v>0</v>
      </c>
      <c r="AO34" s="27"/>
      <c r="AP34" s="30">
        <f t="shared" si="7"/>
        <v>0</v>
      </c>
      <c r="AQ34" s="31" t="str">
        <f t="shared" si="8"/>
        <v/>
      </c>
    </row>
    <row r="35" spans="2:43" x14ac:dyDescent="0.25">
      <c r="B35" s="33"/>
      <c r="C35" s="21"/>
      <c r="D35" s="22"/>
      <c r="E35" s="23"/>
      <c r="F35" s="24"/>
      <c r="G35" s="25">
        <f t="shared" si="35"/>
        <v>255500</v>
      </c>
      <c r="H35" s="26">
        <f t="shared" si="0"/>
        <v>0</v>
      </c>
      <c r="I35" s="27"/>
      <c r="J35" s="28"/>
      <c r="K35" s="25">
        <f t="shared" si="30"/>
        <v>255500</v>
      </c>
      <c r="L35" s="26">
        <f t="shared" si="22"/>
        <v>0</v>
      </c>
      <c r="M35" s="27"/>
      <c r="N35" s="30">
        <f t="shared" si="23"/>
        <v>0</v>
      </c>
      <c r="O35" s="31" t="str">
        <f t="shared" si="24"/>
        <v/>
      </c>
      <c r="Q35" s="28"/>
      <c r="R35" s="25">
        <f t="shared" si="31"/>
        <v>255500</v>
      </c>
      <c r="S35" s="26">
        <f t="shared" si="25"/>
        <v>0</v>
      </c>
      <c r="T35" s="27"/>
      <c r="U35" s="30">
        <f t="shared" si="1"/>
        <v>0</v>
      </c>
      <c r="V35" s="31" t="str">
        <f t="shared" si="2"/>
        <v/>
      </c>
      <c r="X35" s="28"/>
      <c r="Y35" s="25">
        <f t="shared" si="32"/>
        <v>255500</v>
      </c>
      <c r="Z35" s="26">
        <f t="shared" si="26"/>
        <v>0</v>
      </c>
      <c r="AA35" s="27"/>
      <c r="AB35" s="30">
        <f t="shared" si="3"/>
        <v>0</v>
      </c>
      <c r="AC35" s="31" t="str">
        <f t="shared" si="4"/>
        <v/>
      </c>
      <c r="AE35" s="28"/>
      <c r="AF35" s="25">
        <f t="shared" si="33"/>
        <v>255500</v>
      </c>
      <c r="AG35" s="26">
        <f t="shared" si="27"/>
        <v>0</v>
      </c>
      <c r="AH35" s="27"/>
      <c r="AI35" s="30">
        <f t="shared" si="5"/>
        <v>0</v>
      </c>
      <c r="AJ35" s="31" t="str">
        <f t="shared" si="6"/>
        <v/>
      </c>
      <c r="AL35" s="28"/>
      <c r="AM35" s="25">
        <f t="shared" si="34"/>
        <v>255500</v>
      </c>
      <c r="AN35" s="26">
        <f t="shared" si="28"/>
        <v>0</v>
      </c>
      <c r="AO35" s="27"/>
      <c r="AP35" s="30">
        <f t="shared" si="7"/>
        <v>0</v>
      </c>
      <c r="AQ35" s="31" t="str">
        <f t="shared" si="8"/>
        <v/>
      </c>
    </row>
    <row r="36" spans="2:43" ht="25" x14ac:dyDescent="0.25">
      <c r="B36" s="229" t="s">
        <v>101</v>
      </c>
      <c r="C36" s="21"/>
      <c r="D36" s="22" t="s">
        <v>59</v>
      </c>
      <c r="E36" s="23"/>
      <c r="F36" s="24">
        <f>+'Proposed Rates'!D54</f>
        <v>0.17169999999999999</v>
      </c>
      <c r="G36" s="25">
        <f>+F19</f>
        <v>1000</v>
      </c>
      <c r="H36" s="26">
        <f t="shared" si="0"/>
        <v>171.7</v>
      </c>
      <c r="I36" s="27"/>
      <c r="J36" s="28">
        <f>+'Proposed Rates'!E54</f>
        <v>-0.25490000000000002</v>
      </c>
      <c r="K36" s="25">
        <f>$F19</f>
        <v>1000</v>
      </c>
      <c r="L36" s="26">
        <f t="shared" si="22"/>
        <v>-254.9</v>
      </c>
      <c r="M36" s="27"/>
      <c r="N36" s="30">
        <f t="shared" si="23"/>
        <v>-426.6</v>
      </c>
      <c r="O36" s="31">
        <f t="shared" si="24"/>
        <v>-2.4845661036691906</v>
      </c>
      <c r="Q36" s="28">
        <f>+'Proposed Rates'!F54</f>
        <v>-0.25480000000000003</v>
      </c>
      <c r="R36" s="25">
        <f>$F19</f>
        <v>1000</v>
      </c>
      <c r="S36" s="26">
        <f t="shared" si="25"/>
        <v>-254.80000000000004</v>
      </c>
      <c r="T36" s="27"/>
      <c r="U36" s="30">
        <f>S36-L36</f>
        <v>9.9999999999965894E-2</v>
      </c>
      <c r="V36" s="31">
        <f t="shared" si="2"/>
        <v>-3.9231071008225145E-4</v>
      </c>
      <c r="X36" s="28">
        <f>+'Proposed Rates'!G54</f>
        <v>0</v>
      </c>
      <c r="Y36" s="25">
        <f>$F19</f>
        <v>1000</v>
      </c>
      <c r="Z36" s="26">
        <f t="shared" si="26"/>
        <v>0</v>
      </c>
      <c r="AA36" s="27"/>
      <c r="AB36" s="30">
        <f t="shared" si="3"/>
        <v>254.80000000000004</v>
      </c>
      <c r="AC36" s="31">
        <f t="shared" si="4"/>
        <v>-1</v>
      </c>
      <c r="AE36" s="28">
        <f>+'Proposed Rates'!H54</f>
        <v>0</v>
      </c>
      <c r="AF36" s="25">
        <f>$F19</f>
        <v>1000</v>
      </c>
      <c r="AG36" s="26">
        <f t="shared" si="27"/>
        <v>0</v>
      </c>
      <c r="AH36" s="27"/>
      <c r="AI36" s="30">
        <f t="shared" si="5"/>
        <v>0</v>
      </c>
      <c r="AJ36" s="31" t="str">
        <f t="shared" si="6"/>
        <v/>
      </c>
      <c r="AL36" s="28">
        <f>+'Proposed Rates'!I54</f>
        <v>0</v>
      </c>
      <c r="AM36" s="25">
        <f>$F19</f>
        <v>1000</v>
      </c>
      <c r="AN36" s="26">
        <f t="shared" si="28"/>
        <v>0</v>
      </c>
      <c r="AO36" s="27"/>
      <c r="AP36" s="30">
        <f t="shared" si="7"/>
        <v>0</v>
      </c>
      <c r="AQ36" s="31" t="str">
        <f t="shared" si="8"/>
        <v/>
      </c>
    </row>
    <row r="37" spans="2:43" x14ac:dyDescent="0.25">
      <c r="B37" s="33"/>
      <c r="C37" s="21"/>
      <c r="D37" s="22"/>
      <c r="E37" s="23"/>
      <c r="F37" s="24"/>
      <c r="G37" s="25">
        <f t="shared" si="35"/>
        <v>255500</v>
      </c>
      <c r="H37" s="26">
        <f t="shared" si="0"/>
        <v>0</v>
      </c>
      <c r="I37" s="27"/>
      <c r="J37" s="28"/>
      <c r="K37" s="25">
        <f t="shared" si="30"/>
        <v>255500</v>
      </c>
      <c r="L37" s="26">
        <f t="shared" si="22"/>
        <v>0</v>
      </c>
      <c r="M37" s="27"/>
      <c r="N37" s="30">
        <f t="shared" si="23"/>
        <v>0</v>
      </c>
      <c r="O37" s="31" t="str">
        <f t="shared" si="24"/>
        <v/>
      </c>
      <c r="Q37" s="28"/>
      <c r="R37" s="25">
        <f t="shared" si="31"/>
        <v>255500</v>
      </c>
      <c r="S37" s="26">
        <f t="shared" si="25"/>
        <v>0</v>
      </c>
      <c r="T37" s="27"/>
      <c r="U37" s="30">
        <f t="shared" si="1"/>
        <v>0</v>
      </c>
      <c r="V37" s="31" t="str">
        <f t="shared" si="2"/>
        <v/>
      </c>
      <c r="X37" s="28"/>
      <c r="Y37" s="25">
        <f t="shared" si="32"/>
        <v>255500</v>
      </c>
      <c r="Z37" s="26">
        <f t="shared" si="26"/>
        <v>0</v>
      </c>
      <c r="AA37" s="27"/>
      <c r="AB37" s="30">
        <f t="shared" si="3"/>
        <v>0</v>
      </c>
      <c r="AC37" s="31" t="str">
        <f t="shared" si="4"/>
        <v/>
      </c>
      <c r="AE37" s="28"/>
      <c r="AF37" s="25">
        <f t="shared" si="33"/>
        <v>255500</v>
      </c>
      <c r="AG37" s="26">
        <f t="shared" si="27"/>
        <v>0</v>
      </c>
      <c r="AH37" s="27"/>
      <c r="AI37" s="30">
        <f t="shared" si="5"/>
        <v>0</v>
      </c>
      <c r="AJ37" s="31" t="str">
        <f t="shared" si="6"/>
        <v/>
      </c>
      <c r="AL37" s="28"/>
      <c r="AM37" s="25">
        <f t="shared" si="34"/>
        <v>255500</v>
      </c>
      <c r="AN37" s="26">
        <f t="shared" si="28"/>
        <v>0</v>
      </c>
      <c r="AO37" s="27"/>
      <c r="AP37" s="30">
        <f t="shared" si="7"/>
        <v>0</v>
      </c>
      <c r="AQ37" s="31" t="str">
        <f t="shared" si="8"/>
        <v/>
      </c>
    </row>
    <row r="38" spans="2:43" x14ac:dyDescent="0.25">
      <c r="B38" s="33"/>
      <c r="C38" s="21"/>
      <c r="D38" s="22"/>
      <c r="E38" s="23"/>
      <c r="F38" s="24"/>
      <c r="G38" s="25">
        <f t="shared" si="35"/>
        <v>255500</v>
      </c>
      <c r="H38" s="26">
        <f t="shared" si="0"/>
        <v>0</v>
      </c>
      <c r="I38" s="27"/>
      <c r="J38" s="28"/>
      <c r="K38" s="25">
        <f t="shared" si="30"/>
        <v>255500</v>
      </c>
      <c r="L38" s="26">
        <f t="shared" si="22"/>
        <v>0</v>
      </c>
      <c r="M38" s="27"/>
      <c r="N38" s="30">
        <f t="shared" si="23"/>
        <v>0</v>
      </c>
      <c r="O38" s="31" t="str">
        <f t="shared" si="24"/>
        <v/>
      </c>
      <c r="Q38" s="28"/>
      <c r="R38" s="25">
        <f t="shared" si="31"/>
        <v>255500</v>
      </c>
      <c r="S38" s="26">
        <f t="shared" si="25"/>
        <v>0</v>
      </c>
      <c r="T38" s="27"/>
      <c r="U38" s="30">
        <f t="shared" si="1"/>
        <v>0</v>
      </c>
      <c r="V38" s="31" t="str">
        <f t="shared" si="2"/>
        <v/>
      </c>
      <c r="X38" s="28"/>
      <c r="Y38" s="25">
        <f t="shared" si="32"/>
        <v>255500</v>
      </c>
      <c r="Z38" s="26">
        <f t="shared" si="26"/>
        <v>0</v>
      </c>
      <c r="AA38" s="27"/>
      <c r="AB38" s="30">
        <f t="shared" si="3"/>
        <v>0</v>
      </c>
      <c r="AC38" s="31" t="str">
        <f t="shared" si="4"/>
        <v/>
      </c>
      <c r="AE38" s="28"/>
      <c r="AF38" s="25">
        <f t="shared" si="33"/>
        <v>255500</v>
      </c>
      <c r="AG38" s="26">
        <f t="shared" si="27"/>
        <v>0</v>
      </c>
      <c r="AH38" s="27"/>
      <c r="AI38" s="30">
        <f t="shared" si="5"/>
        <v>0</v>
      </c>
      <c r="AJ38" s="31" t="str">
        <f t="shared" si="6"/>
        <v/>
      </c>
      <c r="AL38" s="28"/>
      <c r="AM38" s="25">
        <f t="shared" si="34"/>
        <v>255500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5247.7</v>
      </c>
      <c r="I39" s="62"/>
      <c r="J39" s="239"/>
      <c r="K39" s="240"/>
      <c r="L39" s="238">
        <f>SUM(L23:L38)</f>
        <v>5435.4000000000005</v>
      </c>
      <c r="M39" s="62"/>
      <c r="N39" s="37">
        <f t="shared" si="23"/>
        <v>187.70000000000073</v>
      </c>
      <c r="O39" s="38">
        <f t="shared" si="24"/>
        <v>3.5768050765097231E-2</v>
      </c>
      <c r="Q39" s="239"/>
      <c r="R39" s="240"/>
      <c r="S39" s="238">
        <f>SUM(S23:S38)</f>
        <v>5842.91</v>
      </c>
      <c r="T39" s="62"/>
      <c r="U39" s="37">
        <f t="shared" si="1"/>
        <v>407.50999999999931</v>
      </c>
      <c r="V39" s="38">
        <f t="shared" si="2"/>
        <v>7.4973323030503594E-2</v>
      </c>
      <c r="X39" s="239"/>
      <c r="Y39" s="240"/>
      <c r="Z39" s="238">
        <f>SUM(Z23:Z38)</f>
        <v>6484.6</v>
      </c>
      <c r="AA39" s="62"/>
      <c r="AB39" s="37">
        <f t="shared" si="3"/>
        <v>641.69000000000051</v>
      </c>
      <c r="AC39" s="38">
        <f t="shared" si="4"/>
        <v>0.10982370086138595</v>
      </c>
      <c r="AE39" s="239"/>
      <c r="AF39" s="240"/>
      <c r="AG39" s="238">
        <f>SUM(AG23:AG38)</f>
        <v>6736.35</v>
      </c>
      <c r="AH39" s="62"/>
      <c r="AI39" s="37">
        <f t="shared" si="5"/>
        <v>251.75</v>
      </c>
      <c r="AJ39" s="38">
        <f t="shared" si="6"/>
        <v>3.8822749282916444E-2</v>
      </c>
      <c r="AL39" s="239"/>
      <c r="AM39" s="240"/>
      <c r="AN39" s="238">
        <f>SUM(AN23:AN38)</f>
        <v>6931.28</v>
      </c>
      <c r="AO39" s="62"/>
      <c r="AP39" s="37">
        <f t="shared" si="7"/>
        <v>194.92999999999938</v>
      </c>
      <c r="AQ39" s="38">
        <f t="shared" si="8"/>
        <v>2.893703563502481E-2</v>
      </c>
    </row>
    <row r="40" spans="2:43" ht="25" x14ac:dyDescent="0.25">
      <c r="B40" s="40" t="s">
        <v>100</v>
      </c>
      <c r="C40" s="21"/>
      <c r="D40" s="22" t="s">
        <v>59</v>
      </c>
      <c r="E40" s="23"/>
      <c r="F40" s="24">
        <f>+'Proposed Rates'!D40</f>
        <v>-4.0300000000000002E-2</v>
      </c>
      <c r="G40" s="45">
        <f>+$F$19</f>
        <v>1000</v>
      </c>
      <c r="H40" s="26">
        <f>G40*F40</f>
        <v>-40.300000000000004</v>
      </c>
      <c r="I40" s="27"/>
      <c r="J40" s="24">
        <f>+'Proposed Rates'!E40</f>
        <v>-0.18210000000000001</v>
      </c>
      <c r="K40" s="45">
        <f>+$F$19</f>
        <v>1000</v>
      </c>
      <c r="L40" s="26">
        <f>K40*J40</f>
        <v>-182.10000000000002</v>
      </c>
      <c r="M40" s="27"/>
      <c r="N40" s="30">
        <f>L40-H40</f>
        <v>-141.80000000000001</v>
      </c>
      <c r="O40" s="31">
        <f>IF((H40)=0,"",(N40/H40))</f>
        <v>3.5186104218362284</v>
      </c>
      <c r="Q40" s="24">
        <f>+'Proposed Rates'!F40</f>
        <v>-0.182</v>
      </c>
      <c r="R40" s="45">
        <f>+$F$19</f>
        <v>1000</v>
      </c>
      <c r="S40" s="26">
        <f>R40*Q40</f>
        <v>-182</v>
      </c>
      <c r="T40" s="27"/>
      <c r="U40" s="30">
        <f t="shared" si="1"/>
        <v>0.10000000000002274</v>
      </c>
      <c r="V40" s="31">
        <f t="shared" si="2"/>
        <v>-5.4914881933016324E-4</v>
      </c>
      <c r="X40" s="24">
        <f>+'Proposed Rates'!G40</f>
        <v>0</v>
      </c>
      <c r="Y40" s="45">
        <f>+$F$19</f>
        <v>1000</v>
      </c>
      <c r="Z40" s="26">
        <f>Y40*X40</f>
        <v>0</v>
      </c>
      <c r="AA40" s="27"/>
      <c r="AB40" s="30">
        <f t="shared" si="3"/>
        <v>182</v>
      </c>
      <c r="AC40" s="31">
        <f t="shared" si="4"/>
        <v>-1</v>
      </c>
      <c r="AE40" s="24">
        <f>+'Proposed Rates'!H40</f>
        <v>0</v>
      </c>
      <c r="AF40" s="45">
        <f>+$F$19</f>
        <v>1000</v>
      </c>
      <c r="AG40" s="26">
        <f>AF40*AE40</f>
        <v>0</v>
      </c>
      <c r="AH40" s="27"/>
      <c r="AI40" s="30">
        <f t="shared" si="5"/>
        <v>0</v>
      </c>
      <c r="AJ40" s="31" t="str">
        <f t="shared" si="6"/>
        <v/>
      </c>
      <c r="AL40" s="24">
        <f>+'Proposed Rates'!I40</f>
        <v>0</v>
      </c>
      <c r="AM40" s="45">
        <f>+$F$19</f>
        <v>1000</v>
      </c>
      <c r="AN40" s="26">
        <f>AM40*AL40</f>
        <v>0</v>
      </c>
      <c r="AO40" s="27"/>
      <c r="AP40" s="30">
        <f t="shared" si="7"/>
        <v>0</v>
      </c>
      <c r="AQ40" s="31" t="str">
        <f t="shared" si="8"/>
        <v/>
      </c>
    </row>
    <row r="41" spans="2:43" x14ac:dyDescent="0.25">
      <c r="B41" s="172"/>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45"/>
      <c r="AG41" s="26"/>
      <c r="AH41" s="42"/>
      <c r="AI41" s="30"/>
      <c r="AJ41" s="31"/>
      <c r="AL41" s="24"/>
      <c r="AM41" s="25"/>
      <c r="AN41" s="26"/>
      <c r="AO41" s="42"/>
      <c r="AP41" s="30"/>
      <c r="AQ41" s="31"/>
    </row>
    <row r="42" spans="2:43" ht="37.5" x14ac:dyDescent="0.25">
      <c r="B42" s="40" t="s">
        <v>60</v>
      </c>
      <c r="C42" s="21"/>
      <c r="D42" s="22" t="s">
        <v>20</v>
      </c>
      <c r="E42" s="23"/>
      <c r="F42" s="24">
        <f>+'Proposed Rates'!D125</f>
        <v>-1.5E-3</v>
      </c>
      <c r="G42" s="25">
        <f t="shared" ref="G42" si="36">$F$18</f>
        <v>255500</v>
      </c>
      <c r="H42" s="26">
        <f t="shared" ref="H42:H43" si="37">G42*F42</f>
        <v>-383.25</v>
      </c>
      <c r="I42" s="41"/>
      <c r="J42" s="24">
        <f>+'Proposed Rates'!E125</f>
        <v>2.5999999999999999E-3</v>
      </c>
      <c r="K42" s="25">
        <f t="shared" ref="K42" si="38">$F$18</f>
        <v>255500</v>
      </c>
      <c r="L42" s="26">
        <f t="shared" ref="L42:L43" si="39">K42*J42</f>
        <v>664.3</v>
      </c>
      <c r="M42" s="42"/>
      <c r="N42" s="30">
        <f t="shared" ref="N42:N43" si="40">L42-H42</f>
        <v>1047.55</v>
      </c>
      <c r="O42" s="31">
        <f t="shared" ref="O42:O64" si="41">IF((H42)=0,"",(N42/H42))</f>
        <v>-2.7333333333333334</v>
      </c>
      <c r="Q42" s="28">
        <f>+'Proposed Rates'!F125</f>
        <v>0</v>
      </c>
      <c r="R42" s="25">
        <f t="shared" ref="R42" si="42">$F$18</f>
        <v>255500</v>
      </c>
      <c r="S42" s="26">
        <f t="shared" ref="S42:S43" si="43">R42*Q42</f>
        <v>0</v>
      </c>
      <c r="T42" s="42"/>
      <c r="U42" s="30">
        <f t="shared" si="1"/>
        <v>-664.3</v>
      </c>
      <c r="V42" s="31">
        <f t="shared" si="2"/>
        <v>-1</v>
      </c>
      <c r="X42" s="28">
        <f>+'Proposed Rates'!G125</f>
        <v>0</v>
      </c>
      <c r="Y42" s="25">
        <f t="shared" ref="Y42" si="44">$F$18</f>
        <v>255500</v>
      </c>
      <c r="Z42" s="26">
        <f t="shared" ref="Z42:Z43" si="45">Y42*X42</f>
        <v>0</v>
      </c>
      <c r="AA42" s="42"/>
      <c r="AB42" s="30">
        <f t="shared" si="3"/>
        <v>0</v>
      </c>
      <c r="AC42" s="31" t="str">
        <f t="shared" si="4"/>
        <v/>
      </c>
      <c r="AE42" s="28">
        <f>+'Proposed Rates'!H125</f>
        <v>0</v>
      </c>
      <c r="AF42" s="25">
        <f t="shared" ref="AF42" si="46">$F$18</f>
        <v>255500</v>
      </c>
      <c r="AG42" s="26">
        <f t="shared" ref="AG42:AG43" si="47">AF42*AE42</f>
        <v>0</v>
      </c>
      <c r="AH42" s="42"/>
      <c r="AI42" s="30">
        <f t="shared" si="5"/>
        <v>0</v>
      </c>
      <c r="AJ42" s="31" t="str">
        <f t="shared" si="6"/>
        <v/>
      </c>
      <c r="AL42" s="28">
        <f>+'Proposed Rates'!I125</f>
        <v>0</v>
      </c>
      <c r="AM42" s="25">
        <f t="shared" ref="AM42" si="48">$F$18</f>
        <v>255500</v>
      </c>
      <c r="AN42" s="26">
        <f t="shared" ref="AN42:AN43" si="49">AM42*AL42</f>
        <v>0</v>
      </c>
      <c r="AO42" s="42"/>
      <c r="AP42" s="30">
        <f t="shared" si="7"/>
        <v>0</v>
      </c>
      <c r="AQ42" s="31" t="str">
        <f t="shared" si="8"/>
        <v/>
      </c>
    </row>
    <row r="43" spans="2:43" ht="37.5" x14ac:dyDescent="0.25">
      <c r="B43" s="40" t="s">
        <v>106</v>
      </c>
      <c r="C43" s="21"/>
      <c r="D43" s="22" t="s">
        <v>59</v>
      </c>
      <c r="E43" s="23"/>
      <c r="F43" s="24">
        <f>+'Proposed Rates'!D141</f>
        <v>-2.47E-2</v>
      </c>
      <c r="G43" s="25">
        <f>+F19</f>
        <v>1000</v>
      </c>
      <c r="H43" s="26">
        <f t="shared" si="37"/>
        <v>-24.7</v>
      </c>
      <c r="I43" s="41"/>
      <c r="J43" s="24">
        <f>+'Proposed Rates'!E141</f>
        <v>-0.1053</v>
      </c>
      <c r="K43" s="25">
        <f>+F19</f>
        <v>1000</v>
      </c>
      <c r="L43" s="26">
        <f t="shared" si="39"/>
        <v>-105.30000000000001</v>
      </c>
      <c r="M43" s="42"/>
      <c r="N43" s="30">
        <f t="shared" si="40"/>
        <v>-80.600000000000009</v>
      </c>
      <c r="O43" s="31">
        <f t="shared" si="41"/>
        <v>3.2631578947368425</v>
      </c>
      <c r="Q43" s="28">
        <f>+'Proposed Rates'!F141</f>
        <v>0</v>
      </c>
      <c r="R43" s="25">
        <f>$F$19</f>
        <v>1000</v>
      </c>
      <c r="S43" s="26">
        <f t="shared" si="43"/>
        <v>0</v>
      </c>
      <c r="T43" s="42"/>
      <c r="U43" s="30">
        <f t="shared" si="1"/>
        <v>105.30000000000001</v>
      </c>
      <c r="V43" s="31">
        <f t="shared" si="2"/>
        <v>-1</v>
      </c>
      <c r="X43" s="28">
        <f>+'Proposed Rates'!G141</f>
        <v>0</v>
      </c>
      <c r="Y43" s="25">
        <f>$F$19</f>
        <v>1000</v>
      </c>
      <c r="Z43" s="26">
        <f t="shared" si="45"/>
        <v>0</v>
      </c>
      <c r="AA43" s="42"/>
      <c r="AB43" s="30">
        <f t="shared" si="3"/>
        <v>0</v>
      </c>
      <c r="AC43" s="31" t="str">
        <f t="shared" si="4"/>
        <v/>
      </c>
      <c r="AE43" s="28">
        <f>+'Proposed Rates'!H141</f>
        <v>0</v>
      </c>
      <c r="AF43" s="25">
        <f>$F$19</f>
        <v>1000</v>
      </c>
      <c r="AG43" s="26">
        <f t="shared" si="47"/>
        <v>0</v>
      </c>
      <c r="AH43" s="42"/>
      <c r="AI43" s="30">
        <f t="shared" si="5"/>
        <v>0</v>
      </c>
      <c r="AJ43" s="31" t="str">
        <f t="shared" si="6"/>
        <v/>
      </c>
      <c r="AL43" s="28">
        <f>+'Proposed Rates'!I141</f>
        <v>0</v>
      </c>
      <c r="AM43" s="25">
        <f>$F$19</f>
        <v>1000</v>
      </c>
      <c r="AN43" s="26">
        <f t="shared" si="49"/>
        <v>0</v>
      </c>
      <c r="AO43" s="42"/>
      <c r="AP43" s="30">
        <f t="shared" si="7"/>
        <v>0</v>
      </c>
      <c r="AQ43" s="31" t="str">
        <f t="shared" si="8"/>
        <v/>
      </c>
    </row>
    <row r="44" spans="2:43" x14ac:dyDescent="0.25">
      <c r="B44" s="43" t="s">
        <v>24</v>
      </c>
      <c r="C44" s="21"/>
      <c r="D44" s="22" t="s">
        <v>59</v>
      </c>
      <c r="E44" s="23"/>
      <c r="F44" s="44">
        <f>'Proposed Rates'!D235</f>
        <v>2.452E-2</v>
      </c>
      <c r="G44" s="45">
        <f>+$F$19</f>
        <v>1000</v>
      </c>
      <c r="H44" s="26">
        <f>G44*F44</f>
        <v>24.52</v>
      </c>
      <c r="I44" s="27"/>
      <c r="J44" s="46">
        <f>'Proposed Rates'!E235</f>
        <v>2.4340000000000001E-2</v>
      </c>
      <c r="K44" s="45">
        <f>+$F$19</f>
        <v>1000</v>
      </c>
      <c r="L44" s="26">
        <f>K44*J44</f>
        <v>24.34</v>
      </c>
      <c r="M44" s="27"/>
      <c r="N44" s="30">
        <f>L44-H44</f>
        <v>-0.17999999999999972</v>
      </c>
      <c r="O44" s="31">
        <f>IF((H44)=0,"",(N44/H44))</f>
        <v>-7.3409461663947687E-3</v>
      </c>
      <c r="Q44" s="46">
        <f>'Proposed Rates'!F235</f>
        <v>2.4649999999999998E-2</v>
      </c>
      <c r="R44" s="45">
        <f>+$F$19</f>
        <v>1000</v>
      </c>
      <c r="S44" s="26">
        <f>R44*Q44</f>
        <v>24.65</v>
      </c>
      <c r="T44" s="27"/>
      <c r="U44" s="30">
        <f t="shared" si="1"/>
        <v>0.30999999999999872</v>
      </c>
      <c r="V44" s="31">
        <f t="shared" si="2"/>
        <v>1.2736236647493784E-2</v>
      </c>
      <c r="X44" s="46">
        <f>'Proposed Rates'!G235</f>
        <v>2.494E-2</v>
      </c>
      <c r="Y44" s="45">
        <f>+$F$19</f>
        <v>1000</v>
      </c>
      <c r="Z44" s="26">
        <f>Y44*X44</f>
        <v>24.94</v>
      </c>
      <c r="AA44" s="27"/>
      <c r="AB44" s="30">
        <f t="shared" si="3"/>
        <v>0.2900000000000027</v>
      </c>
      <c r="AC44" s="31">
        <f t="shared" si="4"/>
        <v>1.1764705882353052E-2</v>
      </c>
      <c r="AE44" s="46">
        <f>'Proposed Rates'!H235</f>
        <v>2.5180000000000001E-2</v>
      </c>
      <c r="AF44" s="45">
        <f>+$F$19</f>
        <v>1000</v>
      </c>
      <c r="AG44" s="26">
        <f>AF44*AE44</f>
        <v>25.18</v>
      </c>
      <c r="AH44" s="27"/>
      <c r="AI44" s="30">
        <f t="shared" si="5"/>
        <v>0.23999999999999844</v>
      </c>
      <c r="AJ44" s="31">
        <f t="shared" si="6"/>
        <v>9.6230954290296086E-3</v>
      </c>
      <c r="AL44" s="46">
        <f>'Proposed Rates'!I235</f>
        <v>2.5520000000000001E-2</v>
      </c>
      <c r="AM44" s="45">
        <f>+$F$19</f>
        <v>1000</v>
      </c>
      <c r="AN44" s="26">
        <f>AM44*AL44</f>
        <v>25.52</v>
      </c>
      <c r="AO44" s="27"/>
      <c r="AP44" s="30">
        <f t="shared" si="7"/>
        <v>0.33999999999999986</v>
      </c>
      <c r="AQ44" s="31">
        <f t="shared" si="8"/>
        <v>1.3502779984114371E-2</v>
      </c>
    </row>
    <row r="45" spans="2:43" x14ac:dyDescent="0.25">
      <c r="B45" s="43" t="s">
        <v>25</v>
      </c>
      <c r="C45" s="21"/>
      <c r="D45" s="22"/>
      <c r="E45" s="23"/>
      <c r="F45" s="47"/>
      <c r="G45" s="48">
        <f>$F$18*(1+$F$73)-$F$18</f>
        <v>8559.25</v>
      </c>
      <c r="H45" s="26">
        <f t="shared" ref="H45" si="50">G45*F45</f>
        <v>0</v>
      </c>
      <c r="I45" s="27"/>
      <c r="J45" s="49"/>
      <c r="K45" s="48">
        <f>$F$18*(1+$J$73)-$F$18</f>
        <v>8635.9000000000233</v>
      </c>
      <c r="L45" s="26">
        <f t="shared" ref="L45" si="51">K45*J45</f>
        <v>0</v>
      </c>
      <c r="M45" s="27"/>
      <c r="N45" s="30">
        <f t="shared" ref="N45" si="52">L45-H45</f>
        <v>0</v>
      </c>
      <c r="O45" s="31" t="str">
        <f t="shared" ref="O45" si="53">IF((H45)=0,"",(N45/H45))</f>
        <v/>
      </c>
      <c r="Q45" s="49"/>
      <c r="R45" s="48">
        <f>$F$18*(1+Q73)-$F$18</f>
        <v>8635.9000000000233</v>
      </c>
      <c r="S45" s="26">
        <f t="shared" ref="S45" si="54">R45*Q45</f>
        <v>0</v>
      </c>
      <c r="T45" s="27"/>
      <c r="U45" s="30">
        <f t="shared" si="1"/>
        <v>0</v>
      </c>
      <c r="V45" s="31" t="str">
        <f t="shared" si="2"/>
        <v/>
      </c>
      <c r="X45" s="49"/>
      <c r="Y45" s="48">
        <f>$F$18*(1+X73)-$F$18</f>
        <v>8635.9000000000233</v>
      </c>
      <c r="Z45" s="26">
        <f t="shared" ref="Z45" si="55">Y45*X45</f>
        <v>0</v>
      </c>
      <c r="AA45" s="27"/>
      <c r="AB45" s="30">
        <f t="shared" si="3"/>
        <v>0</v>
      </c>
      <c r="AC45" s="31" t="str">
        <f t="shared" si="4"/>
        <v/>
      </c>
      <c r="AE45" s="49"/>
      <c r="AF45" s="48">
        <f>$F$18*(1+AE73)-$F$18</f>
        <v>8635.9000000000233</v>
      </c>
      <c r="AG45" s="26">
        <f t="shared" ref="AG45" si="56">AF45*AE45</f>
        <v>0</v>
      </c>
      <c r="AH45" s="27"/>
      <c r="AI45" s="30">
        <f t="shared" si="5"/>
        <v>0</v>
      </c>
      <c r="AJ45" s="31" t="str">
        <f t="shared" si="6"/>
        <v/>
      </c>
      <c r="AL45" s="49"/>
      <c r="AM45" s="48">
        <f>$F$18*(1+AL73)-$F$18</f>
        <v>8635.9000000000233</v>
      </c>
      <c r="AN45" s="26">
        <f t="shared" ref="AN45" si="57">AM45*AL45</f>
        <v>0</v>
      </c>
      <c r="AO45" s="27"/>
      <c r="AP45" s="30">
        <f t="shared" si="7"/>
        <v>0</v>
      </c>
      <c r="AQ45" s="31" t="str">
        <f t="shared" si="8"/>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4823.9699999999993</v>
      </c>
      <c r="I47" s="36"/>
      <c r="J47" s="53"/>
      <c r="K47" s="55"/>
      <c r="L47" s="54">
        <f>SUM(L40:L46)+L39</f>
        <v>5836.64</v>
      </c>
      <c r="M47" s="36"/>
      <c r="N47" s="37">
        <f t="shared" ref="N47:N64" si="58">L47-H47</f>
        <v>1012.670000000001</v>
      </c>
      <c r="O47" s="38">
        <f t="shared" si="41"/>
        <v>0.20992460566711674</v>
      </c>
      <c r="Q47" s="53"/>
      <c r="R47" s="55"/>
      <c r="S47" s="54">
        <f>SUM(S40:S46)+S39</f>
        <v>5685.5599999999995</v>
      </c>
      <c r="T47" s="36"/>
      <c r="U47" s="37">
        <f t="shared" si="1"/>
        <v>-151.08000000000084</v>
      </c>
      <c r="V47" s="38">
        <f t="shared" si="2"/>
        <v>-2.5884755612818475E-2</v>
      </c>
      <c r="X47" s="53"/>
      <c r="Y47" s="55"/>
      <c r="Z47" s="54">
        <f>SUM(Z40:Z46)+Z39</f>
        <v>6509.54</v>
      </c>
      <c r="AA47" s="36"/>
      <c r="AB47" s="37">
        <f t="shared" si="3"/>
        <v>823.98000000000047</v>
      </c>
      <c r="AC47" s="38">
        <f t="shared" si="4"/>
        <v>0.14492503816686492</v>
      </c>
      <c r="AE47" s="53"/>
      <c r="AF47" s="55"/>
      <c r="AG47" s="54">
        <f>SUM(AG40:AG46)+AG39</f>
        <v>6761.5300000000007</v>
      </c>
      <c r="AH47" s="36"/>
      <c r="AI47" s="37">
        <f t="shared" si="5"/>
        <v>251.99000000000069</v>
      </c>
      <c r="AJ47" s="38">
        <f t="shared" si="6"/>
        <v>3.8710876651806531E-2</v>
      </c>
      <c r="AL47" s="53"/>
      <c r="AM47" s="55"/>
      <c r="AN47" s="54">
        <f>SUM(AN40:AN46)+AN39</f>
        <v>6956.8</v>
      </c>
      <c r="AO47" s="36"/>
      <c r="AP47" s="37">
        <f t="shared" si="7"/>
        <v>195.26999999999953</v>
      </c>
      <c r="AQ47" s="38">
        <f t="shared" si="8"/>
        <v>2.8879558324816944E-2</v>
      </c>
    </row>
    <row r="48" spans="2:43" x14ac:dyDescent="0.25">
      <c r="B48" s="27" t="s">
        <v>28</v>
      </c>
      <c r="C48" s="27"/>
      <c r="D48" s="56" t="s">
        <v>59</v>
      </c>
      <c r="E48" s="57"/>
      <c r="F48" s="28">
        <f>'Proposed Rates'!D155</f>
        <v>2.9016999999999999</v>
      </c>
      <c r="G48" s="58">
        <f>+$F$19</f>
        <v>1000</v>
      </c>
      <c r="H48" s="26">
        <f>G48*F48</f>
        <v>2901.7</v>
      </c>
      <c r="I48" s="27"/>
      <c r="J48" s="28">
        <f>'Proposed Rates'!E155</f>
        <v>2.9016999999999999</v>
      </c>
      <c r="K48" s="58">
        <f>+$F$19</f>
        <v>1000</v>
      </c>
      <c r="L48" s="26">
        <f>K48*J48</f>
        <v>2901.7</v>
      </c>
      <c r="M48" s="27"/>
      <c r="N48" s="30">
        <f t="shared" si="58"/>
        <v>0</v>
      </c>
      <c r="O48" s="31">
        <f t="shared" si="41"/>
        <v>0</v>
      </c>
      <c r="Q48" s="28">
        <f>'Proposed Rates'!F155</f>
        <v>2.9016999999999999</v>
      </c>
      <c r="R48" s="58">
        <f>+$F$19</f>
        <v>1000</v>
      </c>
      <c r="S48" s="26">
        <f>R48*Q48</f>
        <v>2901.7</v>
      </c>
      <c r="T48" s="27"/>
      <c r="U48" s="30">
        <f t="shared" si="1"/>
        <v>0</v>
      </c>
      <c r="V48" s="31">
        <f t="shared" si="2"/>
        <v>0</v>
      </c>
      <c r="X48" s="28">
        <f>'Proposed Rates'!G155</f>
        <v>2.9016999999999999</v>
      </c>
      <c r="Y48" s="58">
        <f>+$F$19</f>
        <v>1000</v>
      </c>
      <c r="Z48" s="26">
        <f>Y48*X48</f>
        <v>2901.7</v>
      </c>
      <c r="AA48" s="27"/>
      <c r="AB48" s="30">
        <f t="shared" si="3"/>
        <v>0</v>
      </c>
      <c r="AC48" s="31">
        <f t="shared" si="4"/>
        <v>0</v>
      </c>
      <c r="AE48" s="28">
        <f>'Proposed Rates'!H155</f>
        <v>2.9016999999999999</v>
      </c>
      <c r="AF48" s="58">
        <f>+$F$19</f>
        <v>1000</v>
      </c>
      <c r="AG48" s="26">
        <f>AF48*AE48</f>
        <v>2901.7</v>
      </c>
      <c r="AH48" s="27"/>
      <c r="AI48" s="30">
        <f t="shared" si="5"/>
        <v>0</v>
      </c>
      <c r="AJ48" s="31">
        <f t="shared" si="6"/>
        <v>0</v>
      </c>
      <c r="AL48" s="28">
        <f>'Proposed Rates'!I155</f>
        <v>2.9016999999999999</v>
      </c>
      <c r="AM48" s="58">
        <f>+$F$19</f>
        <v>1000</v>
      </c>
      <c r="AN48" s="26">
        <f>AM48*AL48</f>
        <v>2901.7</v>
      </c>
      <c r="AO48" s="27"/>
      <c r="AP48" s="30">
        <f t="shared" si="7"/>
        <v>0</v>
      </c>
      <c r="AQ48" s="31">
        <f t="shared" si="8"/>
        <v>0</v>
      </c>
    </row>
    <row r="49" spans="2:43" ht="25" x14ac:dyDescent="0.25">
      <c r="B49" s="60" t="s">
        <v>29</v>
      </c>
      <c r="C49" s="27"/>
      <c r="D49" s="56" t="s">
        <v>59</v>
      </c>
      <c r="E49" s="57"/>
      <c r="F49" s="28">
        <f>'Proposed Rates'!D169</f>
        <v>2.0474000000000001</v>
      </c>
      <c r="G49" s="58">
        <f>G48</f>
        <v>1000</v>
      </c>
      <c r="H49" s="26">
        <f>G49*F49</f>
        <v>2047.4</v>
      </c>
      <c r="I49" s="27"/>
      <c r="J49" s="28">
        <f>'Proposed Rates'!E169</f>
        <v>2.0474000000000001</v>
      </c>
      <c r="K49" s="58">
        <f>K48</f>
        <v>1000</v>
      </c>
      <c r="L49" s="26">
        <f>K49*J49</f>
        <v>2047.4</v>
      </c>
      <c r="M49" s="27"/>
      <c r="N49" s="30">
        <f t="shared" si="58"/>
        <v>0</v>
      </c>
      <c r="O49" s="31">
        <f t="shared" si="41"/>
        <v>0</v>
      </c>
      <c r="Q49" s="28">
        <f>'Proposed Rates'!F169</f>
        <v>2.0474000000000001</v>
      </c>
      <c r="R49" s="58">
        <f>R48</f>
        <v>1000</v>
      </c>
      <c r="S49" s="26">
        <f>R49*Q49</f>
        <v>2047.4</v>
      </c>
      <c r="T49" s="27"/>
      <c r="U49" s="30">
        <f t="shared" si="1"/>
        <v>0</v>
      </c>
      <c r="V49" s="31">
        <f t="shared" si="2"/>
        <v>0</v>
      </c>
      <c r="X49" s="28">
        <f>'Proposed Rates'!G169</f>
        <v>2.0474000000000001</v>
      </c>
      <c r="Y49" s="58">
        <f>Y48</f>
        <v>1000</v>
      </c>
      <c r="Z49" s="26">
        <f>Y49*X49</f>
        <v>2047.4</v>
      </c>
      <c r="AA49" s="27"/>
      <c r="AB49" s="30">
        <f t="shared" si="3"/>
        <v>0</v>
      </c>
      <c r="AC49" s="31">
        <f t="shared" si="4"/>
        <v>0</v>
      </c>
      <c r="AE49" s="28">
        <f>'Proposed Rates'!H169</f>
        <v>2.0474000000000001</v>
      </c>
      <c r="AF49" s="58">
        <f>AF48</f>
        <v>1000</v>
      </c>
      <c r="AG49" s="26">
        <f>AF49*AE49</f>
        <v>2047.4</v>
      </c>
      <c r="AH49" s="27"/>
      <c r="AI49" s="30">
        <f t="shared" si="5"/>
        <v>0</v>
      </c>
      <c r="AJ49" s="31">
        <f t="shared" si="6"/>
        <v>0</v>
      </c>
      <c r="AL49" s="28">
        <f>'Proposed Rates'!I169</f>
        <v>2.0474000000000001</v>
      </c>
      <c r="AM49" s="58">
        <f>AM48</f>
        <v>1000</v>
      </c>
      <c r="AN49" s="26">
        <f>AM49*AL49</f>
        <v>2047.4</v>
      </c>
      <c r="AO49" s="27"/>
      <c r="AP49" s="30">
        <f t="shared" si="7"/>
        <v>0</v>
      </c>
      <c r="AQ49" s="31">
        <f t="shared" si="8"/>
        <v>0</v>
      </c>
    </row>
    <row r="50" spans="2:43" ht="26" x14ac:dyDescent="0.25">
      <c r="B50" s="50" t="s">
        <v>30</v>
      </c>
      <c r="C50" s="35"/>
      <c r="D50" s="35"/>
      <c r="E50" s="35"/>
      <c r="F50" s="61"/>
      <c r="G50" s="53"/>
      <c r="H50" s="54">
        <f>SUM(H47:H49)</f>
        <v>9773.07</v>
      </c>
      <c r="I50" s="62"/>
      <c r="J50" s="63"/>
      <c r="K50" s="53"/>
      <c r="L50" s="54">
        <f>SUM(L47:L49)</f>
        <v>10785.74</v>
      </c>
      <c r="M50" s="62"/>
      <c r="N50" s="37">
        <f t="shared" si="58"/>
        <v>1012.6700000000001</v>
      </c>
      <c r="O50" s="38">
        <f t="shared" si="41"/>
        <v>0.10361841263799401</v>
      </c>
      <c r="Q50" s="63"/>
      <c r="R50" s="53"/>
      <c r="S50" s="54">
        <f>SUM(S47:S49)</f>
        <v>10634.659999999998</v>
      </c>
      <c r="T50" s="62"/>
      <c r="U50" s="37">
        <f t="shared" si="1"/>
        <v>-151.08000000000175</v>
      </c>
      <c r="V50" s="38">
        <f t="shared" si="2"/>
        <v>-1.4007383823455948E-2</v>
      </c>
      <c r="X50" s="63"/>
      <c r="Y50" s="53"/>
      <c r="Z50" s="54">
        <f>SUM(Z47:Z49)</f>
        <v>11458.64</v>
      </c>
      <c r="AA50" s="62"/>
      <c r="AB50" s="37">
        <f t="shared" si="3"/>
        <v>823.98000000000138</v>
      </c>
      <c r="AC50" s="38">
        <f t="shared" si="4"/>
        <v>7.7480615271198289E-2</v>
      </c>
      <c r="AE50" s="63"/>
      <c r="AF50" s="53"/>
      <c r="AG50" s="54">
        <f>SUM(AG47:AG49)</f>
        <v>11710.63</v>
      </c>
      <c r="AH50" s="62"/>
      <c r="AI50" s="37">
        <f t="shared" si="5"/>
        <v>251.98999999999978</v>
      </c>
      <c r="AJ50" s="38">
        <f t="shared" si="6"/>
        <v>2.1991265979208682E-2</v>
      </c>
      <c r="AL50" s="63"/>
      <c r="AM50" s="53"/>
      <c r="AN50" s="54">
        <f>SUM(AN47:AN49)</f>
        <v>11905.9</v>
      </c>
      <c r="AO50" s="62"/>
      <c r="AP50" s="37">
        <f t="shared" si="7"/>
        <v>195.27000000000044</v>
      </c>
      <c r="AQ50" s="38">
        <f t="shared" si="8"/>
        <v>1.6674593937303157E-2</v>
      </c>
    </row>
    <row r="51" spans="2:43" ht="25" x14ac:dyDescent="0.25">
      <c r="B51" s="65" t="s">
        <v>31</v>
      </c>
      <c r="C51" s="21"/>
      <c r="D51" s="22" t="s">
        <v>20</v>
      </c>
      <c r="E51" s="23"/>
      <c r="F51" s="66">
        <f>'Proposed Rates'!D181</f>
        <v>3.3999999999999998E-3</v>
      </c>
      <c r="G51" s="58">
        <f>F18+G45</f>
        <v>264059.25</v>
      </c>
      <c r="H51" s="67">
        <f t="shared" ref="H51:H54" si="59">G51*F51</f>
        <v>897.80144999999993</v>
      </c>
      <c r="I51" s="27"/>
      <c r="J51" s="66">
        <f>'Proposed Rates'!E181</f>
        <v>3.3999999999999998E-3</v>
      </c>
      <c r="K51" s="58">
        <f>F18+K45</f>
        <v>264135.90000000002</v>
      </c>
      <c r="L51" s="67">
        <f t="shared" ref="L51:L52" si="60">K51*J51</f>
        <v>898.06205999999997</v>
      </c>
      <c r="M51" s="27"/>
      <c r="N51" s="30">
        <f t="shared" si="58"/>
        <v>0.26061000000004242</v>
      </c>
      <c r="O51" s="68">
        <f t="shared" si="41"/>
        <v>2.9027576197392243E-4</v>
      </c>
      <c r="Q51" s="66">
        <f>'Proposed Rates'!F181</f>
        <v>3.3999999999999998E-3</v>
      </c>
      <c r="R51" s="58">
        <f>F18+R45</f>
        <v>264135.90000000002</v>
      </c>
      <c r="S51" s="67">
        <f t="shared" ref="S51:S52" si="61">R51*Q51</f>
        <v>898.06205999999997</v>
      </c>
      <c r="T51" s="27"/>
      <c r="U51" s="30">
        <f t="shared" si="1"/>
        <v>0</v>
      </c>
      <c r="V51" s="68">
        <f t="shared" si="2"/>
        <v>0</v>
      </c>
      <c r="X51" s="66">
        <f>'Proposed Rates'!G181</f>
        <v>3.3999999999999998E-3</v>
      </c>
      <c r="Y51" s="58">
        <f>F18+Y45</f>
        <v>264135.90000000002</v>
      </c>
      <c r="Z51" s="67">
        <f t="shared" ref="Z51:Z52" si="62">Y51*X51</f>
        <v>898.06205999999997</v>
      </c>
      <c r="AA51" s="27"/>
      <c r="AB51" s="30">
        <f t="shared" si="3"/>
        <v>0</v>
      </c>
      <c r="AC51" s="68">
        <f t="shared" si="4"/>
        <v>0</v>
      </c>
      <c r="AE51" s="66">
        <f>'Proposed Rates'!H181</f>
        <v>3.3999999999999998E-3</v>
      </c>
      <c r="AF51" s="58">
        <f>F18+AF45</f>
        <v>264135.90000000002</v>
      </c>
      <c r="AG51" s="67">
        <f t="shared" ref="AG51:AG52" si="63">AF51*AE51</f>
        <v>898.06205999999997</v>
      </c>
      <c r="AH51" s="27"/>
      <c r="AI51" s="30">
        <f t="shared" si="5"/>
        <v>0</v>
      </c>
      <c r="AJ51" s="68">
        <f t="shared" si="6"/>
        <v>0</v>
      </c>
      <c r="AL51" s="66">
        <f>'Proposed Rates'!I181</f>
        <v>3.3999999999999998E-3</v>
      </c>
      <c r="AM51" s="58">
        <f>F18+AM45</f>
        <v>264135.90000000002</v>
      </c>
      <c r="AN51" s="67">
        <f t="shared" ref="AN51:AN52" si="64">AM51*AL51</f>
        <v>898.06205999999997</v>
      </c>
      <c r="AO51" s="27"/>
      <c r="AP51" s="30">
        <f t="shared" si="7"/>
        <v>0</v>
      </c>
      <c r="AQ51" s="68">
        <f t="shared" si="8"/>
        <v>0</v>
      </c>
    </row>
    <row r="52" spans="2:43" ht="25" x14ac:dyDescent="0.25">
      <c r="B52" s="65" t="s">
        <v>32</v>
      </c>
      <c r="C52" s="21"/>
      <c r="D52" s="22" t="s">
        <v>20</v>
      </c>
      <c r="E52" s="23"/>
      <c r="F52" s="66">
        <f>'Proposed Rates'!D195</f>
        <v>5.0000000000000001E-4</v>
      </c>
      <c r="G52" s="58">
        <f>G51</f>
        <v>264059.25</v>
      </c>
      <c r="H52" s="67">
        <f t="shared" si="59"/>
        <v>132.02962500000001</v>
      </c>
      <c r="I52" s="27"/>
      <c r="J52" s="66">
        <f>'Proposed Rates'!E195</f>
        <v>5.0000000000000001E-4</v>
      </c>
      <c r="K52" s="58">
        <f>F18+K45</f>
        <v>264135.90000000002</v>
      </c>
      <c r="L52" s="67">
        <f t="shared" si="60"/>
        <v>132.06795000000002</v>
      </c>
      <c r="M52" s="27"/>
      <c r="N52" s="30">
        <f t="shared" si="58"/>
        <v>3.8325000000014597E-2</v>
      </c>
      <c r="O52" s="68">
        <f t="shared" si="41"/>
        <v>2.9027576197398575E-4</v>
      </c>
      <c r="Q52" s="66">
        <f>'Proposed Rates'!F195</f>
        <v>5.0000000000000001E-4</v>
      </c>
      <c r="R52" s="58">
        <f>F18+R45</f>
        <v>264135.90000000002</v>
      </c>
      <c r="S52" s="67">
        <f t="shared" si="61"/>
        <v>132.06795000000002</v>
      </c>
      <c r="T52" s="27"/>
      <c r="U52" s="30">
        <f t="shared" si="1"/>
        <v>0</v>
      </c>
      <c r="V52" s="68">
        <f t="shared" si="2"/>
        <v>0</v>
      </c>
      <c r="X52" s="66">
        <f>'Proposed Rates'!G195</f>
        <v>5.0000000000000001E-4</v>
      </c>
      <c r="Y52" s="58">
        <f>F18+Y45</f>
        <v>264135.90000000002</v>
      </c>
      <c r="Z52" s="67">
        <f t="shared" si="62"/>
        <v>132.06795000000002</v>
      </c>
      <c r="AA52" s="27"/>
      <c r="AB52" s="30">
        <f t="shared" si="3"/>
        <v>0</v>
      </c>
      <c r="AC52" s="68">
        <f t="shared" si="4"/>
        <v>0</v>
      </c>
      <c r="AE52" s="66">
        <f>'Proposed Rates'!H195</f>
        <v>5.0000000000000001E-4</v>
      </c>
      <c r="AF52" s="58">
        <f>F18+AF45</f>
        <v>264135.90000000002</v>
      </c>
      <c r="AG52" s="67">
        <f t="shared" si="63"/>
        <v>132.06795000000002</v>
      </c>
      <c r="AH52" s="27"/>
      <c r="AI52" s="30">
        <f t="shared" si="5"/>
        <v>0</v>
      </c>
      <c r="AJ52" s="68">
        <f t="shared" si="6"/>
        <v>0</v>
      </c>
      <c r="AL52" s="66">
        <f>'Proposed Rates'!I195</f>
        <v>5.0000000000000001E-4</v>
      </c>
      <c r="AM52" s="58">
        <f>F18+AM45</f>
        <v>264135.90000000002</v>
      </c>
      <c r="AN52" s="67">
        <f t="shared" si="64"/>
        <v>132.06795000000002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0.62</v>
      </c>
      <c r="K53" s="29">
        <v>1</v>
      </c>
      <c r="L53" s="67">
        <f t="shared" ref="L53:L54" si="65">K53*J53</f>
        <v>0.62</v>
      </c>
      <c r="M53" s="27"/>
      <c r="N53" s="30">
        <f t="shared" si="58"/>
        <v>0.37</v>
      </c>
      <c r="O53" s="68">
        <f t="shared" si="41"/>
        <v>1.48</v>
      </c>
      <c r="Q53" s="66">
        <f>'Proposed Rates'!F209</f>
        <v>0.64</v>
      </c>
      <c r="R53" s="29">
        <v>1</v>
      </c>
      <c r="S53" s="67">
        <f t="shared" ref="S53:S54" si="66">R53*Q53</f>
        <v>0.64</v>
      </c>
      <c r="T53" s="27"/>
      <c r="U53" s="30">
        <f t="shared" si="1"/>
        <v>2.0000000000000018E-2</v>
      </c>
      <c r="V53" s="68">
        <f t="shared" si="2"/>
        <v>3.2258064516129059E-2</v>
      </c>
      <c r="X53" s="66">
        <f>'Proposed Rates'!G209</f>
        <v>0.66</v>
      </c>
      <c r="Y53" s="29">
        <v>1</v>
      </c>
      <c r="Z53" s="67">
        <f t="shared" ref="Z53:Z54" si="67">Y53*X53</f>
        <v>0.66</v>
      </c>
      <c r="AA53" s="27"/>
      <c r="AB53" s="30">
        <f t="shared" si="3"/>
        <v>2.0000000000000018E-2</v>
      </c>
      <c r="AC53" s="68">
        <f t="shared" si="4"/>
        <v>3.1250000000000028E-2</v>
      </c>
      <c r="AE53" s="66">
        <f>'Proposed Rates'!H209</f>
        <v>0.68</v>
      </c>
      <c r="AF53" s="29">
        <v>1</v>
      </c>
      <c r="AG53" s="67">
        <f t="shared" ref="AG53:AG54" si="68">AF53*AE53</f>
        <v>0.68</v>
      </c>
      <c r="AH53" s="27"/>
      <c r="AI53" s="30">
        <f t="shared" si="5"/>
        <v>2.0000000000000018E-2</v>
      </c>
      <c r="AJ53" s="68">
        <f t="shared" si="6"/>
        <v>3.0303030303030328E-2</v>
      </c>
      <c r="AL53" s="66">
        <f>'Proposed Rates'!I209</f>
        <v>0.7</v>
      </c>
      <c r="AM53" s="29">
        <v>1</v>
      </c>
      <c r="AN53" s="67">
        <f t="shared" ref="AN53:AN54" si="69">AM53*AL53</f>
        <v>0.7</v>
      </c>
      <c r="AO53" s="27"/>
      <c r="AP53" s="30">
        <f t="shared" si="7"/>
        <v>1.9999999999999907E-2</v>
      </c>
      <c r="AQ53" s="68">
        <f t="shared" si="8"/>
        <v>2.9411764705882214E-2</v>
      </c>
    </row>
    <row r="54" spans="2:43" x14ac:dyDescent="0.25">
      <c r="B54" s="43" t="s">
        <v>124</v>
      </c>
      <c r="C54" s="21"/>
      <c r="D54" s="22"/>
      <c r="E54" s="23"/>
      <c r="F54" s="66">
        <f>'Proposed Rates'!D229</f>
        <v>0.1101</v>
      </c>
      <c r="G54" s="71">
        <f>G52</f>
        <v>264059.25</v>
      </c>
      <c r="H54" s="67">
        <f t="shared" si="59"/>
        <v>29072.923425000001</v>
      </c>
      <c r="I54" s="27"/>
      <c r="J54" s="66">
        <f>'Proposed Rates'!E229</f>
        <v>0.1101</v>
      </c>
      <c r="K54" s="71">
        <f>$F$18+K45</f>
        <v>264135.90000000002</v>
      </c>
      <c r="L54" s="67">
        <f t="shared" si="65"/>
        <v>29081.362590000004</v>
      </c>
      <c r="M54" s="27"/>
      <c r="N54" s="30">
        <f t="shared" si="58"/>
        <v>8.4391650000034133</v>
      </c>
      <c r="O54" s="68">
        <f t="shared" si="41"/>
        <v>2.9027576197399258E-4</v>
      </c>
      <c r="Q54" s="66">
        <f>'Proposed Rates'!F229</f>
        <v>0.1101</v>
      </c>
      <c r="R54" s="71">
        <f>$F$18+R45</f>
        <v>264135.90000000002</v>
      </c>
      <c r="S54" s="67">
        <f t="shared" si="66"/>
        <v>29081.362590000004</v>
      </c>
      <c r="T54" s="27"/>
      <c r="U54" s="30">
        <f t="shared" si="1"/>
        <v>0</v>
      </c>
      <c r="V54" s="68">
        <f t="shared" si="2"/>
        <v>0</v>
      </c>
      <c r="X54" s="66">
        <f>'Proposed Rates'!G229</f>
        <v>0.1101</v>
      </c>
      <c r="Y54" s="71">
        <f>$F$18+Y45</f>
        <v>264135.90000000002</v>
      </c>
      <c r="Z54" s="67">
        <f t="shared" si="67"/>
        <v>29081.362590000004</v>
      </c>
      <c r="AA54" s="27"/>
      <c r="AB54" s="30">
        <f t="shared" si="3"/>
        <v>0</v>
      </c>
      <c r="AC54" s="68">
        <f t="shared" si="4"/>
        <v>0</v>
      </c>
      <c r="AE54" s="66">
        <f>'Proposed Rates'!H229</f>
        <v>0.1101</v>
      </c>
      <c r="AF54" s="71">
        <f>$F$18+AF45</f>
        <v>264135.90000000002</v>
      </c>
      <c r="AG54" s="67">
        <f t="shared" si="68"/>
        <v>29081.362590000004</v>
      </c>
      <c r="AH54" s="27"/>
      <c r="AI54" s="30">
        <f t="shared" si="5"/>
        <v>0</v>
      </c>
      <c r="AJ54" s="68">
        <f t="shared" si="6"/>
        <v>0</v>
      </c>
      <c r="AL54" s="66">
        <f>'Proposed Rates'!I229</f>
        <v>0.1101</v>
      </c>
      <c r="AM54" s="71">
        <f>$F$18+AM45</f>
        <v>264135.90000000002</v>
      </c>
      <c r="AN54" s="67">
        <f t="shared" si="69"/>
        <v>29081.362590000004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39876.074500000002</v>
      </c>
      <c r="I60" s="94"/>
      <c r="J60" s="95"/>
      <c r="K60" s="95"/>
      <c r="L60" s="93">
        <f>SUM(L51:L56,L50)</f>
        <v>40897.852600000006</v>
      </c>
      <c r="M60" s="96"/>
      <c r="N60" s="97">
        <f t="shared" ref="N60" si="70">L60-H60</f>
        <v>1021.7781000000032</v>
      </c>
      <c r="O60" s="98">
        <f t="shared" ref="O60" si="71">IF((H60)=0,"",(N60/H60))</f>
        <v>2.5623838675494576E-2</v>
      </c>
      <c r="Q60" s="95"/>
      <c r="R60" s="95"/>
      <c r="S60" s="93">
        <f>SUM(S51:S56,S50)</f>
        <v>40746.792600000001</v>
      </c>
      <c r="T60" s="96"/>
      <c r="U60" s="97">
        <f t="shared" si="1"/>
        <v>-151.06000000000495</v>
      </c>
      <c r="V60" s="98">
        <f>IF((L60)=0,"",(U60/L60))</f>
        <v>-3.6935924601577963E-3</v>
      </c>
      <c r="X60" s="95"/>
      <c r="Y60" s="95"/>
      <c r="Z60" s="93">
        <f>SUM(Z51:Z56,Z50)</f>
        <v>41570.792600000001</v>
      </c>
      <c r="AA60" s="96"/>
      <c r="AB60" s="97">
        <f t="shared" si="3"/>
        <v>824</v>
      </c>
      <c r="AC60" s="98">
        <f>IF((S60)=0,"",(AB60/S60))</f>
        <v>2.0222450588663021E-2</v>
      </c>
      <c r="AE60" s="95"/>
      <c r="AF60" s="95"/>
      <c r="AG60" s="93">
        <f>SUM(AG51:AG56,AG50)</f>
        <v>41822.802600000003</v>
      </c>
      <c r="AH60" s="96"/>
      <c r="AI60" s="97">
        <f t="shared" ref="AI60:AI64" si="72">AG60-Z60</f>
        <v>252.01000000000204</v>
      </c>
      <c r="AJ60" s="98">
        <f>IF((Z60)=0,"",(AI60/Z60))</f>
        <v>6.0621889610062915E-3</v>
      </c>
      <c r="AL60" s="95"/>
      <c r="AM60" s="95"/>
      <c r="AN60" s="93">
        <f>SUM(AN51:AN56,AN50)</f>
        <v>42018.092600000004</v>
      </c>
      <c r="AO60" s="96"/>
      <c r="AP60" s="97">
        <f t="shared" ref="AP60:AP64" si="73">AN60-AG60</f>
        <v>195.29000000000087</v>
      </c>
      <c r="AQ60" s="98">
        <f>IF((AG60)=0,"",(AP60/AG60))</f>
        <v>4.6694622994968987E-3</v>
      </c>
    </row>
    <row r="61" spans="2:43" x14ac:dyDescent="0.25">
      <c r="B61" s="99" t="s">
        <v>40</v>
      </c>
      <c r="C61" s="21"/>
      <c r="D61" s="21"/>
      <c r="E61" s="21"/>
      <c r="F61" s="100">
        <v>0.13</v>
      </c>
      <c r="G61" s="101"/>
      <c r="H61" s="102">
        <f>H60*F61</f>
        <v>5183.8896850000001</v>
      </c>
      <c r="I61" s="103"/>
      <c r="J61" s="104">
        <v>0.13</v>
      </c>
      <c r="K61" s="103"/>
      <c r="L61" s="105">
        <f>L60*J61</f>
        <v>5316.7208380000011</v>
      </c>
      <c r="M61" s="106"/>
      <c r="N61" s="107">
        <f t="shared" si="58"/>
        <v>132.831153000001</v>
      </c>
      <c r="O61" s="108">
        <f t="shared" si="41"/>
        <v>2.5623838675494691E-2</v>
      </c>
      <c r="Q61" s="104">
        <v>0.13</v>
      </c>
      <c r="R61" s="103"/>
      <c r="S61" s="105">
        <f>S60*Q61</f>
        <v>5297.0830380000007</v>
      </c>
      <c r="T61" s="106"/>
      <c r="U61" s="107">
        <f t="shared" si="1"/>
        <v>-19.637800000000425</v>
      </c>
      <c r="V61" s="108">
        <f t="shared" ref="V61:V70" si="74">IF((L61)=0,"",(U61/L61))</f>
        <v>-3.6935924601577551E-3</v>
      </c>
      <c r="X61" s="104">
        <v>0.13</v>
      </c>
      <c r="Y61" s="103"/>
      <c r="Z61" s="105">
        <f>Z60*X61</f>
        <v>5404.2030380000006</v>
      </c>
      <c r="AA61" s="106"/>
      <c r="AB61" s="107">
        <f t="shared" si="3"/>
        <v>107.11999999999989</v>
      </c>
      <c r="AC61" s="108">
        <f t="shared" ref="AC61:AC70" si="75">IF((S61)=0,"",(AB61/S61))</f>
        <v>2.0222450588662996E-2</v>
      </c>
      <c r="AE61" s="104">
        <v>0.13</v>
      </c>
      <c r="AF61" s="103"/>
      <c r="AG61" s="105">
        <f>AG60*AE61</f>
        <v>5436.9643380000007</v>
      </c>
      <c r="AH61" s="106"/>
      <c r="AI61" s="107">
        <f t="shared" si="72"/>
        <v>32.761300000000119</v>
      </c>
      <c r="AJ61" s="108">
        <f t="shared" ref="AJ61:AJ70" si="76">IF((Z61)=0,"",(AI61/Z61))</f>
        <v>6.0621889610062638E-3</v>
      </c>
      <c r="AL61" s="104">
        <v>0.13</v>
      </c>
      <c r="AM61" s="103"/>
      <c r="AN61" s="105">
        <f>AN60*AL61</f>
        <v>5462.3520380000009</v>
      </c>
      <c r="AO61" s="106"/>
      <c r="AP61" s="107">
        <f t="shared" si="73"/>
        <v>25.387700000000223</v>
      </c>
      <c r="AQ61" s="108">
        <f t="shared" ref="AQ61:AQ70" si="77">IF((AG61)=0,"",(AP61/AG61))</f>
        <v>4.6694622994969178E-3</v>
      </c>
    </row>
    <row r="62" spans="2:43" ht="13" x14ac:dyDescent="0.25">
      <c r="B62" s="109" t="s">
        <v>123</v>
      </c>
      <c r="C62" s="21"/>
      <c r="D62" s="21"/>
      <c r="E62" s="21"/>
      <c r="F62" s="110"/>
      <c r="G62" s="101"/>
      <c r="H62" s="102">
        <f>H60+H61</f>
        <v>45059.964185000004</v>
      </c>
      <c r="I62" s="103"/>
      <c r="J62" s="103"/>
      <c r="K62" s="103"/>
      <c r="L62" s="105">
        <f>L60+L61</f>
        <v>46214.573438000007</v>
      </c>
      <c r="M62" s="106"/>
      <c r="N62" s="107">
        <f t="shared" si="58"/>
        <v>1154.6092530000024</v>
      </c>
      <c r="O62" s="108">
        <f t="shared" si="41"/>
        <v>2.5623838675494549E-2</v>
      </c>
      <c r="Q62" s="103"/>
      <c r="R62" s="103"/>
      <c r="S62" s="105">
        <f>S60+S61</f>
        <v>46043.875637999998</v>
      </c>
      <c r="T62" s="106"/>
      <c r="U62" s="107">
        <f t="shared" si="1"/>
        <v>-170.69780000000901</v>
      </c>
      <c r="V62" s="108">
        <f t="shared" si="74"/>
        <v>-3.6935924601578705E-3</v>
      </c>
      <c r="X62" s="103"/>
      <c r="Y62" s="103"/>
      <c r="Z62" s="105">
        <f>Z60+Z61</f>
        <v>46974.995638</v>
      </c>
      <c r="AA62" s="106"/>
      <c r="AB62" s="107">
        <f t="shared" si="3"/>
        <v>931.12000000000262</v>
      </c>
      <c r="AC62" s="108">
        <f t="shared" si="75"/>
        <v>2.022245058866308E-2</v>
      </c>
      <c r="AE62" s="103"/>
      <c r="AF62" s="103"/>
      <c r="AG62" s="105">
        <f>AG60+AG61</f>
        <v>47259.766938000001</v>
      </c>
      <c r="AH62" s="106"/>
      <c r="AI62" s="107">
        <f t="shared" si="72"/>
        <v>284.77130000000034</v>
      </c>
      <c r="AJ62" s="108">
        <f t="shared" si="76"/>
        <v>6.0621889610062499E-3</v>
      </c>
      <c r="AL62" s="103"/>
      <c r="AM62" s="103"/>
      <c r="AN62" s="105">
        <f>AN60+AN61</f>
        <v>47480.444638000001</v>
      </c>
      <c r="AO62" s="106"/>
      <c r="AP62" s="107">
        <f t="shared" si="73"/>
        <v>220.67770000000019</v>
      </c>
      <c r="AQ62" s="108">
        <f t="shared" si="77"/>
        <v>4.6694622994968814E-3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3">
      <c r="B64" s="406" t="s">
        <v>126</v>
      </c>
      <c r="C64" s="406"/>
      <c r="D64" s="406"/>
      <c r="E64" s="114"/>
      <c r="F64" s="115"/>
      <c r="G64" s="116"/>
      <c r="H64" s="117">
        <f>H62-H63</f>
        <v>45059.964185000004</v>
      </c>
      <c r="I64" s="118"/>
      <c r="J64" s="118"/>
      <c r="K64" s="118"/>
      <c r="L64" s="119">
        <f>L62-L63</f>
        <v>46214.573438000007</v>
      </c>
      <c r="M64" s="120"/>
      <c r="N64" s="121">
        <f t="shared" si="58"/>
        <v>1154.6092530000024</v>
      </c>
      <c r="O64" s="122">
        <f t="shared" si="41"/>
        <v>2.5623838675494549E-2</v>
      </c>
      <c r="Q64" s="118"/>
      <c r="R64" s="118"/>
      <c r="S64" s="119">
        <f>S62-S63</f>
        <v>46043.875637999998</v>
      </c>
      <c r="T64" s="120"/>
      <c r="U64" s="121">
        <f t="shared" si="1"/>
        <v>-170.69780000000901</v>
      </c>
      <c r="V64" s="122">
        <f t="shared" si="74"/>
        <v>-3.6935924601578705E-3</v>
      </c>
      <c r="X64" s="118"/>
      <c r="Y64" s="118"/>
      <c r="Z64" s="119">
        <f>Z62-Z63</f>
        <v>46974.995638</v>
      </c>
      <c r="AA64" s="120"/>
      <c r="AB64" s="121">
        <f t="shared" si="3"/>
        <v>931.12000000000262</v>
      </c>
      <c r="AC64" s="122">
        <f t="shared" si="75"/>
        <v>2.022245058866308E-2</v>
      </c>
      <c r="AE64" s="118"/>
      <c r="AF64" s="118"/>
      <c r="AG64" s="119">
        <f>AG62-AG63</f>
        <v>47259.766938000001</v>
      </c>
      <c r="AH64" s="120"/>
      <c r="AI64" s="121">
        <f t="shared" si="72"/>
        <v>284.77130000000034</v>
      </c>
      <c r="AJ64" s="122">
        <f t="shared" si="76"/>
        <v>6.0621889610062499E-3</v>
      </c>
      <c r="AL64" s="118"/>
      <c r="AM64" s="118"/>
      <c r="AN64" s="119">
        <f>AN62-AN63</f>
        <v>47480.444638000001</v>
      </c>
      <c r="AO64" s="120"/>
      <c r="AP64" s="121">
        <f t="shared" si="73"/>
        <v>220.67770000000019</v>
      </c>
      <c r="AQ64" s="122">
        <f t="shared" si="77"/>
        <v>4.6694622994968814E-3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10803.151074999998</v>
      </c>
      <c r="I66" s="134"/>
      <c r="J66" s="135"/>
      <c r="K66" s="135"/>
      <c r="L66" s="133">
        <f>SUM(L57:L58,L50,L51:L53)</f>
        <v>11816.490010000001</v>
      </c>
      <c r="M66" s="136"/>
      <c r="N66" s="137">
        <f t="shared" ref="N66:N70" si="78">L66-H66</f>
        <v>1013.3389350000034</v>
      </c>
      <c r="O66" s="98">
        <f t="shared" ref="O66:O70" si="79">IF((H66)=0,"",(N66/H66))</f>
        <v>9.3800311405901879E-2</v>
      </c>
      <c r="Q66" s="135"/>
      <c r="R66" s="135"/>
      <c r="S66" s="133">
        <f>SUM(S57:S58,S50,S51:S53)</f>
        <v>11665.430009999998</v>
      </c>
      <c r="T66" s="136"/>
      <c r="U66" s="137">
        <f t="shared" si="1"/>
        <v>-151.06000000000313</v>
      </c>
      <c r="V66" s="98">
        <f t="shared" si="74"/>
        <v>-1.2783830043622497E-2</v>
      </c>
      <c r="X66" s="135"/>
      <c r="Y66" s="135"/>
      <c r="Z66" s="133">
        <f>SUM(Z57:Z58,Z50,Z51:Z53)</f>
        <v>12489.43001</v>
      </c>
      <c r="AA66" s="136"/>
      <c r="AB66" s="137">
        <f t="shared" si="3"/>
        <v>824.00000000000182</v>
      </c>
      <c r="AC66" s="98">
        <f t="shared" si="75"/>
        <v>7.0636058790258166E-2</v>
      </c>
      <c r="AE66" s="135"/>
      <c r="AF66" s="135"/>
      <c r="AG66" s="133">
        <f>SUM(AG57:AG58,AG50,AG51:AG53)</f>
        <v>12741.44001</v>
      </c>
      <c r="AH66" s="136"/>
      <c r="AI66" s="137">
        <f t="shared" ref="AI66:AI70" si="80">AG66-Z66</f>
        <v>252.01000000000022</v>
      </c>
      <c r="AJ66" s="98">
        <f t="shared" si="76"/>
        <v>2.0177862384289882E-2</v>
      </c>
      <c r="AL66" s="135"/>
      <c r="AM66" s="135"/>
      <c r="AN66" s="133">
        <f>SUM(AN57:AN58,AN50,AN51:AN53)</f>
        <v>12936.730010000001</v>
      </c>
      <c r="AO66" s="136"/>
      <c r="AP66" s="137">
        <f t="shared" ref="AP66:AP70" si="81">AN66-AG66</f>
        <v>195.29000000000087</v>
      </c>
      <c r="AQ66" s="98">
        <f t="shared" si="77"/>
        <v>1.532715296283068E-2</v>
      </c>
    </row>
    <row r="67" spans="1:43" s="79" customFormat="1" x14ac:dyDescent="0.25">
      <c r="B67" s="138" t="s">
        <v>40</v>
      </c>
      <c r="C67" s="73"/>
      <c r="D67" s="73"/>
      <c r="E67" s="73"/>
      <c r="F67" s="139">
        <v>0.13</v>
      </c>
      <c r="G67" s="132"/>
      <c r="H67" s="140">
        <f>H66*F67</f>
        <v>1404.4096397499998</v>
      </c>
      <c r="I67" s="141"/>
      <c r="J67" s="142">
        <v>0.13</v>
      </c>
      <c r="K67" s="143"/>
      <c r="L67" s="144">
        <f>L66*J67</f>
        <v>1536.1437013000002</v>
      </c>
      <c r="M67" s="145"/>
      <c r="N67" s="146">
        <f t="shared" si="78"/>
        <v>131.73406155000043</v>
      </c>
      <c r="O67" s="108">
        <f t="shared" si="79"/>
        <v>9.3800311405901865E-2</v>
      </c>
      <c r="Q67" s="142">
        <v>0.13</v>
      </c>
      <c r="R67" s="143"/>
      <c r="S67" s="144">
        <f>S66*Q67</f>
        <v>1516.5059012999998</v>
      </c>
      <c r="T67" s="145"/>
      <c r="U67" s="146">
        <f t="shared" si="1"/>
        <v>-19.637800000000425</v>
      </c>
      <c r="V67" s="108">
        <f t="shared" si="74"/>
        <v>-1.278383004362251E-2</v>
      </c>
      <c r="X67" s="142">
        <v>0.13</v>
      </c>
      <c r="Y67" s="143"/>
      <c r="Z67" s="144">
        <f>Z66*X67</f>
        <v>1623.6259013000001</v>
      </c>
      <c r="AA67" s="145"/>
      <c r="AB67" s="146">
        <f t="shared" si="3"/>
        <v>107.12000000000035</v>
      </c>
      <c r="AC67" s="108">
        <f t="shared" si="75"/>
        <v>7.0636058790258235E-2</v>
      </c>
      <c r="AE67" s="142">
        <v>0.13</v>
      </c>
      <c r="AF67" s="143"/>
      <c r="AG67" s="144">
        <f>AG66*AE67</f>
        <v>1656.3872013</v>
      </c>
      <c r="AH67" s="145"/>
      <c r="AI67" s="146">
        <f t="shared" si="80"/>
        <v>32.761299999999892</v>
      </c>
      <c r="AJ67" s="108">
        <f t="shared" si="76"/>
        <v>2.0177862384289799E-2</v>
      </c>
      <c r="AL67" s="142">
        <v>0.13</v>
      </c>
      <c r="AM67" s="143"/>
      <c r="AN67" s="144">
        <f>AN66*AL67</f>
        <v>1681.7749013000002</v>
      </c>
      <c r="AO67" s="145"/>
      <c r="AP67" s="146">
        <f t="shared" si="81"/>
        <v>25.387700000000223</v>
      </c>
      <c r="AQ67" s="108">
        <f t="shared" si="77"/>
        <v>1.5327152962830746E-2</v>
      </c>
    </row>
    <row r="68" spans="1:43" s="79" customFormat="1" ht="13" x14ac:dyDescent="0.25">
      <c r="B68" s="147" t="s">
        <v>41</v>
      </c>
      <c r="C68" s="73"/>
      <c r="D68" s="73"/>
      <c r="E68" s="73"/>
      <c r="F68" s="148"/>
      <c r="G68" s="149"/>
      <c r="H68" s="140">
        <f>H66+H67</f>
        <v>12207.560714749998</v>
      </c>
      <c r="I68" s="141"/>
      <c r="J68" s="141"/>
      <c r="K68" s="141"/>
      <c r="L68" s="144">
        <f>L66+L67</f>
        <v>13352.633711300001</v>
      </c>
      <c r="M68" s="145"/>
      <c r="N68" s="146">
        <f t="shared" si="78"/>
        <v>1145.0729965500032</v>
      </c>
      <c r="O68" s="108">
        <f t="shared" si="79"/>
        <v>9.3800311405901823E-2</v>
      </c>
      <c r="Q68" s="141"/>
      <c r="R68" s="141"/>
      <c r="S68" s="144">
        <f>S66+S67</f>
        <v>13181.935911299997</v>
      </c>
      <c r="T68" s="145"/>
      <c r="U68" s="146">
        <f t="shared" si="1"/>
        <v>-170.69780000000355</v>
      </c>
      <c r="V68" s="108">
        <f t="shared" si="74"/>
        <v>-1.2783830043622499E-2</v>
      </c>
      <c r="X68" s="141"/>
      <c r="Y68" s="141"/>
      <c r="Z68" s="144">
        <f>Z66+Z67</f>
        <v>14113.0559113</v>
      </c>
      <c r="AA68" s="145"/>
      <c r="AB68" s="146">
        <f t="shared" si="3"/>
        <v>931.12000000000262</v>
      </c>
      <c r="AC68" s="108">
        <f t="shared" si="75"/>
        <v>7.0636058790258222E-2</v>
      </c>
      <c r="AE68" s="141"/>
      <c r="AF68" s="141"/>
      <c r="AG68" s="144">
        <f>AG66+AG67</f>
        <v>14397.8272113</v>
      </c>
      <c r="AH68" s="145"/>
      <c r="AI68" s="146">
        <f t="shared" si="80"/>
        <v>284.77130000000034</v>
      </c>
      <c r="AJ68" s="108">
        <f t="shared" si="76"/>
        <v>2.0177862384289889E-2</v>
      </c>
      <c r="AL68" s="141"/>
      <c r="AM68" s="141"/>
      <c r="AN68" s="144">
        <f>AN66+AN67</f>
        <v>14618.504911300002</v>
      </c>
      <c r="AO68" s="145"/>
      <c r="AP68" s="146">
        <f t="shared" si="81"/>
        <v>220.67770000000201</v>
      </c>
      <c r="AQ68" s="108">
        <f t="shared" si="77"/>
        <v>1.5327152962830751E-2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3">
      <c r="B70" s="400" t="s">
        <v>128</v>
      </c>
      <c r="C70" s="400"/>
      <c r="D70" s="400"/>
      <c r="E70" s="152"/>
      <c r="F70" s="153"/>
      <c r="G70" s="154"/>
      <c r="H70" s="155">
        <f>H68-H69</f>
        <v>12207.560714749998</v>
      </c>
      <c r="I70" s="156"/>
      <c r="J70" s="156"/>
      <c r="K70" s="156"/>
      <c r="L70" s="157">
        <f>L68-L69</f>
        <v>13352.633711300001</v>
      </c>
      <c r="M70" s="158"/>
      <c r="N70" s="159">
        <f t="shared" si="78"/>
        <v>1145.0729965500032</v>
      </c>
      <c r="O70" s="160">
        <f t="shared" si="79"/>
        <v>9.3800311405901823E-2</v>
      </c>
      <c r="Q70" s="156"/>
      <c r="R70" s="156"/>
      <c r="S70" s="157">
        <f>S68-S69</f>
        <v>13181.935911299997</v>
      </c>
      <c r="T70" s="158"/>
      <c r="U70" s="159">
        <f t="shared" si="1"/>
        <v>-170.69780000000355</v>
      </c>
      <c r="V70" s="160">
        <f t="shared" si="74"/>
        <v>-1.2783830043622499E-2</v>
      </c>
      <c r="X70" s="156"/>
      <c r="Y70" s="156"/>
      <c r="Z70" s="157">
        <f>Z68-Z69</f>
        <v>14113.0559113</v>
      </c>
      <c r="AA70" s="158"/>
      <c r="AB70" s="159">
        <f t="shared" si="3"/>
        <v>931.12000000000262</v>
      </c>
      <c r="AC70" s="160">
        <f t="shared" si="75"/>
        <v>7.0636058790258222E-2</v>
      </c>
      <c r="AE70" s="156"/>
      <c r="AF70" s="156"/>
      <c r="AG70" s="157">
        <f>AG68-AG69</f>
        <v>14397.8272113</v>
      </c>
      <c r="AH70" s="158"/>
      <c r="AI70" s="159">
        <f t="shared" si="80"/>
        <v>284.77130000000034</v>
      </c>
      <c r="AJ70" s="160">
        <f t="shared" si="76"/>
        <v>2.0177862384289889E-2</v>
      </c>
      <c r="AL70" s="156"/>
      <c r="AM70" s="156"/>
      <c r="AN70" s="157">
        <f>AN68-AN69</f>
        <v>14618.504911300002</v>
      </c>
      <c r="AO70" s="158"/>
      <c r="AP70" s="159">
        <f t="shared" si="81"/>
        <v>220.67770000000201</v>
      </c>
      <c r="AQ70" s="160">
        <f t="shared" si="77"/>
        <v>1.5327152962830751E-2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6</xdr:col>
                    <xdr:colOff>476250</xdr:colOff>
                    <xdr:row>16</xdr:row>
                    <xdr:rowOff>171450</xdr:rowOff>
                  </from>
                  <to>
                    <xdr:col>9</xdr:col>
                    <xdr:colOff>228600</xdr:colOff>
                    <xdr:row>18</xdr:row>
                    <xdr:rowOff>31750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9</xdr:col>
                    <xdr:colOff>361950</xdr:colOff>
                    <xdr:row>16</xdr:row>
                    <xdr:rowOff>114300</xdr:rowOff>
                  </from>
                  <to>
                    <xdr:col>14</xdr:col>
                    <xdr:colOff>527050</xdr:colOff>
                    <xdr:row>18</xdr:row>
                    <xdr:rowOff>133350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91"/>
  <sheetViews>
    <sheetView showGridLines="0" topLeftCell="F7" zoomScale="85" zoomScaleNormal="85" zoomScaleSheetLayoutView="100" workbookViewId="0">
      <selection activeCell="AQ40" sqref="AQ40"/>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10.7265625" style="6" bestFit="1" customWidth="1"/>
    <col min="8" max="8" width="17.7265625" style="6" bestFit="1" customWidth="1"/>
    <col min="9" max="9" width="2.81640625" style="6" customWidth="1"/>
    <col min="10" max="10" width="12.1796875" style="6" customWidth="1"/>
    <col min="11" max="11" width="10.453125" style="6" customWidth="1"/>
    <col min="12" max="12" width="17" style="6" bestFit="1" customWidth="1"/>
    <col min="13" max="13" width="2.81640625" style="6" customWidth="1"/>
    <col min="14" max="14" width="14.7265625" style="6" bestFit="1" customWidth="1"/>
    <col min="15" max="15" width="11" style="6" bestFit="1" customWidth="1"/>
    <col min="16" max="16" width="3.81640625" style="6" customWidth="1"/>
    <col min="17" max="17" width="12.1796875" style="6" customWidth="1"/>
    <col min="18" max="18" width="9.81640625" style="6" bestFit="1" customWidth="1"/>
    <col min="19" max="19" width="17.54296875" style="6" bestFit="1" customWidth="1"/>
    <col min="20" max="20" width="2.81640625" style="6" customWidth="1"/>
    <col min="21" max="21" width="14.7265625" style="6" bestFit="1" customWidth="1"/>
    <col min="22" max="22" width="11" style="6" bestFit="1" customWidth="1"/>
    <col min="23" max="23" width="4.54296875" style="6" customWidth="1"/>
    <col min="24" max="24" width="12.1796875" style="6" customWidth="1"/>
    <col min="25" max="25" width="9.81640625" style="6" bestFit="1" customWidth="1"/>
    <col min="26" max="26" width="18" style="6" bestFit="1" customWidth="1"/>
    <col min="27" max="27" width="2.81640625" style="6" customWidth="1"/>
    <col min="28" max="28" width="12.81640625" style="6" bestFit="1" customWidth="1"/>
    <col min="29" max="29" width="11" style="6" bestFit="1" customWidth="1"/>
    <col min="30" max="30" width="4.54296875" style="6" customWidth="1"/>
    <col min="31" max="31" width="12.1796875" style="6" customWidth="1"/>
    <col min="32" max="32" width="9.81640625" style="6" bestFit="1" customWidth="1"/>
    <col min="33" max="33" width="17.7265625" style="6" bestFit="1" customWidth="1"/>
    <col min="34" max="34" width="2.81640625" style="6" customWidth="1"/>
    <col min="35" max="35" width="12.81640625" style="6" bestFit="1" customWidth="1"/>
    <col min="36" max="36" width="11" style="6" bestFit="1" customWidth="1"/>
    <col min="37" max="37" width="4.54296875" style="6" customWidth="1"/>
    <col min="38" max="38" width="12.1796875" style="6" customWidth="1"/>
    <col min="39" max="39" width="9.81640625" style="6" bestFit="1" customWidth="1"/>
    <col min="40" max="40" width="18" style="6" bestFit="1" customWidth="1"/>
    <col min="41" max="41" width="2.81640625" style="6" customWidth="1"/>
    <col min="42" max="42" width="12.81640625" style="6" bestFit="1" customWidth="1"/>
    <col min="43" max="43" width="11"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61</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1277500</v>
      </c>
      <c r="G18" s="12" t="s">
        <v>7</v>
      </c>
    </row>
    <row r="19" spans="2:43" ht="13" x14ac:dyDescent="0.3">
      <c r="B19" s="11"/>
      <c r="F19" s="13">
        <v>2500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Rates'!D10</f>
        <v>4193.93</v>
      </c>
      <c r="G23" s="25">
        <v>1</v>
      </c>
      <c r="H23" s="26">
        <f>G23*F23</f>
        <v>4193.93</v>
      </c>
      <c r="I23" s="27"/>
      <c r="J23" s="177">
        <f>+'Proposed Rates'!E10</f>
        <v>4193.93</v>
      </c>
      <c r="K23" s="29">
        <v>1</v>
      </c>
      <c r="L23" s="26">
        <f>K23*J23</f>
        <v>4193.93</v>
      </c>
      <c r="M23" s="27"/>
      <c r="N23" s="30">
        <f>L23-H23</f>
        <v>0</v>
      </c>
      <c r="O23" s="31">
        <f>IF((H23)=0,"",(N23/H23))</f>
        <v>0</v>
      </c>
      <c r="Q23" s="177">
        <f>+'Proposed Rates'!F10</f>
        <v>4325.38</v>
      </c>
      <c r="R23" s="29">
        <v>1</v>
      </c>
      <c r="S23" s="26">
        <f>R23*Q23</f>
        <v>4325.38</v>
      </c>
      <c r="T23" s="27"/>
      <c r="U23" s="30">
        <f>S23-L23</f>
        <v>131.44999999999982</v>
      </c>
      <c r="V23" s="31">
        <f>IF((L23)=0,"",(U23/L23))</f>
        <v>3.1342917025319883E-2</v>
      </c>
      <c r="X23" s="177">
        <f>+'Proposed Rates'!G10</f>
        <v>4424.57</v>
      </c>
      <c r="Y23" s="29">
        <v>1</v>
      </c>
      <c r="Z23" s="26">
        <f>Y23*X23</f>
        <v>4424.57</v>
      </c>
      <c r="AA23" s="27"/>
      <c r="AB23" s="30">
        <f>Z23-S23</f>
        <v>99.1899999999996</v>
      </c>
      <c r="AC23" s="31">
        <f>IF((S23)=0,"",(AB23/S23))</f>
        <v>2.2932089203723048E-2</v>
      </c>
      <c r="AE23" s="177">
        <f>+'Proposed Rates'!H10</f>
        <v>4442.54</v>
      </c>
      <c r="AF23" s="29">
        <v>1</v>
      </c>
      <c r="AG23" s="26">
        <f>AF23*AE23</f>
        <v>4442.54</v>
      </c>
      <c r="AH23" s="27"/>
      <c r="AI23" s="30">
        <f>AG23-Z23</f>
        <v>17.970000000000255</v>
      </c>
      <c r="AJ23" s="31">
        <f>IF((Z23)=0,"",(AI23/Z23))</f>
        <v>4.0614116174001666E-3</v>
      </c>
      <c r="AL23" s="177">
        <f>+'Proposed Rates'!I10</f>
        <v>4442.54</v>
      </c>
      <c r="AM23" s="29">
        <v>1</v>
      </c>
      <c r="AN23" s="26">
        <f>AM23*AL23</f>
        <v>4442.54</v>
      </c>
      <c r="AO23" s="27"/>
      <c r="AP23" s="30">
        <f>AN23-AG23</f>
        <v>0</v>
      </c>
      <c r="AQ23" s="31">
        <f>IF((AG23)=0,"",(AP23/AG23))</f>
        <v>0</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Rates'!D84</f>
        <v>0</v>
      </c>
      <c r="G25" s="25">
        <f>$F$19</f>
        <v>2500</v>
      </c>
      <c r="H25" s="26">
        <f t="shared" si="0"/>
        <v>0</v>
      </c>
      <c r="I25" s="27"/>
      <c r="J25" s="28">
        <f>'Proposed Rates'!E84</f>
        <v>0</v>
      </c>
      <c r="K25" s="29">
        <f>$F$19</f>
        <v>2500</v>
      </c>
      <c r="L25" s="26">
        <f t="shared" ref="L25:L27" si="9">K25*J25</f>
        <v>0</v>
      </c>
      <c r="M25" s="27"/>
      <c r="N25" s="30">
        <f t="shared" ref="N25:N27" si="10">L25-H25</f>
        <v>0</v>
      </c>
      <c r="O25" s="31" t="str">
        <f t="shared" ref="O25:O27" si="11">IF((H25)=0,"",(N25/H25))</f>
        <v/>
      </c>
      <c r="Q25" s="28">
        <f>'Proposed Rates'!F84</f>
        <v>0</v>
      </c>
      <c r="R25" s="29">
        <f>$F$19</f>
        <v>2500</v>
      </c>
      <c r="S25" s="26">
        <f t="shared" ref="S25:S27" si="12">R25*Q25</f>
        <v>0</v>
      </c>
      <c r="T25" s="27"/>
      <c r="U25" s="30">
        <f t="shared" si="1"/>
        <v>0</v>
      </c>
      <c r="V25" s="31" t="str">
        <f t="shared" si="2"/>
        <v/>
      </c>
      <c r="X25" s="28">
        <f>'Proposed Rates'!G84</f>
        <v>0</v>
      </c>
      <c r="Y25" s="29">
        <f>$F$19</f>
        <v>2500</v>
      </c>
      <c r="Z25" s="26">
        <f t="shared" ref="Z25:Z27" si="13">Y25*X25</f>
        <v>0</v>
      </c>
      <c r="AA25" s="27"/>
      <c r="AB25" s="30">
        <f t="shared" si="3"/>
        <v>0</v>
      </c>
      <c r="AC25" s="31" t="str">
        <f t="shared" si="4"/>
        <v/>
      </c>
      <c r="AE25" s="28">
        <f>'Proposed Rates'!H84</f>
        <v>0</v>
      </c>
      <c r="AF25" s="29">
        <f>$F$19</f>
        <v>2500</v>
      </c>
      <c r="AG25" s="26">
        <f t="shared" ref="AG25:AG27" si="14">AF25*AE25</f>
        <v>0</v>
      </c>
      <c r="AH25" s="27"/>
      <c r="AI25" s="30">
        <f t="shared" si="5"/>
        <v>0</v>
      </c>
      <c r="AJ25" s="31" t="str">
        <f t="shared" si="6"/>
        <v/>
      </c>
      <c r="AL25" s="28">
        <f>'Proposed Rates'!I84</f>
        <v>0</v>
      </c>
      <c r="AM25" s="29">
        <f>$F$19</f>
        <v>2500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Rates'!D98</f>
        <v>0</v>
      </c>
      <c r="G26" s="25">
        <f t="shared" ref="G26:G27" si="16">$F$19</f>
        <v>2500</v>
      </c>
      <c r="H26" s="26">
        <f t="shared" si="0"/>
        <v>0</v>
      </c>
      <c r="I26" s="27"/>
      <c r="J26" s="28">
        <f>'Proposed Rates'!E98</f>
        <v>0</v>
      </c>
      <c r="K26" s="29">
        <f t="shared" ref="K26:K27" si="17">$F$19</f>
        <v>2500</v>
      </c>
      <c r="L26" s="26">
        <f t="shared" si="9"/>
        <v>0</v>
      </c>
      <c r="M26" s="27"/>
      <c r="N26" s="30">
        <f t="shared" si="10"/>
        <v>0</v>
      </c>
      <c r="O26" s="31" t="str">
        <f t="shared" si="11"/>
        <v/>
      </c>
      <c r="Q26" s="28">
        <f>'Proposed Rates'!F98</f>
        <v>0</v>
      </c>
      <c r="R26" s="29">
        <f t="shared" ref="R26:R27" si="18">$F$19</f>
        <v>2500</v>
      </c>
      <c r="S26" s="26">
        <f t="shared" si="12"/>
        <v>0</v>
      </c>
      <c r="T26" s="27"/>
      <c r="U26" s="30">
        <f t="shared" si="1"/>
        <v>0</v>
      </c>
      <c r="V26" s="31" t="str">
        <f t="shared" si="2"/>
        <v/>
      </c>
      <c r="X26" s="28">
        <f>'Proposed Rates'!G98</f>
        <v>0</v>
      </c>
      <c r="Y26" s="29">
        <f t="shared" ref="Y26:Y27" si="19">$F$19</f>
        <v>2500</v>
      </c>
      <c r="Z26" s="26">
        <f t="shared" si="13"/>
        <v>0</v>
      </c>
      <c r="AA26" s="27"/>
      <c r="AB26" s="30">
        <f t="shared" si="3"/>
        <v>0</v>
      </c>
      <c r="AC26" s="31" t="str">
        <f t="shared" si="4"/>
        <v/>
      </c>
      <c r="AE26" s="28">
        <f>'Proposed Rates'!H98</f>
        <v>0</v>
      </c>
      <c r="AF26" s="29">
        <f t="shared" ref="AF26:AF27" si="20">$F$19</f>
        <v>2500</v>
      </c>
      <c r="AG26" s="26">
        <f t="shared" si="14"/>
        <v>0</v>
      </c>
      <c r="AH26" s="27"/>
      <c r="AI26" s="30">
        <f t="shared" si="5"/>
        <v>0</v>
      </c>
      <c r="AJ26" s="31" t="str">
        <f t="shared" si="6"/>
        <v/>
      </c>
      <c r="AL26" s="28">
        <f>'Proposed Rates'!I98</f>
        <v>0</v>
      </c>
      <c r="AM26" s="29">
        <f t="shared" ref="AM26:AM27" si="21">$F$19</f>
        <v>2500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Rates'!D112</f>
        <v>0</v>
      </c>
      <c r="G27" s="25">
        <f t="shared" si="16"/>
        <v>2500</v>
      </c>
      <c r="H27" s="26">
        <f t="shared" si="0"/>
        <v>0</v>
      </c>
      <c r="I27" s="27"/>
      <c r="J27" s="28">
        <f>'Proposed Rates'!E112</f>
        <v>0</v>
      </c>
      <c r="K27" s="29">
        <f t="shared" si="17"/>
        <v>2500</v>
      </c>
      <c r="L27" s="26">
        <f t="shared" si="9"/>
        <v>0</v>
      </c>
      <c r="M27" s="27"/>
      <c r="N27" s="30">
        <f t="shared" si="10"/>
        <v>0</v>
      </c>
      <c r="O27" s="31" t="str">
        <f t="shared" si="11"/>
        <v/>
      </c>
      <c r="Q27" s="28">
        <f>'Proposed Rates'!F112</f>
        <v>0</v>
      </c>
      <c r="R27" s="29">
        <f t="shared" si="18"/>
        <v>2500</v>
      </c>
      <c r="S27" s="26">
        <f t="shared" si="12"/>
        <v>0</v>
      </c>
      <c r="T27" s="27"/>
      <c r="U27" s="30">
        <f t="shared" si="1"/>
        <v>0</v>
      </c>
      <c r="V27" s="31" t="str">
        <f t="shared" si="2"/>
        <v/>
      </c>
      <c r="X27" s="28">
        <f>'Proposed Rates'!G112</f>
        <v>0</v>
      </c>
      <c r="Y27" s="29">
        <f t="shared" si="19"/>
        <v>2500</v>
      </c>
      <c r="Z27" s="26">
        <f t="shared" si="13"/>
        <v>0</v>
      </c>
      <c r="AA27" s="27"/>
      <c r="AB27" s="30">
        <f t="shared" si="3"/>
        <v>0</v>
      </c>
      <c r="AC27" s="31" t="str">
        <f t="shared" si="4"/>
        <v/>
      </c>
      <c r="AE27" s="28">
        <f>'Proposed Rates'!H112</f>
        <v>0</v>
      </c>
      <c r="AF27" s="29">
        <f t="shared" si="20"/>
        <v>2500</v>
      </c>
      <c r="AG27" s="26">
        <f t="shared" si="14"/>
        <v>0</v>
      </c>
      <c r="AH27" s="27"/>
      <c r="AI27" s="30">
        <f t="shared" si="5"/>
        <v>0</v>
      </c>
      <c r="AJ27" s="31" t="str">
        <f t="shared" si="6"/>
        <v/>
      </c>
      <c r="AL27" s="28">
        <f>'Proposed Rates'!I112</f>
        <v>0</v>
      </c>
      <c r="AM27" s="29">
        <f t="shared" si="21"/>
        <v>2500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Rates'!D23</f>
        <v>4.4561999999999999</v>
      </c>
      <c r="G29" s="45">
        <f>+$F$19</f>
        <v>2500</v>
      </c>
      <c r="H29" s="26">
        <f t="shared" si="0"/>
        <v>11140.5</v>
      </c>
      <c r="I29" s="27"/>
      <c r="J29" s="28">
        <f>+'Proposed Rates'!E23</f>
        <v>5.1437999999999997</v>
      </c>
      <c r="K29" s="45">
        <f>+$F$19</f>
        <v>2500</v>
      </c>
      <c r="L29" s="26">
        <f t="shared" si="22"/>
        <v>12859.5</v>
      </c>
      <c r="M29" s="27"/>
      <c r="N29" s="30">
        <f t="shared" si="23"/>
        <v>1719</v>
      </c>
      <c r="O29" s="31">
        <f t="shared" si="24"/>
        <v>0.15430187154975092</v>
      </c>
      <c r="Q29" s="28">
        <f>+'Proposed Rates'!F23</f>
        <v>5.5669000000000004</v>
      </c>
      <c r="R29" s="45">
        <f>+$F$19</f>
        <v>2500</v>
      </c>
      <c r="S29" s="26">
        <f t="shared" si="25"/>
        <v>13917.250000000002</v>
      </c>
      <c r="T29" s="27"/>
      <c r="U29" s="30">
        <f t="shared" si="1"/>
        <v>1057.7500000000018</v>
      </c>
      <c r="V29" s="31">
        <f t="shared" si="2"/>
        <v>8.2254364477623687E-2</v>
      </c>
      <c r="X29" s="28">
        <f>+'Proposed Rates'!G23</f>
        <v>5.9564000000000004</v>
      </c>
      <c r="Y29" s="45">
        <f>+$F$19</f>
        <v>2500</v>
      </c>
      <c r="Z29" s="26">
        <f t="shared" si="26"/>
        <v>14891</v>
      </c>
      <c r="AA29" s="27"/>
      <c r="AB29" s="30">
        <f t="shared" si="3"/>
        <v>973.74999999999818</v>
      </c>
      <c r="AC29" s="31">
        <f t="shared" si="4"/>
        <v>6.9967127126407735E-2</v>
      </c>
      <c r="AE29" s="28">
        <f>+'Proposed Rates'!H23</f>
        <v>6.2423999999999999</v>
      </c>
      <c r="AF29" s="45">
        <f>+$F$19</f>
        <v>2500</v>
      </c>
      <c r="AG29" s="26">
        <f t="shared" si="27"/>
        <v>15606</v>
      </c>
      <c r="AH29" s="27"/>
      <c r="AI29" s="30">
        <f t="shared" si="5"/>
        <v>715</v>
      </c>
      <c r="AJ29" s="31">
        <f t="shared" si="6"/>
        <v>4.8015579880464711E-2</v>
      </c>
      <c r="AL29" s="28">
        <f>+'Proposed Rates'!I23</f>
        <v>6.4280999999999997</v>
      </c>
      <c r="AM29" s="45">
        <f>+$F$19</f>
        <v>2500</v>
      </c>
      <c r="AN29" s="26">
        <f t="shared" si="28"/>
        <v>16070.25</v>
      </c>
      <c r="AO29" s="27"/>
      <c r="AP29" s="30">
        <f t="shared" si="7"/>
        <v>464.25</v>
      </c>
      <c r="AQ29" s="31">
        <f t="shared" si="8"/>
        <v>2.9748173779315649E-2</v>
      </c>
    </row>
    <row r="30" spans="2:43" x14ac:dyDescent="0.25">
      <c r="B30" s="21" t="s">
        <v>21</v>
      </c>
      <c r="C30" s="21"/>
      <c r="D30" s="22"/>
      <c r="E30" s="23"/>
      <c r="F30" s="24"/>
      <c r="G30" s="25">
        <f t="shared" ref="G30" si="29">$F$18</f>
        <v>1277500</v>
      </c>
      <c r="H30" s="26">
        <f t="shared" si="0"/>
        <v>0</v>
      </c>
      <c r="I30" s="27"/>
      <c r="J30" s="28"/>
      <c r="K30" s="25">
        <f t="shared" ref="K30:K38" si="30">$F$18</f>
        <v>1277500</v>
      </c>
      <c r="L30" s="26">
        <f t="shared" si="22"/>
        <v>0</v>
      </c>
      <c r="M30" s="27"/>
      <c r="N30" s="30">
        <f t="shared" si="23"/>
        <v>0</v>
      </c>
      <c r="O30" s="31" t="str">
        <f t="shared" si="24"/>
        <v/>
      </c>
      <c r="Q30" s="28"/>
      <c r="R30" s="25">
        <f t="shared" ref="R30:R38" si="31">$F$18</f>
        <v>1277500</v>
      </c>
      <c r="S30" s="26">
        <f t="shared" si="25"/>
        <v>0</v>
      </c>
      <c r="T30" s="27"/>
      <c r="U30" s="30">
        <f t="shared" si="1"/>
        <v>0</v>
      </c>
      <c r="V30" s="31" t="str">
        <f t="shared" si="2"/>
        <v/>
      </c>
      <c r="X30" s="28"/>
      <c r="Y30" s="25">
        <f t="shared" ref="Y30:Y38" si="32">$F$18</f>
        <v>1277500</v>
      </c>
      <c r="Z30" s="26">
        <f t="shared" si="26"/>
        <v>0</v>
      </c>
      <c r="AA30" s="27"/>
      <c r="AB30" s="30">
        <f t="shared" si="3"/>
        <v>0</v>
      </c>
      <c r="AC30" s="31" t="str">
        <f t="shared" si="4"/>
        <v/>
      </c>
      <c r="AE30" s="28"/>
      <c r="AF30" s="25">
        <f t="shared" ref="AF30:AF38" si="33">$F$18</f>
        <v>1277500</v>
      </c>
      <c r="AG30" s="26">
        <f t="shared" si="27"/>
        <v>0</v>
      </c>
      <c r="AH30" s="27"/>
      <c r="AI30" s="30">
        <f t="shared" si="5"/>
        <v>0</v>
      </c>
      <c r="AJ30" s="31" t="str">
        <f t="shared" si="6"/>
        <v/>
      </c>
      <c r="AL30" s="28"/>
      <c r="AM30" s="25">
        <f t="shared" ref="AM30:AM38" si="34">$F$18</f>
        <v>1277500</v>
      </c>
      <c r="AN30" s="26">
        <f t="shared" si="28"/>
        <v>0</v>
      </c>
      <c r="AO30" s="27"/>
      <c r="AP30" s="30">
        <f t="shared" si="7"/>
        <v>0</v>
      </c>
      <c r="AQ30" s="31" t="str">
        <f t="shared" si="8"/>
        <v/>
      </c>
    </row>
    <row r="31" spans="2:43" x14ac:dyDescent="0.25">
      <c r="B31" s="21" t="s">
        <v>136</v>
      </c>
      <c r="C31" s="21"/>
      <c r="D31" s="22" t="s">
        <v>59</v>
      </c>
      <c r="E31" s="23"/>
      <c r="F31" s="24">
        <f>+'Proposed Rates'!D70</f>
        <v>0</v>
      </c>
      <c r="G31" s="45">
        <f>+$F$19</f>
        <v>2500</v>
      </c>
      <c r="H31" s="26">
        <f t="shared" si="0"/>
        <v>0</v>
      </c>
      <c r="I31" s="27"/>
      <c r="J31" s="28">
        <f>+'Proposed Rates'!E70</f>
        <v>4.8300000000000003E-2</v>
      </c>
      <c r="K31" s="45">
        <f>+$F$19</f>
        <v>2500</v>
      </c>
      <c r="L31" s="26">
        <f t="shared" si="22"/>
        <v>120.75</v>
      </c>
      <c r="M31" s="27"/>
      <c r="N31" s="30">
        <f t="shared" si="23"/>
        <v>120.75</v>
      </c>
      <c r="O31" s="31" t="str">
        <f t="shared" si="24"/>
        <v/>
      </c>
      <c r="Q31" s="28">
        <f>+'Proposed Rates'!F70</f>
        <v>4.8300000000000003E-2</v>
      </c>
      <c r="R31" s="45">
        <f>+$F$19</f>
        <v>2500</v>
      </c>
      <c r="S31" s="26">
        <f t="shared" si="25"/>
        <v>120.75</v>
      </c>
      <c r="T31" s="27"/>
      <c r="U31" s="30">
        <f t="shared" si="1"/>
        <v>0</v>
      </c>
      <c r="V31" s="31">
        <f t="shared" si="2"/>
        <v>0</v>
      </c>
      <c r="X31" s="28"/>
      <c r="Y31" s="45">
        <f>+$F$19</f>
        <v>2500</v>
      </c>
      <c r="Z31" s="26">
        <f t="shared" si="26"/>
        <v>0</v>
      </c>
      <c r="AA31" s="27"/>
      <c r="AB31" s="30">
        <f t="shared" si="3"/>
        <v>-120.75</v>
      </c>
      <c r="AC31" s="31">
        <f t="shared" si="4"/>
        <v>-1</v>
      </c>
      <c r="AE31" s="28"/>
      <c r="AF31" s="45">
        <f>+$F$19</f>
        <v>2500</v>
      </c>
      <c r="AG31" s="26">
        <f t="shared" si="27"/>
        <v>0</v>
      </c>
      <c r="AH31" s="27"/>
      <c r="AI31" s="30">
        <f t="shared" si="5"/>
        <v>0</v>
      </c>
      <c r="AJ31" s="31" t="str">
        <f t="shared" si="6"/>
        <v/>
      </c>
      <c r="AL31" s="28"/>
      <c r="AM31" s="45">
        <f>+$F$19</f>
        <v>2500</v>
      </c>
      <c r="AN31" s="26">
        <f t="shared" si="28"/>
        <v>0</v>
      </c>
      <c r="AO31" s="27"/>
      <c r="AP31" s="30">
        <f t="shared" si="7"/>
        <v>0</v>
      </c>
      <c r="AQ31" s="31" t="str">
        <f t="shared" si="8"/>
        <v/>
      </c>
    </row>
    <row r="32" spans="2:43" x14ac:dyDescent="0.25">
      <c r="B32" s="33"/>
      <c r="C32" s="21"/>
      <c r="D32" s="22"/>
      <c r="E32" s="23"/>
      <c r="F32" s="24"/>
      <c r="G32" s="25">
        <f t="shared" ref="G32:G38" si="35">$F$18</f>
        <v>1277500</v>
      </c>
      <c r="H32" s="26">
        <f t="shared" si="0"/>
        <v>0</v>
      </c>
      <c r="I32" s="27"/>
      <c r="J32" s="28"/>
      <c r="K32" s="25">
        <f t="shared" si="30"/>
        <v>1277500</v>
      </c>
      <c r="L32" s="26">
        <f t="shared" si="22"/>
        <v>0</v>
      </c>
      <c r="M32" s="27"/>
      <c r="N32" s="30">
        <f t="shared" si="23"/>
        <v>0</v>
      </c>
      <c r="O32" s="31" t="str">
        <f t="shared" si="24"/>
        <v/>
      </c>
      <c r="Q32" s="28"/>
      <c r="R32" s="25">
        <f t="shared" si="31"/>
        <v>1277500</v>
      </c>
      <c r="S32" s="26">
        <f t="shared" si="25"/>
        <v>0</v>
      </c>
      <c r="T32" s="27"/>
      <c r="U32" s="30">
        <f t="shared" si="1"/>
        <v>0</v>
      </c>
      <c r="V32" s="31" t="str">
        <f t="shared" si="2"/>
        <v/>
      </c>
      <c r="X32" s="28"/>
      <c r="Y32" s="25">
        <f t="shared" si="32"/>
        <v>1277500</v>
      </c>
      <c r="Z32" s="26">
        <f t="shared" si="26"/>
        <v>0</v>
      </c>
      <c r="AA32" s="27"/>
      <c r="AB32" s="30">
        <f t="shared" si="3"/>
        <v>0</v>
      </c>
      <c r="AC32" s="31" t="str">
        <f t="shared" si="4"/>
        <v/>
      </c>
      <c r="AE32" s="28"/>
      <c r="AF32" s="25">
        <f t="shared" si="33"/>
        <v>1277500</v>
      </c>
      <c r="AG32" s="26">
        <f t="shared" si="27"/>
        <v>0</v>
      </c>
      <c r="AH32" s="27"/>
      <c r="AI32" s="30">
        <f t="shared" si="5"/>
        <v>0</v>
      </c>
      <c r="AJ32" s="31" t="str">
        <f t="shared" si="6"/>
        <v/>
      </c>
      <c r="AL32" s="28"/>
      <c r="AM32" s="25">
        <f t="shared" si="34"/>
        <v>1277500</v>
      </c>
      <c r="AN32" s="26">
        <f t="shared" si="28"/>
        <v>0</v>
      </c>
      <c r="AO32" s="27"/>
      <c r="AP32" s="30">
        <f t="shared" si="7"/>
        <v>0</v>
      </c>
      <c r="AQ32" s="31" t="str">
        <f t="shared" si="8"/>
        <v/>
      </c>
    </row>
    <row r="33" spans="2:43" x14ac:dyDescent="0.25">
      <c r="B33" s="33"/>
      <c r="C33" s="21"/>
      <c r="D33" s="22"/>
      <c r="E33" s="23"/>
      <c r="F33" s="24"/>
      <c r="G33" s="25">
        <f t="shared" si="35"/>
        <v>1277500</v>
      </c>
      <c r="H33" s="26">
        <f t="shared" si="0"/>
        <v>0</v>
      </c>
      <c r="I33" s="27"/>
      <c r="J33" s="28"/>
      <c r="K33" s="25">
        <f t="shared" si="30"/>
        <v>1277500</v>
      </c>
      <c r="L33" s="26">
        <f t="shared" si="22"/>
        <v>0</v>
      </c>
      <c r="M33" s="27"/>
      <c r="N33" s="30">
        <f t="shared" si="23"/>
        <v>0</v>
      </c>
      <c r="O33" s="31" t="str">
        <f t="shared" si="24"/>
        <v/>
      </c>
      <c r="Q33" s="28"/>
      <c r="R33" s="25">
        <f t="shared" si="31"/>
        <v>1277500</v>
      </c>
      <c r="S33" s="26">
        <f t="shared" si="25"/>
        <v>0</v>
      </c>
      <c r="T33" s="27"/>
      <c r="U33" s="30">
        <f t="shared" si="1"/>
        <v>0</v>
      </c>
      <c r="V33" s="31" t="str">
        <f t="shared" si="2"/>
        <v/>
      </c>
      <c r="X33" s="28"/>
      <c r="Y33" s="25">
        <f t="shared" si="32"/>
        <v>1277500</v>
      </c>
      <c r="Z33" s="26">
        <f t="shared" si="26"/>
        <v>0</v>
      </c>
      <c r="AA33" s="27"/>
      <c r="AB33" s="30">
        <f t="shared" si="3"/>
        <v>0</v>
      </c>
      <c r="AC33" s="31" t="str">
        <f t="shared" si="4"/>
        <v/>
      </c>
      <c r="AE33" s="28"/>
      <c r="AF33" s="25">
        <f t="shared" si="33"/>
        <v>1277500</v>
      </c>
      <c r="AG33" s="26">
        <f t="shared" si="27"/>
        <v>0</v>
      </c>
      <c r="AH33" s="27"/>
      <c r="AI33" s="30">
        <f t="shared" si="5"/>
        <v>0</v>
      </c>
      <c r="AJ33" s="31" t="str">
        <f t="shared" si="6"/>
        <v/>
      </c>
      <c r="AL33" s="28"/>
      <c r="AM33" s="25">
        <f t="shared" si="34"/>
        <v>1277500</v>
      </c>
      <c r="AN33" s="26">
        <f t="shared" si="28"/>
        <v>0</v>
      </c>
      <c r="AO33" s="27"/>
      <c r="AP33" s="30">
        <f t="shared" si="7"/>
        <v>0</v>
      </c>
      <c r="AQ33" s="31" t="str">
        <f t="shared" si="8"/>
        <v/>
      </c>
    </row>
    <row r="34" spans="2:43" x14ac:dyDescent="0.25">
      <c r="B34" s="33"/>
      <c r="C34" s="21"/>
      <c r="D34" s="22"/>
      <c r="E34" s="23"/>
      <c r="F34" s="24"/>
      <c r="G34" s="25">
        <f t="shared" si="35"/>
        <v>1277500</v>
      </c>
      <c r="H34" s="26">
        <f t="shared" si="0"/>
        <v>0</v>
      </c>
      <c r="I34" s="27"/>
      <c r="J34" s="28"/>
      <c r="K34" s="25">
        <f t="shared" si="30"/>
        <v>1277500</v>
      </c>
      <c r="L34" s="26">
        <f t="shared" si="22"/>
        <v>0</v>
      </c>
      <c r="M34" s="27"/>
      <c r="N34" s="30">
        <f t="shared" si="23"/>
        <v>0</v>
      </c>
      <c r="O34" s="31" t="str">
        <f t="shared" si="24"/>
        <v/>
      </c>
      <c r="Q34" s="28"/>
      <c r="R34" s="25">
        <f t="shared" si="31"/>
        <v>1277500</v>
      </c>
      <c r="S34" s="26">
        <f t="shared" si="25"/>
        <v>0</v>
      </c>
      <c r="T34" s="27"/>
      <c r="U34" s="30">
        <f t="shared" si="1"/>
        <v>0</v>
      </c>
      <c r="V34" s="31" t="str">
        <f t="shared" si="2"/>
        <v/>
      </c>
      <c r="X34" s="28"/>
      <c r="Y34" s="25">
        <f t="shared" si="32"/>
        <v>1277500</v>
      </c>
      <c r="Z34" s="26">
        <f t="shared" si="26"/>
        <v>0</v>
      </c>
      <c r="AA34" s="27"/>
      <c r="AB34" s="30">
        <f t="shared" si="3"/>
        <v>0</v>
      </c>
      <c r="AC34" s="31" t="str">
        <f t="shared" si="4"/>
        <v/>
      </c>
      <c r="AE34" s="28"/>
      <c r="AF34" s="25">
        <f t="shared" si="33"/>
        <v>1277500</v>
      </c>
      <c r="AG34" s="26">
        <f t="shared" si="27"/>
        <v>0</v>
      </c>
      <c r="AH34" s="27"/>
      <c r="AI34" s="30">
        <f t="shared" si="5"/>
        <v>0</v>
      </c>
      <c r="AJ34" s="31" t="str">
        <f t="shared" si="6"/>
        <v/>
      </c>
      <c r="AL34" s="28"/>
      <c r="AM34" s="25">
        <f t="shared" si="34"/>
        <v>1277500</v>
      </c>
      <c r="AN34" s="26">
        <f t="shared" si="28"/>
        <v>0</v>
      </c>
      <c r="AO34" s="27"/>
      <c r="AP34" s="30">
        <f t="shared" si="7"/>
        <v>0</v>
      </c>
      <c r="AQ34" s="31" t="str">
        <f t="shared" si="8"/>
        <v/>
      </c>
    </row>
    <row r="35" spans="2:43" x14ac:dyDescent="0.25">
      <c r="B35" s="33"/>
      <c r="C35" s="21"/>
      <c r="D35" s="22"/>
      <c r="E35" s="23"/>
      <c r="F35" s="24"/>
      <c r="G35" s="25">
        <f t="shared" si="35"/>
        <v>1277500</v>
      </c>
      <c r="H35" s="26">
        <f t="shared" si="0"/>
        <v>0</v>
      </c>
      <c r="I35" s="27"/>
      <c r="J35" s="28"/>
      <c r="K35" s="25">
        <f t="shared" si="30"/>
        <v>1277500</v>
      </c>
      <c r="L35" s="26">
        <f t="shared" si="22"/>
        <v>0</v>
      </c>
      <c r="M35" s="27"/>
      <c r="N35" s="30">
        <f t="shared" si="23"/>
        <v>0</v>
      </c>
      <c r="O35" s="31" t="str">
        <f t="shared" si="24"/>
        <v/>
      </c>
      <c r="Q35" s="28"/>
      <c r="R35" s="25">
        <f t="shared" si="31"/>
        <v>1277500</v>
      </c>
      <c r="S35" s="26">
        <f t="shared" si="25"/>
        <v>0</v>
      </c>
      <c r="T35" s="27"/>
      <c r="U35" s="30">
        <f t="shared" si="1"/>
        <v>0</v>
      </c>
      <c r="V35" s="31" t="str">
        <f t="shared" si="2"/>
        <v/>
      </c>
      <c r="X35" s="28"/>
      <c r="Y35" s="25">
        <f t="shared" si="32"/>
        <v>1277500</v>
      </c>
      <c r="Z35" s="26">
        <f t="shared" si="26"/>
        <v>0</v>
      </c>
      <c r="AA35" s="27"/>
      <c r="AB35" s="30">
        <f t="shared" si="3"/>
        <v>0</v>
      </c>
      <c r="AC35" s="31" t="str">
        <f t="shared" si="4"/>
        <v/>
      </c>
      <c r="AE35" s="28"/>
      <c r="AF35" s="25">
        <f t="shared" si="33"/>
        <v>1277500</v>
      </c>
      <c r="AG35" s="26">
        <f t="shared" si="27"/>
        <v>0</v>
      </c>
      <c r="AH35" s="27"/>
      <c r="AI35" s="30">
        <f t="shared" si="5"/>
        <v>0</v>
      </c>
      <c r="AJ35" s="31" t="str">
        <f t="shared" si="6"/>
        <v/>
      </c>
      <c r="AL35" s="28"/>
      <c r="AM35" s="25">
        <f t="shared" si="34"/>
        <v>1277500</v>
      </c>
      <c r="AN35" s="26">
        <f t="shared" si="28"/>
        <v>0</v>
      </c>
      <c r="AO35" s="27"/>
      <c r="AP35" s="30">
        <f t="shared" si="7"/>
        <v>0</v>
      </c>
      <c r="AQ35" s="31" t="str">
        <f t="shared" si="8"/>
        <v/>
      </c>
    </row>
    <row r="36" spans="2:43" ht="25" x14ac:dyDescent="0.25">
      <c r="B36" s="229" t="s">
        <v>101</v>
      </c>
      <c r="C36" s="21"/>
      <c r="D36" s="22" t="s">
        <v>59</v>
      </c>
      <c r="E36" s="23"/>
      <c r="F36" s="24">
        <f>+'Proposed Rates'!D55</f>
        <v>0.2427</v>
      </c>
      <c r="G36" s="45">
        <f>$F$19</f>
        <v>2500</v>
      </c>
      <c r="H36" s="26">
        <f t="shared" si="0"/>
        <v>606.75</v>
      </c>
      <c r="I36" s="27"/>
      <c r="J36" s="28">
        <f>+'Proposed Rates'!E55</f>
        <v>-0.27610000000000001</v>
      </c>
      <c r="K36" s="45">
        <f>$F$19</f>
        <v>2500</v>
      </c>
      <c r="L36" s="26">
        <f t="shared" si="22"/>
        <v>-690.25</v>
      </c>
      <c r="M36" s="27"/>
      <c r="N36" s="30">
        <f t="shared" si="23"/>
        <v>-1297</v>
      </c>
      <c r="O36" s="31">
        <f t="shared" si="24"/>
        <v>-2.1376184590028844</v>
      </c>
      <c r="Q36" s="28">
        <f>+'Proposed Rates'!F55</f>
        <v>-0.27629999999999999</v>
      </c>
      <c r="R36" s="45">
        <f>$F$19</f>
        <v>2500</v>
      </c>
      <c r="S36" s="26">
        <f t="shared" si="25"/>
        <v>-690.75</v>
      </c>
      <c r="T36" s="27"/>
      <c r="U36" s="30">
        <f t="shared" si="1"/>
        <v>-0.5</v>
      </c>
      <c r="V36" s="31">
        <f t="shared" si="2"/>
        <v>7.2437522636725825E-4</v>
      </c>
      <c r="X36" s="28">
        <f>+'Proposed Rates'!G55</f>
        <v>0</v>
      </c>
      <c r="Y36" s="45">
        <f>$F$19</f>
        <v>2500</v>
      </c>
      <c r="Z36" s="26">
        <f t="shared" si="26"/>
        <v>0</v>
      </c>
      <c r="AA36" s="27"/>
      <c r="AB36" s="30">
        <f t="shared" si="3"/>
        <v>690.75</v>
      </c>
      <c r="AC36" s="31">
        <f t="shared" si="4"/>
        <v>-1</v>
      </c>
      <c r="AE36" s="28">
        <f>+'Proposed Rates'!H55</f>
        <v>0</v>
      </c>
      <c r="AF36" s="45">
        <f>$F$19</f>
        <v>2500</v>
      </c>
      <c r="AG36" s="26">
        <f t="shared" si="27"/>
        <v>0</v>
      </c>
      <c r="AH36" s="27"/>
      <c r="AI36" s="30">
        <f t="shared" si="5"/>
        <v>0</v>
      </c>
      <c r="AJ36" s="31" t="str">
        <f t="shared" si="6"/>
        <v/>
      </c>
      <c r="AL36" s="28">
        <f>+'Proposed Rates'!I55</f>
        <v>0</v>
      </c>
      <c r="AM36" s="45">
        <f>$F$19</f>
        <v>2500</v>
      </c>
      <c r="AN36" s="26">
        <f t="shared" si="28"/>
        <v>0</v>
      </c>
      <c r="AO36" s="27"/>
      <c r="AP36" s="30">
        <f t="shared" si="7"/>
        <v>0</v>
      </c>
      <c r="AQ36" s="31" t="str">
        <f t="shared" si="8"/>
        <v/>
      </c>
    </row>
    <row r="37" spans="2:43" x14ac:dyDescent="0.25">
      <c r="B37" s="33"/>
      <c r="C37" s="21"/>
      <c r="D37" s="22"/>
      <c r="E37" s="23"/>
      <c r="F37" s="24"/>
      <c r="G37" s="25">
        <f t="shared" si="35"/>
        <v>1277500</v>
      </c>
      <c r="H37" s="26">
        <f t="shared" si="0"/>
        <v>0</v>
      </c>
      <c r="I37" s="27"/>
      <c r="J37" s="28"/>
      <c r="K37" s="25">
        <f t="shared" si="30"/>
        <v>1277500</v>
      </c>
      <c r="L37" s="26">
        <f t="shared" si="22"/>
        <v>0</v>
      </c>
      <c r="M37" s="27"/>
      <c r="N37" s="30">
        <f t="shared" si="23"/>
        <v>0</v>
      </c>
      <c r="O37" s="31" t="str">
        <f t="shared" si="24"/>
        <v/>
      </c>
      <c r="Q37" s="28"/>
      <c r="R37" s="25">
        <f t="shared" si="31"/>
        <v>1277500</v>
      </c>
      <c r="S37" s="26">
        <f t="shared" si="25"/>
        <v>0</v>
      </c>
      <c r="T37" s="27"/>
      <c r="U37" s="30">
        <f t="shared" si="1"/>
        <v>0</v>
      </c>
      <c r="V37" s="31" t="str">
        <f t="shared" si="2"/>
        <v/>
      </c>
      <c r="X37" s="28"/>
      <c r="Y37" s="25">
        <f t="shared" si="32"/>
        <v>1277500</v>
      </c>
      <c r="Z37" s="26">
        <f t="shared" si="26"/>
        <v>0</v>
      </c>
      <c r="AA37" s="27"/>
      <c r="AB37" s="30">
        <f t="shared" si="3"/>
        <v>0</v>
      </c>
      <c r="AC37" s="31" t="str">
        <f t="shared" si="4"/>
        <v/>
      </c>
      <c r="AE37" s="28"/>
      <c r="AF37" s="25">
        <f t="shared" si="33"/>
        <v>1277500</v>
      </c>
      <c r="AG37" s="26">
        <f t="shared" si="27"/>
        <v>0</v>
      </c>
      <c r="AH37" s="27"/>
      <c r="AI37" s="30">
        <f t="shared" si="5"/>
        <v>0</v>
      </c>
      <c r="AJ37" s="31" t="str">
        <f t="shared" si="6"/>
        <v/>
      </c>
      <c r="AL37" s="28"/>
      <c r="AM37" s="25">
        <f t="shared" si="34"/>
        <v>1277500</v>
      </c>
      <c r="AN37" s="26">
        <f t="shared" si="28"/>
        <v>0</v>
      </c>
      <c r="AO37" s="27"/>
      <c r="AP37" s="30">
        <f t="shared" si="7"/>
        <v>0</v>
      </c>
      <c r="AQ37" s="31" t="str">
        <f t="shared" si="8"/>
        <v/>
      </c>
    </row>
    <row r="38" spans="2:43" x14ac:dyDescent="0.25">
      <c r="B38" s="33"/>
      <c r="C38" s="21"/>
      <c r="D38" s="22"/>
      <c r="E38" s="23"/>
      <c r="F38" s="24"/>
      <c r="G38" s="25">
        <f t="shared" si="35"/>
        <v>1277500</v>
      </c>
      <c r="H38" s="26">
        <f t="shared" si="0"/>
        <v>0</v>
      </c>
      <c r="I38" s="27"/>
      <c r="J38" s="28"/>
      <c r="K38" s="25">
        <f t="shared" si="30"/>
        <v>1277500</v>
      </c>
      <c r="L38" s="26">
        <f t="shared" si="22"/>
        <v>0</v>
      </c>
      <c r="M38" s="27"/>
      <c r="N38" s="30">
        <f t="shared" si="23"/>
        <v>0</v>
      </c>
      <c r="O38" s="31" t="str">
        <f t="shared" si="24"/>
        <v/>
      </c>
      <c r="Q38" s="28"/>
      <c r="R38" s="25">
        <f t="shared" si="31"/>
        <v>1277500</v>
      </c>
      <c r="S38" s="26">
        <f t="shared" si="25"/>
        <v>0</v>
      </c>
      <c r="T38" s="27"/>
      <c r="U38" s="30">
        <f t="shared" si="1"/>
        <v>0</v>
      </c>
      <c r="V38" s="31" t="str">
        <f t="shared" si="2"/>
        <v/>
      </c>
      <c r="X38" s="28"/>
      <c r="Y38" s="25">
        <f t="shared" si="32"/>
        <v>1277500</v>
      </c>
      <c r="Z38" s="26">
        <f t="shared" si="26"/>
        <v>0</v>
      </c>
      <c r="AA38" s="27"/>
      <c r="AB38" s="30">
        <f t="shared" si="3"/>
        <v>0</v>
      </c>
      <c r="AC38" s="31" t="str">
        <f t="shared" si="4"/>
        <v/>
      </c>
      <c r="AE38" s="28"/>
      <c r="AF38" s="25">
        <f t="shared" si="33"/>
        <v>1277500</v>
      </c>
      <c r="AG38" s="26">
        <f t="shared" si="27"/>
        <v>0</v>
      </c>
      <c r="AH38" s="27"/>
      <c r="AI38" s="30">
        <f t="shared" si="5"/>
        <v>0</v>
      </c>
      <c r="AJ38" s="31" t="str">
        <f t="shared" si="6"/>
        <v/>
      </c>
      <c r="AL38" s="28"/>
      <c r="AM38" s="25">
        <f t="shared" si="34"/>
        <v>1277500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15941.18</v>
      </c>
      <c r="I39" s="62"/>
      <c r="J39" s="239"/>
      <c r="K39" s="240"/>
      <c r="L39" s="238">
        <f>SUM(L23:L38)</f>
        <v>16483.93</v>
      </c>
      <c r="M39" s="62"/>
      <c r="N39" s="37">
        <f t="shared" si="23"/>
        <v>542.75</v>
      </c>
      <c r="O39" s="38">
        <f t="shared" si="24"/>
        <v>3.4047040432389569E-2</v>
      </c>
      <c r="Q39" s="239"/>
      <c r="R39" s="240"/>
      <c r="S39" s="238">
        <f>SUM(S23:S38)</f>
        <v>17672.63</v>
      </c>
      <c r="T39" s="62"/>
      <c r="U39" s="37">
        <f t="shared" si="1"/>
        <v>1188.7000000000007</v>
      </c>
      <c r="V39" s="38">
        <f t="shared" si="2"/>
        <v>7.2112657600463037E-2</v>
      </c>
      <c r="X39" s="239"/>
      <c r="Y39" s="240"/>
      <c r="Z39" s="238">
        <f>SUM(Z23:Z38)</f>
        <v>19315.57</v>
      </c>
      <c r="AA39" s="62"/>
      <c r="AB39" s="37">
        <f t="shared" si="3"/>
        <v>1642.9399999999987</v>
      </c>
      <c r="AC39" s="38">
        <f t="shared" si="4"/>
        <v>9.296522362545917E-2</v>
      </c>
      <c r="AE39" s="239"/>
      <c r="AF39" s="240"/>
      <c r="AG39" s="238">
        <f>SUM(AG23:AG38)</f>
        <v>20048.54</v>
      </c>
      <c r="AH39" s="62"/>
      <c r="AI39" s="37">
        <f t="shared" si="5"/>
        <v>732.97000000000116</v>
      </c>
      <c r="AJ39" s="38">
        <f t="shared" si="6"/>
        <v>3.7947106919443807E-2</v>
      </c>
      <c r="AL39" s="239"/>
      <c r="AM39" s="240"/>
      <c r="AN39" s="238">
        <f>SUM(AN23:AN38)</f>
        <v>20512.79</v>
      </c>
      <c r="AO39" s="62"/>
      <c r="AP39" s="37">
        <f t="shared" si="7"/>
        <v>464.25</v>
      </c>
      <c r="AQ39" s="38">
        <f t="shared" si="8"/>
        <v>2.3156299660723422E-2</v>
      </c>
    </row>
    <row r="40" spans="2:43" ht="25" x14ac:dyDescent="0.25">
      <c r="B40" s="40" t="str">
        <f>+'&gt;50 (100)'!B40</f>
        <v>Deferral/Variance Account Disposition Rate Rider Class 1</v>
      </c>
      <c r="C40" s="21"/>
      <c r="D40" s="22" t="str">
        <f>+'&gt;50 (100)'!D40</f>
        <v>per kW</v>
      </c>
      <c r="E40" s="23"/>
      <c r="F40" s="24">
        <f>+'Proposed Rates'!D41</f>
        <v>-7.1900000000000006E-2</v>
      </c>
      <c r="G40" s="45">
        <f>+$F$19</f>
        <v>2500</v>
      </c>
      <c r="H40" s="26">
        <f>G40*F40</f>
        <v>-179.75</v>
      </c>
      <c r="I40" s="27"/>
      <c r="J40" s="28">
        <f>+'Proposed Rates'!E41</f>
        <v>-0.1983</v>
      </c>
      <c r="K40" s="45">
        <f>+$F$19</f>
        <v>2500</v>
      </c>
      <c r="L40" s="26">
        <f>K40*J40</f>
        <v>-495.75</v>
      </c>
      <c r="M40" s="27"/>
      <c r="N40" s="30">
        <f>L40-H40</f>
        <v>-316</v>
      </c>
      <c r="O40" s="31">
        <f>IF((H40)=0,"",(N40/H40))</f>
        <v>1.7579972183588317</v>
      </c>
      <c r="Q40" s="28">
        <f>+'Proposed Rates'!F41</f>
        <v>-0.19839999999999999</v>
      </c>
      <c r="R40" s="45">
        <f>+$F$19</f>
        <v>2500</v>
      </c>
      <c r="S40" s="26">
        <f>R40*Q40</f>
        <v>-496</v>
      </c>
      <c r="T40" s="27"/>
      <c r="U40" s="30">
        <f t="shared" si="1"/>
        <v>-0.25</v>
      </c>
      <c r="V40" s="31">
        <f t="shared" si="2"/>
        <v>5.0428643469490675E-4</v>
      </c>
      <c r="X40" s="28">
        <f>+'Proposed Rates'!G41</f>
        <v>0</v>
      </c>
      <c r="Y40" s="45">
        <f>+$F$19</f>
        <v>2500</v>
      </c>
      <c r="Z40" s="26">
        <f>Y40*X40</f>
        <v>0</v>
      </c>
      <c r="AA40" s="27"/>
      <c r="AB40" s="30">
        <f t="shared" si="3"/>
        <v>496</v>
      </c>
      <c r="AC40" s="31">
        <f t="shared" si="4"/>
        <v>-1</v>
      </c>
      <c r="AE40" s="28">
        <f>+'Proposed Rates'!H41</f>
        <v>0</v>
      </c>
      <c r="AF40" s="45">
        <f>+$F$19</f>
        <v>2500</v>
      </c>
      <c r="AG40" s="26">
        <f>AF40*AE40</f>
        <v>0</v>
      </c>
      <c r="AH40" s="27"/>
      <c r="AI40" s="30">
        <f t="shared" si="5"/>
        <v>0</v>
      </c>
      <c r="AJ40" s="31" t="str">
        <f t="shared" si="6"/>
        <v/>
      </c>
      <c r="AL40" s="28">
        <f>+'Proposed Rates'!I41</f>
        <v>0</v>
      </c>
      <c r="AM40" s="45">
        <f>+$F$19</f>
        <v>2500</v>
      </c>
      <c r="AN40" s="26">
        <f>AM40*AL40</f>
        <v>0</v>
      </c>
      <c r="AO40" s="27"/>
      <c r="AP40" s="30">
        <f t="shared" si="7"/>
        <v>0</v>
      </c>
      <c r="AQ40" s="31" t="str">
        <f t="shared" si="8"/>
        <v/>
      </c>
    </row>
    <row r="41" spans="2:43" x14ac:dyDescent="0.25">
      <c r="B41" s="40"/>
      <c r="C41" s="21"/>
      <c r="D41" s="22"/>
      <c r="E41" s="23"/>
      <c r="F41" s="24"/>
      <c r="G41" s="45"/>
      <c r="H41" s="26"/>
      <c r="I41" s="41"/>
      <c r="J41" s="28"/>
      <c r="K41" s="45"/>
      <c r="L41" s="26"/>
      <c r="M41" s="42"/>
      <c r="N41" s="30"/>
      <c r="O41" s="31"/>
      <c r="Q41" s="28"/>
      <c r="R41" s="45"/>
      <c r="S41" s="26"/>
      <c r="T41" s="42"/>
      <c r="U41" s="30"/>
      <c r="V41" s="31"/>
      <c r="X41" s="28"/>
      <c r="Y41" s="45"/>
      <c r="Z41" s="26"/>
      <c r="AA41" s="42"/>
      <c r="AB41" s="30"/>
      <c r="AC41" s="31"/>
      <c r="AE41" s="28"/>
      <c r="AF41" s="45"/>
      <c r="AG41" s="26"/>
      <c r="AH41" s="42"/>
      <c r="AI41" s="30"/>
      <c r="AJ41" s="31"/>
      <c r="AL41" s="28"/>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Rates'!D126</f>
        <v>-1.5E-3</v>
      </c>
      <c r="G42" s="25">
        <f t="shared" ref="G42" si="36">$F$18</f>
        <v>1277500</v>
      </c>
      <c r="H42" s="26">
        <f t="shared" ref="H42:H43" si="37">G42*F42</f>
        <v>-1916.25</v>
      </c>
      <c r="I42" s="41"/>
      <c r="J42" s="28">
        <f>+'Proposed Rates'!E126</f>
        <v>2.5999999999999999E-3</v>
      </c>
      <c r="K42" s="25">
        <f t="shared" ref="K42" si="38">$F$18</f>
        <v>1277500</v>
      </c>
      <c r="L42" s="26">
        <f t="shared" ref="L42:L43" si="39">K42*J42</f>
        <v>3321.5</v>
      </c>
      <c r="M42" s="42"/>
      <c r="N42" s="30">
        <f t="shared" ref="N42:N43" si="40">L42-H42</f>
        <v>5237.75</v>
      </c>
      <c r="O42" s="31">
        <f t="shared" ref="O42:O64" si="41">IF((H42)=0,"",(N42/H42))</f>
        <v>-2.7333333333333334</v>
      </c>
      <c r="Q42" s="28">
        <f>+'Proposed Rates'!F126</f>
        <v>0</v>
      </c>
      <c r="R42" s="25">
        <f t="shared" ref="R42" si="42">$F$18</f>
        <v>1277500</v>
      </c>
      <c r="S42" s="26">
        <f t="shared" ref="S42:S43" si="43">R42*Q42</f>
        <v>0</v>
      </c>
      <c r="T42" s="42"/>
      <c r="U42" s="30">
        <f t="shared" si="1"/>
        <v>-3321.5</v>
      </c>
      <c r="V42" s="31">
        <f t="shared" si="2"/>
        <v>-1</v>
      </c>
      <c r="X42" s="28">
        <f>+'Proposed Rates'!G126</f>
        <v>0</v>
      </c>
      <c r="Y42" s="25">
        <f t="shared" ref="Y42" si="44">$F$18</f>
        <v>1277500</v>
      </c>
      <c r="Z42" s="26">
        <f t="shared" ref="Z42:Z43" si="45">Y42*X42</f>
        <v>0</v>
      </c>
      <c r="AA42" s="42"/>
      <c r="AB42" s="30">
        <f t="shared" si="3"/>
        <v>0</v>
      </c>
      <c r="AC42" s="31" t="str">
        <f t="shared" si="4"/>
        <v/>
      </c>
      <c r="AE42" s="28">
        <f>+'Proposed Rates'!H126</f>
        <v>0</v>
      </c>
      <c r="AF42" s="25">
        <f t="shared" ref="AF42" si="46">$F$18</f>
        <v>1277500</v>
      </c>
      <c r="AG42" s="26">
        <f t="shared" ref="AG42:AG43" si="47">AF42*AE42</f>
        <v>0</v>
      </c>
      <c r="AH42" s="42"/>
      <c r="AI42" s="30">
        <f t="shared" si="5"/>
        <v>0</v>
      </c>
      <c r="AJ42" s="31" t="str">
        <f t="shared" si="6"/>
        <v/>
      </c>
      <c r="AL42" s="28">
        <f>+'Proposed Rates'!I126</f>
        <v>0</v>
      </c>
      <c r="AM42" s="25">
        <f t="shared" ref="AM42" si="48">$F$18</f>
        <v>1277500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Rates'!D142</f>
        <v>0</v>
      </c>
      <c r="G43" s="45">
        <f>$F$19</f>
        <v>2500</v>
      </c>
      <c r="H43" s="26">
        <f t="shared" si="37"/>
        <v>0</v>
      </c>
      <c r="I43" s="41"/>
      <c r="J43" s="28">
        <f>+'Proposed Rates'!E142</f>
        <v>-0.1176</v>
      </c>
      <c r="K43" s="45">
        <f>+$F$19</f>
        <v>2500</v>
      </c>
      <c r="L43" s="26">
        <f t="shared" si="39"/>
        <v>-294</v>
      </c>
      <c r="M43" s="42"/>
      <c r="N43" s="30">
        <f t="shared" si="40"/>
        <v>-294</v>
      </c>
      <c r="O43" s="31" t="str">
        <f t="shared" si="41"/>
        <v/>
      </c>
      <c r="Q43" s="28">
        <f>+'Proposed Rates'!F142</f>
        <v>0</v>
      </c>
      <c r="R43" s="45">
        <f>$F$19</f>
        <v>2500</v>
      </c>
      <c r="S43" s="26">
        <f t="shared" si="43"/>
        <v>0</v>
      </c>
      <c r="T43" s="42"/>
      <c r="U43" s="30">
        <f t="shared" si="1"/>
        <v>294</v>
      </c>
      <c r="V43" s="31">
        <f t="shared" si="2"/>
        <v>-1</v>
      </c>
      <c r="X43" s="28">
        <f>+'Proposed Rates'!G142</f>
        <v>0</v>
      </c>
      <c r="Y43" s="45">
        <f>$F$19</f>
        <v>2500</v>
      </c>
      <c r="Z43" s="26">
        <f t="shared" si="45"/>
        <v>0</v>
      </c>
      <c r="AA43" s="42"/>
      <c r="AB43" s="30">
        <f t="shared" si="3"/>
        <v>0</v>
      </c>
      <c r="AC43" s="31" t="str">
        <f t="shared" si="4"/>
        <v/>
      </c>
      <c r="AE43" s="28">
        <f>+'Proposed Rates'!H142</f>
        <v>0</v>
      </c>
      <c r="AF43" s="45">
        <f>$F$19</f>
        <v>2500</v>
      </c>
      <c r="AG43" s="26">
        <f t="shared" si="47"/>
        <v>0</v>
      </c>
      <c r="AH43" s="42"/>
      <c r="AI43" s="30">
        <f t="shared" si="5"/>
        <v>0</v>
      </c>
      <c r="AJ43" s="31" t="str">
        <f t="shared" si="6"/>
        <v/>
      </c>
      <c r="AL43" s="28">
        <f>+'Proposed Rates'!I142</f>
        <v>0</v>
      </c>
      <c r="AM43" s="45">
        <f>$F$19</f>
        <v>2500</v>
      </c>
      <c r="AN43" s="26">
        <f t="shared" si="49"/>
        <v>0</v>
      </c>
      <c r="AO43" s="42"/>
      <c r="AP43" s="30">
        <f t="shared" si="7"/>
        <v>0</v>
      </c>
      <c r="AQ43" s="31" t="str">
        <f t="shared" si="8"/>
        <v/>
      </c>
    </row>
    <row r="44" spans="2:43" x14ac:dyDescent="0.25">
      <c r="B44" s="43" t="s">
        <v>24</v>
      </c>
      <c r="C44" s="21"/>
      <c r="D44" s="22" t="s">
        <v>59</v>
      </c>
      <c r="E44" s="23"/>
      <c r="F44" s="44">
        <f>'Proposed Rates'!D236</f>
        <v>2.6210000000000001E-2</v>
      </c>
      <c r="G44" s="45">
        <f>+$F$19</f>
        <v>2500</v>
      </c>
      <c r="H44" s="26">
        <f>G44*F44</f>
        <v>65.525000000000006</v>
      </c>
      <c r="I44" s="27"/>
      <c r="J44" s="46">
        <f>'Proposed Rates'!E236</f>
        <v>2.6009999999999998E-2</v>
      </c>
      <c r="K44" s="45">
        <f>+$F$19</f>
        <v>2500</v>
      </c>
      <c r="L44" s="26">
        <f>K44*J44</f>
        <v>65.024999999999991</v>
      </c>
      <c r="M44" s="27"/>
      <c r="N44" s="30">
        <f>L44-H44</f>
        <v>-0.50000000000001421</v>
      </c>
      <c r="O44" s="31">
        <f>IF((H44)=0,"",(N44/H44))</f>
        <v>-7.6306753147655729E-3</v>
      </c>
      <c r="Q44" s="46">
        <f>'Proposed Rates'!F236</f>
        <v>2.6349999999999998E-2</v>
      </c>
      <c r="R44" s="45">
        <f>+$F$19</f>
        <v>2500</v>
      </c>
      <c r="S44" s="26">
        <f>R44*Q44</f>
        <v>65.875</v>
      </c>
      <c r="T44" s="27"/>
      <c r="U44" s="30">
        <f t="shared" si="1"/>
        <v>0.85000000000000853</v>
      </c>
      <c r="V44" s="31">
        <f t="shared" si="2"/>
        <v>1.3071895424836734E-2</v>
      </c>
      <c r="X44" s="46">
        <f>'Proposed Rates'!G236</f>
        <v>2.666E-2</v>
      </c>
      <c r="Y44" s="45">
        <f>+$F$19</f>
        <v>2500</v>
      </c>
      <c r="Z44" s="26">
        <f>Y44*X44</f>
        <v>66.650000000000006</v>
      </c>
      <c r="AA44" s="27"/>
      <c r="AB44" s="30">
        <f t="shared" si="3"/>
        <v>0.77500000000000568</v>
      </c>
      <c r="AC44" s="31">
        <f t="shared" si="4"/>
        <v>1.1764705882353028E-2</v>
      </c>
      <c r="AE44" s="46">
        <f>'Proposed Rates'!H236</f>
        <v>2.691E-2</v>
      </c>
      <c r="AF44" s="45">
        <f>+$F$19</f>
        <v>2500</v>
      </c>
      <c r="AG44" s="26">
        <f>AF44*AE44</f>
        <v>67.275000000000006</v>
      </c>
      <c r="AH44" s="27"/>
      <c r="AI44" s="30">
        <f t="shared" si="5"/>
        <v>0.625</v>
      </c>
      <c r="AJ44" s="31">
        <f t="shared" si="6"/>
        <v>9.377344336084021E-3</v>
      </c>
      <c r="AL44" s="46">
        <f>'Proposed Rates'!I236</f>
        <v>2.7279999999999999E-2</v>
      </c>
      <c r="AM44" s="45">
        <f>+$F$19</f>
        <v>2500</v>
      </c>
      <c r="AN44" s="26">
        <f>AM44*AL44</f>
        <v>68.2</v>
      </c>
      <c r="AO44" s="27"/>
      <c r="AP44" s="30">
        <f t="shared" si="7"/>
        <v>0.92499999999999716</v>
      </c>
      <c r="AQ44" s="31">
        <f t="shared" si="8"/>
        <v>1.3749535488665881E-2</v>
      </c>
    </row>
    <row r="45" spans="2:43" x14ac:dyDescent="0.25">
      <c r="B45" s="43" t="s">
        <v>25</v>
      </c>
      <c r="C45" s="21"/>
      <c r="D45" s="22"/>
      <c r="E45" s="23"/>
      <c r="F45" s="47"/>
      <c r="G45" s="48">
        <f>$F$18*(1+$F$73)-$F$18</f>
        <v>42796.25</v>
      </c>
      <c r="H45" s="26">
        <f t="shared" ref="H45" si="50">G45*F45</f>
        <v>0</v>
      </c>
      <c r="I45" s="27"/>
      <c r="J45" s="49"/>
      <c r="K45" s="48">
        <f>$F$18*(1+$J$73)-$F$18</f>
        <v>43179.5</v>
      </c>
      <c r="L45" s="26">
        <f t="shared" ref="L45" si="51">K45*J45</f>
        <v>0</v>
      </c>
      <c r="M45" s="27"/>
      <c r="N45" s="30">
        <f t="shared" ref="N45" si="52">L45-H45</f>
        <v>0</v>
      </c>
      <c r="O45" s="31" t="str">
        <f t="shared" ref="O45" si="53">IF((H45)=0,"",(N45/H45))</f>
        <v/>
      </c>
      <c r="Q45" s="49"/>
      <c r="R45" s="48">
        <f>$F$18*(1+Q73)-$F$18</f>
        <v>43179.5</v>
      </c>
      <c r="S45" s="26">
        <f t="shared" ref="S45" si="54">R45*Q45</f>
        <v>0</v>
      </c>
      <c r="T45" s="27"/>
      <c r="U45" s="30">
        <f t="shared" si="1"/>
        <v>0</v>
      </c>
      <c r="V45" s="31" t="str">
        <f t="shared" si="2"/>
        <v/>
      </c>
      <c r="X45" s="49"/>
      <c r="Y45" s="48">
        <f>$F$18*(1+X73)-$F$18</f>
        <v>43179.5</v>
      </c>
      <c r="Z45" s="26">
        <f t="shared" ref="Z45" si="55">Y45*X45</f>
        <v>0</v>
      </c>
      <c r="AA45" s="27"/>
      <c r="AB45" s="30">
        <f t="shared" si="3"/>
        <v>0</v>
      </c>
      <c r="AC45" s="31" t="str">
        <f t="shared" si="4"/>
        <v/>
      </c>
      <c r="AE45" s="49"/>
      <c r="AF45" s="48">
        <f>$F$18*(1+AE73)-$F$18</f>
        <v>43179.5</v>
      </c>
      <c r="AG45" s="26">
        <f t="shared" ref="AG45" si="56">AF45*AE45</f>
        <v>0</v>
      </c>
      <c r="AH45" s="27"/>
      <c r="AI45" s="30">
        <f t="shared" si="5"/>
        <v>0</v>
      </c>
      <c r="AJ45" s="31" t="str">
        <f t="shared" si="6"/>
        <v/>
      </c>
      <c r="AL45" s="49"/>
      <c r="AM45" s="48">
        <f>$F$18*(1+AL73)-$F$18</f>
        <v>43179.5</v>
      </c>
      <c r="AN45" s="26">
        <f t="shared" ref="AN45" si="57">AM45*AL45</f>
        <v>0</v>
      </c>
      <c r="AO45" s="27"/>
      <c r="AP45" s="30">
        <f t="shared" si="7"/>
        <v>0</v>
      </c>
      <c r="AQ45" s="31" t="str">
        <f t="shared" si="8"/>
        <v/>
      </c>
    </row>
    <row r="46" spans="2:43" x14ac:dyDescent="0.25">
      <c r="B46" s="43" t="s">
        <v>26</v>
      </c>
      <c r="C46" s="21"/>
      <c r="D46" s="22" t="s">
        <v>17</v>
      </c>
      <c r="E46" s="23"/>
      <c r="F46" s="173">
        <f>+'Proposed Rates'!D250</f>
        <v>0</v>
      </c>
      <c r="G46" s="25">
        <v>1</v>
      </c>
      <c r="H46" s="26">
        <f>G46*F46</f>
        <v>0</v>
      </c>
      <c r="I46" s="27"/>
      <c r="J46" s="47">
        <f>+'Proposed Rates'!E250</f>
        <v>0</v>
      </c>
      <c r="K46" s="25">
        <v>1</v>
      </c>
      <c r="L46" s="26">
        <f>K46*J46</f>
        <v>0</v>
      </c>
      <c r="M46" s="27"/>
      <c r="N46" s="30">
        <f>L46-H46</f>
        <v>0</v>
      </c>
      <c r="O46" s="31" t="str">
        <f t="shared" si="41"/>
        <v/>
      </c>
      <c r="Q46" s="47">
        <f>+'Proposed Rates'!F250</f>
        <v>0</v>
      </c>
      <c r="R46" s="25">
        <v>1</v>
      </c>
      <c r="S46" s="26">
        <f>R46*Q46</f>
        <v>0</v>
      </c>
      <c r="T46" s="27"/>
      <c r="U46" s="30">
        <f t="shared" si="1"/>
        <v>0</v>
      </c>
      <c r="V46" s="31" t="str">
        <f t="shared" si="2"/>
        <v/>
      </c>
      <c r="X46" s="47">
        <f>+'Proposed Rates'!G250</f>
        <v>0</v>
      </c>
      <c r="Y46" s="25">
        <v>1</v>
      </c>
      <c r="Z46" s="26">
        <f>Y46*X46</f>
        <v>0</v>
      </c>
      <c r="AA46" s="27"/>
      <c r="AB46" s="30">
        <f t="shared" si="3"/>
        <v>0</v>
      </c>
      <c r="AC46" s="31" t="str">
        <f t="shared" si="4"/>
        <v/>
      </c>
      <c r="AE46" s="47">
        <f>+'Proposed Rates'!H250</f>
        <v>0</v>
      </c>
      <c r="AF46" s="25">
        <v>1</v>
      </c>
      <c r="AG46" s="26">
        <f>AF46*AE46</f>
        <v>0</v>
      </c>
      <c r="AH46" s="27"/>
      <c r="AI46" s="30">
        <f t="shared" si="5"/>
        <v>0</v>
      </c>
      <c r="AJ46" s="31" t="str">
        <f t="shared" si="6"/>
        <v/>
      </c>
      <c r="AL46" s="47">
        <f>+'Proposed Rates'!I250</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13910.705</v>
      </c>
      <c r="I47" s="36"/>
      <c r="J47" s="53"/>
      <c r="K47" s="55"/>
      <c r="L47" s="54">
        <f>SUM(L40:L46)+L39</f>
        <v>19080.705000000002</v>
      </c>
      <c r="M47" s="36"/>
      <c r="N47" s="37">
        <f t="shared" ref="N47:N64" si="58">L47-H47</f>
        <v>5170.0000000000018</v>
      </c>
      <c r="O47" s="38">
        <f t="shared" si="41"/>
        <v>0.3716562172801452</v>
      </c>
      <c r="Q47" s="53"/>
      <c r="R47" s="55"/>
      <c r="S47" s="54">
        <f>SUM(S40:S46)+S39</f>
        <v>17242.505000000001</v>
      </c>
      <c r="T47" s="36"/>
      <c r="U47" s="37">
        <f t="shared" si="1"/>
        <v>-1838.2000000000007</v>
      </c>
      <c r="V47" s="38">
        <f t="shared" si="2"/>
        <v>-9.6338159412872881E-2</v>
      </c>
      <c r="X47" s="53"/>
      <c r="Y47" s="55"/>
      <c r="Z47" s="54">
        <f>SUM(Z40:Z46)+Z39</f>
        <v>19382.22</v>
      </c>
      <c r="AA47" s="36"/>
      <c r="AB47" s="37">
        <f t="shared" si="3"/>
        <v>2139.7150000000001</v>
      </c>
      <c r="AC47" s="38">
        <f t="shared" si="4"/>
        <v>0.12409536781343546</v>
      </c>
      <c r="AE47" s="53"/>
      <c r="AF47" s="55"/>
      <c r="AG47" s="54">
        <f>SUM(AG40:AG46)+AG39</f>
        <v>20115.815000000002</v>
      </c>
      <c r="AH47" s="36"/>
      <c r="AI47" s="37">
        <f t="shared" si="5"/>
        <v>733.59500000000116</v>
      </c>
      <c r="AJ47" s="38">
        <f t="shared" si="6"/>
        <v>3.7848863546074758E-2</v>
      </c>
      <c r="AL47" s="53"/>
      <c r="AM47" s="55"/>
      <c r="AN47" s="54">
        <f>SUM(AN40:AN46)+AN39</f>
        <v>20580.990000000002</v>
      </c>
      <c r="AO47" s="36"/>
      <c r="AP47" s="37">
        <f t="shared" si="7"/>
        <v>465.17499999999927</v>
      </c>
      <c r="AQ47" s="38">
        <f t="shared" si="8"/>
        <v>2.3124839833732772E-2</v>
      </c>
    </row>
    <row r="48" spans="2:43" x14ac:dyDescent="0.25">
      <c r="B48" s="27" t="s">
        <v>28</v>
      </c>
      <c r="C48" s="27"/>
      <c r="D48" s="56" t="s">
        <v>59</v>
      </c>
      <c r="E48" s="57"/>
      <c r="F48" s="28">
        <f>'Proposed Rates'!D156</f>
        <v>3.0127999999999999</v>
      </c>
      <c r="G48" s="58">
        <f>+$F$19</f>
        <v>2500</v>
      </c>
      <c r="H48" s="26">
        <f>G48*F48</f>
        <v>7532</v>
      </c>
      <c r="I48" s="27"/>
      <c r="J48" s="28">
        <f>'Proposed Rates'!E156</f>
        <v>3.0127999999999999</v>
      </c>
      <c r="K48" s="58">
        <f>+$F$19</f>
        <v>2500</v>
      </c>
      <c r="L48" s="26">
        <f>K48*J48</f>
        <v>7532</v>
      </c>
      <c r="M48" s="27"/>
      <c r="N48" s="30">
        <f t="shared" si="58"/>
        <v>0</v>
      </c>
      <c r="O48" s="31">
        <f t="shared" si="41"/>
        <v>0</v>
      </c>
      <c r="Q48" s="28">
        <f>'Proposed Rates'!F156</f>
        <v>3.0127999999999999</v>
      </c>
      <c r="R48" s="58">
        <f>+$F$19</f>
        <v>2500</v>
      </c>
      <c r="S48" s="26">
        <f>R48*Q48</f>
        <v>7532</v>
      </c>
      <c r="T48" s="27"/>
      <c r="U48" s="30">
        <f t="shared" si="1"/>
        <v>0</v>
      </c>
      <c r="V48" s="31">
        <f t="shared" si="2"/>
        <v>0</v>
      </c>
      <c r="X48" s="28">
        <f>'Proposed Rates'!G156</f>
        <v>3.0127999999999999</v>
      </c>
      <c r="Y48" s="58">
        <f>+$F$19</f>
        <v>2500</v>
      </c>
      <c r="Z48" s="26">
        <f>Y48*X48</f>
        <v>7532</v>
      </c>
      <c r="AA48" s="27"/>
      <c r="AB48" s="30">
        <f t="shared" si="3"/>
        <v>0</v>
      </c>
      <c r="AC48" s="31">
        <f t="shared" si="4"/>
        <v>0</v>
      </c>
      <c r="AE48" s="28">
        <f>'Proposed Rates'!H156</f>
        <v>3.0127999999999999</v>
      </c>
      <c r="AF48" s="58">
        <f>+$F$19</f>
        <v>2500</v>
      </c>
      <c r="AG48" s="26">
        <f>AF48*AE48</f>
        <v>7532</v>
      </c>
      <c r="AH48" s="27"/>
      <c r="AI48" s="30">
        <f t="shared" si="5"/>
        <v>0</v>
      </c>
      <c r="AJ48" s="31">
        <f t="shared" si="6"/>
        <v>0</v>
      </c>
      <c r="AL48" s="28">
        <f>'Proposed Rates'!I156</f>
        <v>3.0127999999999999</v>
      </c>
      <c r="AM48" s="58">
        <f>+$F$19</f>
        <v>2500</v>
      </c>
      <c r="AN48" s="26">
        <f>AM48*AL48</f>
        <v>7532</v>
      </c>
      <c r="AO48" s="27"/>
      <c r="AP48" s="30">
        <f t="shared" si="7"/>
        <v>0</v>
      </c>
      <c r="AQ48" s="31">
        <f t="shared" si="8"/>
        <v>0</v>
      </c>
    </row>
    <row r="49" spans="2:43" ht="25" x14ac:dyDescent="0.25">
      <c r="B49" s="60" t="s">
        <v>29</v>
      </c>
      <c r="C49" s="27"/>
      <c r="D49" s="56" t="s">
        <v>59</v>
      </c>
      <c r="E49" s="57"/>
      <c r="F49" s="28">
        <f>'Proposed Rates'!D170</f>
        <v>2.1882000000000001</v>
      </c>
      <c r="G49" s="58">
        <f>G48</f>
        <v>2500</v>
      </c>
      <c r="H49" s="26">
        <f>G49*F49</f>
        <v>5470.5</v>
      </c>
      <c r="I49" s="27"/>
      <c r="J49" s="28">
        <f>'Proposed Rates'!E170</f>
        <v>2.1882000000000001</v>
      </c>
      <c r="K49" s="58">
        <f>K48</f>
        <v>2500</v>
      </c>
      <c r="L49" s="26">
        <f>K49*J49</f>
        <v>5470.5</v>
      </c>
      <c r="M49" s="27"/>
      <c r="N49" s="30">
        <f t="shared" si="58"/>
        <v>0</v>
      </c>
      <c r="O49" s="31">
        <f t="shared" si="41"/>
        <v>0</v>
      </c>
      <c r="Q49" s="28">
        <f>'Proposed Rates'!F170</f>
        <v>2.1882000000000001</v>
      </c>
      <c r="R49" s="58">
        <f>R48</f>
        <v>2500</v>
      </c>
      <c r="S49" s="26">
        <f>R49*Q49</f>
        <v>5470.5</v>
      </c>
      <c r="T49" s="27"/>
      <c r="U49" s="30">
        <f t="shared" si="1"/>
        <v>0</v>
      </c>
      <c r="V49" s="31">
        <f t="shared" si="2"/>
        <v>0</v>
      </c>
      <c r="X49" s="28">
        <f>'Proposed Rates'!G170</f>
        <v>2.1882000000000001</v>
      </c>
      <c r="Y49" s="58">
        <f>Y48</f>
        <v>2500</v>
      </c>
      <c r="Z49" s="26">
        <f>Y49*X49</f>
        <v>5470.5</v>
      </c>
      <c r="AA49" s="27"/>
      <c r="AB49" s="30">
        <f t="shared" si="3"/>
        <v>0</v>
      </c>
      <c r="AC49" s="31">
        <f t="shared" si="4"/>
        <v>0</v>
      </c>
      <c r="AE49" s="28">
        <f>'Proposed Rates'!H170</f>
        <v>2.1882000000000001</v>
      </c>
      <c r="AF49" s="58">
        <f>AF48</f>
        <v>2500</v>
      </c>
      <c r="AG49" s="26">
        <f>AF49*AE49</f>
        <v>5470.5</v>
      </c>
      <c r="AH49" s="27"/>
      <c r="AI49" s="30">
        <f t="shared" si="5"/>
        <v>0</v>
      </c>
      <c r="AJ49" s="31">
        <f t="shared" si="6"/>
        <v>0</v>
      </c>
      <c r="AL49" s="28">
        <f>'Proposed Rates'!I170</f>
        <v>2.1882000000000001</v>
      </c>
      <c r="AM49" s="58">
        <f>AM48</f>
        <v>2500</v>
      </c>
      <c r="AN49" s="26">
        <f>AM49*AL49</f>
        <v>5470.5</v>
      </c>
      <c r="AO49" s="27"/>
      <c r="AP49" s="30">
        <f t="shared" si="7"/>
        <v>0</v>
      </c>
      <c r="AQ49" s="31">
        <f t="shared" si="8"/>
        <v>0</v>
      </c>
    </row>
    <row r="50" spans="2:43" ht="26" x14ac:dyDescent="0.25">
      <c r="B50" s="50" t="s">
        <v>30</v>
      </c>
      <c r="C50" s="35"/>
      <c r="D50" s="35"/>
      <c r="E50" s="35"/>
      <c r="F50" s="61"/>
      <c r="G50" s="53"/>
      <c r="H50" s="54">
        <f>SUM(H47:H49)</f>
        <v>26913.205000000002</v>
      </c>
      <c r="I50" s="62"/>
      <c r="J50" s="63"/>
      <c r="K50" s="53"/>
      <c r="L50" s="54">
        <f>SUM(L47:L49)</f>
        <v>32083.205000000002</v>
      </c>
      <c r="M50" s="62"/>
      <c r="N50" s="37">
        <f t="shared" si="58"/>
        <v>5170</v>
      </c>
      <c r="O50" s="38">
        <f t="shared" si="41"/>
        <v>0.19209900864649898</v>
      </c>
      <c r="Q50" s="63"/>
      <c r="R50" s="53"/>
      <c r="S50" s="54">
        <f>SUM(S47:S49)</f>
        <v>30245.005000000001</v>
      </c>
      <c r="T50" s="62"/>
      <c r="U50" s="37">
        <f t="shared" si="1"/>
        <v>-1838.2000000000007</v>
      </c>
      <c r="V50" s="38">
        <f t="shared" si="2"/>
        <v>-5.7294774633644012E-2</v>
      </c>
      <c r="X50" s="63"/>
      <c r="Y50" s="53"/>
      <c r="Z50" s="54">
        <f>SUM(Z47:Z49)</f>
        <v>32384.720000000001</v>
      </c>
      <c r="AA50" s="62"/>
      <c r="AB50" s="37">
        <f t="shared" si="3"/>
        <v>2139.7150000000001</v>
      </c>
      <c r="AC50" s="38">
        <f t="shared" si="4"/>
        <v>7.0746062035698123E-2</v>
      </c>
      <c r="AE50" s="63"/>
      <c r="AF50" s="53"/>
      <c r="AG50" s="54">
        <f>SUM(AG47:AG49)</f>
        <v>33118.315000000002</v>
      </c>
      <c r="AH50" s="62"/>
      <c r="AI50" s="37">
        <f t="shared" si="5"/>
        <v>733.59500000000116</v>
      </c>
      <c r="AJ50" s="38">
        <f t="shared" si="6"/>
        <v>2.2652504020414601E-2</v>
      </c>
      <c r="AL50" s="63"/>
      <c r="AM50" s="53"/>
      <c r="AN50" s="54">
        <f>SUM(AN47:AN49)</f>
        <v>33583.490000000005</v>
      </c>
      <c r="AO50" s="62"/>
      <c r="AP50" s="37">
        <f t="shared" si="7"/>
        <v>465.17500000000291</v>
      </c>
      <c r="AQ50" s="38">
        <f t="shared" si="8"/>
        <v>1.4045853480166575E-2</v>
      </c>
    </row>
    <row r="51" spans="2:43" ht="25" x14ac:dyDescent="0.25">
      <c r="B51" s="65" t="s">
        <v>31</v>
      </c>
      <c r="C51" s="21"/>
      <c r="D51" s="22" t="s">
        <v>20</v>
      </c>
      <c r="E51" s="23"/>
      <c r="F51" s="66">
        <f>'Proposed Rates'!D181</f>
        <v>3.3999999999999998E-3</v>
      </c>
      <c r="G51" s="58">
        <f>F18+G45</f>
        <v>1320296.25</v>
      </c>
      <c r="H51" s="67">
        <f t="shared" ref="H51:H54" si="59">G51*F51</f>
        <v>4489.0072499999997</v>
      </c>
      <c r="I51" s="27"/>
      <c r="J51" s="66">
        <f>'Proposed Rates'!E181</f>
        <v>3.3999999999999998E-3</v>
      </c>
      <c r="K51" s="58">
        <f>F18+K45</f>
        <v>1320679.5</v>
      </c>
      <c r="L51" s="67">
        <f t="shared" ref="L51:L54" si="60">K51*J51</f>
        <v>4490.3103000000001</v>
      </c>
      <c r="M51" s="27"/>
      <c r="N51" s="30">
        <f t="shared" si="58"/>
        <v>1.3030500000004395</v>
      </c>
      <c r="O51" s="68">
        <f t="shared" si="41"/>
        <v>2.9027576197397312E-4</v>
      </c>
      <c r="Q51" s="66">
        <f>'Proposed Rates'!F181</f>
        <v>3.3999999999999998E-3</v>
      </c>
      <c r="R51" s="58">
        <f>F18+R45</f>
        <v>1320679.5</v>
      </c>
      <c r="S51" s="67">
        <f t="shared" ref="S51:S54" si="61">R51*Q51</f>
        <v>4490.3103000000001</v>
      </c>
      <c r="T51" s="27"/>
      <c r="U51" s="30">
        <f t="shared" si="1"/>
        <v>0</v>
      </c>
      <c r="V51" s="68">
        <f t="shared" si="2"/>
        <v>0</v>
      </c>
      <c r="X51" s="66">
        <f>'Proposed Rates'!G181</f>
        <v>3.3999999999999998E-3</v>
      </c>
      <c r="Y51" s="58">
        <f>F18+Y45</f>
        <v>1320679.5</v>
      </c>
      <c r="Z51" s="67">
        <f t="shared" ref="Z51:Z54" si="62">Y51*X51</f>
        <v>4490.3103000000001</v>
      </c>
      <c r="AA51" s="27"/>
      <c r="AB51" s="30">
        <f t="shared" si="3"/>
        <v>0</v>
      </c>
      <c r="AC51" s="68">
        <f t="shared" si="4"/>
        <v>0</v>
      </c>
      <c r="AE51" s="66">
        <f>'Proposed Rates'!H181</f>
        <v>3.3999999999999998E-3</v>
      </c>
      <c r="AF51" s="58">
        <f>F18+AF45</f>
        <v>1320679.5</v>
      </c>
      <c r="AG51" s="67">
        <f t="shared" ref="AG51:AG54" si="63">AF51*AE51</f>
        <v>4490.3103000000001</v>
      </c>
      <c r="AH51" s="27"/>
      <c r="AI51" s="30">
        <f t="shared" si="5"/>
        <v>0</v>
      </c>
      <c r="AJ51" s="68">
        <f t="shared" si="6"/>
        <v>0</v>
      </c>
      <c r="AL51" s="66">
        <f>'Proposed Rates'!I181</f>
        <v>3.3999999999999998E-3</v>
      </c>
      <c r="AM51" s="58">
        <f>F18+AM45</f>
        <v>1320679.5</v>
      </c>
      <c r="AN51" s="67">
        <f t="shared" ref="AN51:AN54" si="64">AM51*AL51</f>
        <v>4490.3103000000001</v>
      </c>
      <c r="AO51" s="27"/>
      <c r="AP51" s="30">
        <f t="shared" si="7"/>
        <v>0</v>
      </c>
      <c r="AQ51" s="68">
        <f t="shared" si="8"/>
        <v>0</v>
      </c>
    </row>
    <row r="52" spans="2:43" ht="25" x14ac:dyDescent="0.25">
      <c r="B52" s="65" t="s">
        <v>32</v>
      </c>
      <c r="C52" s="21"/>
      <c r="D52" s="22" t="s">
        <v>20</v>
      </c>
      <c r="E52" s="23"/>
      <c r="F52" s="66">
        <f>'Proposed Rates'!D195</f>
        <v>5.0000000000000001E-4</v>
      </c>
      <c r="G52" s="58">
        <f>G51</f>
        <v>1320296.25</v>
      </c>
      <c r="H52" s="67">
        <f t="shared" si="59"/>
        <v>660.14812500000005</v>
      </c>
      <c r="I52" s="27"/>
      <c r="J52" s="66">
        <f>'Proposed Rates'!E195</f>
        <v>5.0000000000000001E-4</v>
      </c>
      <c r="K52" s="58">
        <f>F18+K45</f>
        <v>1320679.5</v>
      </c>
      <c r="L52" s="67">
        <f t="shared" si="60"/>
        <v>660.33974999999998</v>
      </c>
      <c r="M52" s="27"/>
      <c r="N52" s="30">
        <f t="shared" si="58"/>
        <v>0.19162499999993088</v>
      </c>
      <c r="O52" s="68">
        <f t="shared" si="41"/>
        <v>2.9027576197377048E-4</v>
      </c>
      <c r="Q52" s="66">
        <f>'Proposed Rates'!F195</f>
        <v>5.0000000000000001E-4</v>
      </c>
      <c r="R52" s="58">
        <f>F18+R45</f>
        <v>1320679.5</v>
      </c>
      <c r="S52" s="67">
        <f t="shared" si="61"/>
        <v>660.33974999999998</v>
      </c>
      <c r="T52" s="27"/>
      <c r="U52" s="30">
        <f t="shared" si="1"/>
        <v>0</v>
      </c>
      <c r="V52" s="68">
        <f t="shared" si="2"/>
        <v>0</v>
      </c>
      <c r="X52" s="66">
        <f>'Proposed Rates'!G195</f>
        <v>5.0000000000000001E-4</v>
      </c>
      <c r="Y52" s="58">
        <f>F18+Y45</f>
        <v>1320679.5</v>
      </c>
      <c r="Z52" s="67">
        <f t="shared" si="62"/>
        <v>660.33974999999998</v>
      </c>
      <c r="AA52" s="27"/>
      <c r="AB52" s="30">
        <f t="shared" si="3"/>
        <v>0</v>
      </c>
      <c r="AC52" s="68">
        <f t="shared" si="4"/>
        <v>0</v>
      </c>
      <c r="AE52" s="66">
        <f>'Proposed Rates'!H195</f>
        <v>5.0000000000000001E-4</v>
      </c>
      <c r="AF52" s="58">
        <f>F18+AF45</f>
        <v>1320679.5</v>
      </c>
      <c r="AG52" s="67">
        <f t="shared" si="63"/>
        <v>660.33974999999998</v>
      </c>
      <c r="AH52" s="27"/>
      <c r="AI52" s="30">
        <f t="shared" si="5"/>
        <v>0</v>
      </c>
      <c r="AJ52" s="68">
        <f t="shared" si="6"/>
        <v>0</v>
      </c>
      <c r="AL52" s="66">
        <f>'Proposed Rates'!I195</f>
        <v>5.0000000000000001E-4</v>
      </c>
      <c r="AM52" s="58">
        <f>F18+AM45</f>
        <v>1320679.5</v>
      </c>
      <c r="AN52" s="67">
        <f t="shared" si="64"/>
        <v>660.33974999999998</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0.62</v>
      </c>
      <c r="K53" s="29">
        <v>1</v>
      </c>
      <c r="L53" s="67">
        <f t="shared" si="60"/>
        <v>0.62</v>
      </c>
      <c r="M53" s="27"/>
      <c r="N53" s="30">
        <f t="shared" si="58"/>
        <v>0.37</v>
      </c>
      <c r="O53" s="68">
        <f t="shared" si="41"/>
        <v>1.48</v>
      </c>
      <c r="Q53" s="66">
        <f>'Proposed Rates'!F209</f>
        <v>0.64</v>
      </c>
      <c r="R53" s="29">
        <v>1</v>
      </c>
      <c r="S53" s="67">
        <f t="shared" si="61"/>
        <v>0.64</v>
      </c>
      <c r="T53" s="27"/>
      <c r="U53" s="30">
        <f t="shared" si="1"/>
        <v>2.0000000000000018E-2</v>
      </c>
      <c r="V53" s="68">
        <f t="shared" si="2"/>
        <v>3.2258064516129059E-2</v>
      </c>
      <c r="X53" s="66">
        <f>'Proposed Rates'!G209</f>
        <v>0.66</v>
      </c>
      <c r="Y53" s="29">
        <v>1</v>
      </c>
      <c r="Z53" s="67">
        <f t="shared" si="62"/>
        <v>0.66</v>
      </c>
      <c r="AA53" s="27"/>
      <c r="AB53" s="30">
        <f t="shared" si="3"/>
        <v>2.0000000000000018E-2</v>
      </c>
      <c r="AC53" s="68">
        <f t="shared" si="4"/>
        <v>3.1250000000000028E-2</v>
      </c>
      <c r="AE53" s="66">
        <f>'Proposed Rates'!H209</f>
        <v>0.68</v>
      </c>
      <c r="AF53" s="29">
        <v>1</v>
      </c>
      <c r="AG53" s="67">
        <f t="shared" si="63"/>
        <v>0.68</v>
      </c>
      <c r="AH53" s="27"/>
      <c r="AI53" s="30">
        <f t="shared" si="5"/>
        <v>2.0000000000000018E-2</v>
      </c>
      <c r="AJ53" s="68">
        <f t="shared" si="6"/>
        <v>3.0303030303030328E-2</v>
      </c>
      <c r="AL53" s="66">
        <f>'Proposed Rates'!I209</f>
        <v>0.7</v>
      </c>
      <c r="AM53" s="29">
        <v>1</v>
      </c>
      <c r="AN53" s="67">
        <f t="shared" si="64"/>
        <v>0.7</v>
      </c>
      <c r="AO53" s="27"/>
      <c r="AP53" s="30">
        <f t="shared" si="7"/>
        <v>1.9999999999999907E-2</v>
      </c>
      <c r="AQ53" s="68">
        <f t="shared" si="8"/>
        <v>2.9411764705882214E-2</v>
      </c>
    </row>
    <row r="54" spans="2:43" x14ac:dyDescent="0.25">
      <c r="B54" s="43" t="s">
        <v>124</v>
      </c>
      <c r="C54" s="21"/>
      <c r="D54" s="22"/>
      <c r="E54" s="23"/>
      <c r="F54" s="66">
        <f>'Proposed Rates'!D229</f>
        <v>0.1101</v>
      </c>
      <c r="G54" s="71">
        <f>G52</f>
        <v>1320296.25</v>
      </c>
      <c r="H54" s="67">
        <f t="shared" si="59"/>
        <v>145364.61712500002</v>
      </c>
      <c r="I54" s="27"/>
      <c r="J54" s="66">
        <f>'Proposed Rates'!E229</f>
        <v>0.1101</v>
      </c>
      <c r="K54" s="71">
        <f>$F$18+K45</f>
        <v>1320679.5</v>
      </c>
      <c r="L54" s="67">
        <f t="shared" si="60"/>
        <v>145406.81294999999</v>
      </c>
      <c r="M54" s="27"/>
      <c r="N54" s="30">
        <f t="shared" si="58"/>
        <v>42.195824999973411</v>
      </c>
      <c r="O54" s="68">
        <f t="shared" si="41"/>
        <v>2.9027576197369225E-4</v>
      </c>
      <c r="Q54" s="66">
        <f>'Proposed Rates'!F229</f>
        <v>0.1101</v>
      </c>
      <c r="R54" s="71">
        <f>$F$18+R45</f>
        <v>1320679.5</v>
      </c>
      <c r="S54" s="67">
        <f t="shared" si="61"/>
        <v>145406.81294999999</v>
      </c>
      <c r="T54" s="27"/>
      <c r="U54" s="30">
        <f t="shared" si="1"/>
        <v>0</v>
      </c>
      <c r="V54" s="68">
        <f t="shared" si="2"/>
        <v>0</v>
      </c>
      <c r="X54" s="66">
        <f>'Proposed Rates'!G229</f>
        <v>0.1101</v>
      </c>
      <c r="Y54" s="71">
        <f>$F$18+Y45</f>
        <v>1320679.5</v>
      </c>
      <c r="Z54" s="67">
        <f t="shared" si="62"/>
        <v>145406.81294999999</v>
      </c>
      <c r="AA54" s="27"/>
      <c r="AB54" s="30">
        <f t="shared" si="3"/>
        <v>0</v>
      </c>
      <c r="AC54" s="68">
        <f t="shared" si="4"/>
        <v>0</v>
      </c>
      <c r="AE54" s="66">
        <f>'Proposed Rates'!H229</f>
        <v>0.1101</v>
      </c>
      <c r="AF54" s="71">
        <f>$F$18+AF45</f>
        <v>1320679.5</v>
      </c>
      <c r="AG54" s="67">
        <f t="shared" si="63"/>
        <v>145406.81294999999</v>
      </c>
      <c r="AH54" s="27"/>
      <c r="AI54" s="30">
        <f t="shared" si="5"/>
        <v>0</v>
      </c>
      <c r="AJ54" s="68">
        <f t="shared" si="6"/>
        <v>0</v>
      </c>
      <c r="AL54" s="66">
        <f>'Proposed Rates'!I229</f>
        <v>0.1101</v>
      </c>
      <c r="AM54" s="71">
        <f>$F$18+AM45</f>
        <v>1320679.5</v>
      </c>
      <c r="AN54" s="67">
        <f t="shared" si="64"/>
        <v>145406.81294999999</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177427.22750000004</v>
      </c>
      <c r="I60" s="94"/>
      <c r="J60" s="95"/>
      <c r="K60" s="95"/>
      <c r="L60" s="93">
        <f>SUM(L51:L56,L50)</f>
        <v>182641.288</v>
      </c>
      <c r="M60" s="96"/>
      <c r="N60" s="97">
        <f t="shared" ref="N60" si="65">L60-H60</f>
        <v>5214.0604999999632</v>
      </c>
      <c r="O60" s="98">
        <f t="shared" ref="O60" si="66">IF((H60)=0,"",(N60/H60))</f>
        <v>2.9387037003663727E-2</v>
      </c>
      <c r="Q60" s="95"/>
      <c r="R60" s="95"/>
      <c r="S60" s="93">
        <f>SUM(S51:S56,S50)</f>
        <v>180803.10800000001</v>
      </c>
      <c r="T60" s="96"/>
      <c r="U60" s="97">
        <f t="shared" si="1"/>
        <v>-1838.179999999993</v>
      </c>
      <c r="V60" s="98">
        <f>IF((L60)=0,"",(U60/L60))</f>
        <v>-1.0064427491334779E-2</v>
      </c>
      <c r="X60" s="95"/>
      <c r="Y60" s="95"/>
      <c r="Z60" s="93">
        <f>SUM(Z51:Z56,Z50)</f>
        <v>182942.84299999999</v>
      </c>
      <c r="AA60" s="96"/>
      <c r="AB60" s="97">
        <f t="shared" si="3"/>
        <v>2139.734999999986</v>
      </c>
      <c r="AC60" s="98">
        <f>IF((S60)=0,"",(AB60/S60))</f>
        <v>1.1834614037718787E-2</v>
      </c>
      <c r="AE60" s="95"/>
      <c r="AF60" s="95"/>
      <c r="AG60" s="93">
        <f>SUM(AG51:AG56,AG50)</f>
        <v>183676.45799999998</v>
      </c>
      <c r="AH60" s="96"/>
      <c r="AI60" s="97">
        <f t="shared" ref="AI60:AI64" si="67">AG60-Z60</f>
        <v>733.61499999999069</v>
      </c>
      <c r="AJ60" s="98">
        <f>IF((Z60)=0,"",(AI60/Z60))</f>
        <v>4.0100776175211765E-3</v>
      </c>
      <c r="AL60" s="95"/>
      <c r="AM60" s="95"/>
      <c r="AN60" s="93">
        <f>SUM(AN51:AN56,AN50)</f>
        <v>184141.65299999999</v>
      </c>
      <c r="AO60" s="96"/>
      <c r="AP60" s="97">
        <f t="shared" ref="AP60:AP64" si="68">AN60-AG60</f>
        <v>465.19500000000698</v>
      </c>
      <c r="AQ60" s="98">
        <f>IF((AG60)=0,"",(AP60/AG60))</f>
        <v>2.532687123136962E-3</v>
      </c>
    </row>
    <row r="61" spans="2:43" x14ac:dyDescent="0.25">
      <c r="B61" s="99" t="s">
        <v>40</v>
      </c>
      <c r="C61" s="21"/>
      <c r="D61" s="21"/>
      <c r="E61" s="21"/>
      <c r="F61" s="100">
        <v>0.13</v>
      </c>
      <c r="G61" s="101"/>
      <c r="H61" s="102">
        <f>H60*F61</f>
        <v>23065.539575000006</v>
      </c>
      <c r="I61" s="103"/>
      <c r="J61" s="104">
        <v>0.13</v>
      </c>
      <c r="K61" s="103"/>
      <c r="L61" s="105">
        <f>L60*J61</f>
        <v>23743.367440000002</v>
      </c>
      <c r="M61" s="106"/>
      <c r="N61" s="107">
        <f t="shared" si="58"/>
        <v>677.82786499999565</v>
      </c>
      <c r="O61" s="108">
        <f t="shared" si="41"/>
        <v>2.9387037003663744E-2</v>
      </c>
      <c r="Q61" s="104">
        <v>0.13</v>
      </c>
      <c r="R61" s="103"/>
      <c r="S61" s="105">
        <f>S60*Q61</f>
        <v>23504.404040000001</v>
      </c>
      <c r="T61" s="106"/>
      <c r="U61" s="107">
        <f t="shared" si="1"/>
        <v>-238.96340000000055</v>
      </c>
      <c r="V61" s="108">
        <f t="shared" ref="V61:V70" si="69">IF((L61)=0,"",(U61/L61))</f>
        <v>-1.006442749133484E-2</v>
      </c>
      <c r="X61" s="104">
        <v>0.13</v>
      </c>
      <c r="Y61" s="103"/>
      <c r="Z61" s="105">
        <f>Z60*X61</f>
        <v>23782.569589999999</v>
      </c>
      <c r="AA61" s="106"/>
      <c r="AB61" s="107">
        <f t="shared" si="3"/>
        <v>278.16554999999789</v>
      </c>
      <c r="AC61" s="108">
        <f t="shared" ref="AC61:AC70" si="70">IF((S61)=0,"",(AB61/S61))</f>
        <v>1.1834614037718775E-2</v>
      </c>
      <c r="AE61" s="104">
        <v>0.13</v>
      </c>
      <c r="AF61" s="103"/>
      <c r="AG61" s="105">
        <f>AG60*AE61</f>
        <v>23877.939539999999</v>
      </c>
      <c r="AH61" s="106"/>
      <c r="AI61" s="107">
        <f t="shared" si="67"/>
        <v>95.369950000000244</v>
      </c>
      <c r="AJ61" s="108">
        <f t="shared" ref="AJ61:AJ70" si="71">IF((Z61)=0,"",(AI61/Z61))</f>
        <v>4.010077617521238E-3</v>
      </c>
      <c r="AL61" s="104">
        <v>0.13</v>
      </c>
      <c r="AM61" s="103"/>
      <c r="AN61" s="105">
        <f>AN60*AL61</f>
        <v>23938.41489</v>
      </c>
      <c r="AO61" s="106"/>
      <c r="AP61" s="107">
        <f t="shared" si="68"/>
        <v>60.475350000000617</v>
      </c>
      <c r="AQ61" s="108">
        <f t="shared" ref="AQ61:AQ70" si="72">IF((AG61)=0,"",(AP61/AG61))</f>
        <v>2.5326871231369495E-3</v>
      </c>
    </row>
    <row r="62" spans="2:43" ht="13" x14ac:dyDescent="0.25">
      <c r="B62" s="109" t="s">
        <v>123</v>
      </c>
      <c r="C62" s="21"/>
      <c r="D62" s="21"/>
      <c r="E62" s="21"/>
      <c r="F62" s="110"/>
      <c r="G62" s="101"/>
      <c r="H62" s="102">
        <f>H60+H61</f>
        <v>200492.76707500004</v>
      </c>
      <c r="I62" s="103"/>
      <c r="J62" s="103"/>
      <c r="K62" s="103"/>
      <c r="L62" s="105">
        <f>L60+L61</f>
        <v>206384.65544</v>
      </c>
      <c r="M62" s="106"/>
      <c r="N62" s="107">
        <f t="shared" si="58"/>
        <v>5891.8883649999625</v>
      </c>
      <c r="O62" s="108">
        <f t="shared" si="41"/>
        <v>2.9387037003663748E-2</v>
      </c>
      <c r="Q62" s="103"/>
      <c r="R62" s="103"/>
      <c r="S62" s="105">
        <f>S60+S61</f>
        <v>204307.51204</v>
      </c>
      <c r="T62" s="106"/>
      <c r="U62" s="107">
        <f t="shared" si="1"/>
        <v>-2077.1434000000008</v>
      </c>
      <c r="V62" s="108">
        <f t="shared" si="69"/>
        <v>-1.0064427491334823E-2</v>
      </c>
      <c r="X62" s="103"/>
      <c r="Y62" s="103"/>
      <c r="Z62" s="105">
        <f>Z60+Z61</f>
        <v>206725.41258999999</v>
      </c>
      <c r="AA62" s="106"/>
      <c r="AB62" s="107">
        <f t="shared" si="3"/>
        <v>2417.9005499999912</v>
      </c>
      <c r="AC62" s="108">
        <f t="shared" si="70"/>
        <v>1.1834614037718821E-2</v>
      </c>
      <c r="AE62" s="103"/>
      <c r="AF62" s="103"/>
      <c r="AG62" s="105">
        <f>AG60+AG61</f>
        <v>207554.39753999998</v>
      </c>
      <c r="AH62" s="106"/>
      <c r="AI62" s="107">
        <f t="shared" si="67"/>
        <v>828.98494999998366</v>
      </c>
      <c r="AJ62" s="108">
        <f t="shared" si="71"/>
        <v>4.0100776175211487E-3</v>
      </c>
      <c r="AL62" s="103"/>
      <c r="AM62" s="103"/>
      <c r="AN62" s="105">
        <f>AN60+AN61</f>
        <v>208080.06789000001</v>
      </c>
      <c r="AO62" s="106"/>
      <c r="AP62" s="107">
        <f t="shared" si="68"/>
        <v>525.67035000002943</v>
      </c>
      <c r="AQ62" s="108">
        <f t="shared" si="72"/>
        <v>2.5326871231370657E-3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69"/>
        <v/>
      </c>
      <c r="X63" s="103"/>
      <c r="Y63" s="103"/>
      <c r="Z63" s="174">
        <f>X63*Z60</f>
        <v>0</v>
      </c>
      <c r="AA63" s="106"/>
      <c r="AB63" s="112">
        <f t="shared" si="3"/>
        <v>0</v>
      </c>
      <c r="AC63" s="113" t="str">
        <f t="shared" si="70"/>
        <v/>
      </c>
      <c r="AE63" s="103"/>
      <c r="AF63" s="103"/>
      <c r="AG63" s="174">
        <f>AE63*AG60</f>
        <v>0</v>
      </c>
      <c r="AH63" s="106"/>
      <c r="AI63" s="112">
        <f t="shared" si="67"/>
        <v>0</v>
      </c>
      <c r="AJ63" s="113" t="str">
        <f t="shared" si="71"/>
        <v/>
      </c>
      <c r="AL63" s="103"/>
      <c r="AM63" s="103"/>
      <c r="AN63" s="174">
        <f>AL63*AN60</f>
        <v>0</v>
      </c>
      <c r="AO63" s="106"/>
      <c r="AP63" s="112">
        <f t="shared" si="68"/>
        <v>0</v>
      </c>
      <c r="AQ63" s="113" t="str">
        <f t="shared" si="72"/>
        <v/>
      </c>
    </row>
    <row r="64" spans="2:43" ht="13.5" customHeight="1" thickBot="1" x14ac:dyDescent="0.3">
      <c r="B64" s="406" t="s">
        <v>126</v>
      </c>
      <c r="C64" s="406"/>
      <c r="D64" s="406"/>
      <c r="E64" s="114"/>
      <c r="F64" s="115"/>
      <c r="G64" s="116"/>
      <c r="H64" s="117">
        <f>H62-H63</f>
        <v>200492.76707500004</v>
      </c>
      <c r="I64" s="118"/>
      <c r="J64" s="118"/>
      <c r="K64" s="118"/>
      <c r="L64" s="119">
        <f>L62-L63</f>
        <v>206384.65544</v>
      </c>
      <c r="M64" s="120"/>
      <c r="N64" s="121">
        <f t="shared" si="58"/>
        <v>5891.8883649999625</v>
      </c>
      <c r="O64" s="122">
        <f t="shared" si="41"/>
        <v>2.9387037003663748E-2</v>
      </c>
      <c r="Q64" s="118"/>
      <c r="R64" s="118"/>
      <c r="S64" s="119">
        <f>S62-S63</f>
        <v>204307.51204</v>
      </c>
      <c r="T64" s="120"/>
      <c r="U64" s="121">
        <f t="shared" si="1"/>
        <v>-2077.1434000000008</v>
      </c>
      <c r="V64" s="122">
        <f t="shared" si="69"/>
        <v>-1.0064427491334823E-2</v>
      </c>
      <c r="X64" s="118"/>
      <c r="Y64" s="118"/>
      <c r="Z64" s="119">
        <f>Z62-Z63</f>
        <v>206725.41258999999</v>
      </c>
      <c r="AA64" s="120"/>
      <c r="AB64" s="121">
        <f t="shared" si="3"/>
        <v>2417.9005499999912</v>
      </c>
      <c r="AC64" s="122">
        <f t="shared" si="70"/>
        <v>1.1834614037718821E-2</v>
      </c>
      <c r="AE64" s="118"/>
      <c r="AF64" s="118"/>
      <c r="AG64" s="119">
        <f>AG62-AG63</f>
        <v>207554.39753999998</v>
      </c>
      <c r="AH64" s="120"/>
      <c r="AI64" s="121">
        <f t="shared" si="67"/>
        <v>828.98494999998366</v>
      </c>
      <c r="AJ64" s="122">
        <f t="shared" si="71"/>
        <v>4.0100776175211487E-3</v>
      </c>
      <c r="AL64" s="118"/>
      <c r="AM64" s="118"/>
      <c r="AN64" s="119">
        <f>AN62-AN63</f>
        <v>208080.06789000001</v>
      </c>
      <c r="AO64" s="120"/>
      <c r="AP64" s="121">
        <f t="shared" si="68"/>
        <v>525.67035000002943</v>
      </c>
      <c r="AQ64" s="122">
        <f t="shared" si="72"/>
        <v>2.5326871231370657E-3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32062.610375</v>
      </c>
      <c r="I66" s="134"/>
      <c r="J66" s="135"/>
      <c r="K66" s="135"/>
      <c r="L66" s="133">
        <f>SUM(L57:L58,L50,L51:L53)</f>
        <v>37234.475050000001</v>
      </c>
      <c r="M66" s="136"/>
      <c r="N66" s="137">
        <f t="shared" ref="N66:N70" si="73">L66-H66</f>
        <v>5171.8646750000007</v>
      </c>
      <c r="O66" s="98">
        <f t="shared" ref="O66:O70" si="74">IF((H66)=0,"",(N66/H66))</f>
        <v>0.16130516556545346</v>
      </c>
      <c r="Q66" s="135"/>
      <c r="R66" s="135"/>
      <c r="S66" s="133">
        <f>SUM(S57:S58,S50,S51:S53)</f>
        <v>35396.295050000001</v>
      </c>
      <c r="T66" s="136"/>
      <c r="U66" s="137">
        <f t="shared" si="1"/>
        <v>-1838.1800000000003</v>
      </c>
      <c r="V66" s="98">
        <f t="shared" si="69"/>
        <v>-4.9367689420399125E-2</v>
      </c>
      <c r="X66" s="135"/>
      <c r="Y66" s="135"/>
      <c r="Z66" s="133">
        <f>SUM(Z57:Z58,Z50,Z51:Z53)</f>
        <v>37536.030050000001</v>
      </c>
      <c r="AA66" s="136"/>
      <c r="AB66" s="137">
        <f t="shared" si="3"/>
        <v>2139.7350000000006</v>
      </c>
      <c r="AC66" s="98">
        <f t="shared" si="70"/>
        <v>6.0450818284158263E-2</v>
      </c>
      <c r="AE66" s="135"/>
      <c r="AF66" s="135"/>
      <c r="AG66" s="133">
        <f>SUM(AG57:AG58,AG50,AG51:AG53)</f>
        <v>38269.645049999999</v>
      </c>
      <c r="AH66" s="136"/>
      <c r="AI66" s="137">
        <f t="shared" ref="AI66:AI70" si="75">AG66-Z66</f>
        <v>733.61499999999796</v>
      </c>
      <c r="AJ66" s="98">
        <f t="shared" si="71"/>
        <v>1.9544288488228072E-2</v>
      </c>
      <c r="AL66" s="135"/>
      <c r="AM66" s="135"/>
      <c r="AN66" s="133">
        <f>SUM(AN57:AN58,AN50,AN51:AN53)</f>
        <v>38734.840049999999</v>
      </c>
      <c r="AO66" s="136"/>
      <c r="AP66" s="137">
        <f t="shared" ref="AP66:AP70" si="76">AN66-AG66</f>
        <v>465.19499999999971</v>
      </c>
      <c r="AQ66" s="98">
        <f t="shared" si="72"/>
        <v>1.2155717655395389E-2</v>
      </c>
    </row>
    <row r="67" spans="1:43" s="79" customFormat="1" x14ac:dyDescent="0.25">
      <c r="B67" s="138" t="s">
        <v>40</v>
      </c>
      <c r="C67" s="73"/>
      <c r="D67" s="73"/>
      <c r="E67" s="73"/>
      <c r="F67" s="139">
        <v>0.13</v>
      </c>
      <c r="G67" s="132"/>
      <c r="H67" s="140">
        <f>H66*F67</f>
        <v>4168.13934875</v>
      </c>
      <c r="I67" s="141"/>
      <c r="J67" s="142">
        <v>0.13</v>
      </c>
      <c r="K67" s="143"/>
      <c r="L67" s="144">
        <f>L66*J67</f>
        <v>4840.4817565000003</v>
      </c>
      <c r="M67" s="145"/>
      <c r="N67" s="146">
        <f t="shared" si="73"/>
        <v>672.34240775000035</v>
      </c>
      <c r="O67" s="108">
        <f t="shared" si="74"/>
        <v>0.16130516556545352</v>
      </c>
      <c r="Q67" s="142">
        <v>0.13</v>
      </c>
      <c r="R67" s="143"/>
      <c r="S67" s="144">
        <f>S66*Q67</f>
        <v>4601.5183565000007</v>
      </c>
      <c r="T67" s="145"/>
      <c r="U67" s="146">
        <f t="shared" si="1"/>
        <v>-238.96339999999964</v>
      </c>
      <c r="V67" s="108">
        <f t="shared" si="69"/>
        <v>-4.9367689420399041E-2</v>
      </c>
      <c r="X67" s="142">
        <v>0.13</v>
      </c>
      <c r="Y67" s="143"/>
      <c r="Z67" s="144">
        <f>Z66*X67</f>
        <v>4879.6839065000004</v>
      </c>
      <c r="AA67" s="145"/>
      <c r="AB67" s="146">
        <f t="shared" si="3"/>
        <v>278.16554999999971</v>
      </c>
      <c r="AC67" s="108">
        <f t="shared" si="70"/>
        <v>6.0450818284158173E-2</v>
      </c>
      <c r="AE67" s="142">
        <v>0.13</v>
      </c>
      <c r="AF67" s="143"/>
      <c r="AG67" s="144">
        <f>AG66*AE67</f>
        <v>4975.0538564999997</v>
      </c>
      <c r="AH67" s="145"/>
      <c r="AI67" s="146">
        <f t="shared" si="75"/>
        <v>95.369949999999335</v>
      </c>
      <c r="AJ67" s="108">
        <f t="shared" si="71"/>
        <v>1.9544288488227989E-2</v>
      </c>
      <c r="AL67" s="142">
        <v>0.13</v>
      </c>
      <c r="AM67" s="143"/>
      <c r="AN67" s="144">
        <f>AN66*AL67</f>
        <v>5035.5292065000003</v>
      </c>
      <c r="AO67" s="145"/>
      <c r="AP67" s="146">
        <f t="shared" si="76"/>
        <v>60.475350000000617</v>
      </c>
      <c r="AQ67" s="108">
        <f t="shared" si="72"/>
        <v>1.2155717655395521E-2</v>
      </c>
    </row>
    <row r="68" spans="1:43" s="79" customFormat="1" ht="13" x14ac:dyDescent="0.25">
      <c r="B68" s="147" t="s">
        <v>41</v>
      </c>
      <c r="C68" s="73"/>
      <c r="D68" s="73"/>
      <c r="E68" s="73"/>
      <c r="F68" s="148"/>
      <c r="G68" s="149"/>
      <c r="H68" s="140">
        <f>H66+H67</f>
        <v>36230.749723749999</v>
      </c>
      <c r="I68" s="141"/>
      <c r="J68" s="141"/>
      <c r="K68" s="141"/>
      <c r="L68" s="144">
        <f>L66+L67</f>
        <v>42074.956806499998</v>
      </c>
      <c r="M68" s="145"/>
      <c r="N68" s="146">
        <f t="shared" si="73"/>
        <v>5844.2070827499992</v>
      </c>
      <c r="O68" s="108">
        <f t="shared" si="74"/>
        <v>0.16130516556545341</v>
      </c>
      <c r="Q68" s="141"/>
      <c r="R68" s="141"/>
      <c r="S68" s="144">
        <f>S66+S67</f>
        <v>39997.813406500005</v>
      </c>
      <c r="T68" s="145"/>
      <c r="U68" s="146">
        <f t="shared" si="1"/>
        <v>-2077.1433999999936</v>
      </c>
      <c r="V68" s="108">
        <f t="shared" si="69"/>
        <v>-4.9367689420398972E-2</v>
      </c>
      <c r="X68" s="141"/>
      <c r="Y68" s="141"/>
      <c r="Z68" s="144">
        <f>Z66+Z67</f>
        <v>42415.713956500003</v>
      </c>
      <c r="AA68" s="145"/>
      <c r="AB68" s="146">
        <f t="shared" si="3"/>
        <v>2417.9005499999985</v>
      </c>
      <c r="AC68" s="108">
        <f t="shared" si="70"/>
        <v>6.04508182841582E-2</v>
      </c>
      <c r="AE68" s="141"/>
      <c r="AF68" s="141"/>
      <c r="AG68" s="144">
        <f>AG66+AG67</f>
        <v>43244.698906500002</v>
      </c>
      <c r="AH68" s="145"/>
      <c r="AI68" s="146">
        <f t="shared" si="75"/>
        <v>828.98494999999821</v>
      </c>
      <c r="AJ68" s="108">
        <f t="shared" si="71"/>
        <v>1.9544288488228083E-2</v>
      </c>
      <c r="AL68" s="141"/>
      <c r="AM68" s="141"/>
      <c r="AN68" s="144">
        <f>AN66+AN67</f>
        <v>43770.369256500002</v>
      </c>
      <c r="AO68" s="145"/>
      <c r="AP68" s="146">
        <f t="shared" si="76"/>
        <v>525.67035000000033</v>
      </c>
      <c r="AQ68" s="108">
        <f t="shared" si="72"/>
        <v>1.2155717655395403E-2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73"/>
        <v>0</v>
      </c>
      <c r="O69" s="113" t="str">
        <f t="shared" si="74"/>
        <v/>
      </c>
      <c r="Q69" s="141"/>
      <c r="R69" s="141"/>
      <c r="S69" s="175">
        <f>Q69*S66</f>
        <v>0</v>
      </c>
      <c r="T69" s="145"/>
      <c r="U69" s="151">
        <f t="shared" si="1"/>
        <v>0</v>
      </c>
      <c r="V69" s="113" t="str">
        <f t="shared" si="69"/>
        <v/>
      </c>
      <c r="X69" s="141"/>
      <c r="Y69" s="141"/>
      <c r="Z69" s="175">
        <f>X69*Z66</f>
        <v>0</v>
      </c>
      <c r="AA69" s="145"/>
      <c r="AB69" s="151">
        <f t="shared" si="3"/>
        <v>0</v>
      </c>
      <c r="AC69" s="113" t="str">
        <f t="shared" si="70"/>
        <v/>
      </c>
      <c r="AE69" s="141"/>
      <c r="AF69" s="141"/>
      <c r="AG69" s="175">
        <f>AE69*AG66</f>
        <v>0</v>
      </c>
      <c r="AH69" s="145"/>
      <c r="AI69" s="151">
        <f t="shared" si="75"/>
        <v>0</v>
      </c>
      <c r="AJ69" s="113" t="str">
        <f t="shared" si="71"/>
        <v/>
      </c>
      <c r="AL69" s="141"/>
      <c r="AM69" s="141"/>
      <c r="AN69" s="175">
        <f>AL69*AN66</f>
        <v>0</v>
      </c>
      <c r="AO69" s="145"/>
      <c r="AP69" s="151">
        <f t="shared" si="76"/>
        <v>0</v>
      </c>
      <c r="AQ69" s="113" t="str">
        <f t="shared" si="72"/>
        <v/>
      </c>
    </row>
    <row r="70" spans="1:43" s="79" customFormat="1" ht="13.5" customHeight="1" thickBot="1" x14ac:dyDescent="0.3">
      <c r="B70" s="400" t="s">
        <v>128</v>
      </c>
      <c r="C70" s="400"/>
      <c r="D70" s="400"/>
      <c r="E70" s="152"/>
      <c r="F70" s="153"/>
      <c r="G70" s="154"/>
      <c r="H70" s="155">
        <f>H68-H69</f>
        <v>36230.749723749999</v>
      </c>
      <c r="I70" s="156"/>
      <c r="J70" s="156"/>
      <c r="K70" s="156"/>
      <c r="L70" s="157">
        <f>L68-L69</f>
        <v>42074.956806499998</v>
      </c>
      <c r="M70" s="158"/>
      <c r="N70" s="159">
        <f t="shared" si="73"/>
        <v>5844.2070827499992</v>
      </c>
      <c r="O70" s="160">
        <f t="shared" si="74"/>
        <v>0.16130516556545341</v>
      </c>
      <c r="Q70" s="156"/>
      <c r="R70" s="156"/>
      <c r="S70" s="157">
        <f>S68-S69</f>
        <v>39997.813406500005</v>
      </c>
      <c r="T70" s="158"/>
      <c r="U70" s="159">
        <f t="shared" si="1"/>
        <v>-2077.1433999999936</v>
      </c>
      <c r="V70" s="160">
        <f t="shared" si="69"/>
        <v>-4.9367689420398972E-2</v>
      </c>
      <c r="X70" s="156"/>
      <c r="Y70" s="156"/>
      <c r="Z70" s="157">
        <f>Z68-Z69</f>
        <v>42415.713956500003</v>
      </c>
      <c r="AA70" s="158"/>
      <c r="AB70" s="159">
        <f t="shared" si="3"/>
        <v>2417.9005499999985</v>
      </c>
      <c r="AC70" s="160">
        <f t="shared" si="70"/>
        <v>6.04508182841582E-2</v>
      </c>
      <c r="AE70" s="156"/>
      <c r="AF70" s="156"/>
      <c r="AG70" s="157">
        <f>AG68-AG69</f>
        <v>43244.698906500002</v>
      </c>
      <c r="AH70" s="158"/>
      <c r="AI70" s="159">
        <f t="shared" si="75"/>
        <v>828.98494999999821</v>
      </c>
      <c r="AJ70" s="160">
        <f t="shared" si="71"/>
        <v>1.9544288488228083E-2</v>
      </c>
      <c r="AL70" s="156"/>
      <c r="AM70" s="156"/>
      <c r="AN70" s="157">
        <f>AN68-AN69</f>
        <v>43770.369256500002</v>
      </c>
      <c r="AO70" s="158"/>
      <c r="AP70" s="159">
        <f t="shared" si="76"/>
        <v>525.67035000000033</v>
      </c>
      <c r="AQ70" s="160">
        <f t="shared" si="72"/>
        <v>1.2155717655395403E-2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476250</xdr:colOff>
                    <xdr:row>16</xdr:row>
                    <xdr:rowOff>171450</xdr:rowOff>
                  </from>
                  <to>
                    <xdr:col>9</xdr:col>
                    <xdr:colOff>69850</xdr:colOff>
                    <xdr:row>18</xdr:row>
                    <xdr:rowOff>31750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9</xdr:col>
                    <xdr:colOff>361950</xdr:colOff>
                    <xdr:row>16</xdr:row>
                    <xdr:rowOff>114300</xdr:rowOff>
                  </from>
                  <to>
                    <xdr:col>14</xdr:col>
                    <xdr:colOff>495300</xdr:colOff>
                    <xdr:row>18</xdr:row>
                    <xdr:rowOff>133350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10" zoomScale="85" zoomScaleNormal="85" zoomScaleSheetLayoutView="100" workbookViewId="0">
      <selection activeCell="O27" sqref="O27"/>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4.1796875" style="6" customWidth="1"/>
    <col min="7" max="7" width="10.54296875" style="6" bestFit="1" customWidth="1"/>
    <col min="8" max="8" width="18" style="6" bestFit="1" customWidth="1"/>
    <col min="9" max="9" width="2.81640625" style="6" customWidth="1"/>
    <col min="10" max="10" width="11.81640625" style="6" bestFit="1" customWidth="1"/>
    <col min="11" max="11" width="9.81640625" style="6" bestFit="1" customWidth="1"/>
    <col min="12" max="12" width="17.7265625" style="6" bestFit="1" customWidth="1"/>
    <col min="13" max="13" width="2.81640625" style="6" customWidth="1"/>
    <col min="14" max="14" width="14.81640625" style="6" bestFit="1" customWidth="1"/>
    <col min="15" max="15" width="12" style="6" bestFit="1" customWidth="1"/>
    <col min="16" max="16" width="3.81640625" style="6" customWidth="1"/>
    <col min="17" max="17" width="11.81640625" style="6" bestFit="1" customWidth="1"/>
    <col min="18" max="18" width="9.81640625" style="6" bestFit="1" customWidth="1"/>
    <col min="19" max="19" width="17.7265625" style="6" bestFit="1" customWidth="1"/>
    <col min="20" max="20" width="2.7265625" style="6" bestFit="1" customWidth="1"/>
    <col min="21" max="21" width="14.453125" style="6" bestFit="1" customWidth="1"/>
    <col min="22" max="22" width="12" style="6" bestFit="1" customWidth="1"/>
    <col min="23" max="23" width="4.54296875" style="6" customWidth="1"/>
    <col min="24" max="24" width="11.81640625" style="6" bestFit="1" customWidth="1"/>
    <col min="25" max="25" width="9.81640625" style="6" bestFit="1" customWidth="1"/>
    <col min="26" max="26" width="18" style="6" bestFit="1" customWidth="1"/>
    <col min="27" max="27" width="2.7265625" style="6" bestFit="1" customWidth="1"/>
    <col min="28" max="28" width="13" style="6" bestFit="1" customWidth="1"/>
    <col min="29" max="29" width="12" style="6" bestFit="1" customWidth="1"/>
    <col min="30" max="30" width="4.54296875" style="6" customWidth="1"/>
    <col min="31" max="31" width="12" style="6" bestFit="1" customWidth="1"/>
    <col min="32" max="32" width="9.81640625" style="6" bestFit="1" customWidth="1"/>
    <col min="33" max="33" width="18.26953125" style="6" bestFit="1" customWidth="1"/>
    <col min="34" max="34" width="2.7265625" style="6" bestFit="1" customWidth="1"/>
    <col min="35" max="35" width="13" style="6" bestFit="1" customWidth="1"/>
    <col min="36" max="36" width="12" style="6" bestFit="1" customWidth="1"/>
    <col min="37" max="37" width="4.54296875" style="6" customWidth="1"/>
    <col min="38" max="38" width="11.81640625" style="6" bestFit="1" customWidth="1"/>
    <col min="39" max="39" width="9.81640625" style="6" bestFit="1" customWidth="1"/>
    <col min="40" max="40" width="18"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61</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1277500</v>
      </c>
      <c r="G18" s="12" t="s">
        <v>7</v>
      </c>
    </row>
    <row r="19" spans="2:43" ht="13" x14ac:dyDescent="0.3">
      <c r="B19" s="11"/>
      <c r="F19" s="13">
        <v>4000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Rates'!D10</f>
        <v>4193.93</v>
      </c>
      <c r="G23" s="25">
        <v>1</v>
      </c>
      <c r="H23" s="26">
        <f>G23*F23</f>
        <v>4193.93</v>
      </c>
      <c r="I23" s="27"/>
      <c r="J23" s="176">
        <f>+'&gt;1500(2500)'!J23</f>
        <v>4193.93</v>
      </c>
      <c r="K23" s="29">
        <v>1</v>
      </c>
      <c r="L23" s="26">
        <f>K23*J23</f>
        <v>4193.93</v>
      </c>
      <c r="M23" s="27"/>
      <c r="N23" s="30">
        <f>L23-H23</f>
        <v>0</v>
      </c>
      <c r="O23" s="31">
        <f>IF((H23)=0,"",(N23/H23))</f>
        <v>0</v>
      </c>
      <c r="Q23" s="176">
        <f>+'&gt;1500(2500)'!Q23</f>
        <v>4325.38</v>
      </c>
      <c r="R23" s="29">
        <v>1</v>
      </c>
      <c r="S23" s="26">
        <f>R23*Q23</f>
        <v>4325.38</v>
      </c>
      <c r="T23" s="27"/>
      <c r="U23" s="30">
        <f>S23-L23</f>
        <v>131.44999999999982</v>
      </c>
      <c r="V23" s="31">
        <f>IF((L23)=0,"",(U23/L23))</f>
        <v>3.1342917025319883E-2</v>
      </c>
      <c r="X23" s="176">
        <f>+'&gt;1500(2500)'!X23</f>
        <v>4424.57</v>
      </c>
      <c r="Y23" s="29">
        <v>1</v>
      </c>
      <c r="Z23" s="26">
        <f>Y23*X23</f>
        <v>4424.57</v>
      </c>
      <c r="AA23" s="27"/>
      <c r="AB23" s="30">
        <f>Z23-S23</f>
        <v>99.1899999999996</v>
      </c>
      <c r="AC23" s="31">
        <f>IF((S23)=0,"",(AB23/S23))</f>
        <v>2.2932089203723048E-2</v>
      </c>
      <c r="AE23" s="176">
        <f>+'&gt;1500(2500)'!AE23</f>
        <v>4442.54</v>
      </c>
      <c r="AF23" s="29">
        <v>1</v>
      </c>
      <c r="AG23" s="26">
        <f>AF23*AE23</f>
        <v>4442.54</v>
      </c>
      <c r="AH23" s="27"/>
      <c r="AI23" s="30">
        <f>AG23-Z23</f>
        <v>17.970000000000255</v>
      </c>
      <c r="AJ23" s="31">
        <f>IF((Z23)=0,"",(AI23/Z23))</f>
        <v>4.0614116174001666E-3</v>
      </c>
      <c r="AL23" s="176">
        <f>+'&gt;1500(2500)'!AL23</f>
        <v>4442.54</v>
      </c>
      <c r="AM23" s="29">
        <v>1</v>
      </c>
      <c r="AN23" s="26">
        <f>AM23*AL23</f>
        <v>4442.54</v>
      </c>
      <c r="AO23" s="27"/>
      <c r="AP23" s="30">
        <f>AN23-AG23</f>
        <v>0</v>
      </c>
      <c r="AQ23" s="31">
        <f>IF((AG23)=0,"",(AP23/AG23))</f>
        <v>0</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Rates'!D84</f>
        <v>0</v>
      </c>
      <c r="G25" s="25">
        <f>$F$19</f>
        <v>4000</v>
      </c>
      <c r="H25" s="26">
        <f t="shared" si="0"/>
        <v>0</v>
      </c>
      <c r="I25" s="27"/>
      <c r="J25" s="24">
        <f>'Proposed Rates'!E84</f>
        <v>0</v>
      </c>
      <c r="K25" s="29">
        <f>$F$19</f>
        <v>4000</v>
      </c>
      <c r="L25" s="26">
        <f t="shared" ref="L25:L27" si="9">K25*J25</f>
        <v>0</v>
      </c>
      <c r="M25" s="27"/>
      <c r="N25" s="30">
        <f t="shared" ref="N25:N27" si="10">L25-H25</f>
        <v>0</v>
      </c>
      <c r="O25" s="31" t="str">
        <f t="shared" ref="O25:O27" si="11">IF((H25)=0,"",(N25/H25))</f>
        <v/>
      </c>
      <c r="Q25" s="24">
        <f>'Proposed Rates'!F84</f>
        <v>0</v>
      </c>
      <c r="R25" s="29">
        <f>$F$19</f>
        <v>4000</v>
      </c>
      <c r="S25" s="26">
        <f t="shared" ref="S25:S27" si="12">R25*Q25</f>
        <v>0</v>
      </c>
      <c r="T25" s="27"/>
      <c r="U25" s="30">
        <f t="shared" si="1"/>
        <v>0</v>
      </c>
      <c r="V25" s="31" t="str">
        <f t="shared" si="2"/>
        <v/>
      </c>
      <c r="X25" s="24">
        <f>'Proposed Rates'!G84</f>
        <v>0</v>
      </c>
      <c r="Y25" s="29">
        <f>$F$19</f>
        <v>4000</v>
      </c>
      <c r="Z25" s="26">
        <f t="shared" ref="Z25:Z27" si="13">Y25*X25</f>
        <v>0</v>
      </c>
      <c r="AA25" s="27"/>
      <c r="AB25" s="30">
        <f t="shared" si="3"/>
        <v>0</v>
      </c>
      <c r="AC25" s="31" t="str">
        <f t="shared" si="4"/>
        <v/>
      </c>
      <c r="AE25" s="24">
        <f>'Proposed Rates'!H84</f>
        <v>0</v>
      </c>
      <c r="AF25" s="29">
        <f>$F$19</f>
        <v>4000</v>
      </c>
      <c r="AG25" s="26">
        <f t="shared" ref="AG25:AG27" si="14">AF25*AE25</f>
        <v>0</v>
      </c>
      <c r="AH25" s="27"/>
      <c r="AI25" s="30">
        <f t="shared" si="5"/>
        <v>0</v>
      </c>
      <c r="AJ25" s="31" t="str">
        <f t="shared" si="6"/>
        <v/>
      </c>
      <c r="AL25" s="24">
        <f>'Proposed Rates'!I84</f>
        <v>0</v>
      </c>
      <c r="AM25" s="29">
        <f>$F$19</f>
        <v>4000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Rates'!D98</f>
        <v>0</v>
      </c>
      <c r="G26" s="25">
        <f t="shared" ref="G26:G27" si="16">$F$19</f>
        <v>4000</v>
      </c>
      <c r="H26" s="26">
        <f t="shared" si="0"/>
        <v>0</v>
      </c>
      <c r="I26" s="27"/>
      <c r="J26" s="24">
        <f>'Proposed Rates'!E98</f>
        <v>0</v>
      </c>
      <c r="K26" s="29">
        <f t="shared" ref="K26:K27" si="17">$F$19</f>
        <v>4000</v>
      </c>
      <c r="L26" s="26">
        <f t="shared" si="9"/>
        <v>0</v>
      </c>
      <c r="M26" s="27"/>
      <c r="N26" s="30">
        <f t="shared" si="10"/>
        <v>0</v>
      </c>
      <c r="O26" s="31" t="str">
        <f t="shared" si="11"/>
        <v/>
      </c>
      <c r="Q26" s="24">
        <f>'Proposed Rates'!F98</f>
        <v>0</v>
      </c>
      <c r="R26" s="29">
        <f t="shared" ref="R26:R27" si="18">$F$19</f>
        <v>4000</v>
      </c>
      <c r="S26" s="26">
        <f t="shared" si="12"/>
        <v>0</v>
      </c>
      <c r="T26" s="27"/>
      <c r="U26" s="30">
        <f t="shared" si="1"/>
        <v>0</v>
      </c>
      <c r="V26" s="31" t="str">
        <f t="shared" si="2"/>
        <v/>
      </c>
      <c r="X26" s="24">
        <f>'Proposed Rates'!G98</f>
        <v>0</v>
      </c>
      <c r="Y26" s="29">
        <f t="shared" ref="Y26:Y27" si="19">$F$19</f>
        <v>4000</v>
      </c>
      <c r="Z26" s="26">
        <f t="shared" si="13"/>
        <v>0</v>
      </c>
      <c r="AA26" s="27"/>
      <c r="AB26" s="30">
        <f t="shared" si="3"/>
        <v>0</v>
      </c>
      <c r="AC26" s="31" t="str">
        <f t="shared" si="4"/>
        <v/>
      </c>
      <c r="AE26" s="24">
        <f>'Proposed Rates'!H98</f>
        <v>0</v>
      </c>
      <c r="AF26" s="29">
        <f t="shared" ref="AF26:AF27" si="20">$F$19</f>
        <v>4000</v>
      </c>
      <c r="AG26" s="26">
        <f t="shared" si="14"/>
        <v>0</v>
      </c>
      <c r="AH26" s="27"/>
      <c r="AI26" s="30">
        <f t="shared" si="5"/>
        <v>0</v>
      </c>
      <c r="AJ26" s="31" t="str">
        <f t="shared" si="6"/>
        <v/>
      </c>
      <c r="AL26" s="24">
        <f>'Proposed Rates'!I98</f>
        <v>0</v>
      </c>
      <c r="AM26" s="29">
        <f t="shared" ref="AM26:AM27" si="21">$F$19</f>
        <v>4000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Rates'!D112</f>
        <v>0</v>
      </c>
      <c r="G27" s="25">
        <f t="shared" si="16"/>
        <v>4000</v>
      </c>
      <c r="H27" s="26">
        <f t="shared" si="0"/>
        <v>0</v>
      </c>
      <c r="I27" s="27"/>
      <c r="J27" s="24">
        <f>'Proposed Rates'!E112</f>
        <v>0</v>
      </c>
      <c r="K27" s="29">
        <f t="shared" si="17"/>
        <v>4000</v>
      </c>
      <c r="L27" s="26">
        <f t="shared" si="9"/>
        <v>0</v>
      </c>
      <c r="M27" s="27"/>
      <c r="N27" s="30">
        <f t="shared" si="10"/>
        <v>0</v>
      </c>
      <c r="O27" s="31" t="str">
        <f t="shared" si="11"/>
        <v/>
      </c>
      <c r="Q27" s="24">
        <f>'Proposed Rates'!F112</f>
        <v>0</v>
      </c>
      <c r="R27" s="29">
        <f t="shared" si="18"/>
        <v>4000</v>
      </c>
      <c r="S27" s="26">
        <f t="shared" si="12"/>
        <v>0</v>
      </c>
      <c r="T27" s="27"/>
      <c r="U27" s="30">
        <f t="shared" si="1"/>
        <v>0</v>
      </c>
      <c r="V27" s="31" t="str">
        <f t="shared" si="2"/>
        <v/>
      </c>
      <c r="X27" s="24">
        <f>'Proposed Rates'!G112</f>
        <v>0</v>
      </c>
      <c r="Y27" s="29">
        <f t="shared" si="19"/>
        <v>4000</v>
      </c>
      <c r="Z27" s="26">
        <f t="shared" si="13"/>
        <v>0</v>
      </c>
      <c r="AA27" s="27"/>
      <c r="AB27" s="30">
        <f t="shared" si="3"/>
        <v>0</v>
      </c>
      <c r="AC27" s="31" t="str">
        <f t="shared" si="4"/>
        <v/>
      </c>
      <c r="AE27" s="24">
        <f>'Proposed Rates'!H112</f>
        <v>0</v>
      </c>
      <c r="AF27" s="29">
        <f t="shared" si="20"/>
        <v>4000</v>
      </c>
      <c r="AG27" s="26">
        <f t="shared" si="14"/>
        <v>0</v>
      </c>
      <c r="AH27" s="27"/>
      <c r="AI27" s="30">
        <f t="shared" si="5"/>
        <v>0</v>
      </c>
      <c r="AJ27" s="31" t="str">
        <f t="shared" si="6"/>
        <v/>
      </c>
      <c r="AL27" s="24">
        <f>'Proposed Rates'!I112</f>
        <v>0</v>
      </c>
      <c r="AM27" s="29">
        <f t="shared" si="21"/>
        <v>4000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Rates'!D23</f>
        <v>4.4561999999999999</v>
      </c>
      <c r="G29" s="45">
        <f>+$F$19</f>
        <v>4000</v>
      </c>
      <c r="H29" s="26">
        <f t="shared" si="0"/>
        <v>17824.8</v>
      </c>
      <c r="I29" s="27"/>
      <c r="J29" s="24">
        <f>+'&gt;1500(2500)'!J29</f>
        <v>5.1437999999999997</v>
      </c>
      <c r="K29" s="45">
        <f>+$F$19</f>
        <v>4000</v>
      </c>
      <c r="L29" s="26">
        <f t="shared" si="22"/>
        <v>20575.199999999997</v>
      </c>
      <c r="M29" s="27"/>
      <c r="N29" s="30">
        <f t="shared" si="23"/>
        <v>2750.3999999999978</v>
      </c>
      <c r="O29" s="31">
        <f t="shared" si="24"/>
        <v>0.15430187154975078</v>
      </c>
      <c r="Q29" s="24">
        <f>+'&gt;1500(2500)'!Q29</f>
        <v>5.5669000000000004</v>
      </c>
      <c r="R29" s="45">
        <f>+$F$19</f>
        <v>4000</v>
      </c>
      <c r="S29" s="26">
        <f t="shared" si="25"/>
        <v>22267.600000000002</v>
      </c>
      <c r="T29" s="27"/>
      <c r="U29" s="30">
        <f t="shared" si="1"/>
        <v>1692.4000000000051</v>
      </c>
      <c r="V29" s="31">
        <f t="shared" si="2"/>
        <v>8.2254364477623812E-2</v>
      </c>
      <c r="X29" s="24">
        <f>+'&gt;1500(2500)'!X29</f>
        <v>5.9564000000000004</v>
      </c>
      <c r="Y29" s="45">
        <f>+$F$19</f>
        <v>4000</v>
      </c>
      <c r="Z29" s="26">
        <f t="shared" si="26"/>
        <v>23825.600000000002</v>
      </c>
      <c r="AA29" s="27"/>
      <c r="AB29" s="30">
        <f t="shared" si="3"/>
        <v>1558</v>
      </c>
      <c r="AC29" s="31">
        <f t="shared" si="4"/>
        <v>6.9967127126407874E-2</v>
      </c>
      <c r="AE29" s="24">
        <f>+'&gt;1500(2500)'!AE29</f>
        <v>6.2423999999999999</v>
      </c>
      <c r="AF29" s="45">
        <f>+$F$19</f>
        <v>4000</v>
      </c>
      <c r="AG29" s="26">
        <f t="shared" si="27"/>
        <v>24969.599999999999</v>
      </c>
      <c r="AH29" s="27"/>
      <c r="AI29" s="30">
        <f t="shared" si="5"/>
        <v>1143.9999999999964</v>
      </c>
      <c r="AJ29" s="31">
        <f t="shared" si="6"/>
        <v>4.8015579880464551E-2</v>
      </c>
      <c r="AL29" s="24">
        <f>+'&gt;1500(2500)'!AL29</f>
        <v>6.4280999999999997</v>
      </c>
      <c r="AM29" s="45">
        <f>+$F$19</f>
        <v>4000</v>
      </c>
      <c r="AN29" s="26">
        <f t="shared" si="28"/>
        <v>25712.399999999998</v>
      </c>
      <c r="AO29" s="27"/>
      <c r="AP29" s="30">
        <f t="shared" si="7"/>
        <v>742.79999999999927</v>
      </c>
      <c r="AQ29" s="31">
        <f t="shared" si="8"/>
        <v>2.9748173779315622E-2</v>
      </c>
    </row>
    <row r="30" spans="2:43" x14ac:dyDescent="0.25">
      <c r="B30" s="21" t="s">
        <v>21</v>
      </c>
      <c r="C30" s="21"/>
      <c r="D30" s="22"/>
      <c r="E30" s="23"/>
      <c r="F30" s="24"/>
      <c r="G30" s="25">
        <f t="shared" ref="G30" si="29">$F$18</f>
        <v>1277500</v>
      </c>
      <c r="H30" s="26">
        <f t="shared" si="0"/>
        <v>0</v>
      </c>
      <c r="I30" s="27"/>
      <c r="J30" s="24"/>
      <c r="K30" s="25">
        <f t="shared" ref="K30:K38" si="30">$F$18</f>
        <v>1277500</v>
      </c>
      <c r="L30" s="26">
        <f t="shared" si="22"/>
        <v>0</v>
      </c>
      <c r="M30" s="27"/>
      <c r="N30" s="30">
        <f t="shared" si="23"/>
        <v>0</v>
      </c>
      <c r="O30" s="31" t="str">
        <f t="shared" si="24"/>
        <v/>
      </c>
      <c r="Q30" s="24"/>
      <c r="R30" s="25">
        <f t="shared" ref="R30:R38" si="31">$F$18</f>
        <v>1277500</v>
      </c>
      <c r="S30" s="26">
        <f t="shared" si="25"/>
        <v>0</v>
      </c>
      <c r="T30" s="27"/>
      <c r="U30" s="30">
        <f t="shared" si="1"/>
        <v>0</v>
      </c>
      <c r="V30" s="31" t="str">
        <f t="shared" si="2"/>
        <v/>
      </c>
      <c r="X30" s="24"/>
      <c r="Y30" s="25">
        <f t="shared" ref="Y30:Y38" si="32">$F$18</f>
        <v>1277500</v>
      </c>
      <c r="Z30" s="26">
        <f t="shared" si="26"/>
        <v>0</v>
      </c>
      <c r="AA30" s="27"/>
      <c r="AB30" s="30">
        <f t="shared" si="3"/>
        <v>0</v>
      </c>
      <c r="AC30" s="31" t="str">
        <f t="shared" si="4"/>
        <v/>
      </c>
      <c r="AE30" s="24"/>
      <c r="AF30" s="25">
        <f t="shared" ref="AF30:AF38" si="33">$F$18</f>
        <v>1277500</v>
      </c>
      <c r="AG30" s="26">
        <f t="shared" si="27"/>
        <v>0</v>
      </c>
      <c r="AH30" s="27"/>
      <c r="AI30" s="30">
        <f t="shared" si="5"/>
        <v>0</v>
      </c>
      <c r="AJ30" s="31" t="str">
        <f t="shared" si="6"/>
        <v/>
      </c>
      <c r="AL30" s="24"/>
      <c r="AM30" s="25">
        <f t="shared" ref="AM30:AM38" si="34">$F$18</f>
        <v>1277500</v>
      </c>
      <c r="AN30" s="26">
        <f t="shared" si="28"/>
        <v>0</v>
      </c>
      <c r="AO30" s="27"/>
      <c r="AP30" s="30">
        <f t="shared" si="7"/>
        <v>0</v>
      </c>
      <c r="AQ30" s="31" t="str">
        <f t="shared" si="8"/>
        <v/>
      </c>
    </row>
    <row r="31" spans="2:43" x14ac:dyDescent="0.25">
      <c r="B31" s="21" t="s">
        <v>136</v>
      </c>
      <c r="C31" s="21"/>
      <c r="D31" s="22" t="s">
        <v>59</v>
      </c>
      <c r="E31" s="23"/>
      <c r="F31" s="24">
        <f>+'Proposed Rates'!D70</f>
        <v>0</v>
      </c>
      <c r="G31" s="45">
        <f>+$F$19</f>
        <v>4000</v>
      </c>
      <c r="H31" s="26">
        <f t="shared" si="0"/>
        <v>0</v>
      </c>
      <c r="I31" s="27"/>
      <c r="J31" s="24">
        <f>+'&gt;1500(2500)'!J31</f>
        <v>4.8300000000000003E-2</v>
      </c>
      <c r="K31" s="45">
        <f>+$F$19</f>
        <v>4000</v>
      </c>
      <c r="L31" s="26">
        <f t="shared" si="22"/>
        <v>193.20000000000002</v>
      </c>
      <c r="M31" s="27"/>
      <c r="N31" s="30">
        <f t="shared" si="23"/>
        <v>193.20000000000002</v>
      </c>
      <c r="O31" s="31" t="str">
        <f t="shared" si="24"/>
        <v/>
      </c>
      <c r="Q31" s="24">
        <f>+'&gt;1500(2500)'!Q31</f>
        <v>4.8300000000000003E-2</v>
      </c>
      <c r="R31" s="45">
        <f>+$F$19</f>
        <v>4000</v>
      </c>
      <c r="S31" s="26">
        <f t="shared" si="25"/>
        <v>193.20000000000002</v>
      </c>
      <c r="T31" s="27"/>
      <c r="U31" s="30">
        <f t="shared" si="1"/>
        <v>0</v>
      </c>
      <c r="V31" s="31">
        <f t="shared" si="2"/>
        <v>0</v>
      </c>
      <c r="X31" s="24">
        <f>+'&gt;1500(2500)'!X31</f>
        <v>0</v>
      </c>
      <c r="Y31" s="45">
        <f>+$F$19</f>
        <v>4000</v>
      </c>
      <c r="Z31" s="26">
        <f t="shared" si="26"/>
        <v>0</v>
      </c>
      <c r="AA31" s="27"/>
      <c r="AB31" s="30">
        <f t="shared" si="3"/>
        <v>-193.20000000000002</v>
      </c>
      <c r="AC31" s="31">
        <f t="shared" si="4"/>
        <v>-1</v>
      </c>
      <c r="AE31" s="24">
        <f>+'&gt;1500(2500)'!AE31</f>
        <v>0</v>
      </c>
      <c r="AF31" s="45">
        <f>+$F$19</f>
        <v>4000</v>
      </c>
      <c r="AG31" s="26">
        <f t="shared" si="27"/>
        <v>0</v>
      </c>
      <c r="AH31" s="27"/>
      <c r="AI31" s="30">
        <f t="shared" si="5"/>
        <v>0</v>
      </c>
      <c r="AJ31" s="31" t="str">
        <f t="shared" si="6"/>
        <v/>
      </c>
      <c r="AL31" s="24">
        <f>+'&gt;1500(2500)'!AL31</f>
        <v>0</v>
      </c>
      <c r="AM31" s="45">
        <f>+$F$19</f>
        <v>4000</v>
      </c>
      <c r="AN31" s="26">
        <f t="shared" si="28"/>
        <v>0</v>
      </c>
      <c r="AO31" s="27"/>
      <c r="AP31" s="30">
        <f t="shared" si="7"/>
        <v>0</v>
      </c>
      <c r="AQ31" s="31" t="str">
        <f t="shared" si="8"/>
        <v/>
      </c>
    </row>
    <row r="32" spans="2:43" x14ac:dyDescent="0.25">
      <c r="B32" s="33"/>
      <c r="C32" s="21"/>
      <c r="D32" s="22"/>
      <c r="E32" s="23"/>
      <c r="F32" s="24"/>
      <c r="G32" s="25">
        <f t="shared" ref="G32:G38" si="35">$F$18</f>
        <v>1277500</v>
      </c>
      <c r="H32" s="26">
        <f t="shared" si="0"/>
        <v>0</v>
      </c>
      <c r="I32" s="27"/>
      <c r="J32" s="28"/>
      <c r="K32" s="25">
        <f t="shared" si="30"/>
        <v>1277500</v>
      </c>
      <c r="L32" s="26">
        <f t="shared" si="22"/>
        <v>0</v>
      </c>
      <c r="M32" s="27"/>
      <c r="N32" s="30">
        <f t="shared" si="23"/>
        <v>0</v>
      </c>
      <c r="O32" s="31" t="str">
        <f t="shared" si="24"/>
        <v/>
      </c>
      <c r="Q32" s="28"/>
      <c r="R32" s="25">
        <f t="shared" si="31"/>
        <v>1277500</v>
      </c>
      <c r="S32" s="26">
        <f t="shared" si="25"/>
        <v>0</v>
      </c>
      <c r="T32" s="27"/>
      <c r="U32" s="30">
        <f t="shared" si="1"/>
        <v>0</v>
      </c>
      <c r="V32" s="31" t="str">
        <f t="shared" si="2"/>
        <v/>
      </c>
      <c r="X32" s="28"/>
      <c r="Y32" s="25">
        <f t="shared" si="32"/>
        <v>1277500</v>
      </c>
      <c r="Z32" s="26">
        <f t="shared" si="26"/>
        <v>0</v>
      </c>
      <c r="AA32" s="27"/>
      <c r="AB32" s="30">
        <f t="shared" si="3"/>
        <v>0</v>
      </c>
      <c r="AC32" s="31" t="str">
        <f t="shared" si="4"/>
        <v/>
      </c>
      <c r="AE32" s="28"/>
      <c r="AF32" s="25">
        <f t="shared" si="33"/>
        <v>1277500</v>
      </c>
      <c r="AG32" s="26">
        <f t="shared" si="27"/>
        <v>0</v>
      </c>
      <c r="AH32" s="27"/>
      <c r="AI32" s="30">
        <f t="shared" si="5"/>
        <v>0</v>
      </c>
      <c r="AJ32" s="31" t="str">
        <f t="shared" si="6"/>
        <v/>
      </c>
      <c r="AL32" s="28"/>
      <c r="AM32" s="25">
        <f t="shared" si="34"/>
        <v>1277500</v>
      </c>
      <c r="AN32" s="26">
        <f t="shared" si="28"/>
        <v>0</v>
      </c>
      <c r="AO32" s="27"/>
      <c r="AP32" s="30">
        <f t="shared" si="7"/>
        <v>0</v>
      </c>
      <c r="AQ32" s="31" t="str">
        <f t="shared" si="8"/>
        <v/>
      </c>
    </row>
    <row r="33" spans="2:43" x14ac:dyDescent="0.25">
      <c r="B33" s="33"/>
      <c r="C33" s="21"/>
      <c r="D33" s="22"/>
      <c r="E33" s="23"/>
      <c r="F33" s="24"/>
      <c r="G33" s="25">
        <f t="shared" si="35"/>
        <v>1277500</v>
      </c>
      <c r="H33" s="26">
        <f t="shared" si="0"/>
        <v>0</v>
      </c>
      <c r="I33" s="27"/>
      <c r="J33" s="28"/>
      <c r="K33" s="25">
        <f t="shared" si="30"/>
        <v>1277500</v>
      </c>
      <c r="L33" s="26">
        <f t="shared" si="22"/>
        <v>0</v>
      </c>
      <c r="M33" s="27"/>
      <c r="N33" s="30">
        <f t="shared" si="23"/>
        <v>0</v>
      </c>
      <c r="O33" s="31" t="str">
        <f t="shared" si="24"/>
        <v/>
      </c>
      <c r="Q33" s="28"/>
      <c r="R33" s="25">
        <f t="shared" si="31"/>
        <v>1277500</v>
      </c>
      <c r="S33" s="26">
        <f t="shared" si="25"/>
        <v>0</v>
      </c>
      <c r="T33" s="27"/>
      <c r="U33" s="30">
        <f t="shared" si="1"/>
        <v>0</v>
      </c>
      <c r="V33" s="31" t="str">
        <f t="shared" si="2"/>
        <v/>
      </c>
      <c r="X33" s="28"/>
      <c r="Y33" s="25">
        <f t="shared" si="32"/>
        <v>1277500</v>
      </c>
      <c r="Z33" s="26">
        <f t="shared" si="26"/>
        <v>0</v>
      </c>
      <c r="AA33" s="27"/>
      <c r="AB33" s="30">
        <f t="shared" si="3"/>
        <v>0</v>
      </c>
      <c r="AC33" s="31" t="str">
        <f t="shared" si="4"/>
        <v/>
      </c>
      <c r="AE33" s="28"/>
      <c r="AF33" s="25">
        <f t="shared" si="33"/>
        <v>1277500</v>
      </c>
      <c r="AG33" s="26">
        <f t="shared" si="27"/>
        <v>0</v>
      </c>
      <c r="AH33" s="27"/>
      <c r="AI33" s="30">
        <f t="shared" si="5"/>
        <v>0</v>
      </c>
      <c r="AJ33" s="31" t="str">
        <f t="shared" si="6"/>
        <v/>
      </c>
      <c r="AL33" s="28"/>
      <c r="AM33" s="25">
        <f t="shared" si="34"/>
        <v>1277500</v>
      </c>
      <c r="AN33" s="26">
        <f t="shared" si="28"/>
        <v>0</v>
      </c>
      <c r="AO33" s="27"/>
      <c r="AP33" s="30">
        <f t="shared" si="7"/>
        <v>0</v>
      </c>
      <c r="AQ33" s="31" t="str">
        <f t="shared" si="8"/>
        <v/>
      </c>
    </row>
    <row r="34" spans="2:43" x14ac:dyDescent="0.25">
      <c r="B34" s="33"/>
      <c r="C34" s="21"/>
      <c r="D34" s="22"/>
      <c r="E34" s="23"/>
      <c r="F34" s="24"/>
      <c r="G34" s="25">
        <f t="shared" si="35"/>
        <v>1277500</v>
      </c>
      <c r="H34" s="26">
        <f t="shared" si="0"/>
        <v>0</v>
      </c>
      <c r="I34" s="27"/>
      <c r="J34" s="28"/>
      <c r="K34" s="25">
        <f t="shared" si="30"/>
        <v>1277500</v>
      </c>
      <c r="L34" s="26">
        <f t="shared" si="22"/>
        <v>0</v>
      </c>
      <c r="M34" s="27"/>
      <c r="N34" s="30">
        <f t="shared" si="23"/>
        <v>0</v>
      </c>
      <c r="O34" s="31" t="str">
        <f t="shared" si="24"/>
        <v/>
      </c>
      <c r="Q34" s="28"/>
      <c r="R34" s="25">
        <f t="shared" si="31"/>
        <v>1277500</v>
      </c>
      <c r="S34" s="26">
        <f t="shared" si="25"/>
        <v>0</v>
      </c>
      <c r="T34" s="27"/>
      <c r="U34" s="30">
        <f t="shared" si="1"/>
        <v>0</v>
      </c>
      <c r="V34" s="31" t="str">
        <f t="shared" si="2"/>
        <v/>
      </c>
      <c r="X34" s="28"/>
      <c r="Y34" s="25">
        <f t="shared" si="32"/>
        <v>1277500</v>
      </c>
      <c r="Z34" s="26">
        <f t="shared" si="26"/>
        <v>0</v>
      </c>
      <c r="AA34" s="27"/>
      <c r="AB34" s="30">
        <f t="shared" si="3"/>
        <v>0</v>
      </c>
      <c r="AC34" s="31" t="str">
        <f t="shared" si="4"/>
        <v/>
      </c>
      <c r="AE34" s="28"/>
      <c r="AF34" s="25">
        <f t="shared" si="33"/>
        <v>1277500</v>
      </c>
      <c r="AG34" s="26">
        <f t="shared" si="27"/>
        <v>0</v>
      </c>
      <c r="AH34" s="27"/>
      <c r="AI34" s="30">
        <f t="shared" si="5"/>
        <v>0</v>
      </c>
      <c r="AJ34" s="31" t="str">
        <f t="shared" si="6"/>
        <v/>
      </c>
      <c r="AL34" s="28"/>
      <c r="AM34" s="25">
        <f t="shared" si="34"/>
        <v>1277500</v>
      </c>
      <c r="AN34" s="26">
        <f t="shared" si="28"/>
        <v>0</v>
      </c>
      <c r="AO34" s="27"/>
      <c r="AP34" s="30">
        <f t="shared" si="7"/>
        <v>0</v>
      </c>
      <c r="AQ34" s="31" t="str">
        <f t="shared" si="8"/>
        <v/>
      </c>
    </row>
    <row r="35" spans="2:43" x14ac:dyDescent="0.25">
      <c r="B35" s="33"/>
      <c r="C35" s="21"/>
      <c r="D35" s="22"/>
      <c r="E35" s="23"/>
      <c r="F35" s="24"/>
      <c r="G35" s="25">
        <f t="shared" si="35"/>
        <v>1277500</v>
      </c>
      <c r="H35" s="26">
        <f t="shared" si="0"/>
        <v>0</v>
      </c>
      <c r="I35" s="27"/>
      <c r="J35" s="28"/>
      <c r="K35" s="25">
        <f t="shared" si="30"/>
        <v>1277500</v>
      </c>
      <c r="L35" s="26">
        <f t="shared" si="22"/>
        <v>0</v>
      </c>
      <c r="M35" s="27"/>
      <c r="N35" s="30">
        <f t="shared" si="23"/>
        <v>0</v>
      </c>
      <c r="O35" s="31" t="str">
        <f t="shared" si="24"/>
        <v/>
      </c>
      <c r="Q35" s="28"/>
      <c r="R35" s="25">
        <f t="shared" si="31"/>
        <v>1277500</v>
      </c>
      <c r="S35" s="26">
        <f t="shared" si="25"/>
        <v>0</v>
      </c>
      <c r="T35" s="27"/>
      <c r="U35" s="30">
        <f t="shared" si="1"/>
        <v>0</v>
      </c>
      <c r="V35" s="31" t="str">
        <f t="shared" si="2"/>
        <v/>
      </c>
      <c r="X35" s="28"/>
      <c r="Y35" s="25">
        <f t="shared" si="32"/>
        <v>1277500</v>
      </c>
      <c r="Z35" s="26">
        <f t="shared" si="26"/>
        <v>0</v>
      </c>
      <c r="AA35" s="27"/>
      <c r="AB35" s="30">
        <f t="shared" si="3"/>
        <v>0</v>
      </c>
      <c r="AC35" s="31" t="str">
        <f t="shared" si="4"/>
        <v/>
      </c>
      <c r="AE35" s="28"/>
      <c r="AF35" s="25">
        <f t="shared" si="33"/>
        <v>1277500</v>
      </c>
      <c r="AG35" s="26">
        <f t="shared" si="27"/>
        <v>0</v>
      </c>
      <c r="AH35" s="27"/>
      <c r="AI35" s="30">
        <f t="shared" si="5"/>
        <v>0</v>
      </c>
      <c r="AJ35" s="31" t="str">
        <f t="shared" si="6"/>
        <v/>
      </c>
      <c r="AL35" s="28"/>
      <c r="AM35" s="25">
        <f t="shared" si="34"/>
        <v>1277500</v>
      </c>
      <c r="AN35" s="26">
        <f t="shared" si="28"/>
        <v>0</v>
      </c>
      <c r="AO35" s="27"/>
      <c r="AP35" s="30">
        <f t="shared" si="7"/>
        <v>0</v>
      </c>
      <c r="AQ35" s="31" t="str">
        <f t="shared" si="8"/>
        <v/>
      </c>
    </row>
    <row r="36" spans="2:43" ht="25" x14ac:dyDescent="0.25">
      <c r="B36" s="229" t="s">
        <v>101</v>
      </c>
      <c r="C36" s="21"/>
      <c r="D36" s="22" t="s">
        <v>59</v>
      </c>
      <c r="E36" s="23"/>
      <c r="F36" s="24">
        <f>+'Proposed Rates'!D55</f>
        <v>0.2427</v>
      </c>
      <c r="G36" s="25">
        <f>$F$19</f>
        <v>4000</v>
      </c>
      <c r="H36" s="26">
        <f t="shared" si="0"/>
        <v>970.8</v>
      </c>
      <c r="I36" s="27"/>
      <c r="J36" s="28">
        <f>+'Proposed Rates'!E55</f>
        <v>-0.27610000000000001</v>
      </c>
      <c r="K36" s="25">
        <f>$F$19</f>
        <v>4000</v>
      </c>
      <c r="L36" s="26">
        <f t="shared" si="22"/>
        <v>-1104.4000000000001</v>
      </c>
      <c r="M36" s="27"/>
      <c r="N36" s="30">
        <f t="shared" si="23"/>
        <v>-2075.1999999999998</v>
      </c>
      <c r="O36" s="31">
        <f t="shared" si="24"/>
        <v>-2.1376184590028839</v>
      </c>
      <c r="Q36" s="28">
        <f>+'Proposed Rates'!F55</f>
        <v>-0.27629999999999999</v>
      </c>
      <c r="R36" s="25">
        <f>$F$19</f>
        <v>4000</v>
      </c>
      <c r="S36" s="26">
        <f t="shared" si="25"/>
        <v>-1105.2</v>
      </c>
      <c r="T36" s="27"/>
      <c r="U36" s="30">
        <f t="shared" si="1"/>
        <v>-0.79999999999995453</v>
      </c>
      <c r="V36" s="31">
        <f t="shared" si="2"/>
        <v>7.2437522636721705E-4</v>
      </c>
      <c r="X36" s="28">
        <f>+'Proposed Rates'!G55</f>
        <v>0</v>
      </c>
      <c r="Y36" s="25">
        <f>$F$19</f>
        <v>4000</v>
      </c>
      <c r="Z36" s="26">
        <f t="shared" si="26"/>
        <v>0</v>
      </c>
      <c r="AA36" s="27"/>
      <c r="AB36" s="30">
        <f t="shared" si="3"/>
        <v>1105.2</v>
      </c>
      <c r="AC36" s="31">
        <f t="shared" si="4"/>
        <v>-1</v>
      </c>
      <c r="AE36" s="28">
        <f>+'Proposed Rates'!H55</f>
        <v>0</v>
      </c>
      <c r="AF36" s="25">
        <f>$F$19</f>
        <v>4000</v>
      </c>
      <c r="AG36" s="26">
        <f t="shared" si="27"/>
        <v>0</v>
      </c>
      <c r="AH36" s="27"/>
      <c r="AI36" s="30">
        <f t="shared" si="5"/>
        <v>0</v>
      </c>
      <c r="AJ36" s="31" t="str">
        <f t="shared" si="6"/>
        <v/>
      </c>
      <c r="AL36" s="28">
        <f>+'Proposed Rates'!I55</f>
        <v>0</v>
      </c>
      <c r="AM36" s="25">
        <f>$F$19</f>
        <v>4000</v>
      </c>
      <c r="AN36" s="26">
        <f t="shared" si="28"/>
        <v>0</v>
      </c>
      <c r="AO36" s="27"/>
      <c r="AP36" s="30">
        <f t="shared" si="7"/>
        <v>0</v>
      </c>
      <c r="AQ36" s="31" t="str">
        <f t="shared" si="8"/>
        <v/>
      </c>
    </row>
    <row r="37" spans="2:43" x14ac:dyDescent="0.25">
      <c r="B37" s="33"/>
      <c r="C37" s="21"/>
      <c r="D37" s="22"/>
      <c r="E37" s="23"/>
      <c r="F37" s="24"/>
      <c r="G37" s="25">
        <f t="shared" si="35"/>
        <v>1277500</v>
      </c>
      <c r="H37" s="26">
        <f t="shared" si="0"/>
        <v>0</v>
      </c>
      <c r="I37" s="27"/>
      <c r="J37" s="28"/>
      <c r="K37" s="25">
        <f t="shared" si="30"/>
        <v>1277500</v>
      </c>
      <c r="L37" s="26">
        <f t="shared" si="22"/>
        <v>0</v>
      </c>
      <c r="M37" s="27"/>
      <c r="N37" s="30">
        <f t="shared" si="23"/>
        <v>0</v>
      </c>
      <c r="O37" s="31" t="str">
        <f t="shared" si="24"/>
        <v/>
      </c>
      <c r="Q37" s="28"/>
      <c r="R37" s="25">
        <f t="shared" si="31"/>
        <v>1277500</v>
      </c>
      <c r="S37" s="26">
        <f t="shared" si="25"/>
        <v>0</v>
      </c>
      <c r="T37" s="27"/>
      <c r="U37" s="30">
        <f t="shared" si="1"/>
        <v>0</v>
      </c>
      <c r="V37" s="31" t="str">
        <f t="shared" si="2"/>
        <v/>
      </c>
      <c r="X37" s="28"/>
      <c r="Y37" s="25">
        <f t="shared" si="32"/>
        <v>1277500</v>
      </c>
      <c r="Z37" s="26">
        <f t="shared" si="26"/>
        <v>0</v>
      </c>
      <c r="AA37" s="27"/>
      <c r="AB37" s="30">
        <f t="shared" si="3"/>
        <v>0</v>
      </c>
      <c r="AC37" s="31" t="str">
        <f t="shared" si="4"/>
        <v/>
      </c>
      <c r="AE37" s="28"/>
      <c r="AF37" s="25">
        <f t="shared" si="33"/>
        <v>1277500</v>
      </c>
      <c r="AG37" s="26">
        <f t="shared" si="27"/>
        <v>0</v>
      </c>
      <c r="AH37" s="27"/>
      <c r="AI37" s="30">
        <f t="shared" si="5"/>
        <v>0</v>
      </c>
      <c r="AJ37" s="31" t="str">
        <f t="shared" si="6"/>
        <v/>
      </c>
      <c r="AL37" s="28"/>
      <c r="AM37" s="25">
        <f t="shared" si="34"/>
        <v>1277500</v>
      </c>
      <c r="AN37" s="26">
        <f t="shared" si="28"/>
        <v>0</v>
      </c>
      <c r="AO37" s="27"/>
      <c r="AP37" s="30">
        <f t="shared" si="7"/>
        <v>0</v>
      </c>
      <c r="AQ37" s="31" t="str">
        <f t="shared" si="8"/>
        <v/>
      </c>
    </row>
    <row r="38" spans="2:43" x14ac:dyDescent="0.25">
      <c r="B38" s="33"/>
      <c r="C38" s="21"/>
      <c r="D38" s="22"/>
      <c r="E38" s="23"/>
      <c r="F38" s="24"/>
      <c r="G38" s="25">
        <f t="shared" si="35"/>
        <v>1277500</v>
      </c>
      <c r="H38" s="26">
        <f t="shared" si="0"/>
        <v>0</v>
      </c>
      <c r="I38" s="27"/>
      <c r="J38" s="28"/>
      <c r="K38" s="25">
        <f t="shared" si="30"/>
        <v>1277500</v>
      </c>
      <c r="L38" s="26">
        <f t="shared" si="22"/>
        <v>0</v>
      </c>
      <c r="M38" s="27"/>
      <c r="N38" s="30">
        <f t="shared" si="23"/>
        <v>0</v>
      </c>
      <c r="O38" s="31" t="str">
        <f t="shared" si="24"/>
        <v/>
      </c>
      <c r="Q38" s="28"/>
      <c r="R38" s="25">
        <f t="shared" si="31"/>
        <v>1277500</v>
      </c>
      <c r="S38" s="26">
        <f t="shared" si="25"/>
        <v>0</v>
      </c>
      <c r="T38" s="27"/>
      <c r="U38" s="30">
        <f t="shared" si="1"/>
        <v>0</v>
      </c>
      <c r="V38" s="31" t="str">
        <f t="shared" si="2"/>
        <v/>
      </c>
      <c r="X38" s="28"/>
      <c r="Y38" s="25">
        <f t="shared" si="32"/>
        <v>1277500</v>
      </c>
      <c r="Z38" s="26">
        <f t="shared" si="26"/>
        <v>0</v>
      </c>
      <c r="AA38" s="27"/>
      <c r="AB38" s="30">
        <f t="shared" si="3"/>
        <v>0</v>
      </c>
      <c r="AC38" s="31" t="str">
        <f t="shared" si="4"/>
        <v/>
      </c>
      <c r="AE38" s="28"/>
      <c r="AF38" s="25">
        <f t="shared" si="33"/>
        <v>1277500</v>
      </c>
      <c r="AG38" s="26">
        <f t="shared" si="27"/>
        <v>0</v>
      </c>
      <c r="AH38" s="27"/>
      <c r="AI38" s="30">
        <f t="shared" si="5"/>
        <v>0</v>
      </c>
      <c r="AJ38" s="31" t="str">
        <f t="shared" si="6"/>
        <v/>
      </c>
      <c r="AL38" s="28"/>
      <c r="AM38" s="25">
        <f t="shared" si="34"/>
        <v>1277500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22989.53</v>
      </c>
      <c r="I39" s="62"/>
      <c r="J39" s="239"/>
      <c r="K39" s="240"/>
      <c r="L39" s="238">
        <f>SUM(L23:L38)</f>
        <v>23857.929999999997</v>
      </c>
      <c r="M39" s="62"/>
      <c r="N39" s="37">
        <f t="shared" si="23"/>
        <v>868.39999999999782</v>
      </c>
      <c r="O39" s="38">
        <f t="shared" si="24"/>
        <v>3.7773716992039325E-2</v>
      </c>
      <c r="Q39" s="239"/>
      <c r="R39" s="240"/>
      <c r="S39" s="238">
        <f>SUM(S23:S38)</f>
        <v>25680.980000000003</v>
      </c>
      <c r="T39" s="62"/>
      <c r="U39" s="37">
        <f t="shared" si="1"/>
        <v>1823.0500000000065</v>
      </c>
      <c r="V39" s="38">
        <f t="shared" si="2"/>
        <v>7.6412748297945671E-2</v>
      </c>
      <c r="X39" s="239"/>
      <c r="Y39" s="240"/>
      <c r="Z39" s="238">
        <f>SUM(Z23:Z38)</f>
        <v>28250.170000000002</v>
      </c>
      <c r="AA39" s="62"/>
      <c r="AB39" s="37">
        <f t="shared" si="3"/>
        <v>2569.1899999999987</v>
      </c>
      <c r="AC39" s="38">
        <f t="shared" si="4"/>
        <v>0.10004252174177147</v>
      </c>
      <c r="AE39" s="239"/>
      <c r="AF39" s="240"/>
      <c r="AG39" s="238">
        <f>SUM(AG23:AG38)</f>
        <v>29412.14</v>
      </c>
      <c r="AH39" s="62"/>
      <c r="AI39" s="37">
        <f t="shared" si="5"/>
        <v>1161.9699999999975</v>
      </c>
      <c r="AJ39" s="38">
        <f t="shared" si="6"/>
        <v>4.113143389933574E-2</v>
      </c>
      <c r="AL39" s="239"/>
      <c r="AM39" s="240"/>
      <c r="AN39" s="238">
        <f>SUM(AN23:AN38)</f>
        <v>30154.94</v>
      </c>
      <c r="AO39" s="62"/>
      <c r="AP39" s="37">
        <f t="shared" si="7"/>
        <v>742.79999999999927</v>
      </c>
      <c r="AQ39" s="38">
        <f t="shared" si="8"/>
        <v>2.5254877747759915E-2</v>
      </c>
    </row>
    <row r="40" spans="2:43" ht="25" x14ac:dyDescent="0.25">
      <c r="B40" s="40" t="str">
        <f>+'&gt;50 (100)'!B40</f>
        <v>Deferral/Variance Account Disposition Rate Rider Class 1</v>
      </c>
      <c r="C40" s="21"/>
      <c r="D40" s="22" t="str">
        <f>+'&gt;50 (100)'!D40</f>
        <v>per kW</v>
      </c>
      <c r="E40" s="23"/>
      <c r="F40" s="24">
        <f>+'Proposed Rates'!D41</f>
        <v>-7.1900000000000006E-2</v>
      </c>
      <c r="G40" s="45">
        <f>+$F$19</f>
        <v>4000</v>
      </c>
      <c r="H40" s="26">
        <f>G40*F40</f>
        <v>-287.60000000000002</v>
      </c>
      <c r="I40" s="27"/>
      <c r="J40" s="24">
        <f>+'Proposed Rates'!E41</f>
        <v>-0.1983</v>
      </c>
      <c r="K40" s="45">
        <f>+$F$19</f>
        <v>4000</v>
      </c>
      <c r="L40" s="26">
        <f>K40*J40</f>
        <v>-793.2</v>
      </c>
      <c r="M40" s="27"/>
      <c r="N40" s="30">
        <f>L40-H40</f>
        <v>-505.6</v>
      </c>
      <c r="O40" s="31">
        <f>IF((H40)=0,"",(N40/H40))</f>
        <v>1.7579972183588317</v>
      </c>
      <c r="Q40" s="24">
        <f>+'Proposed Rates'!F41</f>
        <v>-0.19839999999999999</v>
      </c>
      <c r="R40" s="45">
        <f>+$F$19</f>
        <v>4000</v>
      </c>
      <c r="S40" s="26">
        <f>R40*Q40</f>
        <v>-793.6</v>
      </c>
      <c r="T40" s="27"/>
      <c r="U40" s="30">
        <f t="shared" si="1"/>
        <v>-0.39999999999997726</v>
      </c>
      <c r="V40" s="31">
        <f t="shared" si="2"/>
        <v>5.0428643469487802E-4</v>
      </c>
      <c r="X40" s="24">
        <f>+'Proposed Rates'!G41</f>
        <v>0</v>
      </c>
      <c r="Y40" s="45">
        <f>+$F$19</f>
        <v>4000</v>
      </c>
      <c r="Z40" s="26">
        <f>Y40*X40</f>
        <v>0</v>
      </c>
      <c r="AA40" s="27"/>
      <c r="AB40" s="30">
        <f t="shared" si="3"/>
        <v>793.6</v>
      </c>
      <c r="AC40" s="31">
        <f t="shared" si="4"/>
        <v>-1</v>
      </c>
      <c r="AE40" s="24">
        <f>+'Proposed Rates'!H41</f>
        <v>0</v>
      </c>
      <c r="AF40" s="45">
        <f>+$F$19</f>
        <v>4000</v>
      </c>
      <c r="AG40" s="26">
        <f>AF40*AE40</f>
        <v>0</v>
      </c>
      <c r="AH40" s="27"/>
      <c r="AI40" s="30">
        <f t="shared" si="5"/>
        <v>0</v>
      </c>
      <c r="AJ40" s="31" t="str">
        <f t="shared" si="6"/>
        <v/>
      </c>
      <c r="AL40" s="24">
        <f>+'Proposed Rates'!I41</f>
        <v>0</v>
      </c>
      <c r="AM40" s="45">
        <f>+$F$19</f>
        <v>4000</v>
      </c>
      <c r="AN40" s="26">
        <f>AM40*AL40</f>
        <v>0</v>
      </c>
      <c r="AO40" s="27"/>
      <c r="AP40" s="30">
        <f t="shared" si="7"/>
        <v>0</v>
      </c>
      <c r="AQ40" s="31" t="str">
        <f t="shared" si="8"/>
        <v/>
      </c>
    </row>
    <row r="41" spans="2:43" x14ac:dyDescent="0.25">
      <c r="B41" s="40"/>
      <c r="C41" s="21"/>
      <c r="D41" s="22"/>
      <c r="E41" s="23"/>
      <c r="F41" s="24"/>
      <c r="G41" s="45"/>
      <c r="H41" s="26"/>
      <c r="I41" s="41"/>
      <c r="J41" s="24"/>
      <c r="K41" s="45"/>
      <c r="L41" s="26"/>
      <c r="M41" s="42"/>
      <c r="N41" s="30"/>
      <c r="O41" s="31"/>
      <c r="Q41" s="24"/>
      <c r="R41" s="45"/>
      <c r="S41" s="26"/>
      <c r="T41" s="42"/>
      <c r="U41" s="30"/>
      <c r="V41" s="31"/>
      <c r="X41" s="24"/>
      <c r="Y41" s="45"/>
      <c r="Z41" s="26"/>
      <c r="AA41" s="42"/>
      <c r="AB41" s="30"/>
      <c r="AC41" s="31"/>
      <c r="AE41" s="24"/>
      <c r="AF41" s="45"/>
      <c r="AG41" s="26"/>
      <c r="AH41" s="42"/>
      <c r="AI41" s="30"/>
      <c r="AJ41" s="31"/>
      <c r="AL41" s="24"/>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Rates'!D126</f>
        <v>-1.5E-3</v>
      </c>
      <c r="G42" s="25">
        <f t="shared" ref="G42" si="36">$F$18</f>
        <v>1277500</v>
      </c>
      <c r="H42" s="26">
        <f t="shared" ref="H42:H43" si="37">G42*F42</f>
        <v>-1916.25</v>
      </c>
      <c r="I42" s="41"/>
      <c r="J42" s="24">
        <f>+'Proposed Rates'!E126</f>
        <v>2.5999999999999999E-3</v>
      </c>
      <c r="K42" s="25">
        <f t="shared" ref="K42" si="38">$F$18</f>
        <v>1277500</v>
      </c>
      <c r="L42" s="26">
        <f t="shared" ref="L42:L43" si="39">K42*J42</f>
        <v>3321.5</v>
      </c>
      <c r="M42" s="42"/>
      <c r="N42" s="30">
        <f t="shared" ref="N42:N43" si="40">L42-H42</f>
        <v>5237.75</v>
      </c>
      <c r="O42" s="31">
        <f t="shared" ref="O42:O46" si="41">IF((H42)=0,"",(N42/H42))</f>
        <v>-2.7333333333333334</v>
      </c>
      <c r="Q42" s="28">
        <f>+'Proposed Rates'!F126</f>
        <v>0</v>
      </c>
      <c r="R42" s="25">
        <f t="shared" ref="R42" si="42">$F$18</f>
        <v>1277500</v>
      </c>
      <c r="S42" s="26">
        <f t="shared" ref="S42:S43" si="43">R42*Q42</f>
        <v>0</v>
      </c>
      <c r="T42" s="42"/>
      <c r="U42" s="30">
        <f t="shared" si="1"/>
        <v>-3321.5</v>
      </c>
      <c r="V42" s="31">
        <f t="shared" si="2"/>
        <v>-1</v>
      </c>
      <c r="X42" s="28">
        <f>+'Proposed Rates'!G126</f>
        <v>0</v>
      </c>
      <c r="Y42" s="25">
        <f t="shared" ref="Y42" si="44">$F$18</f>
        <v>1277500</v>
      </c>
      <c r="Z42" s="26">
        <f t="shared" ref="Z42:Z43" si="45">Y42*X42</f>
        <v>0</v>
      </c>
      <c r="AA42" s="42"/>
      <c r="AB42" s="30">
        <f t="shared" si="3"/>
        <v>0</v>
      </c>
      <c r="AC42" s="31" t="str">
        <f t="shared" si="4"/>
        <v/>
      </c>
      <c r="AE42" s="28">
        <f>+'Proposed Rates'!H126</f>
        <v>0</v>
      </c>
      <c r="AF42" s="25">
        <f t="shared" ref="AF42" si="46">$F$18</f>
        <v>1277500</v>
      </c>
      <c r="AG42" s="26">
        <f t="shared" ref="AG42:AG43" si="47">AF42*AE42</f>
        <v>0</v>
      </c>
      <c r="AH42" s="42"/>
      <c r="AI42" s="30">
        <f t="shared" si="5"/>
        <v>0</v>
      </c>
      <c r="AJ42" s="31" t="str">
        <f t="shared" si="6"/>
        <v/>
      </c>
      <c r="AL42" s="28">
        <f>+'Proposed Rates'!I126</f>
        <v>0</v>
      </c>
      <c r="AM42" s="25">
        <f t="shared" ref="AM42" si="48">$F$18</f>
        <v>1277500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Rates'!D142</f>
        <v>0</v>
      </c>
      <c r="G43" s="25">
        <f>$F$19</f>
        <v>4000</v>
      </c>
      <c r="H43" s="26">
        <f t="shared" si="37"/>
        <v>0</v>
      </c>
      <c r="I43" s="41"/>
      <c r="J43" s="28">
        <f>+'Proposed Rates'!E142</f>
        <v>-0.1176</v>
      </c>
      <c r="K43" s="45">
        <f>+$F$19</f>
        <v>4000</v>
      </c>
      <c r="L43" s="26">
        <f t="shared" si="39"/>
        <v>-470.4</v>
      </c>
      <c r="M43" s="42"/>
      <c r="N43" s="30">
        <f t="shared" si="40"/>
        <v>-470.4</v>
      </c>
      <c r="O43" s="31" t="str">
        <f t="shared" si="41"/>
        <v/>
      </c>
      <c r="Q43" s="28">
        <f>+'Proposed Rates'!F142</f>
        <v>0</v>
      </c>
      <c r="R43" s="25">
        <f>$F$19</f>
        <v>4000</v>
      </c>
      <c r="S43" s="26">
        <f t="shared" si="43"/>
        <v>0</v>
      </c>
      <c r="T43" s="42"/>
      <c r="U43" s="30">
        <f t="shared" si="1"/>
        <v>470.4</v>
      </c>
      <c r="V43" s="31">
        <f t="shared" si="2"/>
        <v>-1</v>
      </c>
      <c r="X43" s="28">
        <f>+'Proposed Rates'!G142</f>
        <v>0</v>
      </c>
      <c r="Y43" s="25">
        <f>$F$19</f>
        <v>4000</v>
      </c>
      <c r="Z43" s="26">
        <f t="shared" si="45"/>
        <v>0</v>
      </c>
      <c r="AA43" s="42"/>
      <c r="AB43" s="30">
        <f t="shared" si="3"/>
        <v>0</v>
      </c>
      <c r="AC43" s="31" t="str">
        <f t="shared" si="4"/>
        <v/>
      </c>
      <c r="AE43" s="28">
        <f>+'Proposed Rates'!H142</f>
        <v>0</v>
      </c>
      <c r="AF43" s="25">
        <f>$F$19</f>
        <v>4000</v>
      </c>
      <c r="AG43" s="26">
        <f t="shared" si="47"/>
        <v>0</v>
      </c>
      <c r="AH43" s="42"/>
      <c r="AI43" s="30">
        <f t="shared" si="5"/>
        <v>0</v>
      </c>
      <c r="AJ43" s="31" t="str">
        <f t="shared" si="6"/>
        <v/>
      </c>
      <c r="AL43" s="28">
        <f>+'Proposed Rates'!I142</f>
        <v>0</v>
      </c>
      <c r="AM43" s="25">
        <f>$F$19</f>
        <v>4000</v>
      </c>
      <c r="AN43" s="26">
        <f t="shared" si="49"/>
        <v>0</v>
      </c>
      <c r="AO43" s="42"/>
      <c r="AP43" s="30">
        <f t="shared" si="7"/>
        <v>0</v>
      </c>
      <c r="AQ43" s="31" t="str">
        <f t="shared" si="8"/>
        <v/>
      </c>
    </row>
    <row r="44" spans="2:43" x14ac:dyDescent="0.25">
      <c r="B44" s="43" t="s">
        <v>24</v>
      </c>
      <c r="C44" s="21"/>
      <c r="D44" s="22" t="s">
        <v>59</v>
      </c>
      <c r="E44" s="23"/>
      <c r="F44" s="44">
        <f>'Proposed Rates'!D236</f>
        <v>2.6210000000000001E-2</v>
      </c>
      <c r="G44" s="45">
        <f>+$F$19</f>
        <v>4000</v>
      </c>
      <c r="H44" s="26">
        <f>G44*F44</f>
        <v>104.84</v>
      </c>
      <c r="I44" s="27"/>
      <c r="J44" s="46">
        <f>'Proposed Rates'!E236</f>
        <v>2.6009999999999998E-2</v>
      </c>
      <c r="K44" s="45">
        <f>+$F$19</f>
        <v>4000</v>
      </c>
      <c r="L44" s="26">
        <f>K44*J44</f>
        <v>104.03999999999999</v>
      </c>
      <c r="M44" s="27"/>
      <c r="N44" s="30">
        <f>L44-H44</f>
        <v>-0.80000000000001137</v>
      </c>
      <c r="O44" s="31">
        <f>IF((H44)=0,"",(N44/H44))</f>
        <v>-7.6306753147654645E-3</v>
      </c>
      <c r="Q44" s="46">
        <f>'Proposed Rates'!F236</f>
        <v>2.6349999999999998E-2</v>
      </c>
      <c r="R44" s="45">
        <f>+$F$19</f>
        <v>4000</v>
      </c>
      <c r="S44" s="26">
        <f>R44*Q44</f>
        <v>105.39999999999999</v>
      </c>
      <c r="T44" s="27"/>
      <c r="U44" s="30">
        <f t="shared" si="1"/>
        <v>1.3599999999999994</v>
      </c>
      <c r="V44" s="31">
        <f t="shared" si="2"/>
        <v>1.3071895424836596E-2</v>
      </c>
      <c r="X44" s="46">
        <f>'Proposed Rates'!G236</f>
        <v>2.666E-2</v>
      </c>
      <c r="Y44" s="45">
        <f>+$F$19</f>
        <v>4000</v>
      </c>
      <c r="Z44" s="26">
        <f>Y44*X44</f>
        <v>106.64</v>
      </c>
      <c r="AA44" s="27"/>
      <c r="AB44" s="30">
        <f t="shared" si="3"/>
        <v>1.2400000000000091</v>
      </c>
      <c r="AC44" s="31">
        <f t="shared" si="4"/>
        <v>1.1764705882353028E-2</v>
      </c>
      <c r="AE44" s="46">
        <f>'Proposed Rates'!H236</f>
        <v>2.691E-2</v>
      </c>
      <c r="AF44" s="45">
        <f>+$F$19</f>
        <v>4000</v>
      </c>
      <c r="AG44" s="26">
        <f>AF44*AE44</f>
        <v>107.64</v>
      </c>
      <c r="AH44" s="27"/>
      <c r="AI44" s="30">
        <f t="shared" si="5"/>
        <v>1</v>
      </c>
      <c r="AJ44" s="31">
        <f t="shared" si="6"/>
        <v>9.377344336084021E-3</v>
      </c>
      <c r="AL44" s="46">
        <f>'Proposed Rates'!I236</f>
        <v>2.7279999999999999E-2</v>
      </c>
      <c r="AM44" s="45">
        <f>+$F$19</f>
        <v>4000</v>
      </c>
      <c r="AN44" s="26">
        <f>AM44*AL44</f>
        <v>109.11999999999999</v>
      </c>
      <c r="AO44" s="27"/>
      <c r="AP44" s="30">
        <f t="shared" si="7"/>
        <v>1.4799999999999898</v>
      </c>
      <c r="AQ44" s="31">
        <f t="shared" si="8"/>
        <v>1.3749535488665829E-2</v>
      </c>
    </row>
    <row r="45" spans="2:43" x14ac:dyDescent="0.25">
      <c r="B45" s="43" t="s">
        <v>25</v>
      </c>
      <c r="C45" s="21"/>
      <c r="D45" s="22"/>
      <c r="E45" s="23"/>
      <c r="F45" s="47"/>
      <c r="G45" s="48">
        <f>$F$18*(1+$F$73)-$F$18</f>
        <v>42796.25</v>
      </c>
      <c r="H45" s="26">
        <f t="shared" ref="H45" si="50">G45*F45</f>
        <v>0</v>
      </c>
      <c r="I45" s="27"/>
      <c r="J45" s="49"/>
      <c r="K45" s="48">
        <f>$F$18*(1+$J$73)-$F$18</f>
        <v>43179.5</v>
      </c>
      <c r="L45" s="26">
        <f t="shared" ref="L45" si="51">K45*J45</f>
        <v>0</v>
      </c>
      <c r="M45" s="27"/>
      <c r="N45" s="30">
        <f t="shared" ref="N45" si="52">L45-H45</f>
        <v>0</v>
      </c>
      <c r="O45" s="31" t="str">
        <f t="shared" ref="O45" si="53">IF((H45)=0,"",(N45/H45))</f>
        <v/>
      </c>
      <c r="Q45" s="49"/>
      <c r="R45" s="48">
        <f>$F$18*(1+Q73)-$F$18</f>
        <v>43179.5</v>
      </c>
      <c r="S45" s="26">
        <f t="shared" ref="S45" si="54">R45*Q45</f>
        <v>0</v>
      </c>
      <c r="T45" s="27"/>
      <c r="U45" s="30">
        <f t="shared" si="1"/>
        <v>0</v>
      </c>
      <c r="V45" s="31" t="str">
        <f t="shared" si="2"/>
        <v/>
      </c>
      <c r="X45" s="49"/>
      <c r="Y45" s="48">
        <f>$F$18*(1+X73)-$F$18</f>
        <v>43179.5</v>
      </c>
      <c r="Z45" s="26">
        <f t="shared" ref="Z45" si="55">Y45*X45</f>
        <v>0</v>
      </c>
      <c r="AA45" s="27"/>
      <c r="AB45" s="30">
        <f t="shared" si="3"/>
        <v>0</v>
      </c>
      <c r="AC45" s="31" t="str">
        <f t="shared" si="4"/>
        <v/>
      </c>
      <c r="AE45" s="49"/>
      <c r="AF45" s="48">
        <f>$F$18*(1+AE73)-$F$18</f>
        <v>43179.5</v>
      </c>
      <c r="AG45" s="26">
        <f t="shared" ref="AG45" si="56">AF45*AE45</f>
        <v>0</v>
      </c>
      <c r="AH45" s="27"/>
      <c r="AI45" s="30">
        <f t="shared" si="5"/>
        <v>0</v>
      </c>
      <c r="AJ45" s="31" t="str">
        <f t="shared" si="6"/>
        <v/>
      </c>
      <c r="AL45" s="49"/>
      <c r="AM45" s="48">
        <f>$F$18*(1+AL73)-$F$18</f>
        <v>43179.5</v>
      </c>
      <c r="AN45" s="26">
        <f t="shared" ref="AN45" si="57">AM45*AL45</f>
        <v>0</v>
      </c>
      <c r="AO45" s="27"/>
      <c r="AP45" s="30">
        <f t="shared" si="7"/>
        <v>0</v>
      </c>
      <c r="AQ45" s="31" t="str">
        <f t="shared" si="8"/>
        <v/>
      </c>
    </row>
    <row r="46" spans="2:43" x14ac:dyDescent="0.25">
      <c r="B46" s="43" t="s">
        <v>26</v>
      </c>
      <c r="C46" s="21"/>
      <c r="D46" s="22" t="s">
        <v>17</v>
      </c>
      <c r="E46" s="23"/>
      <c r="F46" s="173">
        <f>+'Proposed Rates'!D250</f>
        <v>0</v>
      </c>
      <c r="G46" s="25">
        <v>1</v>
      </c>
      <c r="H46" s="26">
        <f>G46*F46</f>
        <v>0</v>
      </c>
      <c r="I46" s="27"/>
      <c r="J46" s="47">
        <f>+'Proposed Rates'!E250</f>
        <v>0</v>
      </c>
      <c r="K46" s="25">
        <v>1</v>
      </c>
      <c r="L46" s="26">
        <f>K46*J46</f>
        <v>0</v>
      </c>
      <c r="M46" s="27"/>
      <c r="N46" s="30">
        <f>L46-H46</f>
        <v>0</v>
      </c>
      <c r="O46" s="31" t="str">
        <f t="shared" si="41"/>
        <v/>
      </c>
      <c r="Q46" s="47">
        <f>+'Proposed Rates'!F250</f>
        <v>0</v>
      </c>
      <c r="R46" s="25">
        <v>1</v>
      </c>
      <c r="S46" s="26">
        <f>R46*Q46</f>
        <v>0</v>
      </c>
      <c r="T46" s="27"/>
      <c r="U46" s="30">
        <f t="shared" si="1"/>
        <v>0</v>
      </c>
      <c r="V46" s="31" t="str">
        <f t="shared" si="2"/>
        <v/>
      </c>
      <c r="X46" s="47">
        <f>+'Proposed Rates'!G250</f>
        <v>0</v>
      </c>
      <c r="Y46" s="25">
        <v>1</v>
      </c>
      <c r="Z46" s="26">
        <f>Y46*X46</f>
        <v>0</v>
      </c>
      <c r="AA46" s="27"/>
      <c r="AB46" s="30">
        <f t="shared" si="3"/>
        <v>0</v>
      </c>
      <c r="AC46" s="31" t="str">
        <f t="shared" si="4"/>
        <v/>
      </c>
      <c r="AE46" s="47">
        <f>+'Proposed Rates'!H250</f>
        <v>0</v>
      </c>
      <c r="AF46" s="25">
        <v>1</v>
      </c>
      <c r="AG46" s="26">
        <f>AF46*AE46</f>
        <v>0</v>
      </c>
      <c r="AH46" s="27"/>
      <c r="AI46" s="30">
        <f t="shared" si="5"/>
        <v>0</v>
      </c>
      <c r="AJ46" s="31" t="str">
        <f t="shared" si="6"/>
        <v/>
      </c>
      <c r="AL46" s="47">
        <f>+'Proposed Rates'!I250</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20890.52</v>
      </c>
      <c r="I47" s="36"/>
      <c r="J47" s="53"/>
      <c r="K47" s="55"/>
      <c r="L47" s="54">
        <f>SUM(L40:L46)+L39</f>
        <v>26019.869999999995</v>
      </c>
      <c r="M47" s="36"/>
      <c r="N47" s="37">
        <f t="shared" ref="N47:N64" si="58">L47-H47</f>
        <v>5129.3499999999949</v>
      </c>
      <c r="O47" s="38">
        <f t="shared" ref="O47:O64" si="59">IF((H47)=0,"",(N47/H47))</f>
        <v>0.24553481674941527</v>
      </c>
      <c r="Q47" s="53"/>
      <c r="R47" s="55"/>
      <c r="S47" s="54">
        <f>SUM(S40:S46)+S39</f>
        <v>24992.780000000002</v>
      </c>
      <c r="T47" s="36"/>
      <c r="U47" s="37">
        <f t="shared" si="1"/>
        <v>-1027.0899999999929</v>
      </c>
      <c r="V47" s="38">
        <f t="shared" si="2"/>
        <v>-3.9473294831987749E-2</v>
      </c>
      <c r="X47" s="53"/>
      <c r="Y47" s="55"/>
      <c r="Z47" s="54">
        <f>SUM(Z40:Z46)+Z39</f>
        <v>28356.81</v>
      </c>
      <c r="AA47" s="36"/>
      <c r="AB47" s="37">
        <f t="shared" si="3"/>
        <v>3364.0299999999988</v>
      </c>
      <c r="AC47" s="38">
        <f t="shared" si="4"/>
        <v>0.13460007250093822</v>
      </c>
      <c r="AE47" s="53"/>
      <c r="AF47" s="55"/>
      <c r="AG47" s="54">
        <f>SUM(AG40:AG46)+AG39</f>
        <v>29519.78</v>
      </c>
      <c r="AH47" s="36"/>
      <c r="AI47" s="37">
        <f t="shared" si="5"/>
        <v>1162.9699999999975</v>
      </c>
      <c r="AJ47" s="38">
        <f t="shared" si="6"/>
        <v>4.1012017924442049E-2</v>
      </c>
      <c r="AL47" s="53"/>
      <c r="AM47" s="55"/>
      <c r="AN47" s="54">
        <f>SUM(AN40:AN46)+AN39</f>
        <v>30264.059999999998</v>
      </c>
      <c r="AO47" s="36"/>
      <c r="AP47" s="37">
        <f t="shared" si="7"/>
        <v>744.27999999999884</v>
      </c>
      <c r="AQ47" s="38">
        <f t="shared" si="8"/>
        <v>2.5212925028574022E-2</v>
      </c>
    </row>
    <row r="48" spans="2:43" x14ac:dyDescent="0.25">
      <c r="B48" s="27" t="s">
        <v>28</v>
      </c>
      <c r="C48" s="27"/>
      <c r="D48" s="56" t="s">
        <v>59</v>
      </c>
      <c r="E48" s="57"/>
      <c r="F48" s="28">
        <f>'Proposed Rates'!D156</f>
        <v>3.0127999999999999</v>
      </c>
      <c r="G48" s="58">
        <f>+$F$19</f>
        <v>4000</v>
      </c>
      <c r="H48" s="26">
        <f>G48*F48</f>
        <v>12051.199999999999</v>
      </c>
      <c r="I48" s="27"/>
      <c r="J48" s="28">
        <f>'Proposed Rates'!E156</f>
        <v>3.0127999999999999</v>
      </c>
      <c r="K48" s="58">
        <f>+$F$19</f>
        <v>4000</v>
      </c>
      <c r="L48" s="26">
        <f>K48*J48</f>
        <v>12051.199999999999</v>
      </c>
      <c r="M48" s="27"/>
      <c r="N48" s="30">
        <f t="shared" si="58"/>
        <v>0</v>
      </c>
      <c r="O48" s="31">
        <f t="shared" si="59"/>
        <v>0</v>
      </c>
      <c r="Q48" s="28">
        <f>'Proposed Rates'!F156</f>
        <v>3.0127999999999999</v>
      </c>
      <c r="R48" s="58">
        <f>+$F$19</f>
        <v>4000</v>
      </c>
      <c r="S48" s="26">
        <f>R48*Q48</f>
        <v>12051.199999999999</v>
      </c>
      <c r="T48" s="27"/>
      <c r="U48" s="30">
        <f t="shared" si="1"/>
        <v>0</v>
      </c>
      <c r="V48" s="31">
        <f t="shared" si="2"/>
        <v>0</v>
      </c>
      <c r="X48" s="28">
        <f>'Proposed Rates'!G156</f>
        <v>3.0127999999999999</v>
      </c>
      <c r="Y48" s="58">
        <f>+$F$19</f>
        <v>4000</v>
      </c>
      <c r="Z48" s="26">
        <f>Y48*X48</f>
        <v>12051.199999999999</v>
      </c>
      <c r="AA48" s="27"/>
      <c r="AB48" s="30">
        <f t="shared" si="3"/>
        <v>0</v>
      </c>
      <c r="AC48" s="31">
        <f t="shared" si="4"/>
        <v>0</v>
      </c>
      <c r="AE48" s="28">
        <f>'Proposed Rates'!H156</f>
        <v>3.0127999999999999</v>
      </c>
      <c r="AF48" s="58">
        <f>+$F$19</f>
        <v>4000</v>
      </c>
      <c r="AG48" s="26">
        <f>AF48*AE48</f>
        <v>12051.199999999999</v>
      </c>
      <c r="AH48" s="27"/>
      <c r="AI48" s="30">
        <f t="shared" si="5"/>
        <v>0</v>
      </c>
      <c r="AJ48" s="31">
        <f t="shared" si="6"/>
        <v>0</v>
      </c>
      <c r="AL48" s="28">
        <f>'Proposed Rates'!I156</f>
        <v>3.0127999999999999</v>
      </c>
      <c r="AM48" s="58">
        <f>+$F$19</f>
        <v>4000</v>
      </c>
      <c r="AN48" s="26">
        <f>AM48*AL48</f>
        <v>12051.199999999999</v>
      </c>
      <c r="AO48" s="27"/>
      <c r="AP48" s="30">
        <f t="shared" si="7"/>
        <v>0</v>
      </c>
      <c r="AQ48" s="31">
        <f t="shared" si="8"/>
        <v>0</v>
      </c>
    </row>
    <row r="49" spans="2:43" ht="25" x14ac:dyDescent="0.25">
      <c r="B49" s="60" t="s">
        <v>29</v>
      </c>
      <c r="C49" s="27"/>
      <c r="D49" s="56" t="s">
        <v>59</v>
      </c>
      <c r="E49" s="57"/>
      <c r="F49" s="28">
        <f>'Proposed Rates'!D170</f>
        <v>2.1882000000000001</v>
      </c>
      <c r="G49" s="58">
        <f>G48</f>
        <v>4000</v>
      </c>
      <c r="H49" s="26">
        <f>G49*F49</f>
        <v>8752.8000000000011</v>
      </c>
      <c r="I49" s="27"/>
      <c r="J49" s="28">
        <f>'Proposed Rates'!E170</f>
        <v>2.1882000000000001</v>
      </c>
      <c r="K49" s="58">
        <f>K48</f>
        <v>4000</v>
      </c>
      <c r="L49" s="26">
        <f>K49*J49</f>
        <v>8752.8000000000011</v>
      </c>
      <c r="M49" s="27"/>
      <c r="N49" s="30">
        <f t="shared" si="58"/>
        <v>0</v>
      </c>
      <c r="O49" s="31">
        <f t="shared" si="59"/>
        <v>0</v>
      </c>
      <c r="Q49" s="28">
        <f>'Proposed Rates'!F170</f>
        <v>2.1882000000000001</v>
      </c>
      <c r="R49" s="58">
        <f>R48</f>
        <v>4000</v>
      </c>
      <c r="S49" s="26">
        <f>R49*Q49</f>
        <v>8752.8000000000011</v>
      </c>
      <c r="T49" s="27"/>
      <c r="U49" s="30">
        <f t="shared" si="1"/>
        <v>0</v>
      </c>
      <c r="V49" s="31">
        <f t="shared" si="2"/>
        <v>0</v>
      </c>
      <c r="X49" s="28">
        <f>'Proposed Rates'!G170</f>
        <v>2.1882000000000001</v>
      </c>
      <c r="Y49" s="58">
        <f>Y48</f>
        <v>4000</v>
      </c>
      <c r="Z49" s="26">
        <f>Y49*X49</f>
        <v>8752.8000000000011</v>
      </c>
      <c r="AA49" s="27"/>
      <c r="AB49" s="30">
        <f t="shared" si="3"/>
        <v>0</v>
      </c>
      <c r="AC49" s="31">
        <f t="shared" si="4"/>
        <v>0</v>
      </c>
      <c r="AE49" s="28">
        <f>'Proposed Rates'!H170</f>
        <v>2.1882000000000001</v>
      </c>
      <c r="AF49" s="58">
        <f>AF48</f>
        <v>4000</v>
      </c>
      <c r="AG49" s="26">
        <f>AF49*AE49</f>
        <v>8752.8000000000011</v>
      </c>
      <c r="AH49" s="27"/>
      <c r="AI49" s="30">
        <f t="shared" si="5"/>
        <v>0</v>
      </c>
      <c r="AJ49" s="31">
        <f t="shared" si="6"/>
        <v>0</v>
      </c>
      <c r="AL49" s="28">
        <f>'Proposed Rates'!I170</f>
        <v>2.1882000000000001</v>
      </c>
      <c r="AM49" s="58">
        <f>AM48</f>
        <v>4000</v>
      </c>
      <c r="AN49" s="26">
        <f>AM49*AL49</f>
        <v>8752.8000000000011</v>
      </c>
      <c r="AO49" s="27"/>
      <c r="AP49" s="30">
        <f t="shared" si="7"/>
        <v>0</v>
      </c>
      <c r="AQ49" s="31">
        <f t="shared" si="8"/>
        <v>0</v>
      </c>
    </row>
    <row r="50" spans="2:43" ht="26" x14ac:dyDescent="0.25">
      <c r="B50" s="50" t="s">
        <v>30</v>
      </c>
      <c r="C50" s="35"/>
      <c r="D50" s="35"/>
      <c r="E50" s="35"/>
      <c r="F50" s="61"/>
      <c r="G50" s="53"/>
      <c r="H50" s="54">
        <f>SUM(H47:H49)</f>
        <v>41694.520000000004</v>
      </c>
      <c r="I50" s="62"/>
      <c r="J50" s="63"/>
      <c r="K50" s="53"/>
      <c r="L50" s="54">
        <f>SUM(L47:L49)</f>
        <v>46823.869999999995</v>
      </c>
      <c r="M50" s="62"/>
      <c r="N50" s="37">
        <f t="shared" si="58"/>
        <v>5129.3499999999913</v>
      </c>
      <c r="O50" s="38">
        <f t="shared" si="59"/>
        <v>0.12302216214504906</v>
      </c>
      <c r="Q50" s="63"/>
      <c r="R50" s="53"/>
      <c r="S50" s="54">
        <f>SUM(S47:S49)</f>
        <v>45796.780000000006</v>
      </c>
      <c r="T50" s="62"/>
      <c r="U50" s="37">
        <f t="shared" si="1"/>
        <v>-1027.0899999999892</v>
      </c>
      <c r="V50" s="38">
        <f t="shared" si="2"/>
        <v>-2.1935179642348857E-2</v>
      </c>
      <c r="X50" s="63"/>
      <c r="Y50" s="53"/>
      <c r="Z50" s="54">
        <f>SUM(Z47:Z49)</f>
        <v>49160.810000000005</v>
      </c>
      <c r="AA50" s="62"/>
      <c r="AB50" s="37">
        <f t="shared" si="3"/>
        <v>3364.0299999999988</v>
      </c>
      <c r="AC50" s="38">
        <f t="shared" si="4"/>
        <v>7.3455601026971726E-2</v>
      </c>
      <c r="AE50" s="63"/>
      <c r="AF50" s="53"/>
      <c r="AG50" s="54">
        <f>SUM(AG47:AG49)</f>
        <v>50323.78</v>
      </c>
      <c r="AH50" s="62"/>
      <c r="AI50" s="37">
        <f t="shared" si="5"/>
        <v>1162.9699999999939</v>
      </c>
      <c r="AJ50" s="38">
        <f t="shared" si="6"/>
        <v>2.3656445042300845E-2</v>
      </c>
      <c r="AL50" s="63"/>
      <c r="AM50" s="53"/>
      <c r="AN50" s="54">
        <f>SUM(AN47:AN49)</f>
        <v>51068.06</v>
      </c>
      <c r="AO50" s="62"/>
      <c r="AP50" s="37">
        <f t="shared" si="7"/>
        <v>744.27999999999884</v>
      </c>
      <c r="AQ50" s="38">
        <f t="shared" si="8"/>
        <v>1.478982699630272E-2</v>
      </c>
    </row>
    <row r="51" spans="2:43" ht="25" x14ac:dyDescent="0.25">
      <c r="B51" s="65" t="s">
        <v>31</v>
      </c>
      <c r="C51" s="21"/>
      <c r="D51" s="22" t="s">
        <v>20</v>
      </c>
      <c r="E51" s="23"/>
      <c r="F51" s="66">
        <f>'Proposed Rates'!D181</f>
        <v>3.3999999999999998E-3</v>
      </c>
      <c r="G51" s="58">
        <f>F18+G45</f>
        <v>1320296.25</v>
      </c>
      <c r="H51" s="67">
        <f t="shared" ref="H51:H54" si="60">G51*F51</f>
        <v>4489.0072499999997</v>
      </c>
      <c r="I51" s="27"/>
      <c r="J51" s="66">
        <f>'Proposed Rates'!E181</f>
        <v>3.3999999999999998E-3</v>
      </c>
      <c r="K51" s="58">
        <f>F18+K45</f>
        <v>1320679.5</v>
      </c>
      <c r="L51" s="67">
        <f t="shared" ref="L51:L54" si="61">K51*J51</f>
        <v>4490.3103000000001</v>
      </c>
      <c r="M51" s="27"/>
      <c r="N51" s="30">
        <f t="shared" si="58"/>
        <v>1.3030500000004395</v>
      </c>
      <c r="O51" s="68">
        <f t="shared" si="59"/>
        <v>2.9027576197397312E-4</v>
      </c>
      <c r="Q51" s="66">
        <f>'Proposed Rates'!F181</f>
        <v>3.3999999999999998E-3</v>
      </c>
      <c r="R51" s="58">
        <f>F18+R45</f>
        <v>1320679.5</v>
      </c>
      <c r="S51" s="67">
        <f t="shared" ref="S51:S54" si="62">R51*Q51</f>
        <v>4490.3103000000001</v>
      </c>
      <c r="T51" s="27"/>
      <c r="U51" s="30">
        <f t="shared" si="1"/>
        <v>0</v>
      </c>
      <c r="V51" s="68">
        <f t="shared" si="2"/>
        <v>0</v>
      </c>
      <c r="X51" s="66">
        <f>'Proposed Rates'!G181</f>
        <v>3.3999999999999998E-3</v>
      </c>
      <c r="Y51" s="58">
        <f>F18+Y45</f>
        <v>1320679.5</v>
      </c>
      <c r="Z51" s="67">
        <f t="shared" ref="Z51:Z54" si="63">Y51*X51</f>
        <v>4490.3103000000001</v>
      </c>
      <c r="AA51" s="27"/>
      <c r="AB51" s="30">
        <f t="shared" si="3"/>
        <v>0</v>
      </c>
      <c r="AC51" s="68">
        <f t="shared" si="4"/>
        <v>0</v>
      </c>
      <c r="AE51" s="66">
        <f>'Proposed Rates'!H181</f>
        <v>3.3999999999999998E-3</v>
      </c>
      <c r="AF51" s="58">
        <f>F18+AF45</f>
        <v>1320679.5</v>
      </c>
      <c r="AG51" s="67">
        <f t="shared" ref="AG51:AG54" si="64">AF51*AE51</f>
        <v>4490.3103000000001</v>
      </c>
      <c r="AH51" s="27"/>
      <c r="AI51" s="30">
        <f t="shared" si="5"/>
        <v>0</v>
      </c>
      <c r="AJ51" s="68">
        <f t="shared" si="6"/>
        <v>0</v>
      </c>
      <c r="AL51" s="66">
        <f>'Proposed Rates'!I181</f>
        <v>3.3999999999999998E-3</v>
      </c>
      <c r="AM51" s="58">
        <f>F18+AM45</f>
        <v>1320679.5</v>
      </c>
      <c r="AN51" s="67">
        <f t="shared" ref="AN51:AN54" si="65">AM51*AL51</f>
        <v>4490.3103000000001</v>
      </c>
      <c r="AO51" s="27"/>
      <c r="AP51" s="30">
        <f t="shared" si="7"/>
        <v>0</v>
      </c>
      <c r="AQ51" s="68">
        <f t="shared" si="8"/>
        <v>0</v>
      </c>
    </row>
    <row r="52" spans="2:43" ht="25" x14ac:dyDescent="0.25">
      <c r="B52" s="65" t="s">
        <v>32</v>
      </c>
      <c r="C52" s="21"/>
      <c r="D52" s="22" t="s">
        <v>20</v>
      </c>
      <c r="E52" s="23"/>
      <c r="F52" s="66">
        <f>'Proposed Rates'!D195</f>
        <v>5.0000000000000001E-4</v>
      </c>
      <c r="G52" s="58">
        <f>G51</f>
        <v>1320296.25</v>
      </c>
      <c r="H52" s="67">
        <f t="shared" si="60"/>
        <v>660.14812500000005</v>
      </c>
      <c r="I52" s="27"/>
      <c r="J52" s="66">
        <f>'Proposed Rates'!E195</f>
        <v>5.0000000000000001E-4</v>
      </c>
      <c r="K52" s="58">
        <f>F18+K45</f>
        <v>1320679.5</v>
      </c>
      <c r="L52" s="67">
        <f t="shared" si="61"/>
        <v>660.33974999999998</v>
      </c>
      <c r="M52" s="27"/>
      <c r="N52" s="30">
        <f t="shared" si="58"/>
        <v>0.19162499999993088</v>
      </c>
      <c r="O52" s="68">
        <f t="shared" si="59"/>
        <v>2.9027576197377048E-4</v>
      </c>
      <c r="Q52" s="66">
        <f>'Proposed Rates'!F195</f>
        <v>5.0000000000000001E-4</v>
      </c>
      <c r="R52" s="58">
        <f>F18+R45</f>
        <v>1320679.5</v>
      </c>
      <c r="S52" s="67">
        <f t="shared" si="62"/>
        <v>660.33974999999998</v>
      </c>
      <c r="T52" s="27"/>
      <c r="U52" s="30">
        <f t="shared" si="1"/>
        <v>0</v>
      </c>
      <c r="V52" s="68">
        <f t="shared" si="2"/>
        <v>0</v>
      </c>
      <c r="X52" s="66">
        <f>'Proposed Rates'!G195</f>
        <v>5.0000000000000001E-4</v>
      </c>
      <c r="Y52" s="58">
        <f>F18+Y45</f>
        <v>1320679.5</v>
      </c>
      <c r="Z52" s="67">
        <f t="shared" si="63"/>
        <v>660.33974999999998</v>
      </c>
      <c r="AA52" s="27"/>
      <c r="AB52" s="30">
        <f t="shared" si="3"/>
        <v>0</v>
      </c>
      <c r="AC52" s="68">
        <f t="shared" si="4"/>
        <v>0</v>
      </c>
      <c r="AE52" s="66">
        <f>'Proposed Rates'!H195</f>
        <v>5.0000000000000001E-4</v>
      </c>
      <c r="AF52" s="58">
        <f>F18+AF45</f>
        <v>1320679.5</v>
      </c>
      <c r="AG52" s="67">
        <f t="shared" si="64"/>
        <v>660.33974999999998</v>
      </c>
      <c r="AH52" s="27"/>
      <c r="AI52" s="30">
        <f t="shared" si="5"/>
        <v>0</v>
      </c>
      <c r="AJ52" s="68">
        <f t="shared" si="6"/>
        <v>0</v>
      </c>
      <c r="AL52" s="66">
        <f>'Proposed Rates'!I195</f>
        <v>5.0000000000000001E-4</v>
      </c>
      <c r="AM52" s="58">
        <f>F18+AM45</f>
        <v>1320679.5</v>
      </c>
      <c r="AN52" s="67">
        <f t="shared" si="65"/>
        <v>660.33974999999998</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124</v>
      </c>
      <c r="C54" s="21"/>
      <c r="D54" s="22"/>
      <c r="E54" s="23"/>
      <c r="F54" s="66">
        <f>'Proposed Rates'!D229</f>
        <v>0.1101</v>
      </c>
      <c r="G54" s="71">
        <f>G52</f>
        <v>1320296.25</v>
      </c>
      <c r="H54" s="67">
        <f t="shared" si="60"/>
        <v>145364.61712500002</v>
      </c>
      <c r="I54" s="27"/>
      <c r="J54" s="66">
        <f>'Proposed Rates'!E229</f>
        <v>0.1101</v>
      </c>
      <c r="K54" s="71">
        <f>$F$18+K45</f>
        <v>1320679.5</v>
      </c>
      <c r="L54" s="67">
        <f t="shared" si="61"/>
        <v>145406.81294999999</v>
      </c>
      <c r="M54" s="27"/>
      <c r="N54" s="30">
        <f t="shared" si="58"/>
        <v>42.195824999973411</v>
      </c>
      <c r="O54" s="68">
        <f t="shared" si="59"/>
        <v>2.9027576197369225E-4</v>
      </c>
      <c r="Q54" s="66">
        <f>'Proposed Rates'!F229</f>
        <v>0.1101</v>
      </c>
      <c r="R54" s="71">
        <f>$F$18+R45</f>
        <v>1320679.5</v>
      </c>
      <c r="S54" s="67">
        <f t="shared" si="62"/>
        <v>145406.81294999999</v>
      </c>
      <c r="T54" s="27"/>
      <c r="U54" s="30">
        <f t="shared" si="1"/>
        <v>0</v>
      </c>
      <c r="V54" s="68">
        <f t="shared" si="2"/>
        <v>0</v>
      </c>
      <c r="X54" s="66">
        <f>'Proposed Rates'!G229</f>
        <v>0.1101</v>
      </c>
      <c r="Y54" s="71">
        <f>$F$18+Y45</f>
        <v>1320679.5</v>
      </c>
      <c r="Z54" s="67">
        <f t="shared" si="63"/>
        <v>145406.81294999999</v>
      </c>
      <c r="AA54" s="27"/>
      <c r="AB54" s="30">
        <f t="shared" si="3"/>
        <v>0</v>
      </c>
      <c r="AC54" s="68">
        <f t="shared" si="4"/>
        <v>0</v>
      </c>
      <c r="AE54" s="66">
        <f>'Proposed Rates'!H229</f>
        <v>0.1101</v>
      </c>
      <c r="AF54" s="71">
        <f>$F$18+AF45</f>
        <v>1320679.5</v>
      </c>
      <c r="AG54" s="67">
        <f t="shared" si="64"/>
        <v>145406.81294999999</v>
      </c>
      <c r="AH54" s="27"/>
      <c r="AI54" s="30">
        <f t="shared" si="5"/>
        <v>0</v>
      </c>
      <c r="AJ54" s="68">
        <f t="shared" si="6"/>
        <v>0</v>
      </c>
      <c r="AL54" s="66">
        <f>'Proposed Rates'!I229</f>
        <v>0.1101</v>
      </c>
      <c r="AM54" s="71">
        <f>$F$18+AM45</f>
        <v>1320679.5</v>
      </c>
      <c r="AN54" s="67">
        <f t="shared" si="65"/>
        <v>145406.81294999999</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192208.54250000004</v>
      </c>
      <c r="I60" s="94"/>
      <c r="J60" s="95"/>
      <c r="K60" s="95"/>
      <c r="L60" s="93">
        <f>SUM(L51:L56,L50)</f>
        <v>197381.95299999998</v>
      </c>
      <c r="M60" s="96"/>
      <c r="N60" s="97">
        <f t="shared" ref="N60" si="66">L60-H60</f>
        <v>5173.4104999999399</v>
      </c>
      <c r="O60" s="98">
        <f t="shared" ref="O60" si="67">IF((H60)=0,"",(N60/H60))</f>
        <v>2.6915611724176822E-2</v>
      </c>
      <c r="Q60" s="95"/>
      <c r="R60" s="95"/>
      <c r="S60" s="93">
        <f>SUM(S51:S56,S50)</f>
        <v>196354.883</v>
      </c>
      <c r="T60" s="96"/>
      <c r="U60" s="97">
        <f t="shared" si="1"/>
        <v>-1027.0699999999779</v>
      </c>
      <c r="V60" s="98">
        <f>IF((L60)=0,"",(U60/L60))</f>
        <v>-5.2034645740888881E-3</v>
      </c>
      <c r="X60" s="95"/>
      <c r="Y60" s="95"/>
      <c r="Z60" s="93">
        <f>SUM(Z51:Z56,Z50)</f>
        <v>199718.93299999999</v>
      </c>
      <c r="AA60" s="96"/>
      <c r="AB60" s="97">
        <f t="shared" si="3"/>
        <v>3364.0499999999884</v>
      </c>
      <c r="AC60" s="98">
        <f>IF((S60)=0,"",(AB60/S60))</f>
        <v>1.7132499831949626E-2</v>
      </c>
      <c r="AE60" s="95"/>
      <c r="AF60" s="95"/>
      <c r="AG60" s="93">
        <f>SUM(AG51:AG56,AG50)</f>
        <v>200881.92299999998</v>
      </c>
      <c r="AH60" s="96"/>
      <c r="AI60" s="97">
        <f t="shared" ref="AI60:AI64" si="68">AG60-Z60</f>
        <v>1162.9899999999907</v>
      </c>
      <c r="AJ60" s="98">
        <f>IF((Z60)=0,"",(AI60/Z60))</f>
        <v>5.8231334532514792E-3</v>
      </c>
      <c r="AL60" s="95"/>
      <c r="AM60" s="95"/>
      <c r="AN60" s="93">
        <f>SUM(AN51:AN56,AN50)</f>
        <v>201626.223</v>
      </c>
      <c r="AO60" s="96"/>
      <c r="AP60" s="97">
        <f t="shared" ref="AP60:AP64" si="69">AN60-AG60</f>
        <v>744.30000000001746</v>
      </c>
      <c r="AQ60" s="98">
        <f>IF((AG60)=0,"",(AP60/AG60))</f>
        <v>3.705161663551068E-3</v>
      </c>
    </row>
    <row r="61" spans="2:43" x14ac:dyDescent="0.25">
      <c r="B61" s="99" t="s">
        <v>40</v>
      </c>
      <c r="C61" s="21"/>
      <c r="D61" s="21"/>
      <c r="E61" s="21"/>
      <c r="F61" s="100">
        <v>0.13</v>
      </c>
      <c r="G61" s="101"/>
      <c r="H61" s="102">
        <f>H60*F61</f>
        <v>24987.110525000007</v>
      </c>
      <c r="I61" s="103"/>
      <c r="J61" s="104">
        <v>0.13</v>
      </c>
      <c r="K61" s="103"/>
      <c r="L61" s="105">
        <f>L60*J61</f>
        <v>25659.653889999998</v>
      </c>
      <c r="M61" s="106"/>
      <c r="N61" s="107">
        <f t="shared" si="58"/>
        <v>672.54336499999044</v>
      </c>
      <c r="O61" s="108">
        <f t="shared" si="59"/>
        <v>2.6915611724176749E-2</v>
      </c>
      <c r="Q61" s="104">
        <v>0.13</v>
      </c>
      <c r="R61" s="103"/>
      <c r="S61" s="105">
        <f>S60*Q61</f>
        <v>25526.13479</v>
      </c>
      <c r="T61" s="106"/>
      <c r="U61" s="107">
        <f t="shared" si="1"/>
        <v>-133.51909999999771</v>
      </c>
      <c r="V61" s="108">
        <f t="shared" ref="V61:V70" si="70">IF((L61)=0,"",(U61/L61))</f>
        <v>-5.2034645740889106E-3</v>
      </c>
      <c r="X61" s="104">
        <v>0.13</v>
      </c>
      <c r="Y61" s="103"/>
      <c r="Z61" s="105">
        <f>Z60*X61</f>
        <v>25963.461289999999</v>
      </c>
      <c r="AA61" s="106"/>
      <c r="AB61" s="107">
        <f t="shared" si="3"/>
        <v>437.32649999999921</v>
      </c>
      <c r="AC61" s="108">
        <f t="shared" ref="AC61:AC70" si="71">IF((S61)=0,"",(AB61/S61))</f>
        <v>1.7132499831949654E-2</v>
      </c>
      <c r="AE61" s="104">
        <v>0.13</v>
      </c>
      <c r="AF61" s="103"/>
      <c r="AG61" s="105">
        <f>AG60*AE61</f>
        <v>26114.649989999998</v>
      </c>
      <c r="AH61" s="106"/>
      <c r="AI61" s="107">
        <f t="shared" si="68"/>
        <v>151.18869999999879</v>
      </c>
      <c r="AJ61" s="108">
        <f t="shared" ref="AJ61:AJ70" si="72">IF((Z61)=0,"",(AI61/Z61))</f>
        <v>5.8231334532514792E-3</v>
      </c>
      <c r="AL61" s="104">
        <v>0.13</v>
      </c>
      <c r="AM61" s="103"/>
      <c r="AN61" s="105">
        <f>AN60*AL61</f>
        <v>26211.40899</v>
      </c>
      <c r="AO61" s="106"/>
      <c r="AP61" s="107">
        <f t="shared" si="69"/>
        <v>96.759000000001834</v>
      </c>
      <c r="AQ61" s="108">
        <f t="shared" ref="AQ61:AQ70" si="73">IF((AG61)=0,"",(AP61/AG61))</f>
        <v>3.7051616635510511E-3</v>
      </c>
    </row>
    <row r="62" spans="2:43" ht="13" x14ac:dyDescent="0.25">
      <c r="B62" s="109" t="s">
        <v>123</v>
      </c>
      <c r="C62" s="21"/>
      <c r="D62" s="21"/>
      <c r="E62" s="21"/>
      <c r="F62" s="110"/>
      <c r="G62" s="101"/>
      <c r="H62" s="102">
        <f>H60+H61</f>
        <v>217195.65302500004</v>
      </c>
      <c r="I62" s="103"/>
      <c r="J62" s="103"/>
      <c r="K62" s="103"/>
      <c r="L62" s="105">
        <f>L60+L61</f>
        <v>223041.60688999997</v>
      </c>
      <c r="M62" s="106"/>
      <c r="N62" s="107">
        <f t="shared" si="58"/>
        <v>5845.9538649999304</v>
      </c>
      <c r="O62" s="108">
        <f t="shared" si="59"/>
        <v>2.6915611724176815E-2</v>
      </c>
      <c r="Q62" s="103"/>
      <c r="R62" s="103"/>
      <c r="S62" s="105">
        <f>S60+S61</f>
        <v>221881.01779000001</v>
      </c>
      <c r="T62" s="106"/>
      <c r="U62" s="107">
        <f t="shared" si="1"/>
        <v>-1160.5890999999538</v>
      </c>
      <c r="V62" s="108">
        <f t="shared" si="70"/>
        <v>-5.2034645740887935E-3</v>
      </c>
      <c r="X62" s="103"/>
      <c r="Y62" s="103"/>
      <c r="Z62" s="105">
        <f>Z60+Z61</f>
        <v>225682.39429</v>
      </c>
      <c r="AA62" s="106"/>
      <c r="AB62" s="107">
        <f t="shared" si="3"/>
        <v>3801.3764999999839</v>
      </c>
      <c r="AC62" s="108">
        <f t="shared" si="71"/>
        <v>1.7132499831949612E-2</v>
      </c>
      <c r="AE62" s="103"/>
      <c r="AF62" s="103"/>
      <c r="AG62" s="105">
        <f>AG60+AG61</f>
        <v>226996.57298999999</v>
      </c>
      <c r="AH62" s="106"/>
      <c r="AI62" s="107">
        <f t="shared" si="68"/>
        <v>1314.1786999999895</v>
      </c>
      <c r="AJ62" s="108">
        <f t="shared" si="72"/>
        <v>5.8231334532514783E-3</v>
      </c>
      <c r="AL62" s="103"/>
      <c r="AM62" s="103"/>
      <c r="AN62" s="105">
        <f>AN60+AN61</f>
        <v>227837.63198999999</v>
      </c>
      <c r="AO62" s="106"/>
      <c r="AP62" s="107">
        <f t="shared" si="69"/>
        <v>841.05900000000838</v>
      </c>
      <c r="AQ62" s="108">
        <f t="shared" si="73"/>
        <v>3.7051616635510177E-3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59"/>
        <v/>
      </c>
      <c r="Q63" s="103"/>
      <c r="R63" s="103"/>
      <c r="S63" s="174">
        <f>Q63*S60</f>
        <v>0</v>
      </c>
      <c r="T63" s="106"/>
      <c r="U63" s="112">
        <f t="shared" si="1"/>
        <v>0</v>
      </c>
      <c r="V63" s="113" t="str">
        <f t="shared" si="70"/>
        <v/>
      </c>
      <c r="X63" s="103"/>
      <c r="Y63" s="103"/>
      <c r="Z63" s="174">
        <f>X63*Z60</f>
        <v>0</v>
      </c>
      <c r="AA63" s="106"/>
      <c r="AB63" s="112">
        <f t="shared" si="3"/>
        <v>0</v>
      </c>
      <c r="AC63" s="113" t="str">
        <f t="shared" si="71"/>
        <v/>
      </c>
      <c r="AE63" s="103"/>
      <c r="AF63" s="103"/>
      <c r="AG63" s="174">
        <f>AE63*AG60</f>
        <v>0</v>
      </c>
      <c r="AH63" s="106"/>
      <c r="AI63" s="112">
        <f t="shared" si="68"/>
        <v>0</v>
      </c>
      <c r="AJ63" s="113" t="str">
        <f t="shared" si="72"/>
        <v/>
      </c>
      <c r="AL63" s="103"/>
      <c r="AM63" s="103"/>
      <c r="AN63" s="174">
        <f>AL63*AN60</f>
        <v>0</v>
      </c>
      <c r="AO63" s="106"/>
      <c r="AP63" s="112">
        <f t="shared" si="69"/>
        <v>0</v>
      </c>
      <c r="AQ63" s="113" t="str">
        <f t="shared" si="73"/>
        <v/>
      </c>
    </row>
    <row r="64" spans="2:43" ht="13.5" customHeight="1" thickBot="1" x14ac:dyDescent="0.3">
      <c r="B64" s="406" t="s">
        <v>126</v>
      </c>
      <c r="C64" s="406"/>
      <c r="D64" s="406"/>
      <c r="E64" s="114"/>
      <c r="F64" s="115"/>
      <c r="G64" s="116"/>
      <c r="H64" s="117">
        <f>H62-H63</f>
        <v>217195.65302500004</v>
      </c>
      <c r="I64" s="118"/>
      <c r="J64" s="118"/>
      <c r="K64" s="118"/>
      <c r="L64" s="119">
        <f>L62-L63</f>
        <v>223041.60688999997</v>
      </c>
      <c r="M64" s="120"/>
      <c r="N64" s="121">
        <f t="shared" si="58"/>
        <v>5845.9538649999304</v>
      </c>
      <c r="O64" s="122">
        <f t="shared" si="59"/>
        <v>2.6915611724176815E-2</v>
      </c>
      <c r="Q64" s="118"/>
      <c r="R64" s="118"/>
      <c r="S64" s="119">
        <f>S62-S63</f>
        <v>221881.01779000001</v>
      </c>
      <c r="T64" s="120"/>
      <c r="U64" s="121">
        <f t="shared" si="1"/>
        <v>-1160.5890999999538</v>
      </c>
      <c r="V64" s="122">
        <f t="shared" si="70"/>
        <v>-5.2034645740887935E-3</v>
      </c>
      <c r="X64" s="118"/>
      <c r="Y64" s="118"/>
      <c r="Z64" s="119">
        <f>Z62-Z63</f>
        <v>225682.39429</v>
      </c>
      <c r="AA64" s="120"/>
      <c r="AB64" s="121">
        <f t="shared" si="3"/>
        <v>3801.3764999999839</v>
      </c>
      <c r="AC64" s="122">
        <f t="shared" si="71"/>
        <v>1.7132499831949612E-2</v>
      </c>
      <c r="AE64" s="118"/>
      <c r="AF64" s="118"/>
      <c r="AG64" s="119">
        <f>AG62-AG63</f>
        <v>226996.57298999999</v>
      </c>
      <c r="AH64" s="120"/>
      <c r="AI64" s="121">
        <f t="shared" si="68"/>
        <v>1314.1786999999895</v>
      </c>
      <c r="AJ64" s="122">
        <f t="shared" si="72"/>
        <v>5.8231334532514783E-3</v>
      </c>
      <c r="AL64" s="118"/>
      <c r="AM64" s="118"/>
      <c r="AN64" s="119">
        <f>AN62-AN63</f>
        <v>227837.63198999999</v>
      </c>
      <c r="AO64" s="120"/>
      <c r="AP64" s="121">
        <f t="shared" si="69"/>
        <v>841.05900000000838</v>
      </c>
      <c r="AQ64" s="122">
        <f t="shared" si="73"/>
        <v>3.7051616635510177E-3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46843.925375000006</v>
      </c>
      <c r="I66" s="134"/>
      <c r="J66" s="135"/>
      <c r="K66" s="135"/>
      <c r="L66" s="133">
        <f>SUM(L57:L58,L50,L51:L53)</f>
        <v>51975.140049999995</v>
      </c>
      <c r="M66" s="136"/>
      <c r="N66" s="137">
        <f t="shared" ref="N66:N70" si="74">L66-H66</f>
        <v>5131.2146749999883</v>
      </c>
      <c r="O66" s="98">
        <f t="shared" ref="O66:O70" si="75">IF((H66)=0,"",(N66/H66))</f>
        <v>0.1095385289324718</v>
      </c>
      <c r="Q66" s="135"/>
      <c r="R66" s="135"/>
      <c r="S66" s="133">
        <f>SUM(S57:S58,S50,S51:S53)</f>
        <v>50948.070050000002</v>
      </c>
      <c r="T66" s="136"/>
      <c r="U66" s="137">
        <f t="shared" si="1"/>
        <v>-1027.0699999999924</v>
      </c>
      <c r="V66" s="98">
        <f t="shared" si="70"/>
        <v>-1.9760793314110417E-2</v>
      </c>
      <c r="X66" s="135"/>
      <c r="Y66" s="135"/>
      <c r="Z66" s="133">
        <f>SUM(Z57:Z58,Z50,Z51:Z53)</f>
        <v>54312.120050000005</v>
      </c>
      <c r="AA66" s="136"/>
      <c r="AB66" s="137">
        <f t="shared" si="3"/>
        <v>3364.0500000000029</v>
      </c>
      <c r="AC66" s="98">
        <f t="shared" si="71"/>
        <v>6.6028997697038433E-2</v>
      </c>
      <c r="AE66" s="135"/>
      <c r="AF66" s="135"/>
      <c r="AG66" s="133">
        <f>SUM(AG57:AG58,AG50,AG51:AG53)</f>
        <v>55475.110049999996</v>
      </c>
      <c r="AH66" s="136"/>
      <c r="AI66" s="137">
        <f t="shared" ref="AI66:AI70" si="76">AG66-Z66</f>
        <v>1162.9899999999907</v>
      </c>
      <c r="AJ66" s="98">
        <f t="shared" si="72"/>
        <v>2.1413084205318008E-2</v>
      </c>
      <c r="AL66" s="135"/>
      <c r="AM66" s="135"/>
      <c r="AN66" s="133">
        <f>SUM(AN57:AN58,AN50,AN51:AN53)</f>
        <v>56219.410049999991</v>
      </c>
      <c r="AO66" s="136"/>
      <c r="AP66" s="137">
        <f t="shared" ref="AP66:AP70" si="77">AN66-AG66</f>
        <v>744.29999999999563</v>
      </c>
      <c r="AQ66" s="98">
        <f t="shared" si="73"/>
        <v>1.3416827822948963E-2</v>
      </c>
    </row>
    <row r="67" spans="1:43" s="79" customFormat="1" x14ac:dyDescent="0.25">
      <c r="B67" s="138" t="s">
        <v>40</v>
      </c>
      <c r="C67" s="73"/>
      <c r="D67" s="73"/>
      <c r="E67" s="73"/>
      <c r="F67" s="139">
        <v>0.13</v>
      </c>
      <c r="G67" s="132"/>
      <c r="H67" s="140">
        <f>H66*F67</f>
        <v>6089.7102987500011</v>
      </c>
      <c r="I67" s="141"/>
      <c r="J67" s="142">
        <v>0.13</v>
      </c>
      <c r="K67" s="143"/>
      <c r="L67" s="144">
        <f>L66*J67</f>
        <v>6756.7682064999999</v>
      </c>
      <c r="M67" s="145"/>
      <c r="N67" s="146">
        <f t="shared" si="74"/>
        <v>667.05790774999878</v>
      </c>
      <c r="O67" s="108">
        <f t="shared" si="75"/>
        <v>0.10953852893247185</v>
      </c>
      <c r="Q67" s="142">
        <v>0.13</v>
      </c>
      <c r="R67" s="143"/>
      <c r="S67" s="144">
        <f>S66*Q67</f>
        <v>6623.2491065000004</v>
      </c>
      <c r="T67" s="145"/>
      <c r="U67" s="146">
        <f t="shared" si="1"/>
        <v>-133.51909999999953</v>
      </c>
      <c r="V67" s="108">
        <f t="shared" si="70"/>
        <v>-1.976079331411049E-2</v>
      </c>
      <c r="X67" s="142">
        <v>0.13</v>
      </c>
      <c r="Y67" s="143"/>
      <c r="Z67" s="144">
        <f>Z66*X67</f>
        <v>7060.5756065000005</v>
      </c>
      <c r="AA67" s="145"/>
      <c r="AB67" s="146">
        <f t="shared" si="3"/>
        <v>437.32650000000012</v>
      </c>
      <c r="AC67" s="108">
        <f t="shared" si="71"/>
        <v>6.6028997697038391E-2</v>
      </c>
      <c r="AE67" s="142">
        <v>0.13</v>
      </c>
      <c r="AF67" s="143"/>
      <c r="AG67" s="144">
        <f>AG66*AE67</f>
        <v>7211.7643064999993</v>
      </c>
      <c r="AH67" s="145"/>
      <c r="AI67" s="146">
        <f t="shared" si="76"/>
        <v>151.18869999999879</v>
      </c>
      <c r="AJ67" s="108">
        <f t="shared" si="72"/>
        <v>2.1413084205318011E-2</v>
      </c>
      <c r="AL67" s="142">
        <v>0.13</v>
      </c>
      <c r="AM67" s="143"/>
      <c r="AN67" s="144">
        <f>AN66*AL67</f>
        <v>7308.5233064999993</v>
      </c>
      <c r="AO67" s="145"/>
      <c r="AP67" s="146">
        <f t="shared" si="77"/>
        <v>96.759000000000015</v>
      </c>
      <c r="AQ67" s="108">
        <f t="shared" si="73"/>
        <v>1.3416827822949045E-2</v>
      </c>
    </row>
    <row r="68" spans="1:43" s="79" customFormat="1" ht="13" x14ac:dyDescent="0.25">
      <c r="B68" s="147" t="s">
        <v>41</v>
      </c>
      <c r="C68" s="73"/>
      <c r="D68" s="73"/>
      <c r="E68" s="73"/>
      <c r="F68" s="148"/>
      <c r="G68" s="149"/>
      <c r="H68" s="140">
        <f>H66+H67</f>
        <v>52933.63567375001</v>
      </c>
      <c r="I68" s="141"/>
      <c r="J68" s="141"/>
      <c r="K68" s="141"/>
      <c r="L68" s="144">
        <f>L66+L67</f>
        <v>58731.908256499992</v>
      </c>
      <c r="M68" s="145"/>
      <c r="N68" s="146">
        <f t="shared" si="74"/>
        <v>5798.2725827499817</v>
      </c>
      <c r="O68" s="108">
        <f t="shared" si="75"/>
        <v>0.10953852893247171</v>
      </c>
      <c r="Q68" s="141"/>
      <c r="R68" s="141"/>
      <c r="S68" s="144">
        <f>S66+S67</f>
        <v>57571.319156500002</v>
      </c>
      <c r="T68" s="145"/>
      <c r="U68" s="146">
        <f t="shared" si="1"/>
        <v>-1160.5890999999901</v>
      </c>
      <c r="V68" s="108">
        <f t="shared" si="70"/>
        <v>-1.9760793314110396E-2</v>
      </c>
      <c r="X68" s="141"/>
      <c r="Y68" s="141"/>
      <c r="Z68" s="144">
        <f>Z66+Z67</f>
        <v>61372.695656500007</v>
      </c>
      <c r="AA68" s="145"/>
      <c r="AB68" s="146">
        <f t="shared" si="3"/>
        <v>3801.3765000000058</v>
      </c>
      <c r="AC68" s="108">
        <f t="shared" si="71"/>
        <v>6.6028997697038475E-2</v>
      </c>
      <c r="AE68" s="141"/>
      <c r="AF68" s="141"/>
      <c r="AG68" s="144">
        <f>AG66+AG67</f>
        <v>62686.874356499997</v>
      </c>
      <c r="AH68" s="145"/>
      <c r="AI68" s="146">
        <f t="shared" si="76"/>
        <v>1314.1786999999895</v>
      </c>
      <c r="AJ68" s="108">
        <f t="shared" si="72"/>
        <v>2.1413084205318008E-2</v>
      </c>
      <c r="AL68" s="141"/>
      <c r="AM68" s="141"/>
      <c r="AN68" s="144">
        <f>AN66+AN67</f>
        <v>63527.933356499991</v>
      </c>
      <c r="AO68" s="145"/>
      <c r="AP68" s="146">
        <f t="shared" si="77"/>
        <v>841.05899999999383</v>
      </c>
      <c r="AQ68" s="108">
        <f t="shared" si="73"/>
        <v>1.3416827822948944E-2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74"/>
        <v>0</v>
      </c>
      <c r="O69" s="113" t="str">
        <f t="shared" si="75"/>
        <v/>
      </c>
      <c r="Q69" s="141"/>
      <c r="R69" s="141"/>
      <c r="S69" s="175">
        <f>Q69*S66</f>
        <v>0</v>
      </c>
      <c r="T69" s="145"/>
      <c r="U69" s="151">
        <f t="shared" si="1"/>
        <v>0</v>
      </c>
      <c r="V69" s="113" t="str">
        <f t="shared" si="70"/>
        <v/>
      </c>
      <c r="X69" s="141"/>
      <c r="Y69" s="141"/>
      <c r="Z69" s="175">
        <f>X69*Z66</f>
        <v>0</v>
      </c>
      <c r="AA69" s="145"/>
      <c r="AB69" s="151">
        <f t="shared" si="3"/>
        <v>0</v>
      </c>
      <c r="AC69" s="113" t="str">
        <f t="shared" si="71"/>
        <v/>
      </c>
      <c r="AE69" s="141"/>
      <c r="AF69" s="141"/>
      <c r="AG69" s="175">
        <f>AE69*AG66</f>
        <v>0</v>
      </c>
      <c r="AH69" s="145"/>
      <c r="AI69" s="151">
        <f t="shared" si="76"/>
        <v>0</v>
      </c>
      <c r="AJ69" s="113" t="str">
        <f t="shared" si="72"/>
        <v/>
      </c>
      <c r="AL69" s="141"/>
      <c r="AM69" s="141"/>
      <c r="AN69" s="175">
        <f>AL69*AN66</f>
        <v>0</v>
      </c>
      <c r="AO69" s="145"/>
      <c r="AP69" s="151">
        <f t="shared" si="77"/>
        <v>0</v>
      </c>
      <c r="AQ69" s="113" t="str">
        <f t="shared" si="73"/>
        <v/>
      </c>
    </row>
    <row r="70" spans="1:43" s="79" customFormat="1" ht="13.5" customHeight="1" thickBot="1" x14ac:dyDescent="0.3">
      <c r="B70" s="400" t="s">
        <v>128</v>
      </c>
      <c r="C70" s="400"/>
      <c r="D70" s="400"/>
      <c r="E70" s="152"/>
      <c r="F70" s="153"/>
      <c r="G70" s="154"/>
      <c r="H70" s="155">
        <f>H68-H69</f>
        <v>52933.63567375001</v>
      </c>
      <c r="I70" s="156"/>
      <c r="J70" s="156"/>
      <c r="K70" s="156"/>
      <c r="L70" s="157">
        <f>L68-L69</f>
        <v>58731.908256499992</v>
      </c>
      <c r="M70" s="158"/>
      <c r="N70" s="159">
        <f t="shared" si="74"/>
        <v>5798.2725827499817</v>
      </c>
      <c r="O70" s="160">
        <f t="shared" si="75"/>
        <v>0.10953852893247171</v>
      </c>
      <c r="Q70" s="156"/>
      <c r="R70" s="156"/>
      <c r="S70" s="157">
        <f>S68-S69</f>
        <v>57571.319156500002</v>
      </c>
      <c r="T70" s="158"/>
      <c r="U70" s="159">
        <f t="shared" si="1"/>
        <v>-1160.5890999999901</v>
      </c>
      <c r="V70" s="160">
        <f t="shared" si="70"/>
        <v>-1.9760793314110396E-2</v>
      </c>
      <c r="X70" s="156"/>
      <c r="Y70" s="156"/>
      <c r="Z70" s="157">
        <f>Z68-Z69</f>
        <v>61372.695656500007</v>
      </c>
      <c r="AA70" s="158"/>
      <c r="AB70" s="159">
        <f t="shared" si="3"/>
        <v>3801.3765000000058</v>
      </c>
      <c r="AC70" s="160">
        <f t="shared" si="71"/>
        <v>6.6028997697038475E-2</v>
      </c>
      <c r="AE70" s="156"/>
      <c r="AF70" s="156"/>
      <c r="AG70" s="157">
        <f>AG68-AG69</f>
        <v>62686.874356499997</v>
      </c>
      <c r="AH70" s="158"/>
      <c r="AI70" s="159">
        <f t="shared" si="76"/>
        <v>1314.1786999999895</v>
      </c>
      <c r="AJ70" s="160">
        <f t="shared" si="72"/>
        <v>2.1413084205318008E-2</v>
      </c>
      <c r="AL70" s="156"/>
      <c r="AM70" s="156"/>
      <c r="AN70" s="157">
        <f>AN68-AN69</f>
        <v>63527.933356499991</v>
      </c>
      <c r="AO70" s="158"/>
      <c r="AP70" s="159">
        <f t="shared" si="77"/>
        <v>841.05899999999383</v>
      </c>
      <c r="AQ70" s="160">
        <f t="shared" si="73"/>
        <v>1.3416827822948944E-2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6</xdr:col>
                    <xdr:colOff>476250</xdr:colOff>
                    <xdr:row>16</xdr:row>
                    <xdr:rowOff>171450</xdr:rowOff>
                  </from>
                  <to>
                    <xdr:col>9</xdr:col>
                    <xdr:colOff>57150</xdr:colOff>
                    <xdr:row>18</xdr:row>
                    <xdr:rowOff>31750</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9</xdr:col>
                    <xdr:colOff>361950</xdr:colOff>
                    <xdr:row>16</xdr:row>
                    <xdr:rowOff>114300</xdr:rowOff>
                  </from>
                  <to>
                    <xdr:col>14</xdr:col>
                    <xdr:colOff>508000</xdr:colOff>
                    <xdr:row>18</xdr:row>
                    <xdr:rowOff>133350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12" zoomScale="85" zoomScaleNormal="85" zoomScaleSheetLayoutView="100" workbookViewId="0">
      <selection activeCell="Q32" sqref="Q32"/>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20" style="6" bestFit="1" customWidth="1"/>
    <col min="7" max="7" width="10.54296875" style="6" bestFit="1" customWidth="1"/>
    <col min="8" max="8" width="17.54296875" style="6" bestFit="1" customWidth="1"/>
    <col min="9" max="9" width="2.81640625" style="6" customWidth="1"/>
    <col min="10" max="10" width="11.81640625" style="6" bestFit="1" customWidth="1"/>
    <col min="11" max="11" width="9.81640625" style="6" bestFit="1" customWidth="1"/>
    <col min="12" max="12" width="18" style="6" bestFit="1" customWidth="1"/>
    <col min="13" max="13" width="2.81640625" style="6" customWidth="1"/>
    <col min="14" max="14" width="15.54296875" style="6" bestFit="1" customWidth="1"/>
    <col min="15" max="15" width="12" style="6" bestFit="1" customWidth="1"/>
    <col min="16" max="16" width="3.81640625" style="6" customWidth="1"/>
    <col min="17" max="17" width="11.54296875" style="6" bestFit="1" customWidth="1"/>
    <col min="18" max="18" width="9.81640625" style="6" bestFit="1" customWidth="1"/>
    <col min="19" max="19" width="17.7265625" style="6" bestFit="1" customWidth="1"/>
    <col min="20" max="20" width="2.7265625" style="6" bestFit="1" customWidth="1"/>
    <col min="21" max="21" width="15.81640625" style="6" bestFit="1" customWidth="1"/>
    <col min="22" max="22" width="12" style="6" bestFit="1" customWidth="1"/>
    <col min="23" max="23" width="4.54296875" style="6" customWidth="1"/>
    <col min="24" max="24" width="11.81640625" style="6" bestFit="1" customWidth="1"/>
    <col min="25" max="25" width="9.81640625" style="6" bestFit="1" customWidth="1"/>
    <col min="26" max="26" width="17.7265625" style="6" bestFit="1" customWidth="1"/>
    <col min="27" max="27" width="2.7265625" style="6" bestFit="1" customWidth="1"/>
    <col min="28" max="28" width="14.81640625" style="6" bestFit="1" customWidth="1"/>
    <col min="29" max="29" width="12" style="6" bestFit="1" customWidth="1"/>
    <col min="30" max="30" width="4.54296875" style="6" customWidth="1"/>
    <col min="31" max="31" width="12" style="6" bestFit="1" customWidth="1"/>
    <col min="32" max="32" width="9.81640625" style="6" bestFit="1" customWidth="1"/>
    <col min="33" max="33" width="17.7265625" style="6" bestFit="1" customWidth="1"/>
    <col min="34" max="34" width="2.7265625" style="6" bestFit="1" customWidth="1"/>
    <col min="35" max="35" width="15.1796875" style="6" bestFit="1" customWidth="1"/>
    <col min="36" max="36" width="12" style="6" bestFit="1" customWidth="1"/>
    <col min="37" max="37" width="4.54296875" style="6" customWidth="1"/>
    <col min="38" max="38" width="12" style="6" bestFit="1" customWidth="1"/>
    <col min="39" max="39" width="9.81640625" style="6" bestFit="1" customWidth="1"/>
    <col min="40" max="40" width="17.7265625" style="6" bestFit="1" customWidth="1"/>
    <col min="41" max="41" width="2.7265625" style="6" bestFit="1" customWidth="1"/>
    <col min="42" max="42" width="14.4531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62</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4000000</v>
      </c>
      <c r="G18" s="12" t="s">
        <v>7</v>
      </c>
    </row>
    <row r="19" spans="2:43" ht="13" x14ac:dyDescent="0.3">
      <c r="B19" s="11"/>
      <c r="F19" s="13">
        <v>7500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Rates'!D11</f>
        <v>15231.32</v>
      </c>
      <c r="G23" s="25">
        <v>1</v>
      </c>
      <c r="H23" s="26">
        <f>G23*F23</f>
        <v>15231.32</v>
      </c>
      <c r="I23" s="27"/>
      <c r="J23" s="177">
        <f>+'Proposed Rates'!E11</f>
        <v>15231.32</v>
      </c>
      <c r="K23" s="29">
        <v>1</v>
      </c>
      <c r="L23" s="26">
        <f>K23*J23</f>
        <v>15231.32</v>
      </c>
      <c r="M23" s="27"/>
      <c r="N23" s="30">
        <f>L23-H23</f>
        <v>0</v>
      </c>
      <c r="O23" s="31">
        <f>IF((H23)=0,"",(N23/H23))</f>
        <v>0</v>
      </c>
      <c r="Q23" s="177">
        <f>+'Proposed Rates'!F11</f>
        <v>15624.95</v>
      </c>
      <c r="R23" s="29">
        <v>1</v>
      </c>
      <c r="S23" s="26">
        <f>R23*Q23</f>
        <v>15624.95</v>
      </c>
      <c r="T23" s="27"/>
      <c r="U23" s="30">
        <f>S23-L23</f>
        <v>393.63000000000102</v>
      </c>
      <c r="V23" s="31">
        <f>IF((L23)=0,"",(U23/L23))</f>
        <v>2.5843459398134962E-2</v>
      </c>
      <c r="X23" s="177">
        <f>+'Proposed Rates'!G11</f>
        <v>15905.06</v>
      </c>
      <c r="Y23" s="29">
        <v>1</v>
      </c>
      <c r="Z23" s="26">
        <f>Y23*X23</f>
        <v>15905.06</v>
      </c>
      <c r="AA23" s="27"/>
      <c r="AB23" s="30">
        <f>Z23-S23</f>
        <v>280.10999999999876</v>
      </c>
      <c r="AC23" s="31">
        <f>IF((S23)=0,"",(AB23/S23))</f>
        <v>1.7927097366711494E-2</v>
      </c>
      <c r="AE23" s="177">
        <f>+'Proposed Rates'!H11</f>
        <v>15905.06</v>
      </c>
      <c r="AF23" s="29">
        <v>1</v>
      </c>
      <c r="AG23" s="26">
        <f>AF23*AE23</f>
        <v>15905.06</v>
      </c>
      <c r="AH23" s="27"/>
      <c r="AI23" s="30">
        <f>AG23-Z23</f>
        <v>0</v>
      </c>
      <c r="AJ23" s="31">
        <f>IF((Z23)=0,"",(AI23/Z23))</f>
        <v>0</v>
      </c>
      <c r="AL23" s="177">
        <f>+'Proposed Rates'!I11</f>
        <v>15905.06</v>
      </c>
      <c r="AM23" s="29">
        <v>1</v>
      </c>
      <c r="AN23" s="26">
        <f>AM23*AL23</f>
        <v>15905.06</v>
      </c>
      <c r="AO23" s="27"/>
      <c r="AP23" s="30">
        <f>AN23-AG23</f>
        <v>0</v>
      </c>
      <c r="AQ23" s="31">
        <f>IF((AG23)=0,"",(AP23/AG23))</f>
        <v>0</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Rates'!D85</f>
        <v>0</v>
      </c>
      <c r="G25" s="25">
        <f>$F$19</f>
        <v>7500</v>
      </c>
      <c r="H25" s="26">
        <f t="shared" si="0"/>
        <v>0</v>
      </c>
      <c r="I25" s="27"/>
      <c r="J25" s="28">
        <f>'Proposed Rates'!E85</f>
        <v>0</v>
      </c>
      <c r="K25" s="29">
        <f>$F$19</f>
        <v>7500</v>
      </c>
      <c r="L25" s="26">
        <f t="shared" ref="L25:L27" si="9">K25*J25</f>
        <v>0</v>
      </c>
      <c r="M25" s="27"/>
      <c r="N25" s="30">
        <f t="shared" ref="N25:N27" si="10">L25-H25</f>
        <v>0</v>
      </c>
      <c r="O25" s="31" t="str">
        <f t="shared" ref="O25:O27" si="11">IF((H25)=0,"",(N25/H25))</f>
        <v/>
      </c>
      <c r="Q25" s="28">
        <f>'Proposed Rates'!F85</f>
        <v>0</v>
      </c>
      <c r="R25" s="29">
        <f>$F$19</f>
        <v>7500</v>
      </c>
      <c r="S25" s="26">
        <f t="shared" ref="S25:S27" si="12">R25*Q25</f>
        <v>0</v>
      </c>
      <c r="T25" s="27"/>
      <c r="U25" s="30">
        <f t="shared" si="1"/>
        <v>0</v>
      </c>
      <c r="V25" s="31" t="str">
        <f t="shared" si="2"/>
        <v/>
      </c>
      <c r="X25" s="28">
        <f>'Proposed Rates'!G85</f>
        <v>0</v>
      </c>
      <c r="Y25" s="29">
        <f>$F$19</f>
        <v>7500</v>
      </c>
      <c r="Z25" s="26">
        <f t="shared" ref="Z25:Z27" si="13">Y25*X25</f>
        <v>0</v>
      </c>
      <c r="AA25" s="27"/>
      <c r="AB25" s="30">
        <f t="shared" si="3"/>
        <v>0</v>
      </c>
      <c r="AC25" s="31" t="str">
        <f t="shared" si="4"/>
        <v/>
      </c>
      <c r="AE25" s="28">
        <f>'Proposed Rates'!H85</f>
        <v>0</v>
      </c>
      <c r="AF25" s="29">
        <f>$F$19</f>
        <v>7500</v>
      </c>
      <c r="AG25" s="26">
        <f t="shared" ref="AG25:AG27" si="14">AF25*AE25</f>
        <v>0</v>
      </c>
      <c r="AH25" s="27"/>
      <c r="AI25" s="30">
        <f t="shared" si="5"/>
        <v>0</v>
      </c>
      <c r="AJ25" s="31" t="str">
        <f t="shared" si="6"/>
        <v/>
      </c>
      <c r="AL25" s="28">
        <f>'Proposed Rates'!I85</f>
        <v>0</v>
      </c>
      <c r="AM25" s="29">
        <f>$F$19</f>
        <v>7500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Rates'!D99</f>
        <v>0</v>
      </c>
      <c r="G26" s="25">
        <f t="shared" ref="G26:G27" si="16">$F$19</f>
        <v>7500</v>
      </c>
      <c r="H26" s="26">
        <f t="shared" si="0"/>
        <v>0</v>
      </c>
      <c r="I26" s="27"/>
      <c r="J26" s="28">
        <f>'Proposed Rates'!E99</f>
        <v>0</v>
      </c>
      <c r="K26" s="29">
        <f t="shared" ref="K26:K27" si="17">$F$19</f>
        <v>7500</v>
      </c>
      <c r="L26" s="26">
        <f t="shared" si="9"/>
        <v>0</v>
      </c>
      <c r="M26" s="27"/>
      <c r="N26" s="30">
        <f t="shared" si="10"/>
        <v>0</v>
      </c>
      <c r="O26" s="31" t="str">
        <f t="shared" si="11"/>
        <v/>
      </c>
      <c r="Q26" s="28">
        <f>'Proposed Rates'!F99</f>
        <v>0</v>
      </c>
      <c r="R26" s="29">
        <f t="shared" ref="R26:R27" si="18">$F$19</f>
        <v>7500</v>
      </c>
      <c r="S26" s="26">
        <f t="shared" si="12"/>
        <v>0</v>
      </c>
      <c r="T26" s="27"/>
      <c r="U26" s="30">
        <f t="shared" si="1"/>
        <v>0</v>
      </c>
      <c r="V26" s="31" t="str">
        <f t="shared" si="2"/>
        <v/>
      </c>
      <c r="X26" s="28">
        <f>'Proposed Rates'!G99</f>
        <v>0</v>
      </c>
      <c r="Y26" s="29">
        <f t="shared" ref="Y26:Y27" si="19">$F$19</f>
        <v>7500</v>
      </c>
      <c r="Z26" s="26">
        <f t="shared" si="13"/>
        <v>0</v>
      </c>
      <c r="AA26" s="27"/>
      <c r="AB26" s="30">
        <f t="shared" si="3"/>
        <v>0</v>
      </c>
      <c r="AC26" s="31" t="str">
        <f t="shared" si="4"/>
        <v/>
      </c>
      <c r="AE26" s="28">
        <f>'Proposed Rates'!H99</f>
        <v>0</v>
      </c>
      <c r="AF26" s="29">
        <f t="shared" ref="AF26:AF27" si="20">$F$19</f>
        <v>7500</v>
      </c>
      <c r="AG26" s="26">
        <f t="shared" si="14"/>
        <v>0</v>
      </c>
      <c r="AH26" s="27"/>
      <c r="AI26" s="30">
        <f t="shared" si="5"/>
        <v>0</v>
      </c>
      <c r="AJ26" s="31" t="str">
        <f t="shared" si="6"/>
        <v/>
      </c>
      <c r="AL26" s="28">
        <f>'Proposed Rates'!I99</f>
        <v>0</v>
      </c>
      <c r="AM26" s="29">
        <f t="shared" ref="AM26:AM27" si="21">$F$19</f>
        <v>7500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Rates'!D113</f>
        <v>0</v>
      </c>
      <c r="G27" s="25">
        <f t="shared" si="16"/>
        <v>7500</v>
      </c>
      <c r="H27" s="26">
        <f t="shared" si="0"/>
        <v>0</v>
      </c>
      <c r="I27" s="27"/>
      <c r="J27" s="28">
        <f>'Proposed Rates'!E113</f>
        <v>0</v>
      </c>
      <c r="K27" s="29">
        <f t="shared" si="17"/>
        <v>7500</v>
      </c>
      <c r="L27" s="26">
        <f t="shared" si="9"/>
        <v>0</v>
      </c>
      <c r="M27" s="27"/>
      <c r="N27" s="30">
        <f t="shared" si="10"/>
        <v>0</v>
      </c>
      <c r="O27" s="31" t="str">
        <f t="shared" si="11"/>
        <v/>
      </c>
      <c r="Q27" s="28">
        <f>'Proposed Rates'!F113</f>
        <v>0</v>
      </c>
      <c r="R27" s="29">
        <f t="shared" si="18"/>
        <v>7500</v>
      </c>
      <c r="S27" s="26">
        <f t="shared" si="12"/>
        <v>0</v>
      </c>
      <c r="T27" s="27"/>
      <c r="U27" s="30">
        <f t="shared" si="1"/>
        <v>0</v>
      </c>
      <c r="V27" s="31" t="str">
        <f t="shared" si="2"/>
        <v/>
      </c>
      <c r="X27" s="28">
        <f>'Proposed Rates'!G113</f>
        <v>0</v>
      </c>
      <c r="Y27" s="29">
        <f t="shared" si="19"/>
        <v>7500</v>
      </c>
      <c r="Z27" s="26">
        <f t="shared" si="13"/>
        <v>0</v>
      </c>
      <c r="AA27" s="27"/>
      <c r="AB27" s="30">
        <f t="shared" si="3"/>
        <v>0</v>
      </c>
      <c r="AC27" s="31" t="str">
        <f t="shared" si="4"/>
        <v/>
      </c>
      <c r="AE27" s="28">
        <f>'Proposed Rates'!H113</f>
        <v>0</v>
      </c>
      <c r="AF27" s="29">
        <f t="shared" si="20"/>
        <v>7500</v>
      </c>
      <c r="AG27" s="26">
        <f t="shared" si="14"/>
        <v>0</v>
      </c>
      <c r="AH27" s="27"/>
      <c r="AI27" s="30">
        <f t="shared" si="5"/>
        <v>0</v>
      </c>
      <c r="AJ27" s="31" t="str">
        <f t="shared" si="6"/>
        <v/>
      </c>
      <c r="AL27" s="28">
        <f>'Proposed Rates'!I113</f>
        <v>0</v>
      </c>
      <c r="AM27" s="29">
        <f t="shared" si="21"/>
        <v>7500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Rates'!D24</f>
        <v>4.2422000000000004</v>
      </c>
      <c r="G29" s="45">
        <f>+$F$19</f>
        <v>7500</v>
      </c>
      <c r="H29" s="26">
        <f t="shared" si="0"/>
        <v>31816.500000000004</v>
      </c>
      <c r="I29" s="27"/>
      <c r="J29" s="28">
        <f>+'Proposed Rates'!E24</f>
        <v>5.3135000000000003</v>
      </c>
      <c r="K29" s="45">
        <f>+$F$19</f>
        <v>7500</v>
      </c>
      <c r="L29" s="26">
        <f t="shared" si="22"/>
        <v>39851.25</v>
      </c>
      <c r="M29" s="27"/>
      <c r="N29" s="30">
        <f t="shared" si="23"/>
        <v>8034.7499999999964</v>
      </c>
      <c r="O29" s="31">
        <f t="shared" si="24"/>
        <v>0.25253406251473276</v>
      </c>
      <c r="Q29" s="28">
        <f>+'Proposed Rates'!F24</f>
        <v>5.7511999999999999</v>
      </c>
      <c r="R29" s="45">
        <f>+$F$19</f>
        <v>7500</v>
      </c>
      <c r="S29" s="26">
        <f t="shared" si="25"/>
        <v>43134</v>
      </c>
      <c r="T29" s="27"/>
      <c r="U29" s="30">
        <f t="shared" si="1"/>
        <v>3282.75</v>
      </c>
      <c r="V29" s="31">
        <f t="shared" si="2"/>
        <v>8.2375082337442368E-2</v>
      </c>
      <c r="X29" s="28">
        <f>+'Proposed Rates'!G24</f>
        <v>6.1551999999999998</v>
      </c>
      <c r="Y29" s="45">
        <f>+$F$19</f>
        <v>7500</v>
      </c>
      <c r="Z29" s="26">
        <f t="shared" si="26"/>
        <v>46164</v>
      </c>
      <c r="AA29" s="27"/>
      <c r="AB29" s="30">
        <f t="shared" si="3"/>
        <v>3030</v>
      </c>
      <c r="AC29" s="31">
        <f t="shared" si="4"/>
        <v>7.024620948671581E-2</v>
      </c>
      <c r="AE29" s="28">
        <f>+'Proposed Rates'!H24</f>
        <v>6.4493999999999998</v>
      </c>
      <c r="AF29" s="45">
        <f>+$F$19</f>
        <v>7500</v>
      </c>
      <c r="AG29" s="26">
        <f t="shared" si="27"/>
        <v>48370.5</v>
      </c>
      <c r="AH29" s="27"/>
      <c r="AI29" s="30">
        <f t="shared" si="5"/>
        <v>2206.5</v>
      </c>
      <c r="AJ29" s="31">
        <f t="shared" si="6"/>
        <v>4.7796984663374058E-2</v>
      </c>
      <c r="AL29" s="28">
        <f>+'Proposed Rates'!I24</f>
        <v>6.6395999999999997</v>
      </c>
      <c r="AM29" s="45">
        <f>+$F$19</f>
        <v>7500</v>
      </c>
      <c r="AN29" s="26">
        <f t="shared" si="28"/>
        <v>49797</v>
      </c>
      <c r="AO29" s="27"/>
      <c r="AP29" s="30">
        <f t="shared" si="7"/>
        <v>1426.5</v>
      </c>
      <c r="AQ29" s="31">
        <f t="shared" si="8"/>
        <v>2.949111545260024E-2</v>
      </c>
    </row>
    <row r="30" spans="2:43" x14ac:dyDescent="0.25">
      <c r="B30" s="21" t="s">
        <v>21</v>
      </c>
      <c r="C30" s="21"/>
      <c r="D30" s="22"/>
      <c r="E30" s="23"/>
      <c r="F30" s="24"/>
      <c r="G30" s="25">
        <f t="shared" ref="G30" si="29">$F$18</f>
        <v>4000000</v>
      </c>
      <c r="H30" s="26">
        <f t="shared" si="0"/>
        <v>0</v>
      </c>
      <c r="I30" s="27"/>
      <c r="J30" s="28"/>
      <c r="K30" s="25">
        <f t="shared" ref="K30:K38" si="30">$F$18</f>
        <v>4000000</v>
      </c>
      <c r="L30" s="26">
        <f t="shared" si="22"/>
        <v>0</v>
      </c>
      <c r="M30" s="27"/>
      <c r="N30" s="30">
        <f t="shared" si="23"/>
        <v>0</v>
      </c>
      <c r="O30" s="31" t="str">
        <f t="shared" si="24"/>
        <v/>
      </c>
      <c r="Q30" s="28"/>
      <c r="R30" s="25">
        <f t="shared" ref="R30:R38" si="31">$F$18</f>
        <v>4000000</v>
      </c>
      <c r="S30" s="26">
        <f t="shared" si="25"/>
        <v>0</v>
      </c>
      <c r="T30" s="27"/>
      <c r="U30" s="30">
        <f t="shared" si="1"/>
        <v>0</v>
      </c>
      <c r="V30" s="31" t="str">
        <f t="shared" si="2"/>
        <v/>
      </c>
      <c r="X30" s="28"/>
      <c r="Y30" s="25">
        <f t="shared" ref="Y30:Y38" si="32">$F$18</f>
        <v>4000000</v>
      </c>
      <c r="Z30" s="26">
        <f t="shared" si="26"/>
        <v>0</v>
      </c>
      <c r="AA30" s="27"/>
      <c r="AB30" s="30">
        <f t="shared" si="3"/>
        <v>0</v>
      </c>
      <c r="AC30" s="31" t="str">
        <f t="shared" si="4"/>
        <v/>
      </c>
      <c r="AE30" s="28"/>
      <c r="AF30" s="25">
        <f t="shared" ref="AF30:AF38" si="33">$F$18</f>
        <v>4000000</v>
      </c>
      <c r="AG30" s="26">
        <f t="shared" si="27"/>
        <v>0</v>
      </c>
      <c r="AH30" s="27"/>
      <c r="AI30" s="30">
        <f t="shared" si="5"/>
        <v>0</v>
      </c>
      <c r="AJ30" s="31" t="str">
        <f t="shared" si="6"/>
        <v/>
      </c>
      <c r="AL30" s="28"/>
      <c r="AM30" s="25">
        <f t="shared" ref="AM30:AM38" si="34">$F$18</f>
        <v>4000000</v>
      </c>
      <c r="AN30" s="26">
        <f t="shared" si="28"/>
        <v>0</v>
      </c>
      <c r="AO30" s="27"/>
      <c r="AP30" s="30">
        <f t="shared" si="7"/>
        <v>0</v>
      </c>
      <c r="AQ30" s="31" t="str">
        <f t="shared" si="8"/>
        <v/>
      </c>
    </row>
    <row r="31" spans="2:43" x14ac:dyDescent="0.25">
      <c r="B31" s="21" t="s">
        <v>136</v>
      </c>
      <c r="C31" s="21"/>
      <c r="D31" s="22" t="s">
        <v>59</v>
      </c>
      <c r="E31" s="23"/>
      <c r="F31" s="24">
        <f>+'Proposed Rates'!D71</f>
        <v>0</v>
      </c>
      <c r="G31" s="45">
        <f>+$F$19</f>
        <v>7500</v>
      </c>
      <c r="H31" s="26">
        <f t="shared" si="0"/>
        <v>0</v>
      </c>
      <c r="I31" s="27"/>
      <c r="J31" s="179">
        <f>+'Proposed Rates'!E71</f>
        <v>7.5999999999999998E-2</v>
      </c>
      <c r="K31" s="45">
        <f>+$F$19</f>
        <v>7500</v>
      </c>
      <c r="L31" s="26">
        <f t="shared" si="22"/>
        <v>570</v>
      </c>
      <c r="M31" s="27"/>
      <c r="N31" s="30">
        <f t="shared" si="23"/>
        <v>570</v>
      </c>
      <c r="O31" s="31" t="str">
        <f t="shared" si="24"/>
        <v/>
      </c>
      <c r="Q31" s="28">
        <f>+'Proposed Rates'!F71</f>
        <v>7.6200000000000004E-2</v>
      </c>
      <c r="R31" s="45">
        <f>+$F$19</f>
        <v>7500</v>
      </c>
      <c r="S31" s="26">
        <f t="shared" si="25"/>
        <v>571.5</v>
      </c>
      <c r="T31" s="27"/>
      <c r="U31" s="30">
        <f t="shared" si="1"/>
        <v>1.5</v>
      </c>
      <c r="V31" s="31">
        <f t="shared" si="2"/>
        <v>2.631578947368421E-3</v>
      </c>
      <c r="X31" s="28"/>
      <c r="Y31" s="45">
        <f>+$F$19</f>
        <v>7500</v>
      </c>
      <c r="Z31" s="26">
        <f t="shared" si="26"/>
        <v>0</v>
      </c>
      <c r="AA31" s="27"/>
      <c r="AB31" s="30">
        <f t="shared" si="3"/>
        <v>-571.5</v>
      </c>
      <c r="AC31" s="31">
        <f t="shared" si="4"/>
        <v>-1</v>
      </c>
      <c r="AE31" s="28"/>
      <c r="AF31" s="45">
        <f>+$F$19</f>
        <v>7500</v>
      </c>
      <c r="AG31" s="26">
        <f t="shared" si="27"/>
        <v>0</v>
      </c>
      <c r="AH31" s="27"/>
      <c r="AI31" s="30">
        <f t="shared" si="5"/>
        <v>0</v>
      </c>
      <c r="AJ31" s="31" t="str">
        <f t="shared" si="6"/>
        <v/>
      </c>
      <c r="AL31" s="28"/>
      <c r="AM31" s="45">
        <f>+$F$19</f>
        <v>7500</v>
      </c>
      <c r="AN31" s="26">
        <f t="shared" si="28"/>
        <v>0</v>
      </c>
      <c r="AO31" s="27"/>
      <c r="AP31" s="30">
        <f t="shared" si="7"/>
        <v>0</v>
      </c>
      <c r="AQ31" s="31" t="str">
        <f t="shared" si="8"/>
        <v/>
      </c>
    </row>
    <row r="32" spans="2:43" x14ac:dyDescent="0.25">
      <c r="B32" s="33"/>
      <c r="C32" s="21"/>
      <c r="D32" s="22"/>
      <c r="E32" s="23"/>
      <c r="F32" s="24"/>
      <c r="G32" s="25">
        <f t="shared" ref="G32:G38" si="35">$F$18</f>
        <v>4000000</v>
      </c>
      <c r="H32" s="26">
        <f t="shared" si="0"/>
        <v>0</v>
      </c>
      <c r="I32" s="27"/>
      <c r="J32" s="28"/>
      <c r="K32" s="25">
        <f t="shared" si="30"/>
        <v>4000000</v>
      </c>
      <c r="L32" s="26">
        <f t="shared" si="22"/>
        <v>0</v>
      </c>
      <c r="M32" s="27"/>
      <c r="N32" s="30">
        <f t="shared" si="23"/>
        <v>0</v>
      </c>
      <c r="O32" s="31" t="str">
        <f t="shared" si="24"/>
        <v/>
      </c>
      <c r="Q32" s="28"/>
      <c r="R32" s="25">
        <f t="shared" si="31"/>
        <v>4000000</v>
      </c>
      <c r="S32" s="26">
        <f t="shared" si="25"/>
        <v>0</v>
      </c>
      <c r="T32" s="27"/>
      <c r="U32" s="30">
        <f t="shared" si="1"/>
        <v>0</v>
      </c>
      <c r="V32" s="31" t="str">
        <f t="shared" si="2"/>
        <v/>
      </c>
      <c r="X32" s="28"/>
      <c r="Y32" s="25">
        <f t="shared" si="32"/>
        <v>4000000</v>
      </c>
      <c r="Z32" s="26">
        <f t="shared" si="26"/>
        <v>0</v>
      </c>
      <c r="AA32" s="27"/>
      <c r="AB32" s="30">
        <f t="shared" si="3"/>
        <v>0</v>
      </c>
      <c r="AC32" s="31" t="str">
        <f t="shared" si="4"/>
        <v/>
      </c>
      <c r="AE32" s="28"/>
      <c r="AF32" s="25">
        <f t="shared" si="33"/>
        <v>4000000</v>
      </c>
      <c r="AG32" s="26">
        <f t="shared" si="27"/>
        <v>0</v>
      </c>
      <c r="AH32" s="27"/>
      <c r="AI32" s="30">
        <f t="shared" si="5"/>
        <v>0</v>
      </c>
      <c r="AJ32" s="31" t="str">
        <f t="shared" si="6"/>
        <v/>
      </c>
      <c r="AL32" s="28"/>
      <c r="AM32" s="25">
        <f t="shared" si="34"/>
        <v>4000000</v>
      </c>
      <c r="AN32" s="26">
        <f t="shared" si="28"/>
        <v>0</v>
      </c>
      <c r="AO32" s="27"/>
      <c r="AP32" s="30">
        <f t="shared" si="7"/>
        <v>0</v>
      </c>
      <c r="AQ32" s="31" t="str">
        <f t="shared" si="8"/>
        <v/>
      </c>
    </row>
    <row r="33" spans="2:43" x14ac:dyDescent="0.25">
      <c r="B33" s="33"/>
      <c r="C33" s="21"/>
      <c r="D33" s="22"/>
      <c r="E33" s="23"/>
      <c r="F33" s="24"/>
      <c r="G33" s="25">
        <f t="shared" si="35"/>
        <v>4000000</v>
      </c>
      <c r="H33" s="26">
        <f t="shared" si="0"/>
        <v>0</v>
      </c>
      <c r="I33" s="27"/>
      <c r="J33" s="28"/>
      <c r="K33" s="25">
        <f t="shared" si="30"/>
        <v>4000000</v>
      </c>
      <c r="L33" s="26">
        <f t="shared" si="22"/>
        <v>0</v>
      </c>
      <c r="M33" s="27"/>
      <c r="N33" s="30">
        <f t="shared" si="23"/>
        <v>0</v>
      </c>
      <c r="O33" s="31" t="str">
        <f t="shared" si="24"/>
        <v/>
      </c>
      <c r="Q33" s="28"/>
      <c r="R33" s="25">
        <f t="shared" si="31"/>
        <v>4000000</v>
      </c>
      <c r="S33" s="26">
        <f t="shared" si="25"/>
        <v>0</v>
      </c>
      <c r="T33" s="27"/>
      <c r="U33" s="30">
        <f t="shared" si="1"/>
        <v>0</v>
      </c>
      <c r="V33" s="31" t="str">
        <f t="shared" si="2"/>
        <v/>
      </c>
      <c r="X33" s="28"/>
      <c r="Y33" s="25">
        <f t="shared" si="32"/>
        <v>4000000</v>
      </c>
      <c r="Z33" s="26">
        <f t="shared" si="26"/>
        <v>0</v>
      </c>
      <c r="AA33" s="27"/>
      <c r="AB33" s="30">
        <f t="shared" si="3"/>
        <v>0</v>
      </c>
      <c r="AC33" s="31" t="str">
        <f t="shared" si="4"/>
        <v/>
      </c>
      <c r="AE33" s="28"/>
      <c r="AF33" s="25">
        <f t="shared" si="33"/>
        <v>4000000</v>
      </c>
      <c r="AG33" s="26">
        <f t="shared" si="27"/>
        <v>0</v>
      </c>
      <c r="AH33" s="27"/>
      <c r="AI33" s="30">
        <f t="shared" si="5"/>
        <v>0</v>
      </c>
      <c r="AJ33" s="31" t="str">
        <f t="shared" si="6"/>
        <v/>
      </c>
      <c r="AL33" s="28"/>
      <c r="AM33" s="25">
        <f t="shared" si="34"/>
        <v>4000000</v>
      </c>
      <c r="AN33" s="26">
        <f t="shared" si="28"/>
        <v>0</v>
      </c>
      <c r="AO33" s="27"/>
      <c r="AP33" s="30">
        <f t="shared" si="7"/>
        <v>0</v>
      </c>
      <c r="AQ33" s="31" t="str">
        <f t="shared" si="8"/>
        <v/>
      </c>
    </row>
    <row r="34" spans="2:43" x14ac:dyDescent="0.25">
      <c r="B34" s="33"/>
      <c r="C34" s="21"/>
      <c r="D34" s="22"/>
      <c r="E34" s="23"/>
      <c r="F34" s="24"/>
      <c r="G34" s="25">
        <f t="shared" si="35"/>
        <v>4000000</v>
      </c>
      <c r="H34" s="26">
        <f t="shared" si="0"/>
        <v>0</v>
      </c>
      <c r="I34" s="27"/>
      <c r="J34" s="28"/>
      <c r="K34" s="25">
        <f t="shared" si="30"/>
        <v>4000000</v>
      </c>
      <c r="L34" s="26">
        <f t="shared" si="22"/>
        <v>0</v>
      </c>
      <c r="M34" s="27"/>
      <c r="N34" s="30">
        <f t="shared" si="23"/>
        <v>0</v>
      </c>
      <c r="O34" s="31" t="str">
        <f t="shared" si="24"/>
        <v/>
      </c>
      <c r="Q34" s="28"/>
      <c r="R34" s="25">
        <f t="shared" si="31"/>
        <v>4000000</v>
      </c>
      <c r="S34" s="26">
        <f t="shared" si="25"/>
        <v>0</v>
      </c>
      <c r="T34" s="27"/>
      <c r="U34" s="30">
        <f t="shared" si="1"/>
        <v>0</v>
      </c>
      <c r="V34" s="31" t="str">
        <f t="shared" si="2"/>
        <v/>
      </c>
      <c r="X34" s="28"/>
      <c r="Y34" s="25">
        <f t="shared" si="32"/>
        <v>4000000</v>
      </c>
      <c r="Z34" s="26">
        <f t="shared" si="26"/>
        <v>0</v>
      </c>
      <c r="AA34" s="27"/>
      <c r="AB34" s="30">
        <f t="shared" si="3"/>
        <v>0</v>
      </c>
      <c r="AC34" s="31" t="str">
        <f t="shared" si="4"/>
        <v/>
      </c>
      <c r="AE34" s="28"/>
      <c r="AF34" s="25">
        <f t="shared" si="33"/>
        <v>4000000</v>
      </c>
      <c r="AG34" s="26">
        <f t="shared" si="27"/>
        <v>0</v>
      </c>
      <c r="AH34" s="27"/>
      <c r="AI34" s="30">
        <f t="shared" si="5"/>
        <v>0</v>
      </c>
      <c r="AJ34" s="31" t="str">
        <f t="shared" si="6"/>
        <v/>
      </c>
      <c r="AL34" s="28"/>
      <c r="AM34" s="25">
        <f t="shared" si="34"/>
        <v>4000000</v>
      </c>
      <c r="AN34" s="26">
        <f t="shared" si="28"/>
        <v>0</v>
      </c>
      <c r="AO34" s="27"/>
      <c r="AP34" s="30">
        <f t="shared" si="7"/>
        <v>0</v>
      </c>
      <c r="AQ34" s="31" t="str">
        <f t="shared" si="8"/>
        <v/>
      </c>
    </row>
    <row r="35" spans="2:43" x14ac:dyDescent="0.25">
      <c r="B35" s="33"/>
      <c r="C35" s="21"/>
      <c r="D35" s="22"/>
      <c r="E35" s="23"/>
      <c r="F35" s="24"/>
      <c r="G35" s="25">
        <f t="shared" si="35"/>
        <v>4000000</v>
      </c>
      <c r="H35" s="26">
        <f t="shared" si="0"/>
        <v>0</v>
      </c>
      <c r="I35" s="27"/>
      <c r="J35" s="28"/>
      <c r="K35" s="25">
        <f t="shared" si="30"/>
        <v>4000000</v>
      </c>
      <c r="L35" s="26">
        <f t="shared" si="22"/>
        <v>0</v>
      </c>
      <c r="M35" s="27"/>
      <c r="N35" s="30">
        <f t="shared" si="23"/>
        <v>0</v>
      </c>
      <c r="O35" s="31" t="str">
        <f t="shared" si="24"/>
        <v/>
      </c>
      <c r="Q35" s="28"/>
      <c r="R35" s="25">
        <f t="shared" si="31"/>
        <v>4000000</v>
      </c>
      <c r="S35" s="26">
        <f t="shared" si="25"/>
        <v>0</v>
      </c>
      <c r="T35" s="27"/>
      <c r="U35" s="30">
        <f t="shared" si="1"/>
        <v>0</v>
      </c>
      <c r="V35" s="31" t="str">
        <f t="shared" si="2"/>
        <v/>
      </c>
      <c r="X35" s="28"/>
      <c r="Y35" s="25">
        <f t="shared" si="32"/>
        <v>4000000</v>
      </c>
      <c r="Z35" s="26">
        <f t="shared" si="26"/>
        <v>0</v>
      </c>
      <c r="AA35" s="27"/>
      <c r="AB35" s="30">
        <f t="shared" si="3"/>
        <v>0</v>
      </c>
      <c r="AC35" s="31" t="str">
        <f t="shared" si="4"/>
        <v/>
      </c>
      <c r="AE35" s="28"/>
      <c r="AF35" s="25">
        <f t="shared" si="33"/>
        <v>4000000</v>
      </c>
      <c r="AG35" s="26">
        <f t="shared" si="27"/>
        <v>0</v>
      </c>
      <c r="AH35" s="27"/>
      <c r="AI35" s="30">
        <f t="shared" si="5"/>
        <v>0</v>
      </c>
      <c r="AJ35" s="31" t="str">
        <f t="shared" si="6"/>
        <v/>
      </c>
      <c r="AL35" s="28"/>
      <c r="AM35" s="25">
        <f t="shared" si="34"/>
        <v>4000000</v>
      </c>
      <c r="AN35" s="26">
        <f t="shared" si="28"/>
        <v>0</v>
      </c>
      <c r="AO35" s="27"/>
      <c r="AP35" s="30">
        <f t="shared" si="7"/>
        <v>0</v>
      </c>
      <c r="AQ35" s="31" t="str">
        <f t="shared" si="8"/>
        <v/>
      </c>
    </row>
    <row r="36" spans="2:43" ht="25" x14ac:dyDescent="0.25">
      <c r="B36" s="229" t="s">
        <v>101</v>
      </c>
      <c r="C36" s="21"/>
      <c r="D36" s="22" t="s">
        <v>59</v>
      </c>
      <c r="E36" s="23"/>
      <c r="F36" s="24">
        <f>+'Proposed Rates'!D56</f>
        <v>0.183</v>
      </c>
      <c r="G36" s="45">
        <f>$F$19</f>
        <v>7500</v>
      </c>
      <c r="H36" s="26">
        <f t="shared" si="0"/>
        <v>1372.5</v>
      </c>
      <c r="I36" s="27"/>
      <c r="J36" s="28">
        <f>+'Proposed Rates'!E56</f>
        <v>-0.3463</v>
      </c>
      <c r="K36" s="45">
        <f>$F$19</f>
        <v>7500</v>
      </c>
      <c r="L36" s="26">
        <f t="shared" si="22"/>
        <v>-2597.25</v>
      </c>
      <c r="M36" s="27"/>
      <c r="N36" s="30">
        <f t="shared" si="23"/>
        <v>-3969.75</v>
      </c>
      <c r="O36" s="31">
        <f t="shared" si="24"/>
        <v>-2.8923497267759561</v>
      </c>
      <c r="Q36" s="28">
        <f>+'Proposed Rates'!F56</f>
        <v>-0.34699999999999998</v>
      </c>
      <c r="R36" s="45">
        <f>$F$19</f>
        <v>7500</v>
      </c>
      <c r="S36" s="26">
        <f t="shared" si="25"/>
        <v>-2602.5</v>
      </c>
      <c r="T36" s="27"/>
      <c r="U36" s="30">
        <f t="shared" si="1"/>
        <v>-5.25</v>
      </c>
      <c r="V36" s="31">
        <f t="shared" si="2"/>
        <v>2.0213687554143807E-3</v>
      </c>
      <c r="X36" s="28">
        <f>+'Proposed Rates'!G56</f>
        <v>0</v>
      </c>
      <c r="Y36" s="45">
        <f>$F$19</f>
        <v>7500</v>
      </c>
      <c r="Z36" s="26">
        <f t="shared" si="26"/>
        <v>0</v>
      </c>
      <c r="AA36" s="27"/>
      <c r="AB36" s="30">
        <f t="shared" si="3"/>
        <v>2602.5</v>
      </c>
      <c r="AC36" s="31">
        <f t="shared" si="4"/>
        <v>-1</v>
      </c>
      <c r="AE36" s="28">
        <f>+'Proposed Rates'!H56</f>
        <v>0</v>
      </c>
      <c r="AF36" s="45">
        <f>$F$19</f>
        <v>7500</v>
      </c>
      <c r="AG36" s="26">
        <f t="shared" si="27"/>
        <v>0</v>
      </c>
      <c r="AH36" s="27"/>
      <c r="AI36" s="30">
        <f t="shared" si="5"/>
        <v>0</v>
      </c>
      <c r="AJ36" s="31" t="str">
        <f t="shared" si="6"/>
        <v/>
      </c>
      <c r="AL36" s="28">
        <f>+'Proposed Rates'!I56</f>
        <v>0</v>
      </c>
      <c r="AM36" s="45">
        <f>$F$19</f>
        <v>7500</v>
      </c>
      <c r="AN36" s="26">
        <f t="shared" si="28"/>
        <v>0</v>
      </c>
      <c r="AO36" s="27"/>
      <c r="AP36" s="30">
        <f t="shared" si="7"/>
        <v>0</v>
      </c>
      <c r="AQ36" s="31" t="str">
        <f t="shared" si="8"/>
        <v/>
      </c>
    </row>
    <row r="37" spans="2:43" x14ac:dyDescent="0.25">
      <c r="B37" s="33"/>
      <c r="C37" s="21"/>
      <c r="D37" s="22"/>
      <c r="E37" s="23"/>
      <c r="F37" s="24"/>
      <c r="G37" s="25">
        <f t="shared" si="35"/>
        <v>4000000</v>
      </c>
      <c r="H37" s="26">
        <f t="shared" si="0"/>
        <v>0</v>
      </c>
      <c r="I37" s="27"/>
      <c r="J37" s="28"/>
      <c r="K37" s="25">
        <f t="shared" si="30"/>
        <v>4000000</v>
      </c>
      <c r="L37" s="26">
        <f t="shared" si="22"/>
        <v>0</v>
      </c>
      <c r="M37" s="27"/>
      <c r="N37" s="30">
        <f t="shared" si="23"/>
        <v>0</v>
      </c>
      <c r="O37" s="31" t="str">
        <f t="shared" si="24"/>
        <v/>
      </c>
      <c r="Q37" s="28"/>
      <c r="R37" s="25">
        <f t="shared" si="31"/>
        <v>4000000</v>
      </c>
      <c r="S37" s="26">
        <f t="shared" si="25"/>
        <v>0</v>
      </c>
      <c r="T37" s="27"/>
      <c r="U37" s="30">
        <f t="shared" si="1"/>
        <v>0</v>
      </c>
      <c r="V37" s="31" t="str">
        <f t="shared" si="2"/>
        <v/>
      </c>
      <c r="X37" s="28"/>
      <c r="Y37" s="25">
        <f t="shared" si="32"/>
        <v>4000000</v>
      </c>
      <c r="Z37" s="26">
        <f t="shared" si="26"/>
        <v>0</v>
      </c>
      <c r="AA37" s="27"/>
      <c r="AB37" s="30">
        <f t="shared" si="3"/>
        <v>0</v>
      </c>
      <c r="AC37" s="31" t="str">
        <f t="shared" si="4"/>
        <v/>
      </c>
      <c r="AE37" s="28"/>
      <c r="AF37" s="25">
        <f t="shared" si="33"/>
        <v>4000000</v>
      </c>
      <c r="AG37" s="26">
        <f t="shared" si="27"/>
        <v>0</v>
      </c>
      <c r="AH37" s="27"/>
      <c r="AI37" s="30">
        <f t="shared" si="5"/>
        <v>0</v>
      </c>
      <c r="AJ37" s="31" t="str">
        <f t="shared" si="6"/>
        <v/>
      </c>
      <c r="AL37" s="28"/>
      <c r="AM37" s="25">
        <f t="shared" si="34"/>
        <v>4000000</v>
      </c>
      <c r="AN37" s="26">
        <f t="shared" si="28"/>
        <v>0</v>
      </c>
      <c r="AO37" s="27"/>
      <c r="AP37" s="30">
        <f t="shared" si="7"/>
        <v>0</v>
      </c>
      <c r="AQ37" s="31" t="str">
        <f t="shared" si="8"/>
        <v/>
      </c>
    </row>
    <row r="38" spans="2:43" x14ac:dyDescent="0.25">
      <c r="B38" s="33"/>
      <c r="C38" s="21"/>
      <c r="D38" s="22"/>
      <c r="E38" s="23"/>
      <c r="F38" s="24"/>
      <c r="G38" s="25">
        <f t="shared" si="35"/>
        <v>4000000</v>
      </c>
      <c r="H38" s="26">
        <f t="shared" si="0"/>
        <v>0</v>
      </c>
      <c r="I38" s="27"/>
      <c r="J38" s="28"/>
      <c r="K38" s="25">
        <f t="shared" si="30"/>
        <v>4000000</v>
      </c>
      <c r="L38" s="26">
        <f t="shared" si="22"/>
        <v>0</v>
      </c>
      <c r="M38" s="27"/>
      <c r="N38" s="30">
        <f t="shared" si="23"/>
        <v>0</v>
      </c>
      <c r="O38" s="31" t="str">
        <f t="shared" si="24"/>
        <v/>
      </c>
      <c r="Q38" s="28"/>
      <c r="R38" s="25">
        <f t="shared" si="31"/>
        <v>4000000</v>
      </c>
      <c r="S38" s="26">
        <f t="shared" si="25"/>
        <v>0</v>
      </c>
      <c r="T38" s="27"/>
      <c r="U38" s="30">
        <f t="shared" si="1"/>
        <v>0</v>
      </c>
      <c r="V38" s="31" t="str">
        <f t="shared" si="2"/>
        <v/>
      </c>
      <c r="X38" s="28"/>
      <c r="Y38" s="25">
        <f t="shared" si="32"/>
        <v>4000000</v>
      </c>
      <c r="Z38" s="26">
        <f t="shared" si="26"/>
        <v>0</v>
      </c>
      <c r="AA38" s="27"/>
      <c r="AB38" s="30">
        <f t="shared" si="3"/>
        <v>0</v>
      </c>
      <c r="AC38" s="31" t="str">
        <f t="shared" si="4"/>
        <v/>
      </c>
      <c r="AE38" s="28"/>
      <c r="AF38" s="25">
        <f t="shared" si="33"/>
        <v>4000000</v>
      </c>
      <c r="AG38" s="26">
        <f t="shared" si="27"/>
        <v>0</v>
      </c>
      <c r="AH38" s="27"/>
      <c r="AI38" s="30">
        <f t="shared" si="5"/>
        <v>0</v>
      </c>
      <c r="AJ38" s="31" t="str">
        <f t="shared" si="6"/>
        <v/>
      </c>
      <c r="AL38" s="28"/>
      <c r="AM38" s="25">
        <f t="shared" si="34"/>
        <v>4000000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48420.320000000007</v>
      </c>
      <c r="I39" s="62"/>
      <c r="J39" s="239"/>
      <c r="K39" s="240"/>
      <c r="L39" s="238">
        <f>SUM(L23:L38)</f>
        <v>53055.32</v>
      </c>
      <c r="M39" s="62"/>
      <c r="N39" s="37">
        <f t="shared" si="23"/>
        <v>4634.9999999999927</v>
      </c>
      <c r="O39" s="38">
        <f t="shared" si="24"/>
        <v>9.5724274436847834E-2</v>
      </c>
      <c r="Q39" s="239"/>
      <c r="R39" s="240"/>
      <c r="S39" s="238">
        <f>SUM(S23:S38)</f>
        <v>56727.95</v>
      </c>
      <c r="T39" s="62"/>
      <c r="U39" s="37">
        <f t="shared" si="1"/>
        <v>3672.6299999999974</v>
      </c>
      <c r="V39" s="38">
        <f t="shared" si="2"/>
        <v>6.9222652883820082E-2</v>
      </c>
      <c r="X39" s="239"/>
      <c r="Y39" s="240"/>
      <c r="Z39" s="238">
        <f>SUM(Z23:Z38)</f>
        <v>62069.06</v>
      </c>
      <c r="AA39" s="62"/>
      <c r="AB39" s="37">
        <f t="shared" si="3"/>
        <v>5341.1100000000006</v>
      </c>
      <c r="AC39" s="38">
        <f t="shared" si="4"/>
        <v>9.415305858928448E-2</v>
      </c>
      <c r="AE39" s="239"/>
      <c r="AF39" s="240"/>
      <c r="AG39" s="238">
        <f>SUM(AG23:AG38)</f>
        <v>64275.56</v>
      </c>
      <c r="AH39" s="62"/>
      <c r="AI39" s="37">
        <f t="shared" si="5"/>
        <v>2206.5</v>
      </c>
      <c r="AJ39" s="38">
        <f t="shared" si="6"/>
        <v>3.5549112553017556E-2</v>
      </c>
      <c r="AL39" s="239"/>
      <c r="AM39" s="240"/>
      <c r="AN39" s="238">
        <f>SUM(AN23:AN38)</f>
        <v>65702.06</v>
      </c>
      <c r="AO39" s="62"/>
      <c r="AP39" s="37">
        <f t="shared" si="7"/>
        <v>1426.5</v>
      </c>
      <c r="AQ39" s="38">
        <f t="shared" si="8"/>
        <v>2.2193505587504801E-2</v>
      </c>
    </row>
    <row r="40" spans="2:43" ht="25" x14ac:dyDescent="0.25">
      <c r="B40" s="40" t="str">
        <f>+'&gt;50 (100)'!B40</f>
        <v>Deferral/Variance Account Disposition Rate Rider Class 1</v>
      </c>
      <c r="C40" s="21"/>
      <c r="D40" s="22" t="str">
        <f>+'&gt;50 (100)'!D40</f>
        <v>per kW</v>
      </c>
      <c r="E40" s="23"/>
      <c r="F40" s="24">
        <f>+'Proposed Rates'!D42</f>
        <v>-8.6300000000000002E-2</v>
      </c>
      <c r="G40" s="45">
        <f>+$F$19</f>
        <v>7500</v>
      </c>
      <c r="H40" s="26">
        <f>G40*F40</f>
        <v>-647.25</v>
      </c>
      <c r="I40" s="27"/>
      <c r="J40" s="28">
        <f>+'Proposed Rates'!E42</f>
        <v>-0.30990000000000001</v>
      </c>
      <c r="K40" s="45">
        <f>+$F$19</f>
        <v>7500</v>
      </c>
      <c r="L40" s="26">
        <f>K40*J40</f>
        <v>-2324.25</v>
      </c>
      <c r="M40" s="27"/>
      <c r="N40" s="30">
        <f>L40-H40</f>
        <v>-1677</v>
      </c>
      <c r="O40" s="31">
        <f>IF((H40)=0,"",(N40/H40))</f>
        <v>2.5909617612977982</v>
      </c>
      <c r="Q40" s="28">
        <f>+'Proposed Rates'!F42</f>
        <v>-0.3105</v>
      </c>
      <c r="R40" s="45">
        <f>+$F$19</f>
        <v>7500</v>
      </c>
      <c r="S40" s="26">
        <f>R40*Q40</f>
        <v>-2328.75</v>
      </c>
      <c r="T40" s="27"/>
      <c r="U40" s="30">
        <f t="shared" si="1"/>
        <v>-4.5</v>
      </c>
      <c r="V40" s="31">
        <f t="shared" si="2"/>
        <v>1.9361084220716361E-3</v>
      </c>
      <c r="X40" s="28">
        <f>+'Proposed Rates'!G42</f>
        <v>0</v>
      </c>
      <c r="Y40" s="45">
        <f>+$F$19</f>
        <v>7500</v>
      </c>
      <c r="Z40" s="26">
        <f>Y40*X40</f>
        <v>0</v>
      </c>
      <c r="AA40" s="27"/>
      <c r="AB40" s="30">
        <f t="shared" si="3"/>
        <v>2328.75</v>
      </c>
      <c r="AC40" s="31">
        <f t="shared" si="4"/>
        <v>-1</v>
      </c>
      <c r="AE40" s="28">
        <f>+'Proposed Rates'!H42</f>
        <v>0</v>
      </c>
      <c r="AF40" s="45">
        <f>+$F$19</f>
        <v>7500</v>
      </c>
      <c r="AG40" s="26">
        <f>AF40*AE40</f>
        <v>0</v>
      </c>
      <c r="AH40" s="27"/>
      <c r="AI40" s="30">
        <f t="shared" si="5"/>
        <v>0</v>
      </c>
      <c r="AJ40" s="31" t="str">
        <f t="shared" si="6"/>
        <v/>
      </c>
      <c r="AL40" s="28">
        <f>+'Proposed Rates'!I42</f>
        <v>0</v>
      </c>
      <c r="AM40" s="45">
        <f>+$F$19</f>
        <v>7500</v>
      </c>
      <c r="AN40" s="26">
        <f>AM40*AL40</f>
        <v>0</v>
      </c>
      <c r="AO40" s="27"/>
      <c r="AP40" s="30">
        <f t="shared" si="7"/>
        <v>0</v>
      </c>
      <c r="AQ40" s="31" t="str">
        <f t="shared" si="8"/>
        <v/>
      </c>
    </row>
    <row r="41" spans="2:43" x14ac:dyDescent="0.25">
      <c r="B41" s="40"/>
      <c r="C41" s="21"/>
      <c r="D41" s="22"/>
      <c r="E41" s="23"/>
      <c r="F41" s="24"/>
      <c r="G41" s="45"/>
      <c r="H41" s="26"/>
      <c r="I41" s="41"/>
      <c r="J41" s="28"/>
      <c r="K41" s="45"/>
      <c r="L41" s="26"/>
      <c r="M41" s="42"/>
      <c r="N41" s="30"/>
      <c r="O41" s="31"/>
      <c r="Q41" s="28"/>
      <c r="R41" s="45"/>
      <c r="S41" s="26"/>
      <c r="T41" s="42"/>
      <c r="U41" s="30"/>
      <c r="V41" s="31"/>
      <c r="X41" s="28"/>
      <c r="Y41" s="45"/>
      <c r="Z41" s="26"/>
      <c r="AA41" s="42"/>
      <c r="AB41" s="30"/>
      <c r="AC41" s="31"/>
      <c r="AE41" s="28"/>
      <c r="AF41" s="45"/>
      <c r="AG41" s="26"/>
      <c r="AH41" s="42"/>
      <c r="AI41" s="30"/>
      <c r="AJ41" s="31"/>
      <c r="AL41" s="28"/>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Rates'!D128</f>
        <v>-1.5E-3</v>
      </c>
      <c r="G42" s="25">
        <f t="shared" ref="G42" si="36">$F$18</f>
        <v>4000000</v>
      </c>
      <c r="H42" s="26">
        <f t="shared" ref="H42:H43" si="37">G42*F42</f>
        <v>-6000</v>
      </c>
      <c r="I42" s="41"/>
      <c r="J42" s="28">
        <f>+'Proposed Rates'!E128</f>
        <v>2.5999999999999999E-3</v>
      </c>
      <c r="K42" s="25">
        <f t="shared" ref="K42" si="38">$F$18</f>
        <v>4000000</v>
      </c>
      <c r="L42" s="26">
        <f t="shared" ref="L42:L43" si="39">K42*J42</f>
        <v>10400</v>
      </c>
      <c r="M42" s="42"/>
      <c r="N42" s="30">
        <f t="shared" ref="N42:N43" si="40">L42-H42</f>
        <v>16400</v>
      </c>
      <c r="O42" s="31">
        <f t="shared" ref="O42:O64" si="41">IF((H42)=0,"",(N42/H42))</f>
        <v>-2.7333333333333334</v>
      </c>
      <c r="Q42" s="28">
        <f>+'Proposed Rates'!F127</f>
        <v>0</v>
      </c>
      <c r="R42" s="25">
        <f t="shared" ref="R42" si="42">$F$18</f>
        <v>4000000</v>
      </c>
      <c r="S42" s="26">
        <f t="shared" ref="S42:S43" si="43">R42*Q42</f>
        <v>0</v>
      </c>
      <c r="T42" s="42"/>
      <c r="U42" s="30">
        <f t="shared" si="1"/>
        <v>-10400</v>
      </c>
      <c r="V42" s="31">
        <f t="shared" si="2"/>
        <v>-1</v>
      </c>
      <c r="X42" s="28">
        <f>+'Proposed Rates'!G127</f>
        <v>0</v>
      </c>
      <c r="Y42" s="25">
        <f t="shared" ref="Y42" si="44">$F$18</f>
        <v>4000000</v>
      </c>
      <c r="Z42" s="26">
        <f t="shared" ref="Z42:Z43" si="45">Y42*X42</f>
        <v>0</v>
      </c>
      <c r="AA42" s="42"/>
      <c r="AB42" s="30">
        <f t="shared" si="3"/>
        <v>0</v>
      </c>
      <c r="AC42" s="31" t="str">
        <f t="shared" si="4"/>
        <v/>
      </c>
      <c r="AE42" s="28">
        <f>+'Proposed Rates'!H127</f>
        <v>0</v>
      </c>
      <c r="AF42" s="25">
        <f t="shared" ref="AF42" si="46">$F$18</f>
        <v>4000000</v>
      </c>
      <c r="AG42" s="26">
        <f t="shared" ref="AG42:AG43" si="47">AF42*AE42</f>
        <v>0</v>
      </c>
      <c r="AH42" s="42"/>
      <c r="AI42" s="30">
        <f t="shared" si="5"/>
        <v>0</v>
      </c>
      <c r="AJ42" s="31" t="str">
        <f t="shared" si="6"/>
        <v/>
      </c>
      <c r="AL42" s="28">
        <f>+'Proposed Rates'!I127</f>
        <v>0</v>
      </c>
      <c r="AM42" s="25">
        <f t="shared" ref="AM42" si="48">$F$18</f>
        <v>4000000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Rates'!D144</f>
        <v>0</v>
      </c>
      <c r="G43" s="45">
        <f>$F$19</f>
        <v>7500</v>
      </c>
      <c r="H43" s="26">
        <f t="shared" si="37"/>
        <v>0</v>
      </c>
      <c r="I43" s="41"/>
      <c r="J43" s="28">
        <f>+'Proposed Rates'!E144</f>
        <v>0</v>
      </c>
      <c r="K43" s="45">
        <f>$F19</f>
        <v>7500</v>
      </c>
      <c r="L43" s="26">
        <f t="shared" si="39"/>
        <v>0</v>
      </c>
      <c r="M43" s="42"/>
      <c r="N43" s="30">
        <f t="shared" si="40"/>
        <v>0</v>
      </c>
      <c r="O43" s="31" t="str">
        <f t="shared" si="41"/>
        <v/>
      </c>
      <c r="Q43" s="28">
        <f>+'Proposed Rates'!F143</f>
        <v>0</v>
      </c>
      <c r="R43" s="45">
        <f>$F$19</f>
        <v>7500</v>
      </c>
      <c r="S43" s="26">
        <f t="shared" si="43"/>
        <v>0</v>
      </c>
      <c r="T43" s="42"/>
      <c r="U43" s="30">
        <f t="shared" si="1"/>
        <v>0</v>
      </c>
      <c r="V43" s="31" t="str">
        <f t="shared" si="2"/>
        <v/>
      </c>
      <c r="X43" s="28">
        <f>+'Proposed Rates'!G143</f>
        <v>0</v>
      </c>
      <c r="Y43" s="45">
        <f>$F$19</f>
        <v>7500</v>
      </c>
      <c r="Z43" s="26">
        <f t="shared" si="45"/>
        <v>0</v>
      </c>
      <c r="AA43" s="42"/>
      <c r="AB43" s="30">
        <f t="shared" si="3"/>
        <v>0</v>
      </c>
      <c r="AC43" s="31" t="str">
        <f t="shared" si="4"/>
        <v/>
      </c>
      <c r="AE43" s="28">
        <f>+'Proposed Rates'!H143</f>
        <v>0</v>
      </c>
      <c r="AF43" s="45">
        <f>$F$19</f>
        <v>7500</v>
      </c>
      <c r="AG43" s="26">
        <f t="shared" si="47"/>
        <v>0</v>
      </c>
      <c r="AH43" s="42"/>
      <c r="AI43" s="30">
        <f t="shared" si="5"/>
        <v>0</v>
      </c>
      <c r="AJ43" s="31" t="str">
        <f t="shared" si="6"/>
        <v/>
      </c>
      <c r="AL43" s="28">
        <f>+'Proposed Rates'!I143</f>
        <v>0</v>
      </c>
      <c r="AM43" s="45">
        <f>$F$19</f>
        <v>7500</v>
      </c>
      <c r="AN43" s="26">
        <f t="shared" si="49"/>
        <v>0</v>
      </c>
      <c r="AO43" s="42"/>
      <c r="AP43" s="30">
        <f t="shared" si="7"/>
        <v>0</v>
      </c>
      <c r="AQ43" s="31" t="str">
        <f t="shared" si="8"/>
        <v/>
      </c>
    </row>
    <row r="44" spans="2:43" x14ac:dyDescent="0.25">
      <c r="B44" s="43" t="s">
        <v>24</v>
      </c>
      <c r="C44" s="21"/>
      <c r="D44" s="22" t="s">
        <v>59</v>
      </c>
      <c r="E44" s="23"/>
      <c r="F44" s="44">
        <f>+'Proposed Rates'!D237</f>
        <v>2.9510000000000002E-2</v>
      </c>
      <c r="G44" s="45">
        <f>+$F$19</f>
        <v>7500</v>
      </c>
      <c r="H44" s="26">
        <f>G44*F44</f>
        <v>221.32500000000002</v>
      </c>
      <c r="I44" s="27"/>
      <c r="J44" s="28">
        <f>+'Proposed Rates'!E237</f>
        <v>2.929E-2</v>
      </c>
      <c r="K44" s="45">
        <f>+$F$19</f>
        <v>7500</v>
      </c>
      <c r="L44" s="26">
        <f>K44*J44</f>
        <v>219.67500000000001</v>
      </c>
      <c r="M44" s="27"/>
      <c r="N44" s="30">
        <f>L44-H44</f>
        <v>-1.6500000000000057</v>
      </c>
      <c r="O44" s="31">
        <f>IF((H44)=0,"",(N44/H44))</f>
        <v>-7.4550999661132074E-3</v>
      </c>
      <c r="Q44" s="46">
        <f>+'Proposed Rates'!F237</f>
        <v>2.9669999999999998E-2</v>
      </c>
      <c r="R44" s="45">
        <f>+$F$19</f>
        <v>7500</v>
      </c>
      <c r="S44" s="26">
        <f>R44*Q44</f>
        <v>222.52499999999998</v>
      </c>
      <c r="T44" s="27"/>
      <c r="U44" s="30">
        <f t="shared" si="1"/>
        <v>2.8499999999999659</v>
      </c>
      <c r="V44" s="31">
        <f t="shared" si="2"/>
        <v>1.2973711164219715E-2</v>
      </c>
      <c r="X44" s="46">
        <f>+'Proposed Rates'!G237</f>
        <v>3.0020000000000002E-2</v>
      </c>
      <c r="Y44" s="45">
        <f>+$F$19</f>
        <v>7500</v>
      </c>
      <c r="Z44" s="26">
        <f>Y44*X44</f>
        <v>225.15</v>
      </c>
      <c r="AA44" s="27"/>
      <c r="AB44" s="30">
        <f t="shared" si="3"/>
        <v>2.6250000000000284</v>
      </c>
      <c r="AC44" s="31">
        <f t="shared" si="4"/>
        <v>1.1796427367711622E-2</v>
      </c>
      <c r="AE44" s="46">
        <f>+'Proposed Rates'!H237</f>
        <v>3.0300000000000001E-2</v>
      </c>
      <c r="AF44" s="45">
        <f>+$F$19</f>
        <v>7500</v>
      </c>
      <c r="AG44" s="26">
        <f>AF44*AE44</f>
        <v>227.25</v>
      </c>
      <c r="AH44" s="27"/>
      <c r="AI44" s="30">
        <f t="shared" si="5"/>
        <v>2.0999999999999943</v>
      </c>
      <c r="AJ44" s="31">
        <f t="shared" si="6"/>
        <v>9.3271152564956446E-3</v>
      </c>
      <c r="AL44" s="46">
        <f>+'Proposed Rates'!I237</f>
        <v>3.0720000000000001E-2</v>
      </c>
      <c r="AM44" s="45">
        <f>+$F$19</f>
        <v>7500</v>
      </c>
      <c r="AN44" s="26">
        <f>AM44*AL44</f>
        <v>230.4</v>
      </c>
      <c r="AO44" s="27"/>
      <c r="AP44" s="30">
        <f t="shared" si="7"/>
        <v>3.1500000000000057</v>
      </c>
      <c r="AQ44" s="31">
        <f t="shared" si="8"/>
        <v>1.3861386138613886E-2</v>
      </c>
    </row>
    <row r="45" spans="2:43" x14ac:dyDescent="0.25">
      <c r="B45" s="43" t="s">
        <v>25</v>
      </c>
      <c r="C45" s="21"/>
      <c r="D45" s="22"/>
      <c r="E45" s="23"/>
      <c r="F45" s="47"/>
      <c r="G45" s="48">
        <f>$F$18*(1+$F$73)-$F$18</f>
        <v>24800</v>
      </c>
      <c r="H45" s="26">
        <f t="shared" ref="H45" si="50">G45*F45</f>
        <v>0</v>
      </c>
      <c r="I45" s="27"/>
      <c r="J45" s="49"/>
      <c r="K45" s="48">
        <f>$F$18*(1+$J$73)-$F$18</f>
        <v>20400.000000000466</v>
      </c>
      <c r="L45" s="26">
        <f t="shared" ref="L45" si="51">K45*J45</f>
        <v>0</v>
      </c>
      <c r="M45" s="27"/>
      <c r="N45" s="30">
        <f t="shared" ref="N45" si="52">L45-H45</f>
        <v>0</v>
      </c>
      <c r="O45" s="31" t="str">
        <f t="shared" ref="O45" si="53">IF((H45)=0,"",(N45/H45))</f>
        <v/>
      </c>
      <c r="Q45" s="49"/>
      <c r="R45" s="48">
        <f>$F$18*(1+Q73)-$F$18</f>
        <v>20400.000000000466</v>
      </c>
      <c r="S45" s="26">
        <f t="shared" ref="S45" si="54">R45*Q45</f>
        <v>0</v>
      </c>
      <c r="T45" s="27"/>
      <c r="U45" s="30">
        <f t="shared" si="1"/>
        <v>0</v>
      </c>
      <c r="V45" s="31" t="str">
        <f t="shared" si="2"/>
        <v/>
      </c>
      <c r="X45" s="49"/>
      <c r="Y45" s="48">
        <f>$F$18*(1+X73)-$F$18</f>
        <v>20400.000000000466</v>
      </c>
      <c r="Z45" s="26">
        <f t="shared" ref="Z45" si="55">Y45*X45</f>
        <v>0</v>
      </c>
      <c r="AA45" s="27"/>
      <c r="AB45" s="30">
        <f t="shared" si="3"/>
        <v>0</v>
      </c>
      <c r="AC45" s="31" t="str">
        <f t="shared" si="4"/>
        <v/>
      </c>
      <c r="AE45" s="49"/>
      <c r="AF45" s="48">
        <f>$F$18*(1+AE73)-$F$18</f>
        <v>20400.000000000466</v>
      </c>
      <c r="AG45" s="26">
        <f t="shared" ref="AG45" si="56">AF45*AE45</f>
        <v>0</v>
      </c>
      <c r="AH45" s="27"/>
      <c r="AI45" s="30">
        <f t="shared" si="5"/>
        <v>0</v>
      </c>
      <c r="AJ45" s="31" t="str">
        <f t="shared" si="6"/>
        <v/>
      </c>
      <c r="AL45" s="49"/>
      <c r="AM45" s="48">
        <f>$F$18*(1+AL73)-$F$18</f>
        <v>20400.000000000466</v>
      </c>
      <c r="AN45" s="26">
        <f t="shared" ref="AN45" si="57">AM45*AL45</f>
        <v>0</v>
      </c>
      <c r="AO45" s="27"/>
      <c r="AP45" s="30">
        <f t="shared" si="7"/>
        <v>0</v>
      </c>
      <c r="AQ45" s="31" t="str">
        <f t="shared" si="8"/>
        <v/>
      </c>
    </row>
    <row r="46" spans="2:43" x14ac:dyDescent="0.25">
      <c r="B46" s="43" t="s">
        <v>26</v>
      </c>
      <c r="C46" s="21"/>
      <c r="D46" s="22" t="s">
        <v>17</v>
      </c>
      <c r="E46" s="23"/>
      <c r="F46" s="173">
        <f>+'Proposed Rates'!D251</f>
        <v>0</v>
      </c>
      <c r="G46" s="25">
        <v>1</v>
      </c>
      <c r="H46" s="26">
        <f>G46*F46</f>
        <v>0</v>
      </c>
      <c r="I46" s="27"/>
      <c r="J46" s="47">
        <f>+'Proposed Rates'!E251</f>
        <v>0</v>
      </c>
      <c r="K46" s="25">
        <v>1</v>
      </c>
      <c r="L46" s="26">
        <f>K46*J46</f>
        <v>0</v>
      </c>
      <c r="M46" s="27"/>
      <c r="N46" s="30">
        <f>L46-H46</f>
        <v>0</v>
      </c>
      <c r="O46" s="31" t="str">
        <f t="shared" si="41"/>
        <v/>
      </c>
      <c r="Q46" s="47">
        <f>+'Proposed Rates'!F251</f>
        <v>0</v>
      </c>
      <c r="R46" s="25">
        <v>1</v>
      </c>
      <c r="S46" s="26">
        <f>R46*Q46</f>
        <v>0</v>
      </c>
      <c r="T46" s="27"/>
      <c r="U46" s="30">
        <f t="shared" si="1"/>
        <v>0</v>
      </c>
      <c r="V46" s="31" t="str">
        <f t="shared" si="2"/>
        <v/>
      </c>
      <c r="X46" s="47">
        <f>+'Proposed Rates'!G251</f>
        <v>0</v>
      </c>
      <c r="Y46" s="25">
        <v>1</v>
      </c>
      <c r="Z46" s="26">
        <f>Y46*X46</f>
        <v>0</v>
      </c>
      <c r="AA46" s="27"/>
      <c r="AB46" s="30">
        <f t="shared" si="3"/>
        <v>0</v>
      </c>
      <c r="AC46" s="31" t="str">
        <f t="shared" si="4"/>
        <v/>
      </c>
      <c r="AE46" s="47">
        <f>+'Proposed Rates'!H251</f>
        <v>0</v>
      </c>
      <c r="AF46" s="25">
        <v>1</v>
      </c>
      <c r="AG46" s="26">
        <f>AF46*AE46</f>
        <v>0</v>
      </c>
      <c r="AH46" s="27"/>
      <c r="AI46" s="30">
        <f t="shared" si="5"/>
        <v>0</v>
      </c>
      <c r="AJ46" s="31" t="str">
        <f t="shared" si="6"/>
        <v/>
      </c>
      <c r="AL46" s="47">
        <f>+'Proposed Rates'!I251</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41994.395000000004</v>
      </c>
      <c r="I47" s="36"/>
      <c r="J47" s="53"/>
      <c r="K47" s="55"/>
      <c r="L47" s="54">
        <f>SUM(L40:L46)+L39</f>
        <v>61350.744999999995</v>
      </c>
      <c r="M47" s="36"/>
      <c r="N47" s="37">
        <f t="shared" ref="N47:N64" si="58">L47-H47</f>
        <v>19356.349999999991</v>
      </c>
      <c r="O47" s="38">
        <f t="shared" si="41"/>
        <v>0.46092698799446902</v>
      </c>
      <c r="Q47" s="53"/>
      <c r="R47" s="55"/>
      <c r="S47" s="54">
        <f>SUM(S40:S46)+S39</f>
        <v>54621.724999999999</v>
      </c>
      <c r="T47" s="36"/>
      <c r="U47" s="37">
        <f t="shared" si="1"/>
        <v>-6729.0199999999968</v>
      </c>
      <c r="V47" s="38">
        <f t="shared" si="2"/>
        <v>-0.10968114568127897</v>
      </c>
      <c r="X47" s="53"/>
      <c r="Y47" s="55"/>
      <c r="Z47" s="54">
        <f>SUM(Z40:Z46)+Z39</f>
        <v>62294.21</v>
      </c>
      <c r="AA47" s="36"/>
      <c r="AB47" s="37">
        <f t="shared" si="3"/>
        <v>7672.4850000000006</v>
      </c>
      <c r="AC47" s="38">
        <f t="shared" si="4"/>
        <v>0.14046581282447598</v>
      </c>
      <c r="AE47" s="53"/>
      <c r="AF47" s="55"/>
      <c r="AG47" s="54">
        <f>SUM(AG40:AG46)+AG39</f>
        <v>64502.81</v>
      </c>
      <c r="AH47" s="36"/>
      <c r="AI47" s="37">
        <f t="shared" si="5"/>
        <v>2208.5999999999985</v>
      </c>
      <c r="AJ47" s="38">
        <f t="shared" si="6"/>
        <v>3.5454338372699463E-2</v>
      </c>
      <c r="AL47" s="53"/>
      <c r="AM47" s="55"/>
      <c r="AN47" s="54">
        <f>SUM(AN40:AN46)+AN39</f>
        <v>65932.459999999992</v>
      </c>
      <c r="AO47" s="36"/>
      <c r="AP47" s="37">
        <f t="shared" si="7"/>
        <v>1429.6499999999942</v>
      </c>
      <c r="AQ47" s="38">
        <f t="shared" si="8"/>
        <v>2.216415067808665E-2</v>
      </c>
    </row>
    <row r="48" spans="2:43" x14ac:dyDescent="0.25">
      <c r="B48" s="27" t="s">
        <v>28</v>
      </c>
      <c r="C48" s="27"/>
      <c r="D48" s="56" t="s">
        <v>59</v>
      </c>
      <c r="E48" s="57"/>
      <c r="F48" s="28">
        <f>'Proposed Rates'!D157</f>
        <v>3.3399000000000001</v>
      </c>
      <c r="G48" s="58">
        <f>+$F$19</f>
        <v>7500</v>
      </c>
      <c r="H48" s="26">
        <f>G48*F48</f>
        <v>25049.25</v>
      </c>
      <c r="I48" s="27"/>
      <c r="J48" s="28">
        <f>'Proposed Rates'!E157</f>
        <v>3.3399000000000001</v>
      </c>
      <c r="K48" s="58">
        <f>+$F$19</f>
        <v>7500</v>
      </c>
      <c r="L48" s="26">
        <f>K48*J48</f>
        <v>25049.25</v>
      </c>
      <c r="M48" s="27"/>
      <c r="N48" s="30">
        <f t="shared" si="58"/>
        <v>0</v>
      </c>
      <c r="O48" s="31">
        <f t="shared" si="41"/>
        <v>0</v>
      </c>
      <c r="Q48" s="28">
        <f>'Proposed Rates'!F157</f>
        <v>3.3399000000000001</v>
      </c>
      <c r="R48" s="58">
        <f>+$F$19</f>
        <v>7500</v>
      </c>
      <c r="S48" s="26">
        <f>R48*Q48</f>
        <v>25049.25</v>
      </c>
      <c r="T48" s="27"/>
      <c r="U48" s="30">
        <f t="shared" si="1"/>
        <v>0</v>
      </c>
      <c r="V48" s="31">
        <f t="shared" si="2"/>
        <v>0</v>
      </c>
      <c r="X48" s="28">
        <f>'Proposed Rates'!G157</f>
        <v>3.3399000000000001</v>
      </c>
      <c r="Y48" s="58">
        <f>+$F$19</f>
        <v>7500</v>
      </c>
      <c r="Z48" s="26">
        <f>Y48*X48</f>
        <v>25049.25</v>
      </c>
      <c r="AA48" s="27"/>
      <c r="AB48" s="30">
        <f t="shared" si="3"/>
        <v>0</v>
      </c>
      <c r="AC48" s="31">
        <f t="shared" si="4"/>
        <v>0</v>
      </c>
      <c r="AE48" s="28">
        <f>'Proposed Rates'!H157</f>
        <v>3.3399000000000001</v>
      </c>
      <c r="AF48" s="58">
        <f>+$F$19</f>
        <v>7500</v>
      </c>
      <c r="AG48" s="26">
        <f>AF48*AE48</f>
        <v>25049.25</v>
      </c>
      <c r="AH48" s="27"/>
      <c r="AI48" s="30">
        <f t="shared" si="5"/>
        <v>0</v>
      </c>
      <c r="AJ48" s="31">
        <f t="shared" si="6"/>
        <v>0</v>
      </c>
      <c r="AL48" s="28">
        <f>'Proposed Rates'!I157</f>
        <v>3.3399000000000001</v>
      </c>
      <c r="AM48" s="58">
        <f>+$F$19</f>
        <v>7500</v>
      </c>
      <c r="AN48" s="26">
        <f>AM48*AL48</f>
        <v>25049.25</v>
      </c>
      <c r="AO48" s="27"/>
      <c r="AP48" s="30">
        <f t="shared" si="7"/>
        <v>0</v>
      </c>
      <c r="AQ48" s="31">
        <f t="shared" si="8"/>
        <v>0</v>
      </c>
    </row>
    <row r="49" spans="2:43" ht="25" x14ac:dyDescent="0.25">
      <c r="B49" s="60" t="s">
        <v>29</v>
      </c>
      <c r="C49" s="27"/>
      <c r="D49" s="56" t="s">
        <v>59</v>
      </c>
      <c r="E49" s="57"/>
      <c r="F49" s="28">
        <f>'Proposed Rates'!D171</f>
        <v>2.4641999999999999</v>
      </c>
      <c r="G49" s="58">
        <f>G48</f>
        <v>7500</v>
      </c>
      <c r="H49" s="26">
        <f>G49*F49</f>
        <v>18481.5</v>
      </c>
      <c r="I49" s="27"/>
      <c r="J49" s="28">
        <f>'Proposed Rates'!E171</f>
        <v>2.4641999999999999</v>
      </c>
      <c r="K49" s="58">
        <f>K48</f>
        <v>7500</v>
      </c>
      <c r="L49" s="26">
        <f>K49*J49</f>
        <v>18481.5</v>
      </c>
      <c r="M49" s="27"/>
      <c r="N49" s="30">
        <f t="shared" si="58"/>
        <v>0</v>
      </c>
      <c r="O49" s="31">
        <f t="shared" si="41"/>
        <v>0</v>
      </c>
      <c r="Q49" s="28">
        <f>'Proposed Rates'!F171</f>
        <v>2.4641999999999999</v>
      </c>
      <c r="R49" s="58">
        <f>R48</f>
        <v>7500</v>
      </c>
      <c r="S49" s="26">
        <f>R49*Q49</f>
        <v>18481.5</v>
      </c>
      <c r="T49" s="27"/>
      <c r="U49" s="30">
        <f t="shared" si="1"/>
        <v>0</v>
      </c>
      <c r="V49" s="31">
        <f t="shared" si="2"/>
        <v>0</v>
      </c>
      <c r="X49" s="28">
        <f>'Proposed Rates'!G171</f>
        <v>2.4641999999999999</v>
      </c>
      <c r="Y49" s="58">
        <f>Y48</f>
        <v>7500</v>
      </c>
      <c r="Z49" s="26">
        <f>Y49*X49</f>
        <v>18481.5</v>
      </c>
      <c r="AA49" s="27"/>
      <c r="AB49" s="30">
        <f t="shared" si="3"/>
        <v>0</v>
      </c>
      <c r="AC49" s="31">
        <f t="shared" si="4"/>
        <v>0</v>
      </c>
      <c r="AE49" s="28">
        <f>'Proposed Rates'!H171</f>
        <v>2.4641999999999999</v>
      </c>
      <c r="AF49" s="58">
        <f>AF48</f>
        <v>7500</v>
      </c>
      <c r="AG49" s="26">
        <f>AF49*AE49</f>
        <v>18481.5</v>
      </c>
      <c r="AH49" s="27"/>
      <c r="AI49" s="30">
        <f t="shared" si="5"/>
        <v>0</v>
      </c>
      <c r="AJ49" s="31">
        <f t="shared" si="6"/>
        <v>0</v>
      </c>
      <c r="AL49" s="28">
        <f>'Proposed Rates'!I171</f>
        <v>2.4641999999999999</v>
      </c>
      <c r="AM49" s="58">
        <f>AM48</f>
        <v>7500</v>
      </c>
      <c r="AN49" s="26">
        <f>AM49*AL49</f>
        <v>18481.5</v>
      </c>
      <c r="AO49" s="27"/>
      <c r="AP49" s="30">
        <f t="shared" si="7"/>
        <v>0</v>
      </c>
      <c r="AQ49" s="31">
        <f t="shared" si="8"/>
        <v>0</v>
      </c>
    </row>
    <row r="50" spans="2:43" ht="26" x14ac:dyDescent="0.25">
      <c r="B50" s="50" t="s">
        <v>30</v>
      </c>
      <c r="C50" s="35"/>
      <c r="D50" s="35"/>
      <c r="E50" s="35"/>
      <c r="F50" s="61"/>
      <c r="G50" s="53"/>
      <c r="H50" s="54">
        <f>SUM(H47:H49)</f>
        <v>85525.145000000004</v>
      </c>
      <c r="I50" s="62"/>
      <c r="J50" s="63"/>
      <c r="K50" s="53"/>
      <c r="L50" s="54">
        <f>SUM(L47:L49)</f>
        <v>104881.495</v>
      </c>
      <c r="M50" s="62"/>
      <c r="N50" s="37">
        <f t="shared" si="58"/>
        <v>19356.349999999991</v>
      </c>
      <c r="O50" s="38">
        <f t="shared" si="41"/>
        <v>0.22632349819459519</v>
      </c>
      <c r="Q50" s="63"/>
      <c r="R50" s="53"/>
      <c r="S50" s="54">
        <f>SUM(S47:S49)</f>
        <v>98152.475000000006</v>
      </c>
      <c r="T50" s="62"/>
      <c r="U50" s="37">
        <f t="shared" si="1"/>
        <v>-6729.0199999999895</v>
      </c>
      <c r="V50" s="38">
        <f t="shared" si="2"/>
        <v>-6.4158315058342658E-2</v>
      </c>
      <c r="X50" s="63"/>
      <c r="Y50" s="53"/>
      <c r="Z50" s="54">
        <f>SUM(Z47:Z49)</f>
        <v>105824.95999999999</v>
      </c>
      <c r="AA50" s="62"/>
      <c r="AB50" s="37">
        <f t="shared" si="3"/>
        <v>7672.484999999986</v>
      </c>
      <c r="AC50" s="38">
        <f t="shared" si="4"/>
        <v>7.8169042604376363E-2</v>
      </c>
      <c r="AE50" s="63"/>
      <c r="AF50" s="53"/>
      <c r="AG50" s="54">
        <f>SUM(AG47:AG49)</f>
        <v>108033.56</v>
      </c>
      <c r="AH50" s="62"/>
      <c r="AI50" s="37">
        <f t="shared" si="5"/>
        <v>2208.6000000000058</v>
      </c>
      <c r="AJ50" s="38">
        <f t="shared" si="6"/>
        <v>2.087031263701877E-2</v>
      </c>
      <c r="AL50" s="63"/>
      <c r="AM50" s="53"/>
      <c r="AN50" s="54">
        <f>SUM(AN47:AN49)</f>
        <v>109463.20999999999</v>
      </c>
      <c r="AO50" s="62"/>
      <c r="AP50" s="37">
        <f t="shared" si="7"/>
        <v>1429.6499999999942</v>
      </c>
      <c r="AQ50" s="38">
        <f t="shared" si="8"/>
        <v>1.3233387847257781E-2</v>
      </c>
    </row>
    <row r="51" spans="2:43" ht="25" x14ac:dyDescent="0.25">
      <c r="B51" s="65" t="s">
        <v>31</v>
      </c>
      <c r="C51" s="21"/>
      <c r="D51" s="22" t="s">
        <v>20</v>
      </c>
      <c r="E51" s="23"/>
      <c r="F51" s="66">
        <f>'Proposed Rates'!D182</f>
        <v>3.3999999999999998E-3</v>
      </c>
      <c r="G51" s="58">
        <f>F18+G45</f>
        <v>4024800</v>
      </c>
      <c r="H51" s="67">
        <f t="shared" ref="H51:H54" si="59">G51*F51</f>
        <v>13684.32</v>
      </c>
      <c r="I51" s="27"/>
      <c r="J51" s="66">
        <f>'Proposed Rates'!E182</f>
        <v>3.3999999999999998E-3</v>
      </c>
      <c r="K51" s="58">
        <f>$F$18+K45</f>
        <v>4020400.0000000005</v>
      </c>
      <c r="L51" s="67">
        <f t="shared" ref="L51:L54" si="60">K51*J51</f>
        <v>13669.36</v>
      </c>
      <c r="M51" s="27"/>
      <c r="N51" s="30">
        <f t="shared" si="58"/>
        <v>-14.959999999999127</v>
      </c>
      <c r="O51" s="68">
        <f t="shared" si="41"/>
        <v>-1.0932220234545179E-3</v>
      </c>
      <c r="Q51" s="66">
        <f>'Proposed Rates'!F181</f>
        <v>3.3999999999999998E-3</v>
      </c>
      <c r="R51" s="58">
        <f>$F$18+R45</f>
        <v>4020400.0000000005</v>
      </c>
      <c r="S51" s="67">
        <f t="shared" ref="S51:S54" si="61">R51*Q51</f>
        <v>13669.36</v>
      </c>
      <c r="T51" s="27"/>
      <c r="U51" s="30">
        <f t="shared" si="1"/>
        <v>0</v>
      </c>
      <c r="V51" s="68">
        <f t="shared" si="2"/>
        <v>0</v>
      </c>
      <c r="X51" s="66">
        <f>'Proposed Rates'!G181</f>
        <v>3.3999999999999998E-3</v>
      </c>
      <c r="Y51" s="58">
        <f>$F$18+Y45</f>
        <v>4020400.0000000005</v>
      </c>
      <c r="Z51" s="67">
        <f t="shared" ref="Z51:Z54" si="62">Y51*X51</f>
        <v>13669.36</v>
      </c>
      <c r="AA51" s="27"/>
      <c r="AB51" s="30">
        <f t="shared" si="3"/>
        <v>0</v>
      </c>
      <c r="AC51" s="68">
        <f t="shared" si="4"/>
        <v>0</v>
      </c>
      <c r="AE51" s="66">
        <f>'Proposed Rates'!H181</f>
        <v>3.3999999999999998E-3</v>
      </c>
      <c r="AF51" s="58">
        <f>$F$18+AF45</f>
        <v>4020400.0000000005</v>
      </c>
      <c r="AG51" s="67">
        <f t="shared" ref="AG51:AG54" si="63">AF51*AE51</f>
        <v>13669.36</v>
      </c>
      <c r="AH51" s="27"/>
      <c r="AI51" s="30">
        <f t="shared" si="5"/>
        <v>0</v>
      </c>
      <c r="AJ51" s="68">
        <f t="shared" si="6"/>
        <v>0</v>
      </c>
      <c r="AL51" s="66">
        <f>'Proposed Rates'!I181</f>
        <v>3.3999999999999998E-3</v>
      </c>
      <c r="AM51" s="58">
        <f>$F$18+AM45</f>
        <v>4020400.0000000005</v>
      </c>
      <c r="AN51" s="67">
        <f t="shared" ref="AN51:AN54" si="64">AM51*AL51</f>
        <v>13669.36</v>
      </c>
      <c r="AO51" s="27"/>
      <c r="AP51" s="30">
        <f t="shared" si="7"/>
        <v>0</v>
      </c>
      <c r="AQ51" s="68">
        <f t="shared" si="8"/>
        <v>0</v>
      </c>
    </row>
    <row r="52" spans="2:43" ht="25" x14ac:dyDescent="0.25">
      <c r="B52" s="65" t="s">
        <v>32</v>
      </c>
      <c r="C52" s="21"/>
      <c r="D52" s="22" t="s">
        <v>20</v>
      </c>
      <c r="E52" s="23"/>
      <c r="F52" s="66">
        <f>'Proposed Rates'!D196</f>
        <v>5.0000000000000001E-4</v>
      </c>
      <c r="G52" s="58">
        <f>G51</f>
        <v>4024800</v>
      </c>
      <c r="H52" s="67">
        <f t="shared" si="59"/>
        <v>2012.4</v>
      </c>
      <c r="I52" s="27"/>
      <c r="J52" s="66">
        <f>'Proposed Rates'!E196</f>
        <v>5.0000000000000001E-4</v>
      </c>
      <c r="K52" s="58">
        <f>$F$18+K45</f>
        <v>4020400.0000000005</v>
      </c>
      <c r="L52" s="67">
        <f t="shared" si="60"/>
        <v>2010.2000000000003</v>
      </c>
      <c r="M52" s="27"/>
      <c r="N52" s="30">
        <f t="shared" si="58"/>
        <v>-2.1999999999998181</v>
      </c>
      <c r="O52" s="68">
        <f t="shared" si="41"/>
        <v>-1.0932220234544912E-3</v>
      </c>
      <c r="Q52" s="66">
        <f>'Proposed Rates'!F195</f>
        <v>5.0000000000000001E-4</v>
      </c>
      <c r="R52" s="58">
        <f>$F$18+R45</f>
        <v>4020400.0000000005</v>
      </c>
      <c r="S52" s="67">
        <f t="shared" si="61"/>
        <v>2010.2000000000003</v>
      </c>
      <c r="T52" s="27"/>
      <c r="U52" s="30">
        <f t="shared" si="1"/>
        <v>0</v>
      </c>
      <c r="V52" s="68">
        <f t="shared" si="2"/>
        <v>0</v>
      </c>
      <c r="X52" s="66">
        <f>'Proposed Rates'!G195</f>
        <v>5.0000000000000001E-4</v>
      </c>
      <c r="Y52" s="58">
        <f>$F$18+Y45</f>
        <v>4020400.0000000005</v>
      </c>
      <c r="Z52" s="67">
        <f t="shared" si="62"/>
        <v>2010.2000000000003</v>
      </c>
      <c r="AA52" s="27"/>
      <c r="AB52" s="30">
        <f t="shared" si="3"/>
        <v>0</v>
      </c>
      <c r="AC52" s="68">
        <f t="shared" si="4"/>
        <v>0</v>
      </c>
      <c r="AE52" s="66">
        <f>'Proposed Rates'!H195</f>
        <v>5.0000000000000001E-4</v>
      </c>
      <c r="AF52" s="58">
        <f>$F$18+AF45</f>
        <v>4020400.0000000005</v>
      </c>
      <c r="AG52" s="67">
        <f t="shared" si="63"/>
        <v>2010.2000000000003</v>
      </c>
      <c r="AH52" s="27"/>
      <c r="AI52" s="30">
        <f t="shared" si="5"/>
        <v>0</v>
      </c>
      <c r="AJ52" s="68">
        <f t="shared" si="6"/>
        <v>0</v>
      </c>
      <c r="AL52" s="66">
        <f>'Proposed Rates'!I195</f>
        <v>5.0000000000000001E-4</v>
      </c>
      <c r="AM52" s="58">
        <f>$F$18+AM45</f>
        <v>4020400.0000000005</v>
      </c>
      <c r="AN52" s="67">
        <f t="shared" si="64"/>
        <v>2010.2000000000003</v>
      </c>
      <c r="AO52" s="27"/>
      <c r="AP52" s="30">
        <f t="shared" si="7"/>
        <v>0</v>
      </c>
      <c r="AQ52" s="68">
        <f t="shared" si="8"/>
        <v>0</v>
      </c>
    </row>
    <row r="53" spans="2:43" x14ac:dyDescent="0.25">
      <c r="B53" s="21" t="s">
        <v>33</v>
      </c>
      <c r="C53" s="21"/>
      <c r="D53" s="22" t="s">
        <v>17</v>
      </c>
      <c r="E53" s="23"/>
      <c r="F53" s="66">
        <f>'Proposed Rates'!D210</f>
        <v>0.25</v>
      </c>
      <c r="G53" s="25">
        <v>1</v>
      </c>
      <c r="H53" s="67">
        <f t="shared" si="59"/>
        <v>0.25</v>
      </c>
      <c r="I53" s="27"/>
      <c r="J53" s="66">
        <f>'Proposed Rates'!E210</f>
        <v>0.62</v>
      </c>
      <c r="K53" s="29">
        <v>1</v>
      </c>
      <c r="L53" s="67">
        <f t="shared" si="60"/>
        <v>0.62</v>
      </c>
      <c r="M53" s="27"/>
      <c r="N53" s="30">
        <f t="shared" si="58"/>
        <v>0.37</v>
      </c>
      <c r="O53" s="68">
        <f t="shared" si="41"/>
        <v>1.48</v>
      </c>
      <c r="Q53" s="66">
        <f>'Proposed Rates'!F209</f>
        <v>0.64</v>
      </c>
      <c r="R53" s="29">
        <v>1</v>
      </c>
      <c r="S53" s="67">
        <f t="shared" si="61"/>
        <v>0.64</v>
      </c>
      <c r="T53" s="27"/>
      <c r="U53" s="30">
        <f t="shared" si="1"/>
        <v>2.0000000000000018E-2</v>
      </c>
      <c r="V53" s="68">
        <f t="shared" si="2"/>
        <v>3.2258064516129059E-2</v>
      </c>
      <c r="X53" s="66">
        <f>'Proposed Rates'!G209</f>
        <v>0.66</v>
      </c>
      <c r="Y53" s="29">
        <v>1</v>
      </c>
      <c r="Z53" s="67">
        <f t="shared" si="62"/>
        <v>0.66</v>
      </c>
      <c r="AA53" s="27"/>
      <c r="AB53" s="30">
        <f t="shared" si="3"/>
        <v>2.0000000000000018E-2</v>
      </c>
      <c r="AC53" s="68">
        <f t="shared" si="4"/>
        <v>3.1250000000000028E-2</v>
      </c>
      <c r="AE53" s="66">
        <f>'Proposed Rates'!H209</f>
        <v>0.68</v>
      </c>
      <c r="AF53" s="29">
        <v>1</v>
      </c>
      <c r="AG53" s="67">
        <f t="shared" si="63"/>
        <v>0.68</v>
      </c>
      <c r="AH53" s="27"/>
      <c r="AI53" s="30">
        <f t="shared" si="5"/>
        <v>2.0000000000000018E-2</v>
      </c>
      <c r="AJ53" s="68">
        <f t="shared" si="6"/>
        <v>3.0303030303030328E-2</v>
      </c>
      <c r="AL53" s="66">
        <f>'Proposed Rates'!I209</f>
        <v>0.7</v>
      </c>
      <c r="AM53" s="29">
        <v>1</v>
      </c>
      <c r="AN53" s="67">
        <f t="shared" si="64"/>
        <v>0.7</v>
      </c>
      <c r="AO53" s="27"/>
      <c r="AP53" s="30">
        <f t="shared" si="7"/>
        <v>1.9999999999999907E-2</v>
      </c>
      <c r="AQ53" s="68">
        <f t="shared" si="8"/>
        <v>2.9411764705882214E-2</v>
      </c>
    </row>
    <row r="54" spans="2:43" x14ac:dyDescent="0.25">
      <c r="B54" s="43" t="s">
        <v>124</v>
      </c>
      <c r="C54" s="21"/>
      <c r="D54" s="22"/>
      <c r="E54" s="23"/>
      <c r="F54" s="66">
        <f>'Proposed Rates'!D229</f>
        <v>0.1101</v>
      </c>
      <c r="G54" s="71">
        <f>G52</f>
        <v>4024800</v>
      </c>
      <c r="H54" s="67">
        <f t="shared" si="59"/>
        <v>443130.48000000004</v>
      </c>
      <c r="I54" s="27"/>
      <c r="J54" s="66">
        <f>'Proposed Rates'!E229</f>
        <v>0.1101</v>
      </c>
      <c r="K54" s="71">
        <f>$F$18+K45</f>
        <v>4020400.0000000005</v>
      </c>
      <c r="L54" s="67">
        <f t="shared" si="60"/>
        <v>442646.04000000004</v>
      </c>
      <c r="M54" s="27"/>
      <c r="N54" s="30">
        <f t="shared" si="58"/>
        <v>-484.44000000000233</v>
      </c>
      <c r="O54" s="68">
        <f t="shared" si="41"/>
        <v>-1.0932220234545868E-3</v>
      </c>
      <c r="Q54" s="66">
        <f>'Proposed Rates'!F229</f>
        <v>0.1101</v>
      </c>
      <c r="R54" s="71">
        <f>$F$18+R45</f>
        <v>4020400.0000000005</v>
      </c>
      <c r="S54" s="67">
        <f t="shared" si="61"/>
        <v>442646.04000000004</v>
      </c>
      <c r="T54" s="27"/>
      <c r="U54" s="30">
        <f t="shared" si="1"/>
        <v>0</v>
      </c>
      <c r="V54" s="68">
        <f t="shared" si="2"/>
        <v>0</v>
      </c>
      <c r="X54" s="66">
        <f>'Proposed Rates'!G229</f>
        <v>0.1101</v>
      </c>
      <c r="Y54" s="71">
        <f>$F$18+Y45</f>
        <v>4020400.0000000005</v>
      </c>
      <c r="Z54" s="67">
        <f t="shared" si="62"/>
        <v>442646.04000000004</v>
      </c>
      <c r="AA54" s="27"/>
      <c r="AB54" s="30">
        <f t="shared" si="3"/>
        <v>0</v>
      </c>
      <c r="AC54" s="68">
        <f t="shared" si="4"/>
        <v>0</v>
      </c>
      <c r="AE54" s="66">
        <f>'Proposed Rates'!H229</f>
        <v>0.1101</v>
      </c>
      <c r="AF54" s="71">
        <f>$F$18+AF45</f>
        <v>4020400.0000000005</v>
      </c>
      <c r="AG54" s="67">
        <f t="shared" si="63"/>
        <v>442646.04000000004</v>
      </c>
      <c r="AH54" s="27"/>
      <c r="AI54" s="30">
        <f t="shared" si="5"/>
        <v>0</v>
      </c>
      <c r="AJ54" s="68">
        <f t="shared" si="6"/>
        <v>0</v>
      </c>
      <c r="AL54" s="66">
        <f>'Proposed Rates'!I229</f>
        <v>0.1101</v>
      </c>
      <c r="AM54" s="71">
        <f>$F$18+AM45</f>
        <v>4020400.0000000005</v>
      </c>
      <c r="AN54" s="67">
        <f t="shared" si="64"/>
        <v>442646.04000000004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544352.59499999997</v>
      </c>
      <c r="I60" s="94"/>
      <c r="J60" s="95"/>
      <c r="K60" s="95"/>
      <c r="L60" s="93">
        <f>SUM(L51:L56,L50)</f>
        <v>563207.71500000008</v>
      </c>
      <c r="M60" s="96"/>
      <c r="N60" s="97">
        <f t="shared" ref="N60" si="65">L60-H60</f>
        <v>18855.120000000112</v>
      </c>
      <c r="O60" s="98">
        <f t="shared" ref="O60" si="66">IF((H60)=0,"",(N60/H60))</f>
        <v>3.4637696546665882E-2</v>
      </c>
      <c r="Q60" s="95"/>
      <c r="R60" s="95"/>
      <c r="S60" s="93">
        <f>SUM(S51:S56,S50)</f>
        <v>556478.71500000008</v>
      </c>
      <c r="T60" s="96"/>
      <c r="U60" s="97">
        <f t="shared" si="1"/>
        <v>-6729</v>
      </c>
      <c r="V60" s="98">
        <f>IF((L60)=0,"",(U60/L60))</f>
        <v>-1.1947634630679729E-2</v>
      </c>
      <c r="X60" s="95"/>
      <c r="Y60" s="95"/>
      <c r="Z60" s="93">
        <f>SUM(Z51:Z56,Z50)</f>
        <v>564151.22</v>
      </c>
      <c r="AA60" s="96"/>
      <c r="AB60" s="97">
        <f t="shared" si="3"/>
        <v>7672.5049999998882</v>
      </c>
      <c r="AC60" s="98">
        <f>IF((S60)=0,"",(AB60/S60))</f>
        <v>1.3787598327098435E-2</v>
      </c>
      <c r="AE60" s="95"/>
      <c r="AF60" s="95"/>
      <c r="AG60" s="93">
        <f>SUM(AG51:AG56,AG50)</f>
        <v>566359.84000000008</v>
      </c>
      <c r="AH60" s="96"/>
      <c r="AI60" s="97">
        <f t="shared" ref="AI60:AI64" si="67">AG60-Z60</f>
        <v>2208.6200000001118</v>
      </c>
      <c r="AJ60" s="98">
        <f>IF((Z60)=0,"",(AI60/Z60))</f>
        <v>3.914943231001276E-3</v>
      </c>
      <c r="AL60" s="95"/>
      <c r="AM60" s="95"/>
      <c r="AN60" s="93">
        <f>SUM(AN51:AN56,AN50)</f>
        <v>567789.51</v>
      </c>
      <c r="AO60" s="96"/>
      <c r="AP60" s="97">
        <f t="shared" ref="AP60:AP64" si="68">AN60-AG60</f>
        <v>1429.6699999999255</v>
      </c>
      <c r="AQ60" s="98">
        <f>IF((AG60)=0,"",(AP60/AG60))</f>
        <v>2.5243138708421226E-3</v>
      </c>
    </row>
    <row r="61" spans="2:43" x14ac:dyDescent="0.25">
      <c r="B61" s="99" t="s">
        <v>40</v>
      </c>
      <c r="C61" s="21"/>
      <c r="D61" s="21"/>
      <c r="E61" s="21"/>
      <c r="F61" s="100">
        <v>0.13</v>
      </c>
      <c r="G61" s="101"/>
      <c r="H61" s="102">
        <f>H60*F61</f>
        <v>70765.837350000002</v>
      </c>
      <c r="I61" s="103"/>
      <c r="J61" s="104">
        <v>0.13</v>
      </c>
      <c r="K61" s="103"/>
      <c r="L61" s="105">
        <f>L60*J61</f>
        <v>73217.002950000009</v>
      </c>
      <c r="M61" s="106"/>
      <c r="N61" s="107">
        <f t="shared" si="58"/>
        <v>2451.1656000000075</v>
      </c>
      <c r="O61" s="108">
        <f t="shared" si="41"/>
        <v>3.4637696546665785E-2</v>
      </c>
      <c r="Q61" s="104">
        <v>0.13</v>
      </c>
      <c r="R61" s="103"/>
      <c r="S61" s="105">
        <f>S60*Q61</f>
        <v>72342.23295000002</v>
      </c>
      <c r="T61" s="106"/>
      <c r="U61" s="107">
        <f t="shared" si="1"/>
        <v>-874.76999999998952</v>
      </c>
      <c r="V61" s="108">
        <f t="shared" ref="V61:V70" si="69">IF((L61)=0,"",(U61/L61))</f>
        <v>-1.1947634630679585E-2</v>
      </c>
      <c r="X61" s="104">
        <v>0.13</v>
      </c>
      <c r="Y61" s="103"/>
      <c r="Z61" s="105">
        <f>Z60*X61</f>
        <v>73339.658599999995</v>
      </c>
      <c r="AA61" s="106"/>
      <c r="AB61" s="107">
        <f t="shared" si="3"/>
        <v>997.42564999997558</v>
      </c>
      <c r="AC61" s="108">
        <f t="shared" ref="AC61:AC70" si="70">IF((S61)=0,"",(AB61/S61))</f>
        <v>1.3787598327098296E-2</v>
      </c>
      <c r="AE61" s="104">
        <v>0.13</v>
      </c>
      <c r="AF61" s="103"/>
      <c r="AG61" s="105">
        <f>AG60*AE61</f>
        <v>73626.779200000019</v>
      </c>
      <c r="AH61" s="106"/>
      <c r="AI61" s="107">
        <f t="shared" si="67"/>
        <v>287.12060000002384</v>
      </c>
      <c r="AJ61" s="108">
        <f t="shared" ref="AJ61:AJ70" si="71">IF((Z61)=0,"",(AI61/Z61))</f>
        <v>3.9149432310014035E-3</v>
      </c>
      <c r="AL61" s="104">
        <v>0.13</v>
      </c>
      <c r="AM61" s="103"/>
      <c r="AN61" s="105">
        <f>AN60*AL61</f>
        <v>73812.636299999998</v>
      </c>
      <c r="AO61" s="106"/>
      <c r="AP61" s="107">
        <f t="shared" si="68"/>
        <v>185.85709999997925</v>
      </c>
      <c r="AQ61" s="108">
        <f t="shared" ref="AQ61:AQ70" si="72">IF((AG61)=0,"",(AP61/AG61))</f>
        <v>2.5243138708419721E-3</v>
      </c>
    </row>
    <row r="62" spans="2:43" ht="13" x14ac:dyDescent="0.25">
      <c r="B62" s="109" t="s">
        <v>41</v>
      </c>
      <c r="C62" s="21"/>
      <c r="D62" s="21"/>
      <c r="E62" s="21"/>
      <c r="F62" s="110"/>
      <c r="G62" s="101"/>
      <c r="H62" s="102">
        <f>H60+H61</f>
        <v>615118.43235000002</v>
      </c>
      <c r="I62" s="103"/>
      <c r="J62" s="103"/>
      <c r="K62" s="103"/>
      <c r="L62" s="105">
        <f>L60+L61</f>
        <v>636424.71795000008</v>
      </c>
      <c r="M62" s="106"/>
      <c r="N62" s="107">
        <f t="shared" si="58"/>
        <v>21306.285600000061</v>
      </c>
      <c r="O62" s="108">
        <f t="shared" si="41"/>
        <v>3.4637696546665778E-2</v>
      </c>
      <c r="Q62" s="103"/>
      <c r="R62" s="103"/>
      <c r="S62" s="105">
        <f>S60+S61</f>
        <v>628820.94795000006</v>
      </c>
      <c r="T62" s="106"/>
      <c r="U62" s="107">
        <f t="shared" si="1"/>
        <v>-7603.7700000000186</v>
      </c>
      <c r="V62" s="108">
        <f t="shared" si="69"/>
        <v>-1.1947634630679759E-2</v>
      </c>
      <c r="X62" s="103"/>
      <c r="Y62" s="103"/>
      <c r="Z62" s="105">
        <f>Z60+Z61</f>
        <v>637490.87859999994</v>
      </c>
      <c r="AA62" s="106"/>
      <c r="AB62" s="107">
        <f t="shared" si="3"/>
        <v>8669.9306499998784</v>
      </c>
      <c r="AC62" s="108">
        <f t="shared" si="70"/>
        <v>1.3787598327098444E-2</v>
      </c>
      <c r="AE62" s="103"/>
      <c r="AF62" s="103"/>
      <c r="AG62" s="105">
        <f>AG60+AG61</f>
        <v>639986.61920000007</v>
      </c>
      <c r="AH62" s="106"/>
      <c r="AI62" s="107">
        <f t="shared" si="67"/>
        <v>2495.7406000001356</v>
      </c>
      <c r="AJ62" s="108">
        <f t="shared" si="71"/>
        <v>3.9149432310012907E-3</v>
      </c>
      <c r="AL62" s="103"/>
      <c r="AM62" s="103"/>
      <c r="AN62" s="105">
        <f>AN60+AN61</f>
        <v>641602.14630000002</v>
      </c>
      <c r="AO62" s="106"/>
      <c r="AP62" s="107">
        <f t="shared" si="68"/>
        <v>1615.5270999999484</v>
      </c>
      <c r="AQ62" s="108">
        <f t="shared" si="72"/>
        <v>2.5243138708421738E-3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69"/>
        <v/>
      </c>
      <c r="X63" s="103"/>
      <c r="Y63" s="103"/>
      <c r="Z63" s="174">
        <f>X63*Z60</f>
        <v>0</v>
      </c>
      <c r="AA63" s="106"/>
      <c r="AB63" s="112">
        <f t="shared" si="3"/>
        <v>0</v>
      </c>
      <c r="AC63" s="113" t="str">
        <f t="shared" si="70"/>
        <v/>
      </c>
      <c r="AE63" s="103"/>
      <c r="AF63" s="103"/>
      <c r="AG63" s="174">
        <f>AE63*AG60</f>
        <v>0</v>
      </c>
      <c r="AH63" s="106"/>
      <c r="AI63" s="112">
        <f t="shared" si="67"/>
        <v>0</v>
      </c>
      <c r="AJ63" s="113" t="str">
        <f t="shared" si="71"/>
        <v/>
      </c>
      <c r="AL63" s="103"/>
      <c r="AM63" s="103"/>
      <c r="AN63" s="174">
        <f>AL63*AN60</f>
        <v>0</v>
      </c>
      <c r="AO63" s="106"/>
      <c r="AP63" s="112">
        <f t="shared" si="68"/>
        <v>0</v>
      </c>
      <c r="AQ63" s="113" t="str">
        <f t="shared" si="72"/>
        <v/>
      </c>
    </row>
    <row r="64" spans="2:43" ht="13.5" customHeight="1" thickBot="1" x14ac:dyDescent="0.3">
      <c r="B64" s="406" t="s">
        <v>126</v>
      </c>
      <c r="C64" s="406"/>
      <c r="D64" s="406"/>
      <c r="E64" s="114"/>
      <c r="F64" s="115"/>
      <c r="G64" s="116"/>
      <c r="H64" s="117">
        <f>H62-H63</f>
        <v>615118.43235000002</v>
      </c>
      <c r="I64" s="118"/>
      <c r="J64" s="118"/>
      <c r="K64" s="118"/>
      <c r="L64" s="119">
        <f>L62-L63</f>
        <v>636424.71795000008</v>
      </c>
      <c r="M64" s="120"/>
      <c r="N64" s="121">
        <f t="shared" si="58"/>
        <v>21306.285600000061</v>
      </c>
      <c r="O64" s="122">
        <f t="shared" si="41"/>
        <v>3.4637696546665778E-2</v>
      </c>
      <c r="Q64" s="118"/>
      <c r="R64" s="118"/>
      <c r="S64" s="119">
        <f>S62-S63</f>
        <v>628820.94795000006</v>
      </c>
      <c r="T64" s="120"/>
      <c r="U64" s="121">
        <f t="shared" si="1"/>
        <v>-7603.7700000000186</v>
      </c>
      <c r="V64" s="122">
        <f t="shared" si="69"/>
        <v>-1.1947634630679759E-2</v>
      </c>
      <c r="X64" s="118"/>
      <c r="Y64" s="118"/>
      <c r="Z64" s="119">
        <f>Z62-Z63</f>
        <v>637490.87859999994</v>
      </c>
      <c r="AA64" s="120"/>
      <c r="AB64" s="121">
        <f t="shared" si="3"/>
        <v>8669.9306499998784</v>
      </c>
      <c r="AC64" s="122">
        <f t="shared" si="70"/>
        <v>1.3787598327098444E-2</v>
      </c>
      <c r="AE64" s="118"/>
      <c r="AF64" s="118"/>
      <c r="AG64" s="119">
        <f>AG62-AG63</f>
        <v>639986.61920000007</v>
      </c>
      <c r="AH64" s="120"/>
      <c r="AI64" s="121">
        <f t="shared" si="67"/>
        <v>2495.7406000001356</v>
      </c>
      <c r="AJ64" s="122">
        <f t="shared" si="71"/>
        <v>3.9149432310012907E-3</v>
      </c>
      <c r="AL64" s="118"/>
      <c r="AM64" s="118"/>
      <c r="AN64" s="119">
        <f>AN62-AN63</f>
        <v>641602.14630000002</v>
      </c>
      <c r="AO64" s="120"/>
      <c r="AP64" s="121">
        <f t="shared" si="68"/>
        <v>1615.5270999999484</v>
      </c>
      <c r="AQ64" s="122">
        <f t="shared" si="72"/>
        <v>2.5243138708421738E-3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101222.11499999999</v>
      </c>
      <c r="I66" s="134"/>
      <c r="J66" s="135"/>
      <c r="K66" s="135"/>
      <c r="L66" s="133">
        <f>SUM(L57:L58,L50,L51:L53)</f>
        <v>120561.67499999999</v>
      </c>
      <c r="M66" s="136"/>
      <c r="N66" s="137">
        <f t="shared" ref="N66:N70" si="73">L66-H66</f>
        <v>19339.559999999998</v>
      </c>
      <c r="O66" s="98">
        <f t="shared" ref="O66:O70" si="74">IF((H66)=0,"",(N66/H66))</f>
        <v>0.19106061950987685</v>
      </c>
      <c r="Q66" s="135"/>
      <c r="R66" s="135"/>
      <c r="S66" s="133">
        <f>SUM(S57:S58,S50,S51:S53)</f>
        <v>113832.675</v>
      </c>
      <c r="T66" s="136"/>
      <c r="U66" s="137">
        <f t="shared" si="1"/>
        <v>-6728.9999999999854</v>
      </c>
      <c r="V66" s="98">
        <f t="shared" si="69"/>
        <v>-5.5813756734882675E-2</v>
      </c>
      <c r="X66" s="135"/>
      <c r="Y66" s="135"/>
      <c r="Z66" s="133">
        <f>SUM(Z57:Z58,Z50,Z51:Z53)</f>
        <v>121505.18</v>
      </c>
      <c r="AA66" s="136"/>
      <c r="AB66" s="137">
        <f t="shared" si="3"/>
        <v>7672.5049999999901</v>
      </c>
      <c r="AC66" s="98">
        <f t="shared" si="70"/>
        <v>6.7401605031244233E-2</v>
      </c>
      <c r="AE66" s="135"/>
      <c r="AF66" s="135"/>
      <c r="AG66" s="133">
        <f>SUM(AG57:AG58,AG50,AG51:AG53)</f>
        <v>123713.79999999999</v>
      </c>
      <c r="AH66" s="136"/>
      <c r="AI66" s="137">
        <f t="shared" ref="AI66:AI70" si="75">AG66-Z66</f>
        <v>2208.6199999999953</v>
      </c>
      <c r="AJ66" s="98">
        <f t="shared" si="71"/>
        <v>1.817716742611299E-2</v>
      </c>
      <c r="AL66" s="135"/>
      <c r="AM66" s="135"/>
      <c r="AN66" s="133">
        <f>SUM(AN57:AN58,AN50,AN51:AN53)</f>
        <v>125143.46999999999</v>
      </c>
      <c r="AO66" s="136"/>
      <c r="AP66" s="137">
        <f t="shared" ref="AP66:AP70" si="76">AN66-AG66</f>
        <v>1429.6699999999983</v>
      </c>
      <c r="AQ66" s="98">
        <f t="shared" si="72"/>
        <v>1.1556269389510293E-2</v>
      </c>
    </row>
    <row r="67" spans="1:43" s="79" customFormat="1" x14ac:dyDescent="0.25">
      <c r="B67" s="138" t="s">
        <v>40</v>
      </c>
      <c r="C67" s="73"/>
      <c r="D67" s="73"/>
      <c r="E67" s="73"/>
      <c r="F67" s="139">
        <v>0.13</v>
      </c>
      <c r="G67" s="132"/>
      <c r="H67" s="140">
        <f>H66*F67</f>
        <v>13158.874949999999</v>
      </c>
      <c r="I67" s="141"/>
      <c r="J67" s="142">
        <v>0.13</v>
      </c>
      <c r="K67" s="143"/>
      <c r="L67" s="144">
        <f>L66*J67</f>
        <v>15673.017749999999</v>
      </c>
      <c r="M67" s="145"/>
      <c r="N67" s="146">
        <f t="shared" si="73"/>
        <v>2514.1427999999996</v>
      </c>
      <c r="O67" s="108">
        <f t="shared" si="74"/>
        <v>0.19106061950987685</v>
      </c>
      <c r="Q67" s="142">
        <v>0.13</v>
      </c>
      <c r="R67" s="143"/>
      <c r="S67" s="144">
        <f>S66*Q67</f>
        <v>14798.24775</v>
      </c>
      <c r="T67" s="145"/>
      <c r="U67" s="146">
        <f t="shared" si="1"/>
        <v>-874.76999999999862</v>
      </c>
      <c r="V67" s="108">
        <f t="shared" si="69"/>
        <v>-5.5813756734882702E-2</v>
      </c>
      <c r="X67" s="142">
        <v>0.13</v>
      </c>
      <c r="Y67" s="143"/>
      <c r="Z67" s="144">
        <f>Z66*X67</f>
        <v>15795.6734</v>
      </c>
      <c r="AA67" s="145"/>
      <c r="AB67" s="146">
        <f t="shared" si="3"/>
        <v>997.42564999999922</v>
      </c>
      <c r="AC67" s="108">
        <f t="shared" si="70"/>
        <v>6.7401605031244274E-2</v>
      </c>
      <c r="AE67" s="142">
        <v>0.13</v>
      </c>
      <c r="AF67" s="143"/>
      <c r="AG67" s="144">
        <f>AG66*AE67</f>
        <v>16082.794</v>
      </c>
      <c r="AH67" s="145"/>
      <c r="AI67" s="146">
        <f t="shared" si="75"/>
        <v>287.12060000000019</v>
      </c>
      <c r="AJ67" s="108">
        <f t="shared" si="71"/>
        <v>1.8177167426113038E-2</v>
      </c>
      <c r="AL67" s="142">
        <v>0.13</v>
      </c>
      <c r="AM67" s="143"/>
      <c r="AN67" s="144">
        <f>AN66*AL67</f>
        <v>16268.651099999999</v>
      </c>
      <c r="AO67" s="145"/>
      <c r="AP67" s="146">
        <f t="shared" si="76"/>
        <v>185.85709999999926</v>
      </c>
      <c r="AQ67" s="108">
        <f t="shared" si="72"/>
        <v>1.155626938951026E-2</v>
      </c>
    </row>
    <row r="68" spans="1:43" s="79" customFormat="1" ht="13" x14ac:dyDescent="0.25">
      <c r="B68" s="147" t="s">
        <v>41</v>
      </c>
      <c r="C68" s="73"/>
      <c r="D68" s="73"/>
      <c r="E68" s="73"/>
      <c r="F68" s="148"/>
      <c r="G68" s="149"/>
      <c r="H68" s="140">
        <f>H66+H67</f>
        <v>114380.98994999999</v>
      </c>
      <c r="I68" s="141"/>
      <c r="J68" s="141"/>
      <c r="K68" s="141"/>
      <c r="L68" s="144">
        <f>L66+L67</f>
        <v>136234.69274999999</v>
      </c>
      <c r="M68" s="145"/>
      <c r="N68" s="146">
        <f t="shared" si="73"/>
        <v>21853.702799999999</v>
      </c>
      <c r="O68" s="108">
        <f t="shared" si="74"/>
        <v>0.19106061950987688</v>
      </c>
      <c r="Q68" s="141"/>
      <c r="R68" s="141"/>
      <c r="S68" s="144">
        <f>S66+S67</f>
        <v>128630.92275</v>
      </c>
      <c r="T68" s="145"/>
      <c r="U68" s="146">
        <f t="shared" si="1"/>
        <v>-7603.7699999999895</v>
      </c>
      <c r="V68" s="108">
        <f t="shared" si="69"/>
        <v>-5.5813756734882716E-2</v>
      </c>
      <c r="X68" s="141"/>
      <c r="Y68" s="141"/>
      <c r="Z68" s="144">
        <f>Z66+Z67</f>
        <v>137300.85339999999</v>
      </c>
      <c r="AA68" s="145"/>
      <c r="AB68" s="146">
        <f t="shared" si="3"/>
        <v>8669.9306499999948</v>
      </c>
      <c r="AC68" s="108">
        <f t="shared" si="70"/>
        <v>6.7401605031244288E-2</v>
      </c>
      <c r="AE68" s="141"/>
      <c r="AF68" s="141"/>
      <c r="AG68" s="144">
        <f>AG66+AG67</f>
        <v>139796.59399999998</v>
      </c>
      <c r="AH68" s="145"/>
      <c r="AI68" s="146">
        <f t="shared" si="75"/>
        <v>2495.7405999999901</v>
      </c>
      <c r="AJ68" s="108">
        <f t="shared" si="71"/>
        <v>1.8177167426112955E-2</v>
      </c>
      <c r="AL68" s="141"/>
      <c r="AM68" s="141"/>
      <c r="AN68" s="144">
        <f>AN66+AN67</f>
        <v>141412.12109999999</v>
      </c>
      <c r="AO68" s="145"/>
      <c r="AP68" s="146">
        <f t="shared" si="76"/>
        <v>1615.5271000000066</v>
      </c>
      <c r="AQ68" s="108">
        <f t="shared" si="72"/>
        <v>1.1556269389510354E-2</v>
      </c>
    </row>
    <row r="69" spans="1:43" s="79" customFormat="1" ht="15.75" customHeight="1" x14ac:dyDescent="0.25">
      <c r="B69" s="415">
        <f>'Proposed Rates'!E277</f>
        <v>3.3799999999999997E-2</v>
      </c>
      <c r="C69" s="405"/>
      <c r="D69" s="405"/>
      <c r="E69" s="73"/>
      <c r="F69" s="148"/>
      <c r="G69" s="149"/>
      <c r="H69" s="150">
        <f>F69*H66</f>
        <v>0</v>
      </c>
      <c r="I69" s="141"/>
      <c r="J69" s="141"/>
      <c r="K69" s="141"/>
      <c r="L69" s="175">
        <f>J69*L66</f>
        <v>0</v>
      </c>
      <c r="M69" s="145"/>
      <c r="N69" s="151">
        <f t="shared" si="73"/>
        <v>0</v>
      </c>
      <c r="O69" s="113" t="str">
        <f t="shared" si="74"/>
        <v/>
      </c>
      <c r="Q69" s="141"/>
      <c r="R69" s="141"/>
      <c r="S69" s="175">
        <f>Q69*S66</f>
        <v>0</v>
      </c>
      <c r="T69" s="145"/>
      <c r="U69" s="151">
        <f t="shared" si="1"/>
        <v>0</v>
      </c>
      <c r="V69" s="113" t="str">
        <f t="shared" si="69"/>
        <v/>
      </c>
      <c r="X69" s="141"/>
      <c r="Y69" s="141"/>
      <c r="Z69" s="175">
        <f>X69*Z66</f>
        <v>0</v>
      </c>
      <c r="AA69" s="145"/>
      <c r="AB69" s="151">
        <f t="shared" si="3"/>
        <v>0</v>
      </c>
      <c r="AC69" s="113" t="str">
        <f t="shared" si="70"/>
        <v/>
      </c>
      <c r="AE69" s="141"/>
      <c r="AF69" s="141"/>
      <c r="AG69" s="175">
        <f>AE69*AG66</f>
        <v>0</v>
      </c>
      <c r="AH69" s="145"/>
      <c r="AI69" s="151">
        <f t="shared" si="75"/>
        <v>0</v>
      </c>
      <c r="AJ69" s="113" t="str">
        <f t="shared" si="71"/>
        <v/>
      </c>
      <c r="AL69" s="141"/>
      <c r="AM69" s="141"/>
      <c r="AN69" s="175">
        <f>AL69*AN66</f>
        <v>0</v>
      </c>
      <c r="AO69" s="145"/>
      <c r="AP69" s="151">
        <f t="shared" si="76"/>
        <v>0</v>
      </c>
      <c r="AQ69" s="113" t="str">
        <f t="shared" si="72"/>
        <v/>
      </c>
    </row>
    <row r="70" spans="1:43" s="79" customFormat="1" ht="13.5" customHeight="1" thickBot="1" x14ac:dyDescent="0.3">
      <c r="B70" s="400" t="s">
        <v>128</v>
      </c>
      <c r="C70" s="400"/>
      <c r="D70" s="400"/>
      <c r="E70" s="152"/>
      <c r="F70" s="153"/>
      <c r="G70" s="154"/>
      <c r="H70" s="155">
        <f>H68-H69</f>
        <v>114380.98994999999</v>
      </c>
      <c r="I70" s="156"/>
      <c r="J70" s="156"/>
      <c r="K70" s="156"/>
      <c r="L70" s="157">
        <f>L68-L69</f>
        <v>136234.69274999999</v>
      </c>
      <c r="M70" s="158"/>
      <c r="N70" s="159">
        <f t="shared" si="73"/>
        <v>21853.702799999999</v>
      </c>
      <c r="O70" s="160">
        <f t="shared" si="74"/>
        <v>0.19106061950987688</v>
      </c>
      <c r="Q70" s="156"/>
      <c r="R70" s="156"/>
      <c r="S70" s="157">
        <f>S68-S69</f>
        <v>128630.92275</v>
      </c>
      <c r="T70" s="158"/>
      <c r="U70" s="159">
        <f t="shared" si="1"/>
        <v>-7603.7699999999895</v>
      </c>
      <c r="V70" s="160">
        <f t="shared" si="69"/>
        <v>-5.5813756734882716E-2</v>
      </c>
      <c r="X70" s="156"/>
      <c r="Y70" s="156"/>
      <c r="Z70" s="157">
        <f>Z68-Z69</f>
        <v>137300.85339999999</v>
      </c>
      <c r="AA70" s="158"/>
      <c r="AB70" s="159">
        <f t="shared" si="3"/>
        <v>8669.9306499999948</v>
      </c>
      <c r="AC70" s="160">
        <f t="shared" si="70"/>
        <v>6.7401605031244288E-2</v>
      </c>
      <c r="AE70" s="156"/>
      <c r="AF70" s="156"/>
      <c r="AG70" s="157">
        <f>AG68-AG69</f>
        <v>139796.59399999998</v>
      </c>
      <c r="AH70" s="158"/>
      <c r="AI70" s="159">
        <f t="shared" si="75"/>
        <v>2495.7405999999901</v>
      </c>
      <c r="AJ70" s="160">
        <f t="shared" si="71"/>
        <v>1.8177167426112955E-2</v>
      </c>
      <c r="AL70" s="156"/>
      <c r="AM70" s="156"/>
      <c r="AN70" s="157">
        <f>AN68-AN69</f>
        <v>141412.12109999999</v>
      </c>
      <c r="AO70" s="158"/>
      <c r="AP70" s="159">
        <f t="shared" si="76"/>
        <v>1615.5271000000066</v>
      </c>
      <c r="AQ70" s="160">
        <f t="shared" si="72"/>
        <v>1.1556269389510354E-2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Rates'!D279</f>
        <v>6.1999999999999998E-3</v>
      </c>
      <c r="J73" s="168">
        <f>'Proposed Rates'!E279</f>
        <v>5.1000000000000004E-3</v>
      </c>
      <c r="Q73" s="168">
        <f>'Proposed Rates'!F279</f>
        <v>5.1000000000000004E-3</v>
      </c>
      <c r="X73" s="168">
        <f>'Proposed Rates'!G279</f>
        <v>5.1000000000000004E-3</v>
      </c>
      <c r="AE73" s="168">
        <f>'Proposed Rates'!H279</f>
        <v>5.1000000000000004E-3</v>
      </c>
      <c r="AL73" s="168">
        <f>'Proposed Rates'!I279</f>
        <v>5.1000000000000004E-3</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6</xdr:col>
                    <xdr:colOff>476250</xdr:colOff>
                    <xdr:row>16</xdr:row>
                    <xdr:rowOff>171450</xdr:rowOff>
                  </from>
                  <to>
                    <xdr:col>9</xdr:col>
                    <xdr:colOff>88900</xdr:colOff>
                    <xdr:row>18</xdr:row>
                    <xdr:rowOff>31750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361950</xdr:colOff>
                    <xdr:row>16</xdr:row>
                    <xdr:rowOff>114300</xdr:rowOff>
                  </from>
                  <to>
                    <xdr:col>14</xdr:col>
                    <xdr:colOff>431800</xdr:colOff>
                    <xdr:row>18</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H2" zoomScale="85" zoomScaleNormal="85" zoomScaleSheetLayoutView="100" workbookViewId="0">
      <selection activeCell="AB2" sqref="AB2"/>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5.7265625" style="6" customWidth="1"/>
    <col min="7" max="7" width="11" style="6" bestFit="1" customWidth="1"/>
    <col min="8" max="8" width="17.81640625" style="6" bestFit="1" customWidth="1"/>
    <col min="9" max="9" width="2.81640625" style="6" customWidth="1"/>
    <col min="10" max="10" width="11.81640625" style="6" bestFit="1" customWidth="1"/>
    <col min="11" max="11" width="11" style="6" bestFit="1" customWidth="1"/>
    <col min="12" max="12" width="19.81640625" style="6" bestFit="1" customWidth="1"/>
    <col min="13" max="13" width="2.81640625" style="6" customWidth="1"/>
    <col min="14" max="14" width="20.1796875" style="6" bestFit="1" customWidth="1"/>
    <col min="15" max="15" width="12.26953125" style="6" bestFit="1" customWidth="1"/>
    <col min="16" max="16" width="3.81640625" style="6" customWidth="1"/>
    <col min="17" max="17" width="11.81640625" style="6" bestFit="1" customWidth="1"/>
    <col min="18" max="18" width="11" style="6" bestFit="1" customWidth="1"/>
    <col min="19" max="19" width="17.81640625" style="6" bestFit="1" customWidth="1"/>
    <col min="20" max="20" width="2.26953125" style="6" bestFit="1" customWidth="1"/>
    <col min="21" max="21" width="20.1796875" style="6" bestFit="1" customWidth="1"/>
    <col min="22" max="22" width="12.26953125" style="6" bestFit="1" customWidth="1"/>
    <col min="23" max="23" width="4.54296875" style="6" customWidth="1"/>
    <col min="24" max="24" width="11.81640625" style="6" bestFit="1" customWidth="1"/>
    <col min="25" max="25" width="11" style="6" bestFit="1" customWidth="1"/>
    <col min="26" max="26" width="17.81640625" style="6" bestFit="1" customWidth="1"/>
    <col min="27" max="27" width="2.26953125" style="6" bestFit="1" customWidth="1"/>
    <col min="28" max="28" width="15.1796875" style="6" bestFit="1" customWidth="1"/>
    <col min="29" max="29" width="12.26953125" style="6" bestFit="1" customWidth="1"/>
    <col min="30" max="30" width="4.54296875" style="6" customWidth="1"/>
    <col min="31" max="31" width="12.1796875" style="6" customWidth="1"/>
    <col min="32" max="32" width="11" style="6" bestFit="1" customWidth="1"/>
    <col min="33" max="33" width="17.81640625" style="6" bestFit="1" customWidth="1"/>
    <col min="34" max="34" width="2.26953125" style="6" bestFit="1" customWidth="1"/>
    <col min="35" max="35" width="15.1796875" style="6" bestFit="1" customWidth="1"/>
    <col min="36" max="36" width="12.26953125" style="6" bestFit="1" customWidth="1"/>
    <col min="37" max="37" width="4.54296875" style="6" customWidth="1"/>
    <col min="38" max="38" width="12.1796875" style="6" customWidth="1"/>
    <col min="39" max="39" width="11" style="6" bestFit="1" customWidth="1"/>
    <col min="40" max="40" width="17.81640625" style="6" bestFit="1" customWidth="1"/>
    <col min="41" max="41" width="2.26953125" style="6" bestFit="1" customWidth="1"/>
    <col min="42" max="42" width="1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62</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4000000</v>
      </c>
      <c r="G18" s="12" t="s">
        <v>7</v>
      </c>
    </row>
    <row r="19" spans="2:43" ht="13" x14ac:dyDescent="0.3">
      <c r="B19" s="11"/>
      <c r="F19" s="13">
        <v>10000</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Rates'!D11</f>
        <v>15231.32</v>
      </c>
      <c r="G23" s="25">
        <v>1</v>
      </c>
      <c r="H23" s="26">
        <f>G23*F23</f>
        <v>15231.32</v>
      </c>
      <c r="I23" s="27"/>
      <c r="J23" s="176">
        <f>+'LU(7500)'!J23</f>
        <v>15231.32</v>
      </c>
      <c r="K23" s="29">
        <v>1</v>
      </c>
      <c r="L23" s="26">
        <f>K23*J23</f>
        <v>15231.32</v>
      </c>
      <c r="M23" s="27"/>
      <c r="N23" s="30">
        <f>L23-H23</f>
        <v>0</v>
      </c>
      <c r="O23" s="31">
        <f>IF((H23)=0,"",(N23/H23))</f>
        <v>0</v>
      </c>
      <c r="Q23" s="176">
        <f>+'LU(7500)'!Q23</f>
        <v>15624.95</v>
      </c>
      <c r="R23" s="29">
        <v>1</v>
      </c>
      <c r="S23" s="26">
        <f>R23*Q23</f>
        <v>15624.95</v>
      </c>
      <c r="T23" s="27"/>
      <c r="U23" s="30">
        <f>S23-L23</f>
        <v>393.63000000000102</v>
      </c>
      <c r="V23" s="31">
        <f>IF((L23)=0,"",(U23/L23))</f>
        <v>2.5843459398134962E-2</v>
      </c>
      <c r="X23" s="176">
        <f>+'LU(7500)'!X23</f>
        <v>15905.06</v>
      </c>
      <c r="Y23" s="29">
        <v>1</v>
      </c>
      <c r="Z23" s="26">
        <f>Y23*X23</f>
        <v>15905.06</v>
      </c>
      <c r="AA23" s="27"/>
      <c r="AB23" s="30">
        <f>Z23-S23</f>
        <v>280.10999999999876</v>
      </c>
      <c r="AC23" s="31">
        <f>IF((S23)=0,"",(AB23/S23))</f>
        <v>1.7927097366711494E-2</v>
      </c>
      <c r="AE23" s="176">
        <f>+'LU(7500)'!AE23</f>
        <v>15905.06</v>
      </c>
      <c r="AF23" s="29">
        <v>1</v>
      </c>
      <c r="AG23" s="26">
        <f>AF23*AE23</f>
        <v>15905.06</v>
      </c>
      <c r="AH23" s="27"/>
      <c r="AI23" s="30">
        <f>AG23-Z23</f>
        <v>0</v>
      </c>
      <c r="AJ23" s="31">
        <f>IF((Z23)=0,"",(AI23/Z23))</f>
        <v>0</v>
      </c>
      <c r="AL23" s="176">
        <f>+'LU(7500)'!AL23</f>
        <v>15905.06</v>
      </c>
      <c r="AM23" s="29">
        <v>1</v>
      </c>
      <c r="AN23" s="26">
        <f>AM23*AL23</f>
        <v>15905.06</v>
      </c>
      <c r="AO23" s="27"/>
      <c r="AP23" s="30">
        <f>AN23-AG23</f>
        <v>0</v>
      </c>
      <c r="AQ23" s="31">
        <f>IF((AG23)=0,"",(AP23/AG23))</f>
        <v>0</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Rates'!D85</f>
        <v>0</v>
      </c>
      <c r="G25" s="25">
        <f>$F$19</f>
        <v>10000</v>
      </c>
      <c r="H25" s="26">
        <f t="shared" si="0"/>
        <v>0</v>
      </c>
      <c r="I25" s="27"/>
      <c r="J25" s="24">
        <f>'Proposed Rates'!E85</f>
        <v>0</v>
      </c>
      <c r="K25" s="29">
        <f>$F$19</f>
        <v>10000</v>
      </c>
      <c r="L25" s="26">
        <f t="shared" ref="L25:L27" si="9">K25*J25</f>
        <v>0</v>
      </c>
      <c r="M25" s="27"/>
      <c r="N25" s="30">
        <f t="shared" ref="N25:N27" si="10">L25-H25</f>
        <v>0</v>
      </c>
      <c r="O25" s="31" t="str">
        <f t="shared" ref="O25:O27" si="11">IF((H25)=0,"",(N25/H25))</f>
        <v/>
      </c>
      <c r="Q25" s="24">
        <f>'Proposed Rates'!F85</f>
        <v>0</v>
      </c>
      <c r="R25" s="29">
        <f>$F$19</f>
        <v>10000</v>
      </c>
      <c r="S25" s="26">
        <f t="shared" ref="S25:S27" si="12">R25*Q25</f>
        <v>0</v>
      </c>
      <c r="T25" s="27"/>
      <c r="U25" s="30">
        <f t="shared" si="1"/>
        <v>0</v>
      </c>
      <c r="V25" s="31" t="str">
        <f t="shared" si="2"/>
        <v/>
      </c>
      <c r="X25" s="24">
        <f>'Proposed Rates'!G85</f>
        <v>0</v>
      </c>
      <c r="Y25" s="29">
        <f>$F$19</f>
        <v>10000</v>
      </c>
      <c r="Z25" s="26">
        <f t="shared" ref="Z25:Z27" si="13">Y25*X25</f>
        <v>0</v>
      </c>
      <c r="AA25" s="27"/>
      <c r="AB25" s="30">
        <f t="shared" si="3"/>
        <v>0</v>
      </c>
      <c r="AC25" s="31" t="str">
        <f t="shared" si="4"/>
        <v/>
      </c>
      <c r="AE25" s="24">
        <f>'Proposed Rates'!H85</f>
        <v>0</v>
      </c>
      <c r="AF25" s="29">
        <f>$F$19</f>
        <v>10000</v>
      </c>
      <c r="AG25" s="26">
        <f t="shared" ref="AG25:AG27" si="14">AF25*AE25</f>
        <v>0</v>
      </c>
      <c r="AH25" s="27"/>
      <c r="AI25" s="30">
        <f t="shared" si="5"/>
        <v>0</v>
      </c>
      <c r="AJ25" s="31" t="str">
        <f t="shared" si="6"/>
        <v/>
      </c>
      <c r="AL25" s="24">
        <f>'Proposed Rates'!I85</f>
        <v>0</v>
      </c>
      <c r="AM25" s="29">
        <f>$F$19</f>
        <v>10000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Rates'!D99</f>
        <v>0</v>
      </c>
      <c r="G26" s="25">
        <f t="shared" ref="G26:G27" si="16">$F$19</f>
        <v>10000</v>
      </c>
      <c r="H26" s="26">
        <f t="shared" si="0"/>
        <v>0</v>
      </c>
      <c r="I26" s="27"/>
      <c r="J26" s="24">
        <f>'Proposed Rates'!E99</f>
        <v>0</v>
      </c>
      <c r="K26" s="29">
        <f t="shared" ref="K26:K27" si="17">$F$19</f>
        <v>10000</v>
      </c>
      <c r="L26" s="26">
        <f t="shared" si="9"/>
        <v>0</v>
      </c>
      <c r="M26" s="27"/>
      <c r="N26" s="30">
        <f t="shared" si="10"/>
        <v>0</v>
      </c>
      <c r="O26" s="31" t="str">
        <f t="shared" si="11"/>
        <v/>
      </c>
      <c r="Q26" s="24">
        <f>'Proposed Rates'!F99</f>
        <v>0</v>
      </c>
      <c r="R26" s="29">
        <f t="shared" ref="R26:R27" si="18">$F$19</f>
        <v>10000</v>
      </c>
      <c r="S26" s="26">
        <f t="shared" si="12"/>
        <v>0</v>
      </c>
      <c r="T26" s="27"/>
      <c r="U26" s="30">
        <f t="shared" si="1"/>
        <v>0</v>
      </c>
      <c r="V26" s="31" t="str">
        <f t="shared" si="2"/>
        <v/>
      </c>
      <c r="X26" s="24">
        <f>'Proposed Rates'!G99</f>
        <v>0</v>
      </c>
      <c r="Y26" s="29">
        <f t="shared" ref="Y26:Y27" si="19">$F$19</f>
        <v>10000</v>
      </c>
      <c r="Z26" s="26">
        <f t="shared" si="13"/>
        <v>0</v>
      </c>
      <c r="AA26" s="27"/>
      <c r="AB26" s="30">
        <f t="shared" si="3"/>
        <v>0</v>
      </c>
      <c r="AC26" s="31" t="str">
        <f t="shared" si="4"/>
        <v/>
      </c>
      <c r="AE26" s="24">
        <f>'Proposed Rates'!H99</f>
        <v>0</v>
      </c>
      <c r="AF26" s="29">
        <f t="shared" ref="AF26:AF27" si="20">$F$19</f>
        <v>10000</v>
      </c>
      <c r="AG26" s="26">
        <f t="shared" si="14"/>
        <v>0</v>
      </c>
      <c r="AH26" s="27"/>
      <c r="AI26" s="30">
        <f t="shared" si="5"/>
        <v>0</v>
      </c>
      <c r="AJ26" s="31" t="str">
        <f t="shared" si="6"/>
        <v/>
      </c>
      <c r="AL26" s="24">
        <f>'Proposed Rates'!I99</f>
        <v>0</v>
      </c>
      <c r="AM26" s="29">
        <f t="shared" ref="AM26:AM27" si="21">$F$19</f>
        <v>10000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Rates'!D113</f>
        <v>0</v>
      </c>
      <c r="G27" s="25">
        <f t="shared" si="16"/>
        <v>10000</v>
      </c>
      <c r="H27" s="26">
        <f t="shared" si="0"/>
        <v>0</v>
      </c>
      <c r="I27" s="27"/>
      <c r="J27" s="24">
        <f>'Proposed Rates'!E113</f>
        <v>0</v>
      </c>
      <c r="K27" s="29">
        <f t="shared" si="17"/>
        <v>10000</v>
      </c>
      <c r="L27" s="26">
        <f t="shared" si="9"/>
        <v>0</v>
      </c>
      <c r="M27" s="27"/>
      <c r="N27" s="30">
        <f t="shared" si="10"/>
        <v>0</v>
      </c>
      <c r="O27" s="31" t="str">
        <f t="shared" si="11"/>
        <v/>
      </c>
      <c r="Q27" s="24">
        <f>'Proposed Rates'!F113</f>
        <v>0</v>
      </c>
      <c r="R27" s="29">
        <f t="shared" si="18"/>
        <v>10000</v>
      </c>
      <c r="S27" s="26">
        <f t="shared" si="12"/>
        <v>0</v>
      </c>
      <c r="T27" s="27"/>
      <c r="U27" s="30">
        <f t="shared" si="1"/>
        <v>0</v>
      </c>
      <c r="V27" s="31" t="str">
        <f t="shared" si="2"/>
        <v/>
      </c>
      <c r="X27" s="24">
        <f>'Proposed Rates'!G113</f>
        <v>0</v>
      </c>
      <c r="Y27" s="29">
        <f t="shared" si="19"/>
        <v>10000</v>
      </c>
      <c r="Z27" s="26">
        <f t="shared" si="13"/>
        <v>0</v>
      </c>
      <c r="AA27" s="27"/>
      <c r="AB27" s="30">
        <f t="shared" si="3"/>
        <v>0</v>
      </c>
      <c r="AC27" s="31" t="str">
        <f t="shared" si="4"/>
        <v/>
      </c>
      <c r="AE27" s="24">
        <f>'Proposed Rates'!H113</f>
        <v>0</v>
      </c>
      <c r="AF27" s="29">
        <f t="shared" si="20"/>
        <v>10000</v>
      </c>
      <c r="AG27" s="26">
        <f t="shared" si="14"/>
        <v>0</v>
      </c>
      <c r="AH27" s="27"/>
      <c r="AI27" s="30">
        <f t="shared" si="5"/>
        <v>0</v>
      </c>
      <c r="AJ27" s="31" t="str">
        <f t="shared" si="6"/>
        <v/>
      </c>
      <c r="AL27" s="24">
        <f>'Proposed Rates'!I113</f>
        <v>0</v>
      </c>
      <c r="AM27" s="29">
        <f t="shared" si="21"/>
        <v>10000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Rates'!D24</f>
        <v>4.2422000000000004</v>
      </c>
      <c r="G29" s="45">
        <f>+$F$19</f>
        <v>10000</v>
      </c>
      <c r="H29" s="26">
        <f t="shared" si="0"/>
        <v>42422.000000000007</v>
      </c>
      <c r="I29" s="27"/>
      <c r="J29" s="24">
        <f>+'LU(7500)'!J29</f>
        <v>5.3135000000000003</v>
      </c>
      <c r="K29" s="45">
        <f>+$F$19</f>
        <v>10000</v>
      </c>
      <c r="L29" s="26">
        <f t="shared" si="22"/>
        <v>53135</v>
      </c>
      <c r="M29" s="27"/>
      <c r="N29" s="30">
        <f t="shared" si="23"/>
        <v>10712.999999999993</v>
      </c>
      <c r="O29" s="31">
        <f t="shared" si="24"/>
        <v>0.2525340625147327</v>
      </c>
      <c r="Q29" s="24">
        <f>+'LU(7500)'!Q29</f>
        <v>5.7511999999999999</v>
      </c>
      <c r="R29" s="45">
        <f>+$F$19</f>
        <v>10000</v>
      </c>
      <c r="S29" s="26">
        <f t="shared" si="25"/>
        <v>57512</v>
      </c>
      <c r="T29" s="27"/>
      <c r="U29" s="30">
        <f t="shared" si="1"/>
        <v>4377</v>
      </c>
      <c r="V29" s="31">
        <f t="shared" si="2"/>
        <v>8.2375082337442368E-2</v>
      </c>
      <c r="X29" s="24">
        <f>+'LU(7500)'!X29</f>
        <v>6.1551999999999998</v>
      </c>
      <c r="Y29" s="45">
        <f>+$F$19</f>
        <v>10000</v>
      </c>
      <c r="Z29" s="26">
        <f t="shared" si="26"/>
        <v>61552</v>
      </c>
      <c r="AA29" s="27"/>
      <c r="AB29" s="30">
        <f t="shared" si="3"/>
        <v>4040</v>
      </c>
      <c r="AC29" s="31">
        <f t="shared" si="4"/>
        <v>7.024620948671581E-2</v>
      </c>
      <c r="AE29" s="24">
        <f>+'LU(7500)'!AE29</f>
        <v>6.4493999999999998</v>
      </c>
      <c r="AF29" s="45">
        <f>+$F$19</f>
        <v>10000</v>
      </c>
      <c r="AG29" s="26">
        <f t="shared" si="27"/>
        <v>64494</v>
      </c>
      <c r="AH29" s="27"/>
      <c r="AI29" s="30">
        <f t="shared" si="5"/>
        <v>2942</v>
      </c>
      <c r="AJ29" s="31">
        <f t="shared" si="6"/>
        <v>4.7796984663374058E-2</v>
      </c>
      <c r="AL29" s="24">
        <f>+'LU(7500)'!AL29</f>
        <v>6.6395999999999997</v>
      </c>
      <c r="AM29" s="45">
        <f>+$F$19</f>
        <v>10000</v>
      </c>
      <c r="AN29" s="26">
        <f t="shared" si="28"/>
        <v>66396</v>
      </c>
      <c r="AO29" s="27"/>
      <c r="AP29" s="30">
        <f t="shared" si="7"/>
        <v>1902</v>
      </c>
      <c r="AQ29" s="31">
        <f t="shared" si="8"/>
        <v>2.949111545260024E-2</v>
      </c>
    </row>
    <row r="30" spans="2:43" x14ac:dyDescent="0.25">
      <c r="B30" s="21" t="s">
        <v>21</v>
      </c>
      <c r="C30" s="21"/>
      <c r="D30" s="22"/>
      <c r="E30" s="23"/>
      <c r="F30" s="24"/>
      <c r="G30" s="25">
        <f t="shared" ref="G30" si="29">$F$18</f>
        <v>4000000</v>
      </c>
      <c r="H30" s="26">
        <f t="shared" si="0"/>
        <v>0</v>
      </c>
      <c r="I30" s="27"/>
      <c r="J30" s="24"/>
      <c r="K30" s="25">
        <f t="shared" ref="K30:K38" si="30">$F$18</f>
        <v>4000000</v>
      </c>
      <c r="L30" s="26">
        <f t="shared" si="22"/>
        <v>0</v>
      </c>
      <c r="M30" s="27"/>
      <c r="N30" s="30">
        <f t="shared" si="23"/>
        <v>0</v>
      </c>
      <c r="O30" s="31" t="str">
        <f t="shared" si="24"/>
        <v/>
      </c>
      <c r="Q30" s="24"/>
      <c r="R30" s="25">
        <f t="shared" ref="R30:R38" si="31">$F$18</f>
        <v>4000000</v>
      </c>
      <c r="S30" s="26">
        <f t="shared" si="25"/>
        <v>0</v>
      </c>
      <c r="T30" s="27"/>
      <c r="U30" s="30">
        <f t="shared" si="1"/>
        <v>0</v>
      </c>
      <c r="V30" s="31" t="str">
        <f t="shared" si="2"/>
        <v/>
      </c>
      <c r="X30" s="24"/>
      <c r="Y30" s="25">
        <f t="shared" ref="Y30:Y38" si="32">$F$18</f>
        <v>4000000</v>
      </c>
      <c r="Z30" s="26">
        <f t="shared" si="26"/>
        <v>0</v>
      </c>
      <c r="AA30" s="27"/>
      <c r="AB30" s="30">
        <f t="shared" si="3"/>
        <v>0</v>
      </c>
      <c r="AC30" s="31" t="str">
        <f t="shared" si="4"/>
        <v/>
      </c>
      <c r="AE30" s="24"/>
      <c r="AF30" s="25">
        <f t="shared" ref="AF30:AF38" si="33">$F$18</f>
        <v>4000000</v>
      </c>
      <c r="AG30" s="26">
        <f t="shared" si="27"/>
        <v>0</v>
      </c>
      <c r="AH30" s="27"/>
      <c r="AI30" s="30">
        <f t="shared" si="5"/>
        <v>0</v>
      </c>
      <c r="AJ30" s="31" t="str">
        <f t="shared" si="6"/>
        <v/>
      </c>
      <c r="AL30" s="24"/>
      <c r="AM30" s="25">
        <f t="shared" ref="AM30:AM38" si="34">$F$18</f>
        <v>4000000</v>
      </c>
      <c r="AN30" s="26">
        <f t="shared" si="28"/>
        <v>0</v>
      </c>
      <c r="AO30" s="27"/>
      <c r="AP30" s="30">
        <f t="shared" si="7"/>
        <v>0</v>
      </c>
      <c r="AQ30" s="31" t="str">
        <f t="shared" si="8"/>
        <v/>
      </c>
    </row>
    <row r="31" spans="2:43" x14ac:dyDescent="0.25">
      <c r="B31" s="21" t="s">
        <v>136</v>
      </c>
      <c r="C31" s="21"/>
      <c r="D31" s="22" t="s">
        <v>59</v>
      </c>
      <c r="E31" s="23"/>
      <c r="F31" s="24">
        <f>+'Proposed Rates'!D71</f>
        <v>0</v>
      </c>
      <c r="G31" s="45">
        <f>+$F$19</f>
        <v>10000</v>
      </c>
      <c r="H31" s="26">
        <f t="shared" si="0"/>
        <v>0</v>
      </c>
      <c r="I31" s="27"/>
      <c r="J31" s="24">
        <f>+'LU(7500)'!J31</f>
        <v>7.5999999999999998E-2</v>
      </c>
      <c r="K31" s="45">
        <f>+$F$19</f>
        <v>10000</v>
      </c>
      <c r="L31" s="26">
        <f t="shared" si="22"/>
        <v>760</v>
      </c>
      <c r="M31" s="27"/>
      <c r="N31" s="30">
        <f t="shared" si="23"/>
        <v>760</v>
      </c>
      <c r="O31" s="31" t="str">
        <f t="shared" si="24"/>
        <v/>
      </c>
      <c r="Q31" s="24">
        <f>+'LU(7500)'!Q31</f>
        <v>7.6200000000000004E-2</v>
      </c>
      <c r="R31" s="45">
        <f>+$F$19</f>
        <v>10000</v>
      </c>
      <c r="S31" s="26">
        <f t="shared" si="25"/>
        <v>762</v>
      </c>
      <c r="T31" s="27"/>
      <c r="U31" s="30">
        <f t="shared" si="1"/>
        <v>2</v>
      </c>
      <c r="V31" s="31">
        <f t="shared" si="2"/>
        <v>2.631578947368421E-3</v>
      </c>
      <c r="X31" s="24">
        <f>+'LU(7500)'!X31</f>
        <v>0</v>
      </c>
      <c r="Y31" s="45">
        <f>+$F$19</f>
        <v>10000</v>
      </c>
      <c r="Z31" s="26">
        <f t="shared" si="26"/>
        <v>0</v>
      </c>
      <c r="AA31" s="27"/>
      <c r="AB31" s="30">
        <f t="shared" si="3"/>
        <v>-762</v>
      </c>
      <c r="AC31" s="31">
        <f t="shared" si="4"/>
        <v>-1</v>
      </c>
      <c r="AE31" s="24">
        <f>+'LU(7500)'!AE31</f>
        <v>0</v>
      </c>
      <c r="AF31" s="45">
        <f>+$F$19</f>
        <v>10000</v>
      </c>
      <c r="AG31" s="26">
        <f t="shared" si="27"/>
        <v>0</v>
      </c>
      <c r="AH31" s="27"/>
      <c r="AI31" s="30">
        <f t="shared" si="5"/>
        <v>0</v>
      </c>
      <c r="AJ31" s="31" t="str">
        <f t="shared" si="6"/>
        <v/>
      </c>
      <c r="AL31" s="24">
        <f>+'LU(7500)'!AL31</f>
        <v>0</v>
      </c>
      <c r="AM31" s="45">
        <f>+$F$19</f>
        <v>10000</v>
      </c>
      <c r="AN31" s="26">
        <f t="shared" si="28"/>
        <v>0</v>
      </c>
      <c r="AO31" s="27"/>
      <c r="AP31" s="30">
        <f t="shared" si="7"/>
        <v>0</v>
      </c>
      <c r="AQ31" s="31" t="str">
        <f t="shared" si="8"/>
        <v/>
      </c>
    </row>
    <row r="32" spans="2:43" x14ac:dyDescent="0.25">
      <c r="B32" s="33"/>
      <c r="C32" s="21"/>
      <c r="D32" s="22"/>
      <c r="E32" s="23"/>
      <c r="F32" s="24"/>
      <c r="G32" s="25">
        <f t="shared" ref="G32:G38" si="35">$F$18</f>
        <v>4000000</v>
      </c>
      <c r="H32" s="26">
        <f t="shared" si="0"/>
        <v>0</v>
      </c>
      <c r="I32" s="27"/>
      <c r="J32" s="28"/>
      <c r="K32" s="25">
        <f t="shared" si="30"/>
        <v>4000000</v>
      </c>
      <c r="L32" s="26">
        <f t="shared" si="22"/>
        <v>0</v>
      </c>
      <c r="M32" s="27"/>
      <c r="N32" s="30">
        <f t="shared" si="23"/>
        <v>0</v>
      </c>
      <c r="O32" s="31" t="str">
        <f t="shared" si="24"/>
        <v/>
      </c>
      <c r="Q32" s="28"/>
      <c r="R32" s="25">
        <f t="shared" si="31"/>
        <v>4000000</v>
      </c>
      <c r="S32" s="26">
        <f t="shared" si="25"/>
        <v>0</v>
      </c>
      <c r="T32" s="27"/>
      <c r="U32" s="30">
        <f t="shared" si="1"/>
        <v>0</v>
      </c>
      <c r="V32" s="31" t="str">
        <f t="shared" si="2"/>
        <v/>
      </c>
      <c r="X32" s="28"/>
      <c r="Y32" s="25">
        <f t="shared" si="32"/>
        <v>4000000</v>
      </c>
      <c r="Z32" s="26">
        <f t="shared" si="26"/>
        <v>0</v>
      </c>
      <c r="AA32" s="27"/>
      <c r="AB32" s="30">
        <f t="shared" si="3"/>
        <v>0</v>
      </c>
      <c r="AC32" s="31" t="str">
        <f t="shared" si="4"/>
        <v/>
      </c>
      <c r="AE32" s="28"/>
      <c r="AF32" s="25">
        <f t="shared" si="33"/>
        <v>4000000</v>
      </c>
      <c r="AG32" s="26">
        <f t="shared" si="27"/>
        <v>0</v>
      </c>
      <c r="AH32" s="27"/>
      <c r="AI32" s="30">
        <f t="shared" si="5"/>
        <v>0</v>
      </c>
      <c r="AJ32" s="31" t="str">
        <f t="shared" si="6"/>
        <v/>
      </c>
      <c r="AL32" s="28"/>
      <c r="AM32" s="25">
        <f t="shared" si="34"/>
        <v>4000000</v>
      </c>
      <c r="AN32" s="26">
        <f t="shared" si="28"/>
        <v>0</v>
      </c>
      <c r="AO32" s="27"/>
      <c r="AP32" s="30">
        <f t="shared" si="7"/>
        <v>0</v>
      </c>
      <c r="AQ32" s="31" t="str">
        <f t="shared" si="8"/>
        <v/>
      </c>
    </row>
    <row r="33" spans="2:43" x14ac:dyDescent="0.25">
      <c r="B33" s="33"/>
      <c r="C33" s="21"/>
      <c r="D33" s="22"/>
      <c r="E33" s="23"/>
      <c r="F33" s="24"/>
      <c r="G33" s="25">
        <f t="shared" si="35"/>
        <v>4000000</v>
      </c>
      <c r="H33" s="26">
        <f t="shared" si="0"/>
        <v>0</v>
      </c>
      <c r="I33" s="27"/>
      <c r="J33" s="28"/>
      <c r="K33" s="25">
        <f t="shared" si="30"/>
        <v>4000000</v>
      </c>
      <c r="L33" s="26">
        <f t="shared" si="22"/>
        <v>0</v>
      </c>
      <c r="M33" s="27"/>
      <c r="N33" s="30">
        <f t="shared" si="23"/>
        <v>0</v>
      </c>
      <c r="O33" s="31" t="str">
        <f t="shared" si="24"/>
        <v/>
      </c>
      <c r="Q33" s="28"/>
      <c r="R33" s="25">
        <f t="shared" si="31"/>
        <v>4000000</v>
      </c>
      <c r="S33" s="26">
        <f t="shared" si="25"/>
        <v>0</v>
      </c>
      <c r="T33" s="27"/>
      <c r="U33" s="30">
        <f t="shared" si="1"/>
        <v>0</v>
      </c>
      <c r="V33" s="31" t="str">
        <f t="shared" si="2"/>
        <v/>
      </c>
      <c r="X33" s="28"/>
      <c r="Y33" s="25">
        <f t="shared" si="32"/>
        <v>4000000</v>
      </c>
      <c r="Z33" s="26">
        <f t="shared" si="26"/>
        <v>0</v>
      </c>
      <c r="AA33" s="27"/>
      <c r="AB33" s="30">
        <f t="shared" si="3"/>
        <v>0</v>
      </c>
      <c r="AC33" s="31" t="str">
        <f t="shared" si="4"/>
        <v/>
      </c>
      <c r="AE33" s="28"/>
      <c r="AF33" s="25">
        <f t="shared" si="33"/>
        <v>4000000</v>
      </c>
      <c r="AG33" s="26">
        <f t="shared" si="27"/>
        <v>0</v>
      </c>
      <c r="AH33" s="27"/>
      <c r="AI33" s="30">
        <f t="shared" si="5"/>
        <v>0</v>
      </c>
      <c r="AJ33" s="31" t="str">
        <f t="shared" si="6"/>
        <v/>
      </c>
      <c r="AL33" s="28"/>
      <c r="AM33" s="25">
        <f t="shared" si="34"/>
        <v>4000000</v>
      </c>
      <c r="AN33" s="26">
        <f t="shared" si="28"/>
        <v>0</v>
      </c>
      <c r="AO33" s="27"/>
      <c r="AP33" s="30">
        <f t="shared" si="7"/>
        <v>0</v>
      </c>
      <c r="AQ33" s="31" t="str">
        <f t="shared" si="8"/>
        <v/>
      </c>
    </row>
    <row r="34" spans="2:43" x14ac:dyDescent="0.25">
      <c r="B34" s="33"/>
      <c r="C34" s="21"/>
      <c r="D34" s="22"/>
      <c r="E34" s="23"/>
      <c r="F34" s="24"/>
      <c r="G34" s="25">
        <f t="shared" si="35"/>
        <v>4000000</v>
      </c>
      <c r="H34" s="26">
        <f t="shared" si="0"/>
        <v>0</v>
      </c>
      <c r="I34" s="27"/>
      <c r="J34" s="28"/>
      <c r="K34" s="25">
        <f t="shared" si="30"/>
        <v>4000000</v>
      </c>
      <c r="L34" s="26">
        <f t="shared" si="22"/>
        <v>0</v>
      </c>
      <c r="M34" s="27"/>
      <c r="N34" s="30">
        <f t="shared" si="23"/>
        <v>0</v>
      </c>
      <c r="O34" s="31" t="str">
        <f t="shared" si="24"/>
        <v/>
      </c>
      <c r="Q34" s="28"/>
      <c r="R34" s="25">
        <f t="shared" si="31"/>
        <v>4000000</v>
      </c>
      <c r="S34" s="26">
        <f t="shared" si="25"/>
        <v>0</v>
      </c>
      <c r="T34" s="27"/>
      <c r="U34" s="30">
        <f t="shared" si="1"/>
        <v>0</v>
      </c>
      <c r="V34" s="31" t="str">
        <f t="shared" si="2"/>
        <v/>
      </c>
      <c r="X34" s="28"/>
      <c r="Y34" s="25">
        <f t="shared" si="32"/>
        <v>4000000</v>
      </c>
      <c r="Z34" s="26">
        <f t="shared" si="26"/>
        <v>0</v>
      </c>
      <c r="AA34" s="27"/>
      <c r="AB34" s="30">
        <f t="shared" si="3"/>
        <v>0</v>
      </c>
      <c r="AC34" s="31" t="str">
        <f t="shared" si="4"/>
        <v/>
      </c>
      <c r="AE34" s="28"/>
      <c r="AF34" s="25">
        <f t="shared" si="33"/>
        <v>4000000</v>
      </c>
      <c r="AG34" s="26">
        <f t="shared" si="27"/>
        <v>0</v>
      </c>
      <c r="AH34" s="27"/>
      <c r="AI34" s="30">
        <f t="shared" si="5"/>
        <v>0</v>
      </c>
      <c r="AJ34" s="31" t="str">
        <f t="shared" si="6"/>
        <v/>
      </c>
      <c r="AL34" s="28"/>
      <c r="AM34" s="25">
        <f t="shared" si="34"/>
        <v>4000000</v>
      </c>
      <c r="AN34" s="26">
        <f t="shared" si="28"/>
        <v>0</v>
      </c>
      <c r="AO34" s="27"/>
      <c r="AP34" s="30">
        <f t="shared" si="7"/>
        <v>0</v>
      </c>
      <c r="AQ34" s="31" t="str">
        <f t="shared" si="8"/>
        <v/>
      </c>
    </row>
    <row r="35" spans="2:43" x14ac:dyDescent="0.25">
      <c r="B35" s="33"/>
      <c r="C35" s="21"/>
      <c r="D35" s="22"/>
      <c r="E35" s="23"/>
      <c r="F35" s="24"/>
      <c r="G35" s="25">
        <f t="shared" si="35"/>
        <v>4000000</v>
      </c>
      <c r="H35" s="26">
        <f t="shared" si="0"/>
        <v>0</v>
      </c>
      <c r="I35" s="27"/>
      <c r="J35" s="28"/>
      <c r="K35" s="25">
        <f t="shared" si="30"/>
        <v>4000000</v>
      </c>
      <c r="L35" s="26">
        <f t="shared" si="22"/>
        <v>0</v>
      </c>
      <c r="M35" s="27"/>
      <c r="N35" s="30">
        <f t="shared" si="23"/>
        <v>0</v>
      </c>
      <c r="O35" s="31" t="str">
        <f t="shared" si="24"/>
        <v/>
      </c>
      <c r="Q35" s="28"/>
      <c r="R35" s="25">
        <f t="shared" si="31"/>
        <v>4000000</v>
      </c>
      <c r="S35" s="26">
        <f t="shared" si="25"/>
        <v>0</v>
      </c>
      <c r="T35" s="27"/>
      <c r="U35" s="30">
        <f t="shared" si="1"/>
        <v>0</v>
      </c>
      <c r="V35" s="31" t="str">
        <f t="shared" si="2"/>
        <v/>
      </c>
      <c r="X35" s="28"/>
      <c r="Y35" s="25">
        <f t="shared" si="32"/>
        <v>4000000</v>
      </c>
      <c r="Z35" s="26">
        <f t="shared" si="26"/>
        <v>0</v>
      </c>
      <c r="AA35" s="27"/>
      <c r="AB35" s="30">
        <f t="shared" si="3"/>
        <v>0</v>
      </c>
      <c r="AC35" s="31" t="str">
        <f t="shared" si="4"/>
        <v/>
      </c>
      <c r="AE35" s="28"/>
      <c r="AF35" s="25">
        <f t="shared" si="33"/>
        <v>4000000</v>
      </c>
      <c r="AG35" s="26">
        <f t="shared" si="27"/>
        <v>0</v>
      </c>
      <c r="AH35" s="27"/>
      <c r="AI35" s="30">
        <f t="shared" si="5"/>
        <v>0</v>
      </c>
      <c r="AJ35" s="31" t="str">
        <f t="shared" si="6"/>
        <v/>
      </c>
      <c r="AL35" s="28"/>
      <c r="AM35" s="25">
        <f t="shared" si="34"/>
        <v>4000000</v>
      </c>
      <c r="AN35" s="26">
        <f t="shared" si="28"/>
        <v>0</v>
      </c>
      <c r="AO35" s="27"/>
      <c r="AP35" s="30">
        <f t="shared" si="7"/>
        <v>0</v>
      </c>
      <c r="AQ35" s="31" t="str">
        <f t="shared" si="8"/>
        <v/>
      </c>
    </row>
    <row r="36" spans="2:43" ht="25" x14ac:dyDescent="0.25">
      <c r="B36" s="229" t="s">
        <v>101</v>
      </c>
      <c r="C36" s="21"/>
      <c r="D36" s="22" t="s">
        <v>59</v>
      </c>
      <c r="E36" s="23"/>
      <c r="F36" s="24">
        <f>+'Proposed Rates'!D56</f>
        <v>0.183</v>
      </c>
      <c r="G36" s="25">
        <f>$F$19</f>
        <v>10000</v>
      </c>
      <c r="H36" s="26">
        <f t="shared" si="0"/>
        <v>1830</v>
      </c>
      <c r="I36" s="27"/>
      <c r="J36" s="28">
        <f>+'Proposed Rates'!E56</f>
        <v>-0.3463</v>
      </c>
      <c r="K36" s="25">
        <f>$F$19</f>
        <v>10000</v>
      </c>
      <c r="L36" s="26">
        <f t="shared" si="22"/>
        <v>-3463</v>
      </c>
      <c r="M36" s="27"/>
      <c r="N36" s="30">
        <f t="shared" si="23"/>
        <v>-5293</v>
      </c>
      <c r="O36" s="31">
        <f t="shared" si="24"/>
        <v>-2.8923497267759561</v>
      </c>
      <c r="Q36" s="28">
        <f>+'Proposed Rates'!F56</f>
        <v>-0.34699999999999998</v>
      </c>
      <c r="R36" s="25">
        <f>$F$19</f>
        <v>10000</v>
      </c>
      <c r="S36" s="26">
        <f t="shared" si="25"/>
        <v>-3469.9999999999995</v>
      </c>
      <c r="T36" s="27"/>
      <c r="U36" s="30">
        <f t="shared" si="1"/>
        <v>-6.9999999999995453</v>
      </c>
      <c r="V36" s="31">
        <f t="shared" si="2"/>
        <v>2.0213687554142493E-3</v>
      </c>
      <c r="X36" s="28">
        <f>+'Proposed Rates'!G56</f>
        <v>0</v>
      </c>
      <c r="Y36" s="25">
        <f>$F$19</f>
        <v>10000</v>
      </c>
      <c r="Z36" s="26">
        <f t="shared" si="26"/>
        <v>0</v>
      </c>
      <c r="AA36" s="27"/>
      <c r="AB36" s="30">
        <f t="shared" si="3"/>
        <v>3469.9999999999995</v>
      </c>
      <c r="AC36" s="31">
        <f t="shared" si="4"/>
        <v>-1</v>
      </c>
      <c r="AE36" s="28">
        <f>+'Proposed Rates'!H56</f>
        <v>0</v>
      </c>
      <c r="AF36" s="25">
        <f>$F$19</f>
        <v>10000</v>
      </c>
      <c r="AG36" s="26">
        <f t="shared" si="27"/>
        <v>0</v>
      </c>
      <c r="AH36" s="27"/>
      <c r="AI36" s="30">
        <f t="shared" si="5"/>
        <v>0</v>
      </c>
      <c r="AJ36" s="31" t="str">
        <f t="shared" si="6"/>
        <v/>
      </c>
      <c r="AL36" s="28">
        <f>+'Proposed Rates'!I56</f>
        <v>0</v>
      </c>
      <c r="AM36" s="25">
        <f>$F$19</f>
        <v>10000</v>
      </c>
      <c r="AN36" s="26">
        <f t="shared" si="28"/>
        <v>0</v>
      </c>
      <c r="AO36" s="27"/>
      <c r="AP36" s="30">
        <f t="shared" si="7"/>
        <v>0</v>
      </c>
      <c r="AQ36" s="31" t="str">
        <f t="shared" si="8"/>
        <v/>
      </c>
    </row>
    <row r="37" spans="2:43" x14ac:dyDescent="0.25">
      <c r="B37" s="33"/>
      <c r="C37" s="21"/>
      <c r="D37" s="22"/>
      <c r="E37" s="23"/>
      <c r="F37" s="24"/>
      <c r="G37" s="25">
        <f t="shared" si="35"/>
        <v>4000000</v>
      </c>
      <c r="H37" s="26">
        <f t="shared" si="0"/>
        <v>0</v>
      </c>
      <c r="I37" s="27"/>
      <c r="J37" s="28"/>
      <c r="K37" s="25">
        <f t="shared" si="30"/>
        <v>4000000</v>
      </c>
      <c r="L37" s="26">
        <f t="shared" si="22"/>
        <v>0</v>
      </c>
      <c r="M37" s="27"/>
      <c r="N37" s="30">
        <f t="shared" si="23"/>
        <v>0</v>
      </c>
      <c r="O37" s="31" t="str">
        <f t="shared" si="24"/>
        <v/>
      </c>
      <c r="Q37" s="28"/>
      <c r="R37" s="25">
        <f t="shared" si="31"/>
        <v>4000000</v>
      </c>
      <c r="S37" s="26">
        <f t="shared" si="25"/>
        <v>0</v>
      </c>
      <c r="T37" s="27"/>
      <c r="U37" s="30">
        <f t="shared" si="1"/>
        <v>0</v>
      </c>
      <c r="V37" s="31" t="str">
        <f t="shared" si="2"/>
        <v/>
      </c>
      <c r="X37" s="28"/>
      <c r="Y37" s="25">
        <f t="shared" si="32"/>
        <v>4000000</v>
      </c>
      <c r="Z37" s="26">
        <f t="shared" si="26"/>
        <v>0</v>
      </c>
      <c r="AA37" s="27"/>
      <c r="AB37" s="30">
        <f t="shared" si="3"/>
        <v>0</v>
      </c>
      <c r="AC37" s="31" t="str">
        <f t="shared" si="4"/>
        <v/>
      </c>
      <c r="AE37" s="28"/>
      <c r="AF37" s="25">
        <f t="shared" si="33"/>
        <v>4000000</v>
      </c>
      <c r="AG37" s="26">
        <f t="shared" si="27"/>
        <v>0</v>
      </c>
      <c r="AH37" s="27"/>
      <c r="AI37" s="30">
        <f t="shared" si="5"/>
        <v>0</v>
      </c>
      <c r="AJ37" s="31" t="str">
        <f t="shared" si="6"/>
        <v/>
      </c>
      <c r="AL37" s="28"/>
      <c r="AM37" s="25">
        <f t="shared" si="34"/>
        <v>4000000</v>
      </c>
      <c r="AN37" s="26">
        <f t="shared" si="28"/>
        <v>0</v>
      </c>
      <c r="AO37" s="27"/>
      <c r="AP37" s="30">
        <f t="shared" si="7"/>
        <v>0</v>
      </c>
      <c r="AQ37" s="31" t="str">
        <f t="shared" si="8"/>
        <v/>
      </c>
    </row>
    <row r="38" spans="2:43" x14ac:dyDescent="0.25">
      <c r="B38" s="33"/>
      <c r="C38" s="21"/>
      <c r="D38" s="22"/>
      <c r="E38" s="23"/>
      <c r="F38" s="24"/>
      <c r="G38" s="25">
        <f t="shared" si="35"/>
        <v>4000000</v>
      </c>
      <c r="H38" s="26">
        <f t="shared" si="0"/>
        <v>0</v>
      </c>
      <c r="I38" s="27"/>
      <c r="J38" s="28"/>
      <c r="K38" s="25">
        <f t="shared" si="30"/>
        <v>4000000</v>
      </c>
      <c r="L38" s="26">
        <f t="shared" si="22"/>
        <v>0</v>
      </c>
      <c r="M38" s="27"/>
      <c r="N38" s="30">
        <f t="shared" si="23"/>
        <v>0</v>
      </c>
      <c r="O38" s="31" t="str">
        <f t="shared" si="24"/>
        <v/>
      </c>
      <c r="Q38" s="28"/>
      <c r="R38" s="25">
        <f t="shared" si="31"/>
        <v>4000000</v>
      </c>
      <c r="S38" s="26">
        <f t="shared" si="25"/>
        <v>0</v>
      </c>
      <c r="T38" s="27"/>
      <c r="U38" s="30">
        <f t="shared" si="1"/>
        <v>0</v>
      </c>
      <c r="V38" s="31" t="str">
        <f t="shared" si="2"/>
        <v/>
      </c>
      <c r="X38" s="28"/>
      <c r="Y38" s="25">
        <f t="shared" si="32"/>
        <v>4000000</v>
      </c>
      <c r="Z38" s="26">
        <f t="shared" si="26"/>
        <v>0</v>
      </c>
      <c r="AA38" s="27"/>
      <c r="AB38" s="30">
        <f t="shared" si="3"/>
        <v>0</v>
      </c>
      <c r="AC38" s="31" t="str">
        <f t="shared" si="4"/>
        <v/>
      </c>
      <c r="AE38" s="28"/>
      <c r="AF38" s="25">
        <f t="shared" si="33"/>
        <v>4000000</v>
      </c>
      <c r="AG38" s="26">
        <f t="shared" si="27"/>
        <v>0</v>
      </c>
      <c r="AH38" s="27"/>
      <c r="AI38" s="30">
        <f t="shared" si="5"/>
        <v>0</v>
      </c>
      <c r="AJ38" s="31" t="str">
        <f t="shared" si="6"/>
        <v/>
      </c>
      <c r="AL38" s="28"/>
      <c r="AM38" s="25">
        <f t="shared" si="34"/>
        <v>4000000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59483.320000000007</v>
      </c>
      <c r="I39" s="62"/>
      <c r="J39" s="239"/>
      <c r="K39" s="240"/>
      <c r="L39" s="238">
        <f>SUM(L23:L38)</f>
        <v>65663.320000000007</v>
      </c>
      <c r="M39" s="62"/>
      <c r="N39" s="37">
        <f t="shared" si="23"/>
        <v>6180</v>
      </c>
      <c r="O39" s="38">
        <f t="shared" si="24"/>
        <v>0.10389467164912784</v>
      </c>
      <c r="Q39" s="239"/>
      <c r="R39" s="240"/>
      <c r="S39" s="238">
        <f>SUM(S23:S38)</f>
        <v>70428.95</v>
      </c>
      <c r="T39" s="62"/>
      <c r="U39" s="37">
        <f t="shared" si="1"/>
        <v>4765.6299999999901</v>
      </c>
      <c r="V39" s="38">
        <f t="shared" si="2"/>
        <v>7.2576744520380473E-2</v>
      </c>
      <c r="X39" s="239"/>
      <c r="Y39" s="240"/>
      <c r="Z39" s="238">
        <f>SUM(Z23:Z38)</f>
        <v>77457.06</v>
      </c>
      <c r="AA39" s="62"/>
      <c r="AB39" s="37">
        <f t="shared" si="3"/>
        <v>7028.1100000000006</v>
      </c>
      <c r="AC39" s="38">
        <f t="shared" si="4"/>
        <v>9.9790072122330389E-2</v>
      </c>
      <c r="AE39" s="239"/>
      <c r="AF39" s="240"/>
      <c r="AG39" s="238">
        <f>SUM(AG23:AG38)</f>
        <v>80399.06</v>
      </c>
      <c r="AH39" s="62"/>
      <c r="AI39" s="37">
        <f t="shared" si="5"/>
        <v>2942</v>
      </c>
      <c r="AJ39" s="38">
        <f t="shared" si="6"/>
        <v>3.7982334986636467E-2</v>
      </c>
      <c r="AL39" s="239"/>
      <c r="AM39" s="240"/>
      <c r="AN39" s="238">
        <f>SUM(AN23:AN38)</f>
        <v>82301.06</v>
      </c>
      <c r="AO39" s="62"/>
      <c r="AP39" s="37">
        <f t="shared" si="7"/>
        <v>1902</v>
      </c>
      <c r="AQ39" s="38">
        <f t="shared" si="8"/>
        <v>2.3656993004644581E-2</v>
      </c>
    </row>
    <row r="40" spans="2:43" ht="25" x14ac:dyDescent="0.25">
      <c r="B40" s="40" t="str">
        <f>+'&gt;50 (100)'!B40</f>
        <v>Deferral/Variance Account Disposition Rate Rider Class 1</v>
      </c>
      <c r="C40" s="21"/>
      <c r="D40" s="22" t="str">
        <f>+'&gt;50 (100)'!D40</f>
        <v>per kW</v>
      </c>
      <c r="E40" s="23"/>
      <c r="F40" s="24">
        <f>+'Proposed Rates'!D42</f>
        <v>-8.6300000000000002E-2</v>
      </c>
      <c r="G40" s="45">
        <f>+$F$19</f>
        <v>10000</v>
      </c>
      <c r="H40" s="26">
        <f>G40*F40</f>
        <v>-863</v>
      </c>
      <c r="I40" s="27"/>
      <c r="J40" s="24">
        <f>+'Proposed Rates'!E42</f>
        <v>-0.30990000000000001</v>
      </c>
      <c r="K40" s="45">
        <f>+$F$19</f>
        <v>10000</v>
      </c>
      <c r="L40" s="26">
        <f>K40*J40</f>
        <v>-3099</v>
      </c>
      <c r="M40" s="27"/>
      <c r="N40" s="30">
        <f>L40-H40</f>
        <v>-2236</v>
      </c>
      <c r="O40" s="31">
        <f>IF((H40)=0,"",(N40/H40))</f>
        <v>2.5909617612977982</v>
      </c>
      <c r="Q40" s="24">
        <f>+'Proposed Rates'!F42</f>
        <v>-0.3105</v>
      </c>
      <c r="R40" s="45">
        <f>+$F$19</f>
        <v>10000</v>
      </c>
      <c r="S40" s="26">
        <f>R40*Q40</f>
        <v>-3105</v>
      </c>
      <c r="T40" s="27"/>
      <c r="U40" s="30">
        <f t="shared" si="1"/>
        <v>-6</v>
      </c>
      <c r="V40" s="31">
        <f t="shared" si="2"/>
        <v>1.9361084220716361E-3</v>
      </c>
      <c r="X40" s="24">
        <f>+'Proposed Rates'!G42</f>
        <v>0</v>
      </c>
      <c r="Y40" s="45">
        <f>+$F$19</f>
        <v>10000</v>
      </c>
      <c r="Z40" s="26">
        <f>Y40*X40</f>
        <v>0</v>
      </c>
      <c r="AA40" s="27"/>
      <c r="AB40" s="30">
        <f t="shared" si="3"/>
        <v>3105</v>
      </c>
      <c r="AC40" s="31">
        <f t="shared" si="4"/>
        <v>-1</v>
      </c>
      <c r="AE40" s="24">
        <f>+'Proposed Rates'!H42</f>
        <v>0</v>
      </c>
      <c r="AF40" s="45">
        <f>+$F$19</f>
        <v>10000</v>
      </c>
      <c r="AG40" s="26">
        <f>AF40*AE40</f>
        <v>0</v>
      </c>
      <c r="AH40" s="27"/>
      <c r="AI40" s="30">
        <f t="shared" si="5"/>
        <v>0</v>
      </c>
      <c r="AJ40" s="31" t="str">
        <f t="shared" si="6"/>
        <v/>
      </c>
      <c r="AL40" s="24">
        <f>+'Proposed Rates'!I42</f>
        <v>0</v>
      </c>
      <c r="AM40" s="45">
        <f>+$F$19</f>
        <v>10000</v>
      </c>
      <c r="AN40" s="26">
        <f>AM40*AL40</f>
        <v>0</v>
      </c>
      <c r="AO40" s="27"/>
      <c r="AP40" s="30">
        <f t="shared" si="7"/>
        <v>0</v>
      </c>
      <c r="AQ40" s="31" t="str">
        <f t="shared" si="8"/>
        <v/>
      </c>
    </row>
    <row r="41" spans="2:43" x14ac:dyDescent="0.25">
      <c r="B41" s="40"/>
      <c r="C41" s="21"/>
      <c r="D41" s="22"/>
      <c r="E41" s="23"/>
      <c r="F41" s="24"/>
      <c r="G41" s="45"/>
      <c r="H41" s="26"/>
      <c r="I41" s="41"/>
      <c r="J41" s="24"/>
      <c r="K41" s="45"/>
      <c r="L41" s="26"/>
      <c r="M41" s="42"/>
      <c r="N41" s="30"/>
      <c r="O41" s="31"/>
      <c r="Q41" s="24"/>
      <c r="R41" s="45"/>
      <c r="S41" s="26"/>
      <c r="T41" s="42"/>
      <c r="U41" s="30"/>
      <c r="V41" s="31"/>
      <c r="X41" s="24"/>
      <c r="Y41" s="45"/>
      <c r="Z41" s="26"/>
      <c r="AA41" s="42"/>
      <c r="AB41" s="30"/>
      <c r="AC41" s="31"/>
      <c r="AE41" s="24"/>
      <c r="AF41" s="45"/>
      <c r="AG41" s="26"/>
      <c r="AH41" s="42"/>
      <c r="AI41" s="30"/>
      <c r="AJ41" s="31"/>
      <c r="AL41" s="24"/>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Rates'!D128</f>
        <v>-1.5E-3</v>
      </c>
      <c r="G42" s="25">
        <f t="shared" ref="G42" si="36">$F$18</f>
        <v>4000000</v>
      </c>
      <c r="H42" s="26">
        <f t="shared" ref="H42:H43" si="37">G42*F42</f>
        <v>-6000</v>
      </c>
      <c r="I42" s="41"/>
      <c r="J42" s="24">
        <f>+'Proposed Rates'!E127</f>
        <v>2.5999999999999999E-3</v>
      </c>
      <c r="K42" s="25">
        <f t="shared" ref="K42" si="38">$F$18</f>
        <v>4000000</v>
      </c>
      <c r="L42" s="26">
        <f t="shared" ref="L42:L43" si="39">K42*J42</f>
        <v>10400</v>
      </c>
      <c r="M42" s="42"/>
      <c r="N42" s="30">
        <f t="shared" ref="N42:N43" si="40">L42-H42</f>
        <v>16400</v>
      </c>
      <c r="O42" s="31">
        <f t="shared" ref="O42:O46" si="41">IF((H42)=0,"",(N42/H42))</f>
        <v>-2.7333333333333334</v>
      </c>
      <c r="Q42" s="28">
        <f>+'Proposed Rates'!F127</f>
        <v>0</v>
      </c>
      <c r="R42" s="25">
        <f t="shared" ref="R42" si="42">$F$18</f>
        <v>4000000</v>
      </c>
      <c r="S42" s="26">
        <f t="shared" ref="S42:S43" si="43">R42*Q42</f>
        <v>0</v>
      </c>
      <c r="T42" s="42"/>
      <c r="U42" s="30">
        <f t="shared" si="1"/>
        <v>-10400</v>
      </c>
      <c r="V42" s="31">
        <f t="shared" si="2"/>
        <v>-1</v>
      </c>
      <c r="X42" s="28">
        <f>+'Proposed Rates'!G127</f>
        <v>0</v>
      </c>
      <c r="Y42" s="25">
        <f t="shared" ref="Y42" si="44">$F$18</f>
        <v>4000000</v>
      </c>
      <c r="Z42" s="26">
        <f t="shared" ref="Z42:Z43" si="45">Y42*X42</f>
        <v>0</v>
      </c>
      <c r="AA42" s="42"/>
      <c r="AB42" s="30">
        <f t="shared" si="3"/>
        <v>0</v>
      </c>
      <c r="AC42" s="31" t="str">
        <f t="shared" si="4"/>
        <v/>
      </c>
      <c r="AE42" s="28">
        <f>+'Proposed Rates'!H127</f>
        <v>0</v>
      </c>
      <c r="AF42" s="25">
        <f t="shared" ref="AF42" si="46">$F$18</f>
        <v>4000000</v>
      </c>
      <c r="AG42" s="26">
        <f t="shared" ref="AG42:AG43" si="47">AF42*AE42</f>
        <v>0</v>
      </c>
      <c r="AH42" s="42"/>
      <c r="AI42" s="30">
        <f t="shared" si="5"/>
        <v>0</v>
      </c>
      <c r="AJ42" s="31" t="str">
        <f t="shared" si="6"/>
        <v/>
      </c>
      <c r="AL42" s="28">
        <f>+'Proposed Rates'!I127</f>
        <v>0</v>
      </c>
      <c r="AM42" s="25">
        <f t="shared" ref="AM42" si="48">$F$18</f>
        <v>4000000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Rates'!D144</f>
        <v>0</v>
      </c>
      <c r="G43" s="25">
        <f>$F$19</f>
        <v>10000</v>
      </c>
      <c r="H43" s="26">
        <f t="shared" si="37"/>
        <v>0</v>
      </c>
      <c r="I43" s="41"/>
      <c r="J43" s="28">
        <f>+'Proposed Rates'!E143</f>
        <v>0</v>
      </c>
      <c r="K43" s="45">
        <f>$F19</f>
        <v>10000</v>
      </c>
      <c r="L43" s="26">
        <f t="shared" si="39"/>
        <v>0</v>
      </c>
      <c r="M43" s="42"/>
      <c r="N43" s="30">
        <f t="shared" si="40"/>
        <v>0</v>
      </c>
      <c r="O43" s="31" t="str">
        <f t="shared" si="41"/>
        <v/>
      </c>
      <c r="Q43" s="28">
        <f>+'Proposed Rates'!F143</f>
        <v>0</v>
      </c>
      <c r="R43" s="25">
        <f>$F$19</f>
        <v>10000</v>
      </c>
      <c r="S43" s="26">
        <f t="shared" si="43"/>
        <v>0</v>
      </c>
      <c r="T43" s="42"/>
      <c r="U43" s="30">
        <f t="shared" si="1"/>
        <v>0</v>
      </c>
      <c r="V43" s="31" t="str">
        <f t="shared" si="2"/>
        <v/>
      </c>
      <c r="X43" s="28">
        <f>+'Proposed Rates'!G143</f>
        <v>0</v>
      </c>
      <c r="Y43" s="25">
        <f>$F$19</f>
        <v>10000</v>
      </c>
      <c r="Z43" s="26">
        <f t="shared" si="45"/>
        <v>0</v>
      </c>
      <c r="AA43" s="42"/>
      <c r="AB43" s="30">
        <f t="shared" si="3"/>
        <v>0</v>
      </c>
      <c r="AC43" s="31" t="str">
        <f t="shared" si="4"/>
        <v/>
      </c>
      <c r="AE43" s="28">
        <f>+'Proposed Rates'!H143</f>
        <v>0</v>
      </c>
      <c r="AF43" s="25">
        <f>$F$19</f>
        <v>10000</v>
      </c>
      <c r="AG43" s="26">
        <f t="shared" si="47"/>
        <v>0</v>
      </c>
      <c r="AH43" s="42"/>
      <c r="AI43" s="30">
        <f t="shared" si="5"/>
        <v>0</v>
      </c>
      <c r="AJ43" s="31" t="str">
        <f t="shared" si="6"/>
        <v/>
      </c>
      <c r="AL43" s="28">
        <f>+'Proposed Rates'!I143</f>
        <v>0</v>
      </c>
      <c r="AM43" s="25">
        <f>$F$19</f>
        <v>10000</v>
      </c>
      <c r="AN43" s="26">
        <f t="shared" si="49"/>
        <v>0</v>
      </c>
      <c r="AO43" s="42"/>
      <c r="AP43" s="30">
        <f t="shared" si="7"/>
        <v>0</v>
      </c>
      <c r="AQ43" s="31" t="str">
        <f t="shared" si="8"/>
        <v/>
      </c>
    </row>
    <row r="44" spans="2:43" x14ac:dyDescent="0.25">
      <c r="B44" s="43" t="s">
        <v>24</v>
      </c>
      <c r="C44" s="21"/>
      <c r="D44" s="22" t="s">
        <v>59</v>
      </c>
      <c r="E44" s="23"/>
      <c r="F44" s="44">
        <f>+'Proposed Rates'!D237</f>
        <v>2.9510000000000002E-2</v>
      </c>
      <c r="G44" s="45">
        <f>+$F$19</f>
        <v>10000</v>
      </c>
      <c r="H44" s="26">
        <f>G44*F44</f>
        <v>295.10000000000002</v>
      </c>
      <c r="I44" s="27"/>
      <c r="J44" s="46">
        <f>+'Proposed Rates'!E237</f>
        <v>2.929E-2</v>
      </c>
      <c r="K44" s="45">
        <f>+$F$19</f>
        <v>10000</v>
      </c>
      <c r="L44" s="26">
        <f>K44*J44</f>
        <v>292.89999999999998</v>
      </c>
      <c r="M44" s="27"/>
      <c r="N44" s="30">
        <f>L44-H44</f>
        <v>-2.2000000000000455</v>
      </c>
      <c r="O44" s="31">
        <f>IF((H44)=0,"",(N44/H44))</f>
        <v>-7.4550999661133358E-3</v>
      </c>
      <c r="Q44" s="46">
        <f>+'Proposed Rates'!F237</f>
        <v>2.9669999999999998E-2</v>
      </c>
      <c r="R44" s="45">
        <f>+$F$19</f>
        <v>10000</v>
      </c>
      <c r="S44" s="26">
        <f>R44*Q44</f>
        <v>296.7</v>
      </c>
      <c r="T44" s="27"/>
      <c r="U44" s="30">
        <f t="shared" si="1"/>
        <v>3.8000000000000114</v>
      </c>
      <c r="V44" s="31">
        <f t="shared" si="2"/>
        <v>1.2973711164219911E-2</v>
      </c>
      <c r="X44" s="46">
        <f>+'Proposed Rates'!G237</f>
        <v>3.0020000000000002E-2</v>
      </c>
      <c r="Y44" s="45">
        <f>+$F$19</f>
        <v>10000</v>
      </c>
      <c r="Z44" s="26">
        <f>Y44*X44</f>
        <v>300.2</v>
      </c>
      <c r="AA44" s="27"/>
      <c r="AB44" s="30">
        <f t="shared" si="3"/>
        <v>3.5</v>
      </c>
      <c r="AC44" s="31">
        <f t="shared" si="4"/>
        <v>1.1796427367711493E-2</v>
      </c>
      <c r="AE44" s="46">
        <f>+'Proposed Rates'!H237</f>
        <v>3.0300000000000001E-2</v>
      </c>
      <c r="AF44" s="45">
        <f>+$F$19</f>
        <v>10000</v>
      </c>
      <c r="AG44" s="26">
        <f>AF44*AE44</f>
        <v>303</v>
      </c>
      <c r="AH44" s="27"/>
      <c r="AI44" s="30">
        <f t="shared" si="5"/>
        <v>2.8000000000000114</v>
      </c>
      <c r="AJ44" s="31">
        <f t="shared" si="6"/>
        <v>9.327115256495707E-3</v>
      </c>
      <c r="AL44" s="46">
        <f>+'Proposed Rates'!I237</f>
        <v>3.0720000000000001E-2</v>
      </c>
      <c r="AM44" s="45">
        <f>+$F$19</f>
        <v>10000</v>
      </c>
      <c r="AN44" s="26">
        <f>AM44*AL44</f>
        <v>307.2</v>
      </c>
      <c r="AO44" s="27"/>
      <c r="AP44" s="30">
        <f t="shared" si="7"/>
        <v>4.1999999999999886</v>
      </c>
      <c r="AQ44" s="31">
        <f t="shared" si="8"/>
        <v>1.3861386138613823E-2</v>
      </c>
    </row>
    <row r="45" spans="2:43" x14ac:dyDescent="0.25">
      <c r="B45" s="43" t="s">
        <v>25</v>
      </c>
      <c r="C45" s="21"/>
      <c r="D45" s="22"/>
      <c r="E45" s="23"/>
      <c r="F45" s="47"/>
      <c r="G45" s="48">
        <f>$F$18*(1+$F$73)-$F$18</f>
        <v>24800</v>
      </c>
      <c r="H45" s="26">
        <f t="shared" ref="H45" si="50">G45*F45</f>
        <v>0</v>
      </c>
      <c r="I45" s="27"/>
      <c r="J45" s="49"/>
      <c r="K45" s="48">
        <f>$F$18*(1+$J$73)-$F$18</f>
        <v>20400.000000000466</v>
      </c>
      <c r="L45" s="26">
        <f t="shared" ref="L45" si="51">K45*J45</f>
        <v>0</v>
      </c>
      <c r="M45" s="27"/>
      <c r="N45" s="30">
        <f t="shared" ref="N45" si="52">L45-H45</f>
        <v>0</v>
      </c>
      <c r="O45" s="31" t="str">
        <f t="shared" ref="O45" si="53">IF((H45)=0,"",(N45/H45))</f>
        <v/>
      </c>
      <c r="Q45" s="49"/>
      <c r="R45" s="48">
        <f>$F$18*(1+Q73)-$F$18</f>
        <v>20400.000000000466</v>
      </c>
      <c r="S45" s="26">
        <f t="shared" ref="S45" si="54">R45*Q45</f>
        <v>0</v>
      </c>
      <c r="T45" s="27"/>
      <c r="U45" s="30">
        <f t="shared" si="1"/>
        <v>0</v>
      </c>
      <c r="V45" s="31" t="str">
        <f t="shared" si="2"/>
        <v/>
      </c>
      <c r="X45" s="49"/>
      <c r="Y45" s="48">
        <f>$F$18*(1+X73)-$F$18</f>
        <v>20400.000000000466</v>
      </c>
      <c r="Z45" s="26">
        <f t="shared" ref="Z45" si="55">Y45*X45</f>
        <v>0</v>
      </c>
      <c r="AA45" s="27"/>
      <c r="AB45" s="30">
        <f t="shared" si="3"/>
        <v>0</v>
      </c>
      <c r="AC45" s="31" t="str">
        <f t="shared" si="4"/>
        <v/>
      </c>
      <c r="AE45" s="49"/>
      <c r="AF45" s="48">
        <f>$F$18*(1+AE73)-$F$18</f>
        <v>20400.000000000466</v>
      </c>
      <c r="AG45" s="26">
        <f t="shared" ref="AG45" si="56">AF45*AE45</f>
        <v>0</v>
      </c>
      <c r="AH45" s="27"/>
      <c r="AI45" s="30">
        <f t="shared" si="5"/>
        <v>0</v>
      </c>
      <c r="AJ45" s="31" t="str">
        <f t="shared" si="6"/>
        <v/>
      </c>
      <c r="AL45" s="49"/>
      <c r="AM45" s="48">
        <f>$F$18*(1+AL73)-$F$18</f>
        <v>20400.000000000466</v>
      </c>
      <c r="AN45" s="26">
        <f t="shared" ref="AN45" si="57">AM45*AL45</f>
        <v>0</v>
      </c>
      <c r="AO45" s="27"/>
      <c r="AP45" s="30">
        <f t="shared" si="7"/>
        <v>0</v>
      </c>
      <c r="AQ45" s="31" t="str">
        <f t="shared" si="8"/>
        <v/>
      </c>
    </row>
    <row r="46" spans="2:43" x14ac:dyDescent="0.25">
      <c r="B46" s="43" t="s">
        <v>26</v>
      </c>
      <c r="C46" s="21"/>
      <c r="D46" s="22" t="s">
        <v>17</v>
      </c>
      <c r="E46" s="23"/>
      <c r="F46" s="173">
        <f>+'Proposed Rates'!D251</f>
        <v>0</v>
      </c>
      <c r="G46" s="25">
        <v>1</v>
      </c>
      <c r="H46" s="26">
        <f>G46*F46</f>
        <v>0</v>
      </c>
      <c r="I46" s="27"/>
      <c r="J46" s="47">
        <f>+'Proposed Rates'!E251</f>
        <v>0</v>
      </c>
      <c r="K46" s="25">
        <v>1</v>
      </c>
      <c r="L46" s="26">
        <f>K46*J46</f>
        <v>0</v>
      </c>
      <c r="M46" s="27"/>
      <c r="N46" s="30">
        <f>L46-H46</f>
        <v>0</v>
      </c>
      <c r="O46" s="31" t="str">
        <f t="shared" si="41"/>
        <v/>
      </c>
      <c r="Q46" s="47">
        <f>+'Proposed Rates'!F251</f>
        <v>0</v>
      </c>
      <c r="R46" s="25">
        <v>1</v>
      </c>
      <c r="S46" s="26">
        <f>R46*Q46</f>
        <v>0</v>
      </c>
      <c r="T46" s="27"/>
      <c r="U46" s="30">
        <f t="shared" si="1"/>
        <v>0</v>
      </c>
      <c r="V46" s="31" t="str">
        <f t="shared" si="2"/>
        <v/>
      </c>
      <c r="X46" s="47">
        <f>+'Proposed Rates'!G251</f>
        <v>0</v>
      </c>
      <c r="Y46" s="25">
        <v>1</v>
      </c>
      <c r="Z46" s="26">
        <f>Y46*X46</f>
        <v>0</v>
      </c>
      <c r="AA46" s="27"/>
      <c r="AB46" s="30">
        <f t="shared" si="3"/>
        <v>0</v>
      </c>
      <c r="AC46" s="31" t="str">
        <f t="shared" si="4"/>
        <v/>
      </c>
      <c r="AE46" s="47">
        <f>+'Proposed Rates'!H251</f>
        <v>0</v>
      </c>
      <c r="AF46" s="25">
        <v>1</v>
      </c>
      <c r="AG46" s="26">
        <f>AF46*AE46</f>
        <v>0</v>
      </c>
      <c r="AH46" s="27"/>
      <c r="AI46" s="30">
        <f t="shared" si="5"/>
        <v>0</v>
      </c>
      <c r="AJ46" s="31" t="str">
        <f t="shared" si="6"/>
        <v/>
      </c>
      <c r="AL46" s="47">
        <f>+'Proposed Rates'!I251</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52915.420000000006</v>
      </c>
      <c r="I47" s="36"/>
      <c r="J47" s="53"/>
      <c r="K47" s="55"/>
      <c r="L47" s="54">
        <f>SUM(L40:L46)+L39</f>
        <v>73257.22</v>
      </c>
      <c r="M47" s="36"/>
      <c r="N47" s="37">
        <f t="shared" ref="N47:N64" si="58">L47-H47</f>
        <v>20341.799999999996</v>
      </c>
      <c r="O47" s="38">
        <f t="shared" ref="O47:O64" si="59">IF((H47)=0,"",(N47/H47))</f>
        <v>0.38442102510005577</v>
      </c>
      <c r="Q47" s="53"/>
      <c r="R47" s="55"/>
      <c r="S47" s="54">
        <f>SUM(S40:S46)+S39</f>
        <v>67620.649999999994</v>
      </c>
      <c r="T47" s="36"/>
      <c r="U47" s="37">
        <f t="shared" si="1"/>
        <v>-5636.570000000007</v>
      </c>
      <c r="V47" s="38">
        <f t="shared" si="2"/>
        <v>-7.6942177166974213E-2</v>
      </c>
      <c r="X47" s="53"/>
      <c r="Y47" s="55"/>
      <c r="Z47" s="54">
        <f>SUM(Z40:Z46)+Z39</f>
        <v>77757.259999999995</v>
      </c>
      <c r="AA47" s="36"/>
      <c r="AB47" s="37">
        <f t="shared" si="3"/>
        <v>10136.61</v>
      </c>
      <c r="AC47" s="38">
        <f t="shared" si="4"/>
        <v>0.1499040603720905</v>
      </c>
      <c r="AE47" s="53"/>
      <c r="AF47" s="55"/>
      <c r="AG47" s="54">
        <f>SUM(AG40:AG46)+AG39</f>
        <v>80702.06</v>
      </c>
      <c r="AH47" s="36"/>
      <c r="AI47" s="37">
        <f t="shared" si="5"/>
        <v>2944.8000000000029</v>
      </c>
      <c r="AJ47" s="38">
        <f t="shared" si="6"/>
        <v>3.7871704841451498E-2</v>
      </c>
      <c r="AL47" s="53"/>
      <c r="AM47" s="55"/>
      <c r="AN47" s="54">
        <f>SUM(AN40:AN46)+AN39</f>
        <v>82608.259999999995</v>
      </c>
      <c r="AO47" s="36"/>
      <c r="AP47" s="37">
        <f t="shared" si="7"/>
        <v>1906.1999999999971</v>
      </c>
      <c r="AQ47" s="38">
        <f t="shared" si="8"/>
        <v>2.3620214899099195E-2</v>
      </c>
    </row>
    <row r="48" spans="2:43" x14ac:dyDescent="0.25">
      <c r="B48" s="27" t="s">
        <v>28</v>
      </c>
      <c r="C48" s="27"/>
      <c r="D48" s="56" t="s">
        <v>59</v>
      </c>
      <c r="E48" s="57"/>
      <c r="F48" s="28">
        <f>'Proposed Rates'!D157</f>
        <v>3.3399000000000001</v>
      </c>
      <c r="G48" s="58">
        <f>+$F$19</f>
        <v>10000</v>
      </c>
      <c r="H48" s="26">
        <f>G48*F48</f>
        <v>33399</v>
      </c>
      <c r="I48" s="27"/>
      <c r="J48" s="28">
        <f>'Proposed Rates'!E157</f>
        <v>3.3399000000000001</v>
      </c>
      <c r="K48" s="58">
        <f>+$F$19</f>
        <v>10000</v>
      </c>
      <c r="L48" s="26">
        <f>K48*J48</f>
        <v>33399</v>
      </c>
      <c r="M48" s="27"/>
      <c r="N48" s="30">
        <f t="shared" si="58"/>
        <v>0</v>
      </c>
      <c r="O48" s="31">
        <f t="shared" si="59"/>
        <v>0</v>
      </c>
      <c r="Q48" s="28">
        <f>'Proposed Rates'!F157</f>
        <v>3.3399000000000001</v>
      </c>
      <c r="R48" s="58">
        <f>+$F$19</f>
        <v>10000</v>
      </c>
      <c r="S48" s="26">
        <f>R48*Q48</f>
        <v>33399</v>
      </c>
      <c r="T48" s="27"/>
      <c r="U48" s="30">
        <f t="shared" si="1"/>
        <v>0</v>
      </c>
      <c r="V48" s="31">
        <f t="shared" si="2"/>
        <v>0</v>
      </c>
      <c r="X48" s="28">
        <f>'Proposed Rates'!G157</f>
        <v>3.3399000000000001</v>
      </c>
      <c r="Y48" s="58">
        <f>+$F$19</f>
        <v>10000</v>
      </c>
      <c r="Z48" s="26">
        <f>Y48*X48</f>
        <v>33399</v>
      </c>
      <c r="AA48" s="27"/>
      <c r="AB48" s="30">
        <f t="shared" si="3"/>
        <v>0</v>
      </c>
      <c r="AC48" s="31">
        <f t="shared" si="4"/>
        <v>0</v>
      </c>
      <c r="AE48" s="28">
        <f>'Proposed Rates'!H157</f>
        <v>3.3399000000000001</v>
      </c>
      <c r="AF48" s="58">
        <f>+$F$19</f>
        <v>10000</v>
      </c>
      <c r="AG48" s="26">
        <f>AF48*AE48</f>
        <v>33399</v>
      </c>
      <c r="AH48" s="27"/>
      <c r="AI48" s="30">
        <f t="shared" si="5"/>
        <v>0</v>
      </c>
      <c r="AJ48" s="31">
        <f t="shared" si="6"/>
        <v>0</v>
      </c>
      <c r="AL48" s="28">
        <f>'Proposed Rates'!I157</f>
        <v>3.3399000000000001</v>
      </c>
      <c r="AM48" s="58">
        <f>+$F$19</f>
        <v>10000</v>
      </c>
      <c r="AN48" s="26">
        <f>AM48*AL48</f>
        <v>33399</v>
      </c>
      <c r="AO48" s="27"/>
      <c r="AP48" s="30">
        <f t="shared" si="7"/>
        <v>0</v>
      </c>
      <c r="AQ48" s="31">
        <f t="shared" si="8"/>
        <v>0</v>
      </c>
    </row>
    <row r="49" spans="2:43" ht="25" x14ac:dyDescent="0.25">
      <c r="B49" s="60" t="s">
        <v>29</v>
      </c>
      <c r="C49" s="27"/>
      <c r="D49" s="56" t="s">
        <v>59</v>
      </c>
      <c r="E49" s="57"/>
      <c r="F49" s="28">
        <f>'Proposed Rates'!D171</f>
        <v>2.4641999999999999</v>
      </c>
      <c r="G49" s="58">
        <f>G48</f>
        <v>10000</v>
      </c>
      <c r="H49" s="26">
        <f>G49*F49</f>
        <v>24642</v>
      </c>
      <c r="I49" s="27"/>
      <c r="J49" s="28">
        <f>'Proposed Rates'!E171</f>
        <v>2.4641999999999999</v>
      </c>
      <c r="K49" s="58">
        <f>K48</f>
        <v>10000</v>
      </c>
      <c r="L49" s="26">
        <f>K49*J49</f>
        <v>24642</v>
      </c>
      <c r="M49" s="27"/>
      <c r="N49" s="30">
        <f t="shared" si="58"/>
        <v>0</v>
      </c>
      <c r="O49" s="31">
        <f t="shared" si="59"/>
        <v>0</v>
      </c>
      <c r="Q49" s="28">
        <f>'Proposed Rates'!F171</f>
        <v>2.4641999999999999</v>
      </c>
      <c r="R49" s="58">
        <f>R48</f>
        <v>10000</v>
      </c>
      <c r="S49" s="26">
        <f>R49*Q49</f>
        <v>24642</v>
      </c>
      <c r="T49" s="27"/>
      <c r="U49" s="30">
        <f t="shared" si="1"/>
        <v>0</v>
      </c>
      <c r="V49" s="31">
        <f t="shared" si="2"/>
        <v>0</v>
      </c>
      <c r="X49" s="28">
        <f>'Proposed Rates'!G171</f>
        <v>2.4641999999999999</v>
      </c>
      <c r="Y49" s="58">
        <f>Y48</f>
        <v>10000</v>
      </c>
      <c r="Z49" s="26">
        <f>Y49*X49</f>
        <v>24642</v>
      </c>
      <c r="AA49" s="27"/>
      <c r="AB49" s="30">
        <f t="shared" si="3"/>
        <v>0</v>
      </c>
      <c r="AC49" s="31">
        <f t="shared" si="4"/>
        <v>0</v>
      </c>
      <c r="AE49" s="28">
        <f>'Proposed Rates'!H171</f>
        <v>2.4641999999999999</v>
      </c>
      <c r="AF49" s="58">
        <f>AF48</f>
        <v>10000</v>
      </c>
      <c r="AG49" s="26">
        <f>AF49*AE49</f>
        <v>24642</v>
      </c>
      <c r="AH49" s="27"/>
      <c r="AI49" s="30">
        <f t="shared" si="5"/>
        <v>0</v>
      </c>
      <c r="AJ49" s="31">
        <f t="shared" si="6"/>
        <v>0</v>
      </c>
      <c r="AL49" s="28">
        <f>'Proposed Rates'!I171</f>
        <v>2.4641999999999999</v>
      </c>
      <c r="AM49" s="58">
        <f>AM48</f>
        <v>10000</v>
      </c>
      <c r="AN49" s="26">
        <f>AM49*AL49</f>
        <v>24642</v>
      </c>
      <c r="AO49" s="27"/>
      <c r="AP49" s="30">
        <f t="shared" si="7"/>
        <v>0</v>
      </c>
      <c r="AQ49" s="31">
        <f t="shared" si="8"/>
        <v>0</v>
      </c>
    </row>
    <row r="50" spans="2:43" ht="26" x14ac:dyDescent="0.25">
      <c r="B50" s="50" t="s">
        <v>30</v>
      </c>
      <c r="C50" s="35"/>
      <c r="D50" s="35"/>
      <c r="E50" s="35"/>
      <c r="F50" s="61"/>
      <c r="G50" s="53"/>
      <c r="H50" s="54">
        <f>SUM(H47:H49)</f>
        <v>110956.42000000001</v>
      </c>
      <c r="I50" s="62"/>
      <c r="J50" s="63"/>
      <c r="K50" s="53"/>
      <c r="L50" s="54">
        <f>SUM(L47:L49)</f>
        <v>131298.22</v>
      </c>
      <c r="M50" s="62"/>
      <c r="N50" s="37">
        <f t="shared" si="58"/>
        <v>20341.799999999988</v>
      </c>
      <c r="O50" s="38">
        <f t="shared" si="59"/>
        <v>0.18333143769418647</v>
      </c>
      <c r="Q50" s="63"/>
      <c r="R50" s="53"/>
      <c r="S50" s="54">
        <f>SUM(S47:S49)</f>
        <v>125661.65</v>
      </c>
      <c r="T50" s="62"/>
      <c r="U50" s="37">
        <f t="shared" si="1"/>
        <v>-5636.570000000007</v>
      </c>
      <c r="V50" s="38">
        <f t="shared" si="2"/>
        <v>-4.2929523340072752E-2</v>
      </c>
      <c r="X50" s="63"/>
      <c r="Y50" s="53"/>
      <c r="Z50" s="54">
        <f>SUM(Z47:Z49)</f>
        <v>135798.26</v>
      </c>
      <c r="AA50" s="62"/>
      <c r="AB50" s="37">
        <f t="shared" si="3"/>
        <v>10136.610000000015</v>
      </c>
      <c r="AC50" s="38">
        <f t="shared" si="4"/>
        <v>8.0665899262026372E-2</v>
      </c>
      <c r="AE50" s="63"/>
      <c r="AF50" s="53"/>
      <c r="AG50" s="54">
        <f>SUM(AG47:AG49)</f>
        <v>138743.06</v>
      </c>
      <c r="AH50" s="62"/>
      <c r="AI50" s="37">
        <f t="shared" si="5"/>
        <v>2944.7999999999884</v>
      </c>
      <c r="AJ50" s="38">
        <f t="shared" si="6"/>
        <v>2.1685108483716863E-2</v>
      </c>
      <c r="AL50" s="63"/>
      <c r="AM50" s="53"/>
      <c r="AN50" s="54">
        <f>SUM(AN47:AN49)</f>
        <v>140649.26</v>
      </c>
      <c r="AO50" s="62"/>
      <c r="AP50" s="37">
        <f t="shared" si="7"/>
        <v>1906.2000000000116</v>
      </c>
      <c r="AQ50" s="38">
        <f t="shared" si="8"/>
        <v>1.3739065579208154E-2</v>
      </c>
    </row>
    <row r="51" spans="2:43" ht="25" x14ac:dyDescent="0.25">
      <c r="B51" s="65" t="s">
        <v>31</v>
      </c>
      <c r="C51" s="21"/>
      <c r="D51" s="22" t="s">
        <v>20</v>
      </c>
      <c r="E51" s="23"/>
      <c r="F51" s="66">
        <f>'Proposed Rates'!D182</f>
        <v>3.3999999999999998E-3</v>
      </c>
      <c r="G51" s="58">
        <f>F18+G45</f>
        <v>4024800</v>
      </c>
      <c r="H51" s="67">
        <f t="shared" ref="H51:H54" si="60">G51*F51</f>
        <v>13684.32</v>
      </c>
      <c r="I51" s="27"/>
      <c r="J51" s="66">
        <f>'Proposed Rates'!E182</f>
        <v>3.3999999999999998E-3</v>
      </c>
      <c r="K51" s="58">
        <f>F18+K45</f>
        <v>4020400.0000000005</v>
      </c>
      <c r="L51" s="67">
        <f t="shared" ref="L51:L54" si="61">K51*J51</f>
        <v>13669.36</v>
      </c>
      <c r="M51" s="27"/>
      <c r="N51" s="30">
        <f t="shared" si="58"/>
        <v>-14.959999999999127</v>
      </c>
      <c r="O51" s="68">
        <f t="shared" si="59"/>
        <v>-1.0932220234545179E-3</v>
      </c>
      <c r="Q51" s="66">
        <f>'Proposed Rates'!F181</f>
        <v>3.3999999999999998E-3</v>
      </c>
      <c r="R51" s="58">
        <f>F18+R45</f>
        <v>4020400.0000000005</v>
      </c>
      <c r="S51" s="67">
        <f t="shared" ref="S51:S54" si="62">R51*Q51</f>
        <v>13669.36</v>
      </c>
      <c r="T51" s="27"/>
      <c r="U51" s="30">
        <f t="shared" si="1"/>
        <v>0</v>
      </c>
      <c r="V51" s="68">
        <f t="shared" si="2"/>
        <v>0</v>
      </c>
      <c r="X51" s="66">
        <f>'Proposed Rates'!G181</f>
        <v>3.3999999999999998E-3</v>
      </c>
      <c r="Y51" s="58">
        <f>F18+Y45</f>
        <v>4020400.0000000005</v>
      </c>
      <c r="Z51" s="67">
        <f t="shared" ref="Z51:Z54" si="63">Y51*X51</f>
        <v>13669.36</v>
      </c>
      <c r="AA51" s="27"/>
      <c r="AB51" s="30">
        <f t="shared" si="3"/>
        <v>0</v>
      </c>
      <c r="AC51" s="68">
        <f t="shared" si="4"/>
        <v>0</v>
      </c>
      <c r="AE51" s="66">
        <f>'Proposed Rates'!H181</f>
        <v>3.3999999999999998E-3</v>
      </c>
      <c r="AF51" s="58">
        <f>F18+AF45</f>
        <v>4020400.0000000005</v>
      </c>
      <c r="AG51" s="67">
        <f t="shared" ref="AG51:AG54" si="64">AF51*AE51</f>
        <v>13669.36</v>
      </c>
      <c r="AH51" s="27"/>
      <c r="AI51" s="30">
        <f t="shared" si="5"/>
        <v>0</v>
      </c>
      <c r="AJ51" s="68">
        <f t="shared" si="6"/>
        <v>0</v>
      </c>
      <c r="AL51" s="66">
        <f>'Proposed Rates'!I181</f>
        <v>3.3999999999999998E-3</v>
      </c>
      <c r="AM51" s="58">
        <f>F18+AM45</f>
        <v>4020400.0000000005</v>
      </c>
      <c r="AN51" s="67">
        <f t="shared" ref="AN51:AN54" si="65">AM51*AL51</f>
        <v>13669.36</v>
      </c>
      <c r="AO51" s="27"/>
      <c r="AP51" s="30">
        <f t="shared" si="7"/>
        <v>0</v>
      </c>
      <c r="AQ51" s="68">
        <f t="shared" si="8"/>
        <v>0</v>
      </c>
    </row>
    <row r="52" spans="2:43" ht="25" x14ac:dyDescent="0.25">
      <c r="B52" s="65" t="s">
        <v>32</v>
      </c>
      <c r="C52" s="21"/>
      <c r="D52" s="22" t="s">
        <v>20</v>
      </c>
      <c r="E52" s="23"/>
      <c r="F52" s="66">
        <f>'Proposed Rates'!D196</f>
        <v>5.0000000000000001E-4</v>
      </c>
      <c r="G52" s="58">
        <f>G51</f>
        <v>4024800</v>
      </c>
      <c r="H52" s="67">
        <f t="shared" si="60"/>
        <v>2012.4</v>
      </c>
      <c r="I52" s="27"/>
      <c r="J52" s="66">
        <f>'Proposed Rates'!E196</f>
        <v>5.0000000000000001E-4</v>
      </c>
      <c r="K52" s="58">
        <f>F18+K45</f>
        <v>4020400.0000000005</v>
      </c>
      <c r="L52" s="67">
        <f t="shared" si="61"/>
        <v>2010.2000000000003</v>
      </c>
      <c r="M52" s="27"/>
      <c r="N52" s="30">
        <f t="shared" si="58"/>
        <v>-2.1999999999998181</v>
      </c>
      <c r="O52" s="68">
        <f t="shared" si="59"/>
        <v>-1.0932220234544912E-3</v>
      </c>
      <c r="Q52" s="66">
        <f>'Proposed Rates'!F195</f>
        <v>5.0000000000000001E-4</v>
      </c>
      <c r="R52" s="58">
        <f>F18+R45</f>
        <v>4020400.0000000005</v>
      </c>
      <c r="S52" s="67">
        <f t="shared" si="62"/>
        <v>2010.2000000000003</v>
      </c>
      <c r="T52" s="27"/>
      <c r="U52" s="30">
        <f t="shared" si="1"/>
        <v>0</v>
      </c>
      <c r="V52" s="68">
        <f t="shared" si="2"/>
        <v>0</v>
      </c>
      <c r="X52" s="66">
        <f>'Proposed Rates'!G195</f>
        <v>5.0000000000000001E-4</v>
      </c>
      <c r="Y52" s="58">
        <f>F18+Y45</f>
        <v>4020400.0000000005</v>
      </c>
      <c r="Z52" s="67">
        <f t="shared" si="63"/>
        <v>2010.2000000000003</v>
      </c>
      <c r="AA52" s="27"/>
      <c r="AB52" s="30">
        <f t="shared" si="3"/>
        <v>0</v>
      </c>
      <c r="AC52" s="68">
        <f t="shared" si="4"/>
        <v>0</v>
      </c>
      <c r="AE52" s="66">
        <f>'Proposed Rates'!H195</f>
        <v>5.0000000000000001E-4</v>
      </c>
      <c r="AF52" s="58">
        <f>F18+AF45</f>
        <v>4020400.0000000005</v>
      </c>
      <c r="AG52" s="67">
        <f t="shared" si="64"/>
        <v>2010.2000000000003</v>
      </c>
      <c r="AH52" s="27"/>
      <c r="AI52" s="30">
        <f t="shared" si="5"/>
        <v>0</v>
      </c>
      <c r="AJ52" s="68">
        <f t="shared" si="6"/>
        <v>0</v>
      </c>
      <c r="AL52" s="66">
        <f>'Proposed Rates'!I195</f>
        <v>5.0000000000000001E-4</v>
      </c>
      <c r="AM52" s="58">
        <f>F18+AM45</f>
        <v>4020400.0000000005</v>
      </c>
      <c r="AN52" s="67">
        <f t="shared" si="65"/>
        <v>2010.2000000000003</v>
      </c>
      <c r="AO52" s="27"/>
      <c r="AP52" s="30">
        <f t="shared" si="7"/>
        <v>0</v>
      </c>
      <c r="AQ52" s="68">
        <f t="shared" si="8"/>
        <v>0</v>
      </c>
    </row>
    <row r="53" spans="2:43" x14ac:dyDescent="0.25">
      <c r="B53" s="21" t="s">
        <v>33</v>
      </c>
      <c r="C53" s="21"/>
      <c r="D53" s="22" t="s">
        <v>17</v>
      </c>
      <c r="E53" s="23"/>
      <c r="F53" s="66">
        <f>'Proposed Rates'!D210</f>
        <v>0.25</v>
      </c>
      <c r="G53" s="25">
        <v>1</v>
      </c>
      <c r="H53" s="67">
        <f t="shared" si="60"/>
        <v>0.25</v>
      </c>
      <c r="I53" s="27"/>
      <c r="J53" s="66">
        <f>'Proposed Rates'!E210</f>
        <v>0.62</v>
      </c>
      <c r="K53" s="29">
        <v>1</v>
      </c>
      <c r="L53" s="67">
        <f t="shared" si="61"/>
        <v>0.62</v>
      </c>
      <c r="M53" s="27"/>
      <c r="N53" s="30">
        <f t="shared" si="58"/>
        <v>0.37</v>
      </c>
      <c r="O53" s="68">
        <f t="shared" si="59"/>
        <v>1.48</v>
      </c>
      <c r="Q53" s="66">
        <f>'Proposed Rates'!F209</f>
        <v>0.64</v>
      </c>
      <c r="R53" s="29">
        <v>1</v>
      </c>
      <c r="S53" s="67">
        <f t="shared" si="62"/>
        <v>0.64</v>
      </c>
      <c r="T53" s="27"/>
      <c r="U53" s="30">
        <f t="shared" si="1"/>
        <v>2.0000000000000018E-2</v>
      </c>
      <c r="V53" s="68">
        <f t="shared" si="2"/>
        <v>3.2258064516129059E-2</v>
      </c>
      <c r="X53" s="66">
        <f>'Proposed Rates'!G209</f>
        <v>0.66</v>
      </c>
      <c r="Y53" s="29">
        <v>1</v>
      </c>
      <c r="Z53" s="67">
        <f t="shared" si="63"/>
        <v>0.66</v>
      </c>
      <c r="AA53" s="27"/>
      <c r="AB53" s="30">
        <f t="shared" si="3"/>
        <v>2.0000000000000018E-2</v>
      </c>
      <c r="AC53" s="68">
        <f t="shared" si="4"/>
        <v>3.1250000000000028E-2</v>
      </c>
      <c r="AE53" s="66">
        <f>'Proposed Rates'!H209</f>
        <v>0.68</v>
      </c>
      <c r="AF53" s="29">
        <v>1</v>
      </c>
      <c r="AG53" s="67">
        <f t="shared" si="64"/>
        <v>0.68</v>
      </c>
      <c r="AH53" s="27"/>
      <c r="AI53" s="30">
        <f t="shared" si="5"/>
        <v>2.0000000000000018E-2</v>
      </c>
      <c r="AJ53" s="68">
        <f t="shared" si="6"/>
        <v>3.0303030303030328E-2</v>
      </c>
      <c r="AL53" s="66">
        <f>'Proposed Rates'!I209</f>
        <v>0.7</v>
      </c>
      <c r="AM53" s="29">
        <v>1</v>
      </c>
      <c r="AN53" s="67">
        <f t="shared" si="65"/>
        <v>0.7</v>
      </c>
      <c r="AO53" s="27"/>
      <c r="AP53" s="30">
        <f t="shared" si="7"/>
        <v>1.9999999999999907E-2</v>
      </c>
      <c r="AQ53" s="68">
        <f t="shared" si="8"/>
        <v>2.9411764705882214E-2</v>
      </c>
    </row>
    <row r="54" spans="2:43" x14ac:dyDescent="0.25">
      <c r="B54" s="43" t="s">
        <v>124</v>
      </c>
      <c r="C54" s="21"/>
      <c r="D54" s="22"/>
      <c r="E54" s="23"/>
      <c r="F54" s="66">
        <f>'Proposed Rates'!D229</f>
        <v>0.1101</v>
      </c>
      <c r="G54" s="71">
        <f>G52</f>
        <v>4024800</v>
      </c>
      <c r="H54" s="67">
        <f t="shared" si="60"/>
        <v>443130.48000000004</v>
      </c>
      <c r="I54" s="27"/>
      <c r="J54" s="66">
        <f>'Proposed Rates'!E229</f>
        <v>0.1101</v>
      </c>
      <c r="K54" s="71">
        <f>F18+K45</f>
        <v>4020400.0000000005</v>
      </c>
      <c r="L54" s="67">
        <f t="shared" si="61"/>
        <v>442646.04000000004</v>
      </c>
      <c r="M54" s="27"/>
      <c r="N54" s="30">
        <f t="shared" si="58"/>
        <v>-484.44000000000233</v>
      </c>
      <c r="O54" s="68">
        <f t="shared" si="59"/>
        <v>-1.0932220234545868E-3</v>
      </c>
      <c r="Q54" s="66">
        <f>'Proposed Rates'!F229</f>
        <v>0.1101</v>
      </c>
      <c r="R54" s="71">
        <f>F18+R45</f>
        <v>4020400.0000000005</v>
      </c>
      <c r="S54" s="67">
        <f t="shared" si="62"/>
        <v>442646.04000000004</v>
      </c>
      <c r="T54" s="27"/>
      <c r="U54" s="30">
        <f t="shared" si="1"/>
        <v>0</v>
      </c>
      <c r="V54" s="68">
        <f t="shared" si="2"/>
        <v>0</v>
      </c>
      <c r="X54" s="66">
        <f>'Proposed Rates'!G229</f>
        <v>0.1101</v>
      </c>
      <c r="Y54" s="71">
        <f>F18+Y45</f>
        <v>4020400.0000000005</v>
      </c>
      <c r="Z54" s="67">
        <f t="shared" si="63"/>
        <v>442646.04000000004</v>
      </c>
      <c r="AA54" s="27"/>
      <c r="AB54" s="30">
        <f t="shared" si="3"/>
        <v>0</v>
      </c>
      <c r="AC54" s="68">
        <f t="shared" si="4"/>
        <v>0</v>
      </c>
      <c r="AE54" s="66">
        <f>'Proposed Rates'!H229</f>
        <v>0.1101</v>
      </c>
      <c r="AF54" s="71">
        <f>F18+AF45</f>
        <v>4020400.0000000005</v>
      </c>
      <c r="AG54" s="67">
        <f t="shared" si="64"/>
        <v>442646.04000000004</v>
      </c>
      <c r="AH54" s="27"/>
      <c r="AI54" s="30">
        <f t="shared" si="5"/>
        <v>0</v>
      </c>
      <c r="AJ54" s="68">
        <f t="shared" si="6"/>
        <v>0</v>
      </c>
      <c r="AL54" s="66">
        <f>'Proposed Rates'!I229</f>
        <v>0.1101</v>
      </c>
      <c r="AM54" s="71">
        <f>F18+AM45</f>
        <v>4020400.0000000005</v>
      </c>
      <c r="AN54" s="67">
        <f t="shared" si="65"/>
        <v>442646.04000000004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569783.87</v>
      </c>
      <c r="I60" s="94"/>
      <c r="J60" s="95"/>
      <c r="K60" s="95"/>
      <c r="L60" s="93">
        <f>SUM(L51:L56,L50)</f>
        <v>589624.44000000006</v>
      </c>
      <c r="M60" s="96"/>
      <c r="N60" s="97">
        <f t="shared" ref="N60" si="66">L60-H60</f>
        <v>19840.570000000065</v>
      </c>
      <c r="O60" s="98">
        <f t="shared" ref="O60" si="67">IF((H60)=0,"",(N60/H60))</f>
        <v>3.4821220895565302E-2</v>
      </c>
      <c r="Q60" s="95"/>
      <c r="R60" s="95"/>
      <c r="S60" s="93">
        <f>SUM(S51:S56,S50)</f>
        <v>583987.89</v>
      </c>
      <c r="T60" s="96"/>
      <c r="U60" s="97">
        <f t="shared" si="1"/>
        <v>-5636.5500000000466</v>
      </c>
      <c r="V60" s="98">
        <f>IF((L60)=0,"",(U60/L60))</f>
        <v>-9.5595596410488776E-3</v>
      </c>
      <c r="X60" s="95"/>
      <c r="Y60" s="95"/>
      <c r="Z60" s="93">
        <f>SUM(Z51:Z56,Z50)</f>
        <v>594124.52</v>
      </c>
      <c r="AA60" s="96"/>
      <c r="AB60" s="97">
        <f t="shared" si="3"/>
        <v>10136.630000000005</v>
      </c>
      <c r="AC60" s="98">
        <f>IF((S60)=0,"",(AB60/S60))</f>
        <v>1.735760308317353E-2</v>
      </c>
      <c r="AE60" s="95"/>
      <c r="AF60" s="95"/>
      <c r="AG60" s="93">
        <f>SUM(AG51:AG56,AG50)</f>
        <v>597069.34000000008</v>
      </c>
      <c r="AH60" s="96"/>
      <c r="AI60" s="97">
        <f t="shared" ref="AI60:AI64" si="68">AG60-Z60</f>
        <v>2944.8200000000652</v>
      </c>
      <c r="AJ60" s="98">
        <f>IF((Z60)=0,"",(AI60/Z60))</f>
        <v>4.956570383595791E-3</v>
      </c>
      <c r="AL60" s="95"/>
      <c r="AM60" s="95"/>
      <c r="AN60" s="93">
        <f>SUM(AN51:AN56,AN50)</f>
        <v>598975.56000000006</v>
      </c>
      <c r="AO60" s="96"/>
      <c r="AP60" s="97">
        <f t="shared" ref="AP60:AP64" si="69">AN60-AG60</f>
        <v>1906.2199999999721</v>
      </c>
      <c r="AQ60" s="98">
        <f>IF((AG60)=0,"",(AP60/AG60))</f>
        <v>3.1926275095619074E-3</v>
      </c>
    </row>
    <row r="61" spans="2:43" x14ac:dyDescent="0.25">
      <c r="B61" s="99" t="s">
        <v>40</v>
      </c>
      <c r="C61" s="21"/>
      <c r="D61" s="21"/>
      <c r="E61" s="21"/>
      <c r="F61" s="100">
        <v>0.13</v>
      </c>
      <c r="G61" s="101"/>
      <c r="H61" s="102">
        <f>H60*F61</f>
        <v>74071.903099999996</v>
      </c>
      <c r="I61" s="103"/>
      <c r="J61" s="104">
        <v>0.13</v>
      </c>
      <c r="K61" s="103"/>
      <c r="L61" s="105">
        <f>L60*J61</f>
        <v>76651.177200000006</v>
      </c>
      <c r="M61" s="106"/>
      <c r="N61" s="107">
        <f t="shared" si="58"/>
        <v>2579.2741000000096</v>
      </c>
      <c r="O61" s="108">
        <f t="shared" si="59"/>
        <v>3.4821220895565323E-2</v>
      </c>
      <c r="Q61" s="104">
        <v>0.13</v>
      </c>
      <c r="R61" s="103"/>
      <c r="S61" s="105">
        <f>S60*Q61</f>
        <v>75918.425700000007</v>
      </c>
      <c r="T61" s="106"/>
      <c r="U61" s="107">
        <f t="shared" si="1"/>
        <v>-732.75149999999849</v>
      </c>
      <c r="V61" s="108">
        <f t="shared" ref="V61:V70" si="70">IF((L61)=0,"",(U61/L61))</f>
        <v>-9.5595596410487805E-3</v>
      </c>
      <c r="X61" s="104">
        <v>0.13</v>
      </c>
      <c r="Y61" s="103"/>
      <c r="Z61" s="105">
        <f>Z60*X61</f>
        <v>77236.187600000005</v>
      </c>
      <c r="AA61" s="106"/>
      <c r="AB61" s="107">
        <f t="shared" si="3"/>
        <v>1317.7618999999977</v>
      </c>
      <c r="AC61" s="108">
        <f t="shared" ref="AC61:AC70" si="71">IF((S61)=0,"",(AB61/S61))</f>
        <v>1.7357603083173492E-2</v>
      </c>
      <c r="AE61" s="104">
        <v>0.13</v>
      </c>
      <c r="AF61" s="103"/>
      <c r="AG61" s="105">
        <f>AG60*AE61</f>
        <v>77619.01420000002</v>
      </c>
      <c r="AH61" s="106"/>
      <c r="AI61" s="107">
        <f t="shared" si="68"/>
        <v>382.82660000001488</v>
      </c>
      <c r="AJ61" s="108">
        <f t="shared" ref="AJ61:AJ70" si="72">IF((Z61)=0,"",(AI61/Z61))</f>
        <v>4.9565703835958734E-3</v>
      </c>
      <c r="AL61" s="104">
        <v>0.13</v>
      </c>
      <c r="AM61" s="103"/>
      <c r="AN61" s="105">
        <f>AN60*AL61</f>
        <v>77866.822800000009</v>
      </c>
      <c r="AO61" s="106"/>
      <c r="AP61" s="107">
        <f t="shared" si="69"/>
        <v>247.80859999998938</v>
      </c>
      <c r="AQ61" s="108">
        <f t="shared" ref="AQ61:AQ70" si="73">IF((AG61)=0,"",(AP61/AG61))</f>
        <v>3.1926275095618172E-3</v>
      </c>
    </row>
    <row r="62" spans="2:43" ht="13" x14ac:dyDescent="0.25">
      <c r="B62" s="109" t="s">
        <v>123</v>
      </c>
      <c r="C62" s="21"/>
      <c r="D62" s="21"/>
      <c r="E62" s="21"/>
      <c r="F62" s="110"/>
      <c r="G62" s="101"/>
      <c r="H62" s="102">
        <f>H60+H61</f>
        <v>643855.77309999999</v>
      </c>
      <c r="I62" s="103"/>
      <c r="J62" s="103"/>
      <c r="K62" s="103"/>
      <c r="L62" s="105">
        <f>L60+L61</f>
        <v>666275.6172000001</v>
      </c>
      <c r="M62" s="106"/>
      <c r="N62" s="107">
        <f t="shared" si="58"/>
        <v>22419.844100000104</v>
      </c>
      <c r="O62" s="108">
        <f t="shared" si="59"/>
        <v>3.4821220895565351E-2</v>
      </c>
      <c r="Q62" s="103"/>
      <c r="R62" s="103"/>
      <c r="S62" s="105">
        <f>S60+S61</f>
        <v>659906.31570000004</v>
      </c>
      <c r="T62" s="106"/>
      <c r="U62" s="107">
        <f t="shared" si="1"/>
        <v>-6369.3015000000596</v>
      </c>
      <c r="V62" s="108">
        <f t="shared" si="70"/>
        <v>-9.559559641048888E-3</v>
      </c>
      <c r="X62" s="103"/>
      <c r="Y62" s="103"/>
      <c r="Z62" s="105">
        <f>Z60+Z61</f>
        <v>671360.70760000008</v>
      </c>
      <c r="AA62" s="106"/>
      <c r="AB62" s="107">
        <f t="shared" si="3"/>
        <v>11454.391900000046</v>
      </c>
      <c r="AC62" s="108">
        <f t="shared" si="71"/>
        <v>1.7357603083173592E-2</v>
      </c>
      <c r="AE62" s="103"/>
      <c r="AF62" s="103"/>
      <c r="AG62" s="105">
        <f>AG60+AG61</f>
        <v>674688.35420000006</v>
      </c>
      <c r="AH62" s="106"/>
      <c r="AI62" s="107">
        <f t="shared" si="68"/>
        <v>3327.6465999999782</v>
      </c>
      <c r="AJ62" s="108">
        <f t="shared" si="72"/>
        <v>4.9565703835956479E-3</v>
      </c>
      <c r="AL62" s="103"/>
      <c r="AM62" s="103"/>
      <c r="AN62" s="105">
        <f>AN60+AN61</f>
        <v>676842.38280000002</v>
      </c>
      <c r="AO62" s="106"/>
      <c r="AP62" s="107">
        <f t="shared" si="69"/>
        <v>2154.0285999999614</v>
      </c>
      <c r="AQ62" s="108">
        <f t="shared" si="73"/>
        <v>3.1926275095618974E-3</v>
      </c>
    </row>
    <row r="63" spans="2:43" ht="15.75" customHeight="1" x14ac:dyDescent="0.25">
      <c r="B63" s="405" t="s">
        <v>127</v>
      </c>
      <c r="C63" s="405"/>
      <c r="D63" s="405"/>
      <c r="E63" s="21"/>
      <c r="F63" s="110"/>
      <c r="G63" s="101"/>
      <c r="H63" s="111">
        <f>F63*H60</f>
        <v>0</v>
      </c>
      <c r="I63" s="103"/>
      <c r="J63" s="103"/>
      <c r="K63" s="103"/>
      <c r="L63" s="174">
        <f>J63*L60</f>
        <v>0</v>
      </c>
      <c r="M63" s="106"/>
      <c r="N63" s="112">
        <f t="shared" si="58"/>
        <v>0</v>
      </c>
      <c r="O63" s="113" t="str">
        <f t="shared" si="59"/>
        <v/>
      </c>
      <c r="Q63" s="103"/>
      <c r="R63" s="103"/>
      <c r="S63" s="174">
        <f>Q63*S60</f>
        <v>0</v>
      </c>
      <c r="T63" s="106"/>
      <c r="U63" s="112">
        <f t="shared" si="1"/>
        <v>0</v>
      </c>
      <c r="V63" s="113" t="str">
        <f t="shared" si="70"/>
        <v/>
      </c>
      <c r="X63" s="103"/>
      <c r="Y63" s="103"/>
      <c r="Z63" s="174">
        <f>X63*Z60</f>
        <v>0</v>
      </c>
      <c r="AA63" s="106"/>
      <c r="AB63" s="112">
        <f t="shared" si="3"/>
        <v>0</v>
      </c>
      <c r="AC63" s="113" t="str">
        <f t="shared" si="71"/>
        <v/>
      </c>
      <c r="AE63" s="103"/>
      <c r="AF63" s="103"/>
      <c r="AG63" s="174">
        <f>AE63*AG60</f>
        <v>0</v>
      </c>
      <c r="AH63" s="106"/>
      <c r="AI63" s="112">
        <f t="shared" si="68"/>
        <v>0</v>
      </c>
      <c r="AJ63" s="113" t="str">
        <f t="shared" si="72"/>
        <v/>
      </c>
      <c r="AL63" s="103"/>
      <c r="AM63" s="103"/>
      <c r="AN63" s="174">
        <f>AL63*AN60</f>
        <v>0</v>
      </c>
      <c r="AO63" s="106"/>
      <c r="AP63" s="112">
        <f t="shared" si="69"/>
        <v>0</v>
      </c>
      <c r="AQ63" s="113" t="str">
        <f t="shared" si="73"/>
        <v/>
      </c>
    </row>
    <row r="64" spans="2:43" ht="13.5" customHeight="1" thickBot="1" x14ac:dyDescent="0.3">
      <c r="B64" s="406" t="s">
        <v>126</v>
      </c>
      <c r="C64" s="406"/>
      <c r="D64" s="406"/>
      <c r="E64" s="114"/>
      <c r="F64" s="115"/>
      <c r="G64" s="116"/>
      <c r="H64" s="117">
        <f>H62-H63</f>
        <v>643855.77309999999</v>
      </c>
      <c r="I64" s="118"/>
      <c r="J64" s="118"/>
      <c r="K64" s="118"/>
      <c r="L64" s="119">
        <f>L62-L63</f>
        <v>666275.6172000001</v>
      </c>
      <c r="M64" s="120"/>
      <c r="N64" s="121">
        <f t="shared" si="58"/>
        <v>22419.844100000104</v>
      </c>
      <c r="O64" s="122">
        <f t="shared" si="59"/>
        <v>3.4821220895565351E-2</v>
      </c>
      <c r="Q64" s="118"/>
      <c r="R64" s="118"/>
      <c r="S64" s="119">
        <f>S62-S63</f>
        <v>659906.31570000004</v>
      </c>
      <c r="T64" s="120"/>
      <c r="U64" s="121">
        <f t="shared" si="1"/>
        <v>-6369.3015000000596</v>
      </c>
      <c r="V64" s="122">
        <f t="shared" si="70"/>
        <v>-9.559559641048888E-3</v>
      </c>
      <c r="X64" s="118"/>
      <c r="Y64" s="118"/>
      <c r="Z64" s="119">
        <f>Z62-Z63</f>
        <v>671360.70760000008</v>
      </c>
      <c r="AA64" s="120"/>
      <c r="AB64" s="121">
        <f t="shared" si="3"/>
        <v>11454.391900000046</v>
      </c>
      <c r="AC64" s="122">
        <f t="shared" si="71"/>
        <v>1.7357603083173592E-2</v>
      </c>
      <c r="AE64" s="118"/>
      <c r="AF64" s="118"/>
      <c r="AG64" s="119">
        <f>AG62-AG63</f>
        <v>674688.35420000006</v>
      </c>
      <c r="AH64" s="120"/>
      <c r="AI64" s="121">
        <f t="shared" si="68"/>
        <v>3327.6465999999782</v>
      </c>
      <c r="AJ64" s="122">
        <f t="shared" si="72"/>
        <v>4.9565703835956479E-3</v>
      </c>
      <c r="AL64" s="118"/>
      <c r="AM64" s="118"/>
      <c r="AN64" s="119">
        <f>AN62-AN63</f>
        <v>676842.38280000002</v>
      </c>
      <c r="AO64" s="120"/>
      <c r="AP64" s="121">
        <f t="shared" si="69"/>
        <v>2154.0285999999614</v>
      </c>
      <c r="AQ64" s="122">
        <f t="shared" si="73"/>
        <v>3.1926275095618974E-3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126653.39000000001</v>
      </c>
      <c r="I66" s="134"/>
      <c r="J66" s="135"/>
      <c r="K66" s="135"/>
      <c r="L66" s="133">
        <f>SUM(L57:L58,L50,L51:L53)</f>
        <v>146978.40000000002</v>
      </c>
      <c r="M66" s="136"/>
      <c r="N66" s="137">
        <f t="shared" ref="N66:N70" si="74">L66-H66</f>
        <v>20325.010000000009</v>
      </c>
      <c r="O66" s="98">
        <f t="shared" ref="O66:O70" si="75">IF((H66)=0,"",(N66/H66))</f>
        <v>0.16047742583123917</v>
      </c>
      <c r="Q66" s="135"/>
      <c r="R66" s="135"/>
      <c r="S66" s="133">
        <f>SUM(S57:S58,S50,S51:S53)</f>
        <v>141341.85000000003</v>
      </c>
      <c r="T66" s="136"/>
      <c r="U66" s="137">
        <f t="shared" si="1"/>
        <v>-5636.5499999999884</v>
      </c>
      <c r="V66" s="98">
        <f t="shared" si="70"/>
        <v>-3.8349512581440454E-2</v>
      </c>
      <c r="X66" s="135"/>
      <c r="Y66" s="135"/>
      <c r="Z66" s="133">
        <f>SUM(Z57:Z58,Z50,Z51:Z53)</f>
        <v>151478.48000000001</v>
      </c>
      <c r="AA66" s="136"/>
      <c r="AB66" s="137">
        <f t="shared" si="3"/>
        <v>10136.629999999976</v>
      </c>
      <c r="AC66" s="98">
        <f t="shared" si="71"/>
        <v>7.1717117046366477E-2</v>
      </c>
      <c r="AE66" s="135"/>
      <c r="AF66" s="135"/>
      <c r="AG66" s="133">
        <f>SUM(AG57:AG58,AG50,AG51:AG53)</f>
        <v>154423.29999999999</v>
      </c>
      <c r="AH66" s="136"/>
      <c r="AI66" s="137">
        <f t="shared" ref="AI66:AI70" si="76">AG66-Z66</f>
        <v>2944.8199999999779</v>
      </c>
      <c r="AJ66" s="98">
        <f t="shared" si="72"/>
        <v>1.9440517227265402E-2</v>
      </c>
      <c r="AL66" s="135"/>
      <c r="AM66" s="135"/>
      <c r="AN66" s="133">
        <f>SUM(AN57:AN58,AN50,AN51:AN53)</f>
        <v>156329.52000000002</v>
      </c>
      <c r="AO66" s="136"/>
      <c r="AP66" s="137">
        <f t="shared" ref="AP66:AP70" si="77">AN66-AG66</f>
        <v>1906.2200000000303</v>
      </c>
      <c r="AQ66" s="98">
        <f t="shared" si="73"/>
        <v>1.2344121644855604E-2</v>
      </c>
    </row>
    <row r="67" spans="1:43" s="79" customFormat="1" x14ac:dyDescent="0.25">
      <c r="B67" s="138" t="s">
        <v>40</v>
      </c>
      <c r="C67" s="73"/>
      <c r="D67" s="73"/>
      <c r="E67" s="73"/>
      <c r="F67" s="139">
        <v>0.13</v>
      </c>
      <c r="G67" s="132"/>
      <c r="H67" s="140">
        <f>H66*F67</f>
        <v>16464.940700000003</v>
      </c>
      <c r="I67" s="141"/>
      <c r="J67" s="142">
        <v>0.13</v>
      </c>
      <c r="K67" s="143"/>
      <c r="L67" s="144">
        <f>L66*J67</f>
        <v>19107.192000000003</v>
      </c>
      <c r="M67" s="145"/>
      <c r="N67" s="146">
        <f t="shared" si="74"/>
        <v>2642.2512999999999</v>
      </c>
      <c r="O67" s="108">
        <f t="shared" si="75"/>
        <v>0.16047742583123906</v>
      </c>
      <c r="Q67" s="142">
        <v>0.13</v>
      </c>
      <c r="R67" s="143"/>
      <c r="S67" s="144">
        <f>S66*Q67</f>
        <v>18374.440500000004</v>
      </c>
      <c r="T67" s="145"/>
      <c r="U67" s="146">
        <f t="shared" si="1"/>
        <v>-732.75149999999849</v>
      </c>
      <c r="V67" s="108">
        <f t="shared" si="70"/>
        <v>-3.8349512581440454E-2</v>
      </c>
      <c r="X67" s="142">
        <v>0.13</v>
      </c>
      <c r="Y67" s="143"/>
      <c r="Z67" s="144">
        <f>Z66*X67</f>
        <v>19692.202400000002</v>
      </c>
      <c r="AA67" s="145"/>
      <c r="AB67" s="146">
        <f t="shared" si="3"/>
        <v>1317.7618999999977</v>
      </c>
      <c r="AC67" s="108">
        <f t="shared" si="71"/>
        <v>7.1717117046366519E-2</v>
      </c>
      <c r="AE67" s="142">
        <v>0.13</v>
      </c>
      <c r="AF67" s="143"/>
      <c r="AG67" s="144">
        <f>AG66*AE67</f>
        <v>20075.028999999999</v>
      </c>
      <c r="AH67" s="145"/>
      <c r="AI67" s="146">
        <f t="shared" si="76"/>
        <v>382.82659999999669</v>
      </c>
      <c r="AJ67" s="108">
        <f t="shared" si="72"/>
        <v>1.9440517227265381E-2</v>
      </c>
      <c r="AL67" s="142">
        <v>0.13</v>
      </c>
      <c r="AM67" s="143"/>
      <c r="AN67" s="144">
        <f>AN66*AL67</f>
        <v>20322.837600000003</v>
      </c>
      <c r="AO67" s="145"/>
      <c r="AP67" s="146">
        <f t="shared" si="77"/>
        <v>247.80860000000393</v>
      </c>
      <c r="AQ67" s="108">
        <f t="shared" si="73"/>
        <v>1.2344121644855604E-2</v>
      </c>
    </row>
    <row r="68" spans="1:43" s="79" customFormat="1" ht="13" x14ac:dyDescent="0.25">
      <c r="B68" s="147" t="s">
        <v>41</v>
      </c>
      <c r="C68" s="73"/>
      <c r="D68" s="73"/>
      <c r="E68" s="73"/>
      <c r="F68" s="148"/>
      <c r="G68" s="149"/>
      <c r="H68" s="140">
        <f>H66+H67</f>
        <v>143118.33070000002</v>
      </c>
      <c r="I68" s="141"/>
      <c r="J68" s="141"/>
      <c r="K68" s="141"/>
      <c r="L68" s="144">
        <f>L66+L67</f>
        <v>166085.59200000003</v>
      </c>
      <c r="M68" s="145"/>
      <c r="N68" s="146">
        <f t="shared" si="74"/>
        <v>22967.261300000013</v>
      </c>
      <c r="O68" s="108">
        <f t="shared" si="75"/>
        <v>0.16047742583123917</v>
      </c>
      <c r="Q68" s="141"/>
      <c r="R68" s="141"/>
      <c r="S68" s="144">
        <f>S66+S67</f>
        <v>159716.29050000003</v>
      </c>
      <c r="T68" s="145"/>
      <c r="U68" s="146">
        <f t="shared" si="1"/>
        <v>-6369.3015000000014</v>
      </c>
      <c r="V68" s="108">
        <f t="shared" si="70"/>
        <v>-3.8349512581440537E-2</v>
      </c>
      <c r="X68" s="141"/>
      <c r="Y68" s="141"/>
      <c r="Z68" s="144">
        <f>Z66+Z67</f>
        <v>171170.68240000002</v>
      </c>
      <c r="AA68" s="145"/>
      <c r="AB68" s="146">
        <f t="shared" si="3"/>
        <v>11454.391899999988</v>
      </c>
      <c r="AC68" s="108">
        <f t="shared" si="71"/>
        <v>7.1717117046366574E-2</v>
      </c>
      <c r="AE68" s="141"/>
      <c r="AF68" s="141"/>
      <c r="AG68" s="144">
        <f>AG66+AG67</f>
        <v>174498.329</v>
      </c>
      <c r="AH68" s="145"/>
      <c r="AI68" s="146">
        <f t="shared" si="76"/>
        <v>3327.6465999999782</v>
      </c>
      <c r="AJ68" s="108">
        <f t="shared" si="72"/>
        <v>1.9440517227265419E-2</v>
      </c>
      <c r="AL68" s="141"/>
      <c r="AM68" s="141"/>
      <c r="AN68" s="144">
        <f>AN66+AN67</f>
        <v>176652.35760000002</v>
      </c>
      <c r="AO68" s="145"/>
      <c r="AP68" s="146">
        <f t="shared" si="77"/>
        <v>2154.0286000000197</v>
      </c>
      <c r="AQ68" s="108">
        <f t="shared" si="73"/>
        <v>1.2344121644855519E-2</v>
      </c>
    </row>
    <row r="69" spans="1:43" s="79" customFormat="1" ht="15.75" customHeight="1" x14ac:dyDescent="0.25">
      <c r="B69" s="405" t="s">
        <v>127</v>
      </c>
      <c r="C69" s="405"/>
      <c r="D69" s="405"/>
      <c r="E69" s="73"/>
      <c r="F69" s="148"/>
      <c r="G69" s="149"/>
      <c r="H69" s="150">
        <f>F69*H66</f>
        <v>0</v>
      </c>
      <c r="I69" s="141"/>
      <c r="J69" s="141"/>
      <c r="K69" s="141"/>
      <c r="L69" s="175">
        <f>J69*L66</f>
        <v>0</v>
      </c>
      <c r="M69" s="145"/>
      <c r="N69" s="151">
        <f t="shared" si="74"/>
        <v>0</v>
      </c>
      <c r="O69" s="113" t="str">
        <f t="shared" si="75"/>
        <v/>
      </c>
      <c r="Q69" s="141"/>
      <c r="R69" s="141"/>
      <c r="S69" s="175">
        <f>Q69*S66</f>
        <v>0</v>
      </c>
      <c r="T69" s="145"/>
      <c r="U69" s="151">
        <f t="shared" si="1"/>
        <v>0</v>
      </c>
      <c r="V69" s="113" t="str">
        <f t="shared" si="70"/>
        <v/>
      </c>
      <c r="X69" s="141"/>
      <c r="Y69" s="141"/>
      <c r="Z69" s="175">
        <f>X69*Z66</f>
        <v>0</v>
      </c>
      <c r="AA69" s="145"/>
      <c r="AB69" s="151">
        <f t="shared" si="3"/>
        <v>0</v>
      </c>
      <c r="AC69" s="113" t="str">
        <f t="shared" si="71"/>
        <v/>
      </c>
      <c r="AE69" s="141"/>
      <c r="AF69" s="141"/>
      <c r="AG69" s="175">
        <f>AE69*AG66</f>
        <v>0</v>
      </c>
      <c r="AH69" s="145"/>
      <c r="AI69" s="151">
        <f t="shared" si="76"/>
        <v>0</v>
      </c>
      <c r="AJ69" s="113" t="str">
        <f t="shared" si="72"/>
        <v/>
      </c>
      <c r="AL69" s="141"/>
      <c r="AM69" s="141"/>
      <c r="AN69" s="175">
        <f>AL69*AN66</f>
        <v>0</v>
      </c>
      <c r="AO69" s="145"/>
      <c r="AP69" s="151">
        <f t="shared" si="77"/>
        <v>0</v>
      </c>
      <c r="AQ69" s="113" t="str">
        <f t="shared" si="73"/>
        <v/>
      </c>
    </row>
    <row r="70" spans="1:43" s="79" customFormat="1" ht="13.5" customHeight="1" thickBot="1" x14ac:dyDescent="0.3">
      <c r="B70" s="400" t="s">
        <v>128</v>
      </c>
      <c r="C70" s="400"/>
      <c r="D70" s="400"/>
      <c r="E70" s="152"/>
      <c r="F70" s="153"/>
      <c r="G70" s="154"/>
      <c r="H70" s="155">
        <f>H68-H69</f>
        <v>143118.33070000002</v>
      </c>
      <c r="I70" s="156"/>
      <c r="J70" s="156"/>
      <c r="K70" s="156"/>
      <c r="L70" s="157">
        <f>L68-L69</f>
        <v>166085.59200000003</v>
      </c>
      <c r="M70" s="158"/>
      <c r="N70" s="159">
        <f t="shared" si="74"/>
        <v>22967.261300000013</v>
      </c>
      <c r="O70" s="160">
        <f t="shared" si="75"/>
        <v>0.16047742583123917</v>
      </c>
      <c r="Q70" s="156"/>
      <c r="R70" s="156"/>
      <c r="S70" s="157">
        <f>S68-S69</f>
        <v>159716.29050000003</v>
      </c>
      <c r="T70" s="158"/>
      <c r="U70" s="159">
        <f t="shared" si="1"/>
        <v>-6369.3015000000014</v>
      </c>
      <c r="V70" s="160">
        <f t="shared" si="70"/>
        <v>-3.8349512581440537E-2</v>
      </c>
      <c r="X70" s="156"/>
      <c r="Y70" s="156"/>
      <c r="Z70" s="157">
        <f>Z68-Z69</f>
        <v>171170.68240000002</v>
      </c>
      <c r="AA70" s="158"/>
      <c r="AB70" s="159">
        <f t="shared" si="3"/>
        <v>11454.391899999988</v>
      </c>
      <c r="AC70" s="160">
        <f t="shared" si="71"/>
        <v>7.1717117046366574E-2</v>
      </c>
      <c r="AE70" s="156"/>
      <c r="AF70" s="156"/>
      <c r="AG70" s="157">
        <f>AG68-AG69</f>
        <v>174498.329</v>
      </c>
      <c r="AH70" s="158"/>
      <c r="AI70" s="159">
        <f t="shared" si="76"/>
        <v>3327.6465999999782</v>
      </c>
      <c r="AJ70" s="160">
        <f t="shared" si="72"/>
        <v>1.9440517227265419E-2</v>
      </c>
      <c r="AL70" s="156"/>
      <c r="AM70" s="156"/>
      <c r="AN70" s="157">
        <f>AN68-AN69</f>
        <v>176652.35760000002</v>
      </c>
      <c r="AO70" s="158"/>
      <c r="AP70" s="159">
        <f t="shared" si="77"/>
        <v>2154.0286000000197</v>
      </c>
      <c r="AQ70" s="160">
        <f t="shared" si="73"/>
        <v>1.2344121644855519E-2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Rates'!D279</f>
        <v>6.1999999999999998E-3</v>
      </c>
      <c r="J73" s="168">
        <f>'Proposed Rates'!E279</f>
        <v>5.1000000000000004E-3</v>
      </c>
      <c r="Q73" s="168">
        <f>'Proposed Rates'!F279</f>
        <v>5.1000000000000004E-3</v>
      </c>
      <c r="X73" s="168">
        <f>'Proposed Rates'!G279</f>
        <v>5.1000000000000004E-3</v>
      </c>
      <c r="AE73" s="168">
        <f>'Proposed Rates'!H279</f>
        <v>5.1000000000000004E-3</v>
      </c>
      <c r="AL73" s="168">
        <f>'Proposed Rates'!I279</f>
        <v>5.1000000000000004E-3</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29"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6</xdr:col>
                    <xdr:colOff>476250</xdr:colOff>
                    <xdr:row>16</xdr:row>
                    <xdr:rowOff>171450</xdr:rowOff>
                  </from>
                  <to>
                    <xdr:col>9</xdr:col>
                    <xdr:colOff>31750</xdr:colOff>
                    <xdr:row>18</xdr:row>
                    <xdr:rowOff>31750</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9</xdr:col>
                    <xdr:colOff>361950</xdr:colOff>
                    <xdr:row>16</xdr:row>
                    <xdr:rowOff>114300</xdr:rowOff>
                  </from>
                  <to>
                    <xdr:col>13</xdr:col>
                    <xdr:colOff>1270000</xdr:colOff>
                    <xdr:row>18</xdr:row>
                    <xdr:rowOff>133350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10" zoomScale="85" zoomScaleNormal="85" zoomScaleSheetLayoutView="100" workbookViewId="0">
      <selection activeCell="Q32" sqref="Q32"/>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2.54296875" style="6" bestFit="1" customWidth="1"/>
    <col min="9" max="9" width="2.81640625" style="6" customWidth="1"/>
    <col min="10" max="10" width="12.1796875" style="6" customWidth="1"/>
    <col min="11" max="11" width="10.453125" style="6" customWidth="1"/>
    <col min="12" max="12" width="12.54296875" style="6" bestFit="1" customWidth="1"/>
    <col min="13" max="13" width="2.81640625" style="6" customWidth="1"/>
    <col min="14" max="14" width="12.726562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726562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726562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726562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63</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470</v>
      </c>
      <c r="G18" s="12" t="s">
        <v>7</v>
      </c>
    </row>
    <row r="19" spans="2:43" ht="13" x14ac:dyDescent="0.3">
      <c r="B19" s="11"/>
      <c r="F19" s="13"/>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Rates'!D14</f>
        <v>5.09</v>
      </c>
      <c r="G23" s="25">
        <v>1</v>
      </c>
      <c r="H23" s="26">
        <f>G23*F23</f>
        <v>5.09</v>
      </c>
      <c r="I23" s="27"/>
      <c r="J23" s="177">
        <f>+'Proposed Rates'!E14</f>
        <v>5.6</v>
      </c>
      <c r="K23" s="29">
        <v>1</v>
      </c>
      <c r="L23" s="26">
        <f>K23*J23</f>
        <v>5.6</v>
      </c>
      <c r="M23" s="27"/>
      <c r="N23" s="30">
        <f>L23-H23</f>
        <v>0.50999999999999979</v>
      </c>
      <c r="O23" s="31">
        <f>IF((H23)=0,"",(N23/H23))</f>
        <v>0.10019646365422392</v>
      </c>
      <c r="Q23" s="177">
        <f>+'Proposed Rates'!F14</f>
        <v>6.13</v>
      </c>
      <c r="R23" s="29">
        <v>1</v>
      </c>
      <c r="S23" s="26">
        <f>R23*Q23</f>
        <v>6.13</v>
      </c>
      <c r="T23" s="27"/>
      <c r="U23" s="30">
        <f>S23-L23</f>
        <v>0.53000000000000025</v>
      </c>
      <c r="V23" s="31">
        <f>IF((L23)=0,"",(U23/L23))</f>
        <v>9.4642857142857195E-2</v>
      </c>
      <c r="X23" s="177">
        <f>+'Proposed Rates'!G14</f>
        <v>6.63</v>
      </c>
      <c r="Y23" s="29">
        <v>1</v>
      </c>
      <c r="Z23" s="26">
        <f>Y23*X23</f>
        <v>6.63</v>
      </c>
      <c r="AA23" s="27"/>
      <c r="AB23" s="30">
        <f>Z23-S23</f>
        <v>0.5</v>
      </c>
      <c r="AC23" s="31">
        <f>IF((S23)=0,"",(AB23/S23))</f>
        <v>8.1566068515497553E-2</v>
      </c>
      <c r="AE23" s="177">
        <f>+'Proposed Rates'!H14</f>
        <v>7.04</v>
      </c>
      <c r="AF23" s="29">
        <v>1</v>
      </c>
      <c r="AG23" s="26">
        <f>AF23*AE23</f>
        <v>7.04</v>
      </c>
      <c r="AH23" s="27"/>
      <c r="AI23" s="30">
        <f>AG23-Z23</f>
        <v>0.41000000000000014</v>
      </c>
      <c r="AJ23" s="31">
        <f>IF((Z23)=0,"",(AI23/Z23))</f>
        <v>6.1840120663650099E-2</v>
      </c>
      <c r="AL23" s="177">
        <f>+'Proposed Rates'!I14</f>
        <v>7.39</v>
      </c>
      <c r="AM23" s="29">
        <v>1</v>
      </c>
      <c r="AN23" s="26">
        <f>AM23*AL23</f>
        <v>7.39</v>
      </c>
      <c r="AO23" s="27"/>
      <c r="AP23" s="30">
        <f>AN23-AG23</f>
        <v>0.34999999999999964</v>
      </c>
      <c r="AQ23" s="31">
        <f>IF((AG23)=0,"",(AP23/AG23))</f>
        <v>4.971590909090904E-2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59</v>
      </c>
      <c r="E25" s="23"/>
      <c r="F25" s="24">
        <f>'Proposed Rates'!D88</f>
        <v>0</v>
      </c>
      <c r="G25" s="45">
        <f>$F$18</f>
        <v>470</v>
      </c>
      <c r="H25" s="26">
        <f t="shared" si="0"/>
        <v>0</v>
      </c>
      <c r="I25" s="27"/>
      <c r="J25" s="28">
        <f>'Proposed Rates'!E88</f>
        <v>0</v>
      </c>
      <c r="K25" s="29">
        <f>$F$18</f>
        <v>470</v>
      </c>
      <c r="L25" s="26">
        <f t="shared" ref="L25:L27" si="9">K25*J25</f>
        <v>0</v>
      </c>
      <c r="M25" s="27"/>
      <c r="N25" s="30">
        <f t="shared" ref="N25:N27" si="10">L25-H25</f>
        <v>0</v>
      </c>
      <c r="O25" s="31" t="str">
        <f t="shared" ref="O25:O27" si="11">IF((H25)=0,"",(N25/H25))</f>
        <v/>
      </c>
      <c r="Q25" s="28">
        <f>'Proposed Rates'!F88</f>
        <v>0</v>
      </c>
      <c r="R25" s="29">
        <f>$F$18</f>
        <v>470</v>
      </c>
      <c r="S25" s="26">
        <f t="shared" ref="S25:S27" si="12">R25*Q25</f>
        <v>0</v>
      </c>
      <c r="T25" s="27"/>
      <c r="U25" s="30">
        <f t="shared" si="1"/>
        <v>0</v>
      </c>
      <c r="V25" s="31" t="str">
        <f t="shared" si="2"/>
        <v/>
      </c>
      <c r="X25" s="28">
        <f>'Proposed Rates'!G88</f>
        <v>0</v>
      </c>
      <c r="Y25" s="29">
        <f>$F$18</f>
        <v>470</v>
      </c>
      <c r="Z25" s="26">
        <f t="shared" ref="Z25:Z27" si="13">Y25*X25</f>
        <v>0</v>
      </c>
      <c r="AA25" s="27"/>
      <c r="AB25" s="30">
        <f t="shared" si="3"/>
        <v>0</v>
      </c>
      <c r="AC25" s="31" t="str">
        <f t="shared" si="4"/>
        <v/>
      </c>
      <c r="AE25" s="28">
        <f>'Proposed Rates'!H88</f>
        <v>0</v>
      </c>
      <c r="AF25" s="29">
        <f>$F$18</f>
        <v>470</v>
      </c>
      <c r="AG25" s="26">
        <f t="shared" ref="AG25:AG27" si="14">AF25*AE25</f>
        <v>0</v>
      </c>
      <c r="AH25" s="27"/>
      <c r="AI25" s="30">
        <f t="shared" si="5"/>
        <v>0</v>
      </c>
      <c r="AJ25" s="31" t="str">
        <f t="shared" si="6"/>
        <v/>
      </c>
      <c r="AL25" s="28">
        <f>'Proposed Rates'!I88</f>
        <v>0</v>
      </c>
      <c r="AM25" s="29">
        <f>$F$18</f>
        <v>470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Rates'!D102</f>
        <v>0</v>
      </c>
      <c r="G26" s="45">
        <f t="shared" ref="G26:G27" si="16">$F$18</f>
        <v>470</v>
      </c>
      <c r="H26" s="26">
        <f t="shared" si="0"/>
        <v>0</v>
      </c>
      <c r="I26" s="27"/>
      <c r="J26" s="28">
        <f>'Proposed Rates'!E102</f>
        <v>0</v>
      </c>
      <c r="K26" s="29">
        <f t="shared" ref="K26:K27" si="17">$F$18</f>
        <v>470</v>
      </c>
      <c r="L26" s="26">
        <f t="shared" si="9"/>
        <v>0</v>
      </c>
      <c r="M26" s="27"/>
      <c r="N26" s="30">
        <f t="shared" si="10"/>
        <v>0</v>
      </c>
      <c r="O26" s="31" t="str">
        <f t="shared" si="11"/>
        <v/>
      </c>
      <c r="Q26" s="28">
        <f>'Proposed Rates'!F102</f>
        <v>0</v>
      </c>
      <c r="R26" s="29">
        <f t="shared" ref="R26:R27" si="18">$F$18</f>
        <v>470</v>
      </c>
      <c r="S26" s="26">
        <f t="shared" si="12"/>
        <v>0</v>
      </c>
      <c r="T26" s="27"/>
      <c r="U26" s="30">
        <f t="shared" si="1"/>
        <v>0</v>
      </c>
      <c r="V26" s="31" t="str">
        <f t="shared" si="2"/>
        <v/>
      </c>
      <c r="X26" s="28">
        <f>'Proposed Rates'!G102</f>
        <v>0</v>
      </c>
      <c r="Y26" s="29">
        <f t="shared" ref="Y26:Y27" si="19">$F$18</f>
        <v>470</v>
      </c>
      <c r="Z26" s="26">
        <f t="shared" si="13"/>
        <v>0</v>
      </c>
      <c r="AA26" s="27"/>
      <c r="AB26" s="30">
        <f t="shared" si="3"/>
        <v>0</v>
      </c>
      <c r="AC26" s="31" t="str">
        <f t="shared" si="4"/>
        <v/>
      </c>
      <c r="AE26" s="28">
        <f>'Proposed Rates'!H102</f>
        <v>0</v>
      </c>
      <c r="AF26" s="29">
        <f t="shared" ref="AF26:AF27" si="20">$F$18</f>
        <v>470</v>
      </c>
      <c r="AG26" s="26">
        <f t="shared" si="14"/>
        <v>0</v>
      </c>
      <c r="AH26" s="27"/>
      <c r="AI26" s="30">
        <f t="shared" si="5"/>
        <v>0</v>
      </c>
      <c r="AJ26" s="31" t="str">
        <f t="shared" si="6"/>
        <v/>
      </c>
      <c r="AL26" s="28">
        <f>'Proposed Rates'!I102</f>
        <v>0</v>
      </c>
      <c r="AM26" s="29">
        <f t="shared" ref="AM26:AM27" si="21">$F$18</f>
        <v>470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Rates'!D116</f>
        <v>0</v>
      </c>
      <c r="G27" s="45">
        <f t="shared" si="16"/>
        <v>470</v>
      </c>
      <c r="H27" s="26">
        <f t="shared" si="0"/>
        <v>0</v>
      </c>
      <c r="I27" s="27"/>
      <c r="J27" s="28">
        <f>'Proposed Rates'!E116</f>
        <v>0</v>
      </c>
      <c r="K27" s="29">
        <f t="shared" si="17"/>
        <v>470</v>
      </c>
      <c r="L27" s="26">
        <f t="shared" si="9"/>
        <v>0</v>
      </c>
      <c r="M27" s="27"/>
      <c r="N27" s="30">
        <f t="shared" si="10"/>
        <v>0</v>
      </c>
      <c r="O27" s="31" t="str">
        <f t="shared" si="11"/>
        <v/>
      </c>
      <c r="Q27" s="28">
        <f>'Proposed Rates'!F116</f>
        <v>0</v>
      </c>
      <c r="R27" s="29">
        <f t="shared" si="18"/>
        <v>470</v>
      </c>
      <c r="S27" s="26">
        <f t="shared" si="12"/>
        <v>0</v>
      </c>
      <c r="T27" s="27"/>
      <c r="U27" s="30">
        <f t="shared" si="1"/>
        <v>0</v>
      </c>
      <c r="V27" s="31" t="str">
        <f t="shared" si="2"/>
        <v/>
      </c>
      <c r="X27" s="28">
        <f>'Proposed Rates'!G116</f>
        <v>0</v>
      </c>
      <c r="Y27" s="29">
        <f t="shared" si="19"/>
        <v>470</v>
      </c>
      <c r="Z27" s="26">
        <f t="shared" si="13"/>
        <v>0</v>
      </c>
      <c r="AA27" s="27"/>
      <c r="AB27" s="30">
        <f t="shared" si="3"/>
        <v>0</v>
      </c>
      <c r="AC27" s="31" t="str">
        <f t="shared" si="4"/>
        <v/>
      </c>
      <c r="AE27" s="28">
        <f>'Proposed Rates'!H116</f>
        <v>0</v>
      </c>
      <c r="AF27" s="29">
        <f t="shared" si="20"/>
        <v>470</v>
      </c>
      <c r="AG27" s="26">
        <f t="shared" si="14"/>
        <v>0</v>
      </c>
      <c r="AH27" s="27"/>
      <c r="AI27" s="30">
        <f t="shared" si="5"/>
        <v>0</v>
      </c>
      <c r="AJ27" s="31" t="str">
        <f t="shared" si="6"/>
        <v/>
      </c>
      <c r="AL27" s="28">
        <f>'Proposed Rates'!I116</f>
        <v>0</v>
      </c>
      <c r="AM27" s="29">
        <f t="shared" si="21"/>
        <v>470</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Rates'!D27</f>
        <v>2.4199999999999999E-2</v>
      </c>
      <c r="G29" s="25">
        <f>+$F$18</f>
        <v>470</v>
      </c>
      <c r="H29" s="26">
        <f t="shared" si="0"/>
        <v>11.373999999999999</v>
      </c>
      <c r="I29" s="27"/>
      <c r="J29" s="28">
        <f>+'Proposed Rates'!E27</f>
        <v>2.63E-2</v>
      </c>
      <c r="K29" s="25">
        <f>+$F$18</f>
        <v>470</v>
      </c>
      <c r="L29" s="26">
        <f t="shared" si="22"/>
        <v>12.361000000000001</v>
      </c>
      <c r="M29" s="27"/>
      <c r="N29" s="30">
        <f t="shared" si="23"/>
        <v>0.98700000000000188</v>
      </c>
      <c r="O29" s="31">
        <f t="shared" si="24"/>
        <v>8.67768595041324E-2</v>
      </c>
      <c r="Q29" s="28">
        <f>+'Proposed Rates'!F27</f>
        <v>2.8799999999999999E-2</v>
      </c>
      <c r="R29" s="25">
        <f>+$F$18</f>
        <v>470</v>
      </c>
      <c r="S29" s="26">
        <f t="shared" si="25"/>
        <v>13.536</v>
      </c>
      <c r="T29" s="27"/>
      <c r="U29" s="30">
        <f t="shared" si="1"/>
        <v>1.1749999999999989</v>
      </c>
      <c r="V29" s="31">
        <f t="shared" si="2"/>
        <v>9.505703422053223E-2</v>
      </c>
      <c r="X29" s="28">
        <f>+'Proposed Rates'!G27</f>
        <v>3.1099999999999999E-2</v>
      </c>
      <c r="Y29" s="25">
        <f>+$F$18</f>
        <v>470</v>
      </c>
      <c r="Z29" s="26">
        <f t="shared" si="26"/>
        <v>14.616999999999999</v>
      </c>
      <c r="AA29" s="27"/>
      <c r="AB29" s="30">
        <f t="shared" si="3"/>
        <v>1.0809999999999995</v>
      </c>
      <c r="AC29" s="31">
        <f t="shared" si="4"/>
        <v>7.9861111111111077E-2</v>
      </c>
      <c r="AE29" s="28">
        <f>+'Proposed Rates'!H27</f>
        <v>3.3000000000000002E-2</v>
      </c>
      <c r="AF29" s="25">
        <f>+$F$18</f>
        <v>470</v>
      </c>
      <c r="AG29" s="26">
        <f t="shared" si="27"/>
        <v>15.510000000000002</v>
      </c>
      <c r="AH29" s="27"/>
      <c r="AI29" s="30">
        <f t="shared" si="5"/>
        <v>0.89300000000000246</v>
      </c>
      <c r="AJ29" s="31">
        <f t="shared" si="6"/>
        <v>6.1093247588424611E-2</v>
      </c>
      <c r="AL29" s="28">
        <f>+'Proposed Rates'!I27</f>
        <v>3.4700000000000002E-2</v>
      </c>
      <c r="AM29" s="25">
        <f>+$F$18</f>
        <v>470</v>
      </c>
      <c r="AN29" s="26">
        <f t="shared" si="28"/>
        <v>16.309000000000001</v>
      </c>
      <c r="AO29" s="27"/>
      <c r="AP29" s="30">
        <f t="shared" si="7"/>
        <v>0.79899999999999949</v>
      </c>
      <c r="AQ29" s="31">
        <f t="shared" si="8"/>
        <v>5.1515151515151479E-2</v>
      </c>
    </row>
    <row r="30" spans="2:43" x14ac:dyDescent="0.25">
      <c r="B30" s="21" t="s">
        <v>21</v>
      </c>
      <c r="C30" s="21"/>
      <c r="D30" s="22"/>
      <c r="E30" s="23"/>
      <c r="F30" s="24"/>
      <c r="G30" s="25">
        <f t="shared" ref="G30:G38" si="29">$F$18</f>
        <v>470</v>
      </c>
      <c r="H30" s="26">
        <f t="shared" si="0"/>
        <v>0</v>
      </c>
      <c r="I30" s="27"/>
      <c r="J30" s="28"/>
      <c r="K30" s="25">
        <f t="shared" ref="K30:K38" si="30">$F$18</f>
        <v>470</v>
      </c>
      <c r="L30" s="26">
        <f t="shared" si="22"/>
        <v>0</v>
      </c>
      <c r="M30" s="27"/>
      <c r="N30" s="30">
        <f t="shared" si="23"/>
        <v>0</v>
      </c>
      <c r="O30" s="31" t="str">
        <f t="shared" si="24"/>
        <v/>
      </c>
      <c r="Q30" s="28"/>
      <c r="R30" s="25">
        <f t="shared" ref="R30:R38" si="31">$F$18</f>
        <v>470</v>
      </c>
      <c r="S30" s="26">
        <f t="shared" si="25"/>
        <v>0</v>
      </c>
      <c r="T30" s="27"/>
      <c r="U30" s="30">
        <f t="shared" si="1"/>
        <v>0</v>
      </c>
      <c r="V30" s="31" t="str">
        <f t="shared" si="2"/>
        <v/>
      </c>
      <c r="X30" s="28"/>
      <c r="Y30" s="25">
        <f t="shared" ref="Y30:Y38" si="32">$F$18</f>
        <v>470</v>
      </c>
      <c r="Z30" s="26">
        <f t="shared" si="26"/>
        <v>0</v>
      </c>
      <c r="AA30" s="27"/>
      <c r="AB30" s="30">
        <f t="shared" si="3"/>
        <v>0</v>
      </c>
      <c r="AC30" s="31" t="str">
        <f t="shared" si="4"/>
        <v/>
      </c>
      <c r="AE30" s="28"/>
      <c r="AF30" s="25">
        <f t="shared" ref="AF30:AF38" si="33">$F$18</f>
        <v>470</v>
      </c>
      <c r="AG30" s="26">
        <f t="shared" si="27"/>
        <v>0</v>
      </c>
      <c r="AH30" s="27"/>
      <c r="AI30" s="30">
        <f t="shared" si="5"/>
        <v>0</v>
      </c>
      <c r="AJ30" s="31" t="str">
        <f t="shared" si="6"/>
        <v/>
      </c>
      <c r="AL30" s="28"/>
      <c r="AM30" s="25">
        <f t="shared" ref="AM30:AM38" si="34">$F$18</f>
        <v>470</v>
      </c>
      <c r="AN30" s="26">
        <f t="shared" si="28"/>
        <v>0</v>
      </c>
      <c r="AO30" s="27"/>
      <c r="AP30" s="30">
        <f t="shared" si="7"/>
        <v>0</v>
      </c>
      <c r="AQ30" s="31" t="str">
        <f t="shared" si="8"/>
        <v/>
      </c>
    </row>
    <row r="31" spans="2:43" x14ac:dyDescent="0.25">
      <c r="B31" s="21" t="s">
        <v>136</v>
      </c>
      <c r="C31" s="21"/>
      <c r="D31" s="22" t="s">
        <v>20</v>
      </c>
      <c r="E31" s="23"/>
      <c r="F31" s="24">
        <f>+'Proposed Rates'!D74</f>
        <v>0</v>
      </c>
      <c r="G31" s="25">
        <f t="shared" si="29"/>
        <v>470</v>
      </c>
      <c r="H31" s="26">
        <f t="shared" si="0"/>
        <v>0</v>
      </c>
      <c r="I31" s="27"/>
      <c r="J31" s="28">
        <f>+'Proposed Rates'!E74</f>
        <v>-2.0000000000000001E-4</v>
      </c>
      <c r="K31" s="25">
        <f t="shared" si="30"/>
        <v>470</v>
      </c>
      <c r="L31" s="26">
        <f t="shared" si="22"/>
        <v>-9.4E-2</v>
      </c>
      <c r="M31" s="27"/>
      <c r="N31" s="30">
        <f t="shared" si="23"/>
        <v>-9.4E-2</v>
      </c>
      <c r="O31" s="31" t="str">
        <f t="shared" si="24"/>
        <v/>
      </c>
      <c r="Q31" s="28">
        <f>+'Proposed Rates'!F74</f>
        <v>-2.0000000000000001E-4</v>
      </c>
      <c r="R31" s="25">
        <f t="shared" si="31"/>
        <v>470</v>
      </c>
      <c r="S31" s="26">
        <f t="shared" si="25"/>
        <v>-9.4E-2</v>
      </c>
      <c r="T31" s="27"/>
      <c r="U31" s="30">
        <f t="shared" si="1"/>
        <v>0</v>
      </c>
      <c r="V31" s="31">
        <f t="shared" si="2"/>
        <v>0</v>
      </c>
      <c r="X31" s="28"/>
      <c r="Y31" s="25">
        <f t="shared" si="32"/>
        <v>470</v>
      </c>
      <c r="Z31" s="26">
        <f t="shared" si="26"/>
        <v>0</v>
      </c>
      <c r="AA31" s="27"/>
      <c r="AB31" s="30">
        <f t="shared" si="3"/>
        <v>9.4E-2</v>
      </c>
      <c r="AC31" s="31">
        <f t="shared" si="4"/>
        <v>-1</v>
      </c>
      <c r="AE31" s="28"/>
      <c r="AF31" s="25">
        <f t="shared" si="33"/>
        <v>470</v>
      </c>
      <c r="AG31" s="26">
        <f t="shared" si="27"/>
        <v>0</v>
      </c>
      <c r="AH31" s="27"/>
      <c r="AI31" s="30">
        <f t="shared" si="5"/>
        <v>0</v>
      </c>
      <c r="AJ31" s="31" t="str">
        <f t="shared" si="6"/>
        <v/>
      </c>
      <c r="AL31" s="28"/>
      <c r="AM31" s="25">
        <f t="shared" si="34"/>
        <v>470</v>
      </c>
      <c r="AN31" s="26">
        <f t="shared" si="28"/>
        <v>0</v>
      </c>
      <c r="AO31" s="27"/>
      <c r="AP31" s="30">
        <f t="shared" si="7"/>
        <v>0</v>
      </c>
      <c r="AQ31" s="31" t="str">
        <f t="shared" si="8"/>
        <v/>
      </c>
    </row>
    <row r="32" spans="2:43" x14ac:dyDescent="0.25">
      <c r="B32" s="33"/>
      <c r="C32" s="21"/>
      <c r="D32" s="22"/>
      <c r="E32" s="23"/>
      <c r="F32" s="24"/>
      <c r="G32" s="25">
        <f t="shared" si="29"/>
        <v>470</v>
      </c>
      <c r="H32" s="26">
        <f t="shared" si="0"/>
        <v>0</v>
      </c>
      <c r="I32" s="27"/>
      <c r="J32" s="28"/>
      <c r="K32" s="25">
        <f t="shared" si="30"/>
        <v>470</v>
      </c>
      <c r="L32" s="26">
        <f t="shared" si="22"/>
        <v>0</v>
      </c>
      <c r="M32" s="27"/>
      <c r="N32" s="30">
        <f t="shared" si="23"/>
        <v>0</v>
      </c>
      <c r="O32" s="31" t="str">
        <f t="shared" si="24"/>
        <v/>
      </c>
      <c r="Q32" s="28"/>
      <c r="R32" s="25">
        <f t="shared" si="31"/>
        <v>470</v>
      </c>
      <c r="S32" s="26">
        <f t="shared" si="25"/>
        <v>0</v>
      </c>
      <c r="T32" s="27"/>
      <c r="U32" s="30">
        <f t="shared" si="1"/>
        <v>0</v>
      </c>
      <c r="V32" s="31" t="str">
        <f t="shared" si="2"/>
        <v/>
      </c>
      <c r="X32" s="28"/>
      <c r="Y32" s="25">
        <f t="shared" si="32"/>
        <v>470</v>
      </c>
      <c r="Z32" s="26">
        <f t="shared" si="26"/>
        <v>0</v>
      </c>
      <c r="AA32" s="27"/>
      <c r="AB32" s="30">
        <f t="shared" si="3"/>
        <v>0</v>
      </c>
      <c r="AC32" s="31" t="str">
        <f t="shared" si="4"/>
        <v/>
      </c>
      <c r="AE32" s="28"/>
      <c r="AF32" s="25">
        <f t="shared" si="33"/>
        <v>470</v>
      </c>
      <c r="AG32" s="26">
        <f t="shared" si="27"/>
        <v>0</v>
      </c>
      <c r="AH32" s="27"/>
      <c r="AI32" s="30">
        <f t="shared" si="5"/>
        <v>0</v>
      </c>
      <c r="AJ32" s="31" t="str">
        <f t="shared" si="6"/>
        <v/>
      </c>
      <c r="AL32" s="28"/>
      <c r="AM32" s="25">
        <f t="shared" si="34"/>
        <v>470</v>
      </c>
      <c r="AN32" s="26">
        <f t="shared" si="28"/>
        <v>0</v>
      </c>
      <c r="AO32" s="27"/>
      <c r="AP32" s="30">
        <f t="shared" si="7"/>
        <v>0</v>
      </c>
      <c r="AQ32" s="31" t="str">
        <f t="shared" si="8"/>
        <v/>
      </c>
    </row>
    <row r="33" spans="2:43" x14ac:dyDescent="0.25">
      <c r="B33" s="33"/>
      <c r="C33" s="21"/>
      <c r="D33" s="22"/>
      <c r="E33" s="23"/>
      <c r="F33" s="24"/>
      <c r="G33" s="25">
        <f t="shared" si="29"/>
        <v>470</v>
      </c>
      <c r="H33" s="26">
        <f t="shared" si="0"/>
        <v>0</v>
      </c>
      <c r="I33" s="27"/>
      <c r="J33" s="28"/>
      <c r="K33" s="25">
        <f t="shared" si="30"/>
        <v>470</v>
      </c>
      <c r="L33" s="26">
        <f t="shared" si="22"/>
        <v>0</v>
      </c>
      <c r="M33" s="27"/>
      <c r="N33" s="30">
        <f t="shared" si="23"/>
        <v>0</v>
      </c>
      <c r="O33" s="31" t="str">
        <f t="shared" si="24"/>
        <v/>
      </c>
      <c r="Q33" s="28"/>
      <c r="R33" s="25">
        <f t="shared" si="31"/>
        <v>470</v>
      </c>
      <c r="S33" s="26">
        <f t="shared" si="25"/>
        <v>0</v>
      </c>
      <c r="T33" s="27"/>
      <c r="U33" s="30">
        <f t="shared" si="1"/>
        <v>0</v>
      </c>
      <c r="V33" s="31" t="str">
        <f t="shared" si="2"/>
        <v/>
      </c>
      <c r="X33" s="28"/>
      <c r="Y33" s="25">
        <f t="shared" si="32"/>
        <v>470</v>
      </c>
      <c r="Z33" s="26">
        <f t="shared" si="26"/>
        <v>0</v>
      </c>
      <c r="AA33" s="27"/>
      <c r="AB33" s="30">
        <f t="shared" si="3"/>
        <v>0</v>
      </c>
      <c r="AC33" s="31" t="str">
        <f t="shared" si="4"/>
        <v/>
      </c>
      <c r="AE33" s="28"/>
      <c r="AF33" s="25">
        <f t="shared" si="33"/>
        <v>470</v>
      </c>
      <c r="AG33" s="26">
        <f t="shared" si="27"/>
        <v>0</v>
      </c>
      <c r="AH33" s="27"/>
      <c r="AI33" s="30">
        <f t="shared" si="5"/>
        <v>0</v>
      </c>
      <c r="AJ33" s="31" t="str">
        <f t="shared" si="6"/>
        <v/>
      </c>
      <c r="AL33" s="28"/>
      <c r="AM33" s="25">
        <f t="shared" si="34"/>
        <v>470</v>
      </c>
      <c r="AN33" s="26">
        <f t="shared" si="28"/>
        <v>0</v>
      </c>
      <c r="AO33" s="27"/>
      <c r="AP33" s="30">
        <f t="shared" si="7"/>
        <v>0</v>
      </c>
      <c r="AQ33" s="31" t="str">
        <f t="shared" si="8"/>
        <v/>
      </c>
    </row>
    <row r="34" spans="2:43" x14ac:dyDescent="0.25">
      <c r="B34" s="33"/>
      <c r="C34" s="21"/>
      <c r="D34" s="22"/>
      <c r="E34" s="23"/>
      <c r="F34" s="24"/>
      <c r="G34" s="25">
        <f t="shared" si="29"/>
        <v>470</v>
      </c>
      <c r="H34" s="26">
        <f t="shared" si="0"/>
        <v>0</v>
      </c>
      <c r="I34" s="27"/>
      <c r="J34" s="28"/>
      <c r="K34" s="25">
        <f t="shared" si="30"/>
        <v>470</v>
      </c>
      <c r="L34" s="26">
        <f t="shared" si="22"/>
        <v>0</v>
      </c>
      <c r="M34" s="27"/>
      <c r="N34" s="30">
        <f t="shared" si="23"/>
        <v>0</v>
      </c>
      <c r="O34" s="31" t="str">
        <f t="shared" si="24"/>
        <v/>
      </c>
      <c r="Q34" s="28"/>
      <c r="R34" s="25">
        <f t="shared" si="31"/>
        <v>470</v>
      </c>
      <c r="S34" s="26">
        <f t="shared" si="25"/>
        <v>0</v>
      </c>
      <c r="T34" s="27"/>
      <c r="U34" s="30">
        <f t="shared" si="1"/>
        <v>0</v>
      </c>
      <c r="V34" s="31" t="str">
        <f t="shared" si="2"/>
        <v/>
      </c>
      <c r="X34" s="28"/>
      <c r="Y34" s="25">
        <f t="shared" si="32"/>
        <v>470</v>
      </c>
      <c r="Z34" s="26">
        <f t="shared" si="26"/>
        <v>0</v>
      </c>
      <c r="AA34" s="27"/>
      <c r="AB34" s="30">
        <f t="shared" si="3"/>
        <v>0</v>
      </c>
      <c r="AC34" s="31" t="str">
        <f t="shared" si="4"/>
        <v/>
      </c>
      <c r="AE34" s="28"/>
      <c r="AF34" s="25">
        <f t="shared" si="33"/>
        <v>470</v>
      </c>
      <c r="AG34" s="26">
        <f t="shared" si="27"/>
        <v>0</v>
      </c>
      <c r="AH34" s="27"/>
      <c r="AI34" s="30">
        <f t="shared" si="5"/>
        <v>0</v>
      </c>
      <c r="AJ34" s="31" t="str">
        <f t="shared" si="6"/>
        <v/>
      </c>
      <c r="AL34" s="28"/>
      <c r="AM34" s="25">
        <f t="shared" si="34"/>
        <v>470</v>
      </c>
      <c r="AN34" s="26">
        <f t="shared" si="28"/>
        <v>0</v>
      </c>
      <c r="AO34" s="27"/>
      <c r="AP34" s="30">
        <f t="shared" si="7"/>
        <v>0</v>
      </c>
      <c r="AQ34" s="31" t="str">
        <f t="shared" si="8"/>
        <v/>
      </c>
    </row>
    <row r="35" spans="2:43" x14ac:dyDescent="0.25">
      <c r="B35" s="33"/>
      <c r="C35" s="21"/>
      <c r="D35" s="22"/>
      <c r="E35" s="23"/>
      <c r="F35" s="24"/>
      <c r="G35" s="25">
        <f t="shared" si="29"/>
        <v>470</v>
      </c>
      <c r="H35" s="26">
        <f t="shared" si="0"/>
        <v>0</v>
      </c>
      <c r="I35" s="27"/>
      <c r="J35" s="28"/>
      <c r="K35" s="25">
        <f t="shared" si="30"/>
        <v>470</v>
      </c>
      <c r="L35" s="26">
        <f t="shared" si="22"/>
        <v>0</v>
      </c>
      <c r="M35" s="27"/>
      <c r="N35" s="30">
        <f t="shared" si="23"/>
        <v>0</v>
      </c>
      <c r="O35" s="31" t="str">
        <f t="shared" si="24"/>
        <v/>
      </c>
      <c r="Q35" s="28"/>
      <c r="R35" s="25">
        <f t="shared" si="31"/>
        <v>470</v>
      </c>
      <c r="S35" s="26">
        <f t="shared" si="25"/>
        <v>0</v>
      </c>
      <c r="T35" s="27"/>
      <c r="U35" s="30">
        <f t="shared" si="1"/>
        <v>0</v>
      </c>
      <c r="V35" s="31" t="str">
        <f t="shared" si="2"/>
        <v/>
      </c>
      <c r="X35" s="28"/>
      <c r="Y35" s="25">
        <f t="shared" si="32"/>
        <v>470</v>
      </c>
      <c r="Z35" s="26">
        <f t="shared" si="26"/>
        <v>0</v>
      </c>
      <c r="AA35" s="27"/>
      <c r="AB35" s="30">
        <f t="shared" si="3"/>
        <v>0</v>
      </c>
      <c r="AC35" s="31" t="str">
        <f t="shared" si="4"/>
        <v/>
      </c>
      <c r="AE35" s="28"/>
      <c r="AF35" s="25">
        <f t="shared" si="33"/>
        <v>470</v>
      </c>
      <c r="AG35" s="26">
        <f t="shared" si="27"/>
        <v>0</v>
      </c>
      <c r="AH35" s="27"/>
      <c r="AI35" s="30">
        <f t="shared" si="5"/>
        <v>0</v>
      </c>
      <c r="AJ35" s="31" t="str">
        <f t="shared" si="6"/>
        <v/>
      </c>
      <c r="AL35" s="28"/>
      <c r="AM35" s="25">
        <f t="shared" si="34"/>
        <v>470</v>
      </c>
      <c r="AN35" s="26">
        <f t="shared" si="28"/>
        <v>0</v>
      </c>
      <c r="AO35" s="27"/>
      <c r="AP35" s="30">
        <f t="shared" si="7"/>
        <v>0</v>
      </c>
      <c r="AQ35" s="31" t="str">
        <f t="shared" si="8"/>
        <v/>
      </c>
    </row>
    <row r="36" spans="2:43" ht="25" x14ac:dyDescent="0.25">
      <c r="B36" s="229" t="s">
        <v>101</v>
      </c>
      <c r="C36" s="21"/>
      <c r="D36" s="22" t="s">
        <v>20</v>
      </c>
      <c r="E36" s="23"/>
      <c r="F36" s="24">
        <f>+'Proposed Rates'!D59</f>
        <v>1.2999999999999999E-3</v>
      </c>
      <c r="G36" s="45">
        <f>$F$18</f>
        <v>470</v>
      </c>
      <c r="H36" s="26">
        <f t="shared" si="0"/>
        <v>0.61099999999999999</v>
      </c>
      <c r="I36" s="27"/>
      <c r="J36" s="46">
        <f>+'Proposed Rates'!E59</f>
        <v>-4.0000000000000002E-4</v>
      </c>
      <c r="K36" s="45">
        <f>$F$18</f>
        <v>470</v>
      </c>
      <c r="L36" s="26">
        <f t="shared" si="22"/>
        <v>-0.188</v>
      </c>
      <c r="M36" s="27"/>
      <c r="N36" s="30">
        <f t="shared" si="23"/>
        <v>-0.79899999999999993</v>
      </c>
      <c r="O36" s="31">
        <f t="shared" si="24"/>
        <v>-1.3076923076923077</v>
      </c>
      <c r="Q36" s="28">
        <f>+'Proposed Rates'!F59</f>
        <v>-4.0000000000000002E-4</v>
      </c>
      <c r="R36" s="45">
        <f>$F$18</f>
        <v>470</v>
      </c>
      <c r="S36" s="26">
        <f t="shared" si="25"/>
        <v>-0.188</v>
      </c>
      <c r="T36" s="27"/>
      <c r="U36" s="30">
        <f t="shared" si="1"/>
        <v>0</v>
      </c>
      <c r="V36" s="31">
        <f t="shared" si="2"/>
        <v>0</v>
      </c>
      <c r="X36" s="28">
        <f>+'Proposed Rates'!G59</f>
        <v>0</v>
      </c>
      <c r="Y36" s="45">
        <f>$F$18</f>
        <v>470</v>
      </c>
      <c r="Z36" s="26">
        <f t="shared" si="26"/>
        <v>0</v>
      </c>
      <c r="AA36" s="27"/>
      <c r="AB36" s="30">
        <f t="shared" si="3"/>
        <v>0.188</v>
      </c>
      <c r="AC36" s="31">
        <f t="shared" si="4"/>
        <v>-1</v>
      </c>
      <c r="AE36" s="28">
        <f>+'Proposed Rates'!H59</f>
        <v>0</v>
      </c>
      <c r="AF36" s="25">
        <f t="shared" si="33"/>
        <v>470</v>
      </c>
      <c r="AG36" s="26">
        <f t="shared" si="27"/>
        <v>0</v>
      </c>
      <c r="AH36" s="27"/>
      <c r="AI36" s="30">
        <f t="shared" si="5"/>
        <v>0</v>
      </c>
      <c r="AJ36" s="31" t="str">
        <f t="shared" si="6"/>
        <v/>
      </c>
      <c r="AL36" s="28">
        <f>+'Proposed Rates'!I59</f>
        <v>0</v>
      </c>
      <c r="AM36" s="25">
        <f t="shared" si="34"/>
        <v>470</v>
      </c>
      <c r="AN36" s="26">
        <f t="shared" si="28"/>
        <v>0</v>
      </c>
      <c r="AO36" s="27"/>
      <c r="AP36" s="30">
        <f t="shared" si="7"/>
        <v>0</v>
      </c>
      <c r="AQ36" s="31" t="str">
        <f t="shared" si="8"/>
        <v/>
      </c>
    </row>
    <row r="37" spans="2:43" x14ac:dyDescent="0.25">
      <c r="B37" s="33"/>
      <c r="C37" s="21"/>
      <c r="D37" s="22"/>
      <c r="E37" s="23"/>
      <c r="F37" s="24"/>
      <c r="G37" s="25">
        <f t="shared" si="29"/>
        <v>470</v>
      </c>
      <c r="H37" s="26">
        <f t="shared" si="0"/>
        <v>0</v>
      </c>
      <c r="I37" s="27"/>
      <c r="J37" s="28"/>
      <c r="K37" s="25">
        <f t="shared" si="30"/>
        <v>470</v>
      </c>
      <c r="L37" s="26">
        <f t="shared" si="22"/>
        <v>0</v>
      </c>
      <c r="M37" s="27"/>
      <c r="N37" s="30">
        <f t="shared" si="23"/>
        <v>0</v>
      </c>
      <c r="O37" s="31" t="str">
        <f t="shared" si="24"/>
        <v/>
      </c>
      <c r="Q37" s="28"/>
      <c r="R37" s="25">
        <f t="shared" si="31"/>
        <v>470</v>
      </c>
      <c r="S37" s="26">
        <f t="shared" si="25"/>
        <v>0</v>
      </c>
      <c r="T37" s="27"/>
      <c r="U37" s="30">
        <f t="shared" si="1"/>
        <v>0</v>
      </c>
      <c r="V37" s="31" t="str">
        <f t="shared" si="2"/>
        <v/>
      </c>
      <c r="X37" s="28"/>
      <c r="Y37" s="25">
        <f t="shared" si="32"/>
        <v>470</v>
      </c>
      <c r="Z37" s="26">
        <f t="shared" si="26"/>
        <v>0</v>
      </c>
      <c r="AA37" s="27"/>
      <c r="AB37" s="30">
        <f t="shared" si="3"/>
        <v>0</v>
      </c>
      <c r="AC37" s="31" t="str">
        <f t="shared" si="4"/>
        <v/>
      </c>
      <c r="AE37" s="28"/>
      <c r="AF37" s="25">
        <f t="shared" si="33"/>
        <v>470</v>
      </c>
      <c r="AG37" s="26">
        <f t="shared" si="27"/>
        <v>0</v>
      </c>
      <c r="AH37" s="27"/>
      <c r="AI37" s="30">
        <f t="shared" si="5"/>
        <v>0</v>
      </c>
      <c r="AJ37" s="31" t="str">
        <f t="shared" si="6"/>
        <v/>
      </c>
      <c r="AL37" s="28"/>
      <c r="AM37" s="25">
        <f t="shared" si="34"/>
        <v>470</v>
      </c>
      <c r="AN37" s="26">
        <f t="shared" si="28"/>
        <v>0</v>
      </c>
      <c r="AO37" s="27"/>
      <c r="AP37" s="30">
        <f t="shared" si="7"/>
        <v>0</v>
      </c>
      <c r="AQ37" s="31" t="str">
        <f t="shared" si="8"/>
        <v/>
      </c>
    </row>
    <row r="38" spans="2:43" x14ac:dyDescent="0.25">
      <c r="B38" s="33"/>
      <c r="C38" s="21"/>
      <c r="D38" s="22"/>
      <c r="E38" s="23"/>
      <c r="F38" s="24"/>
      <c r="G38" s="25">
        <f t="shared" si="29"/>
        <v>470</v>
      </c>
      <c r="H38" s="26">
        <f t="shared" si="0"/>
        <v>0</v>
      </c>
      <c r="I38" s="27"/>
      <c r="J38" s="28"/>
      <c r="K38" s="25">
        <f t="shared" si="30"/>
        <v>470</v>
      </c>
      <c r="L38" s="26">
        <f t="shared" si="22"/>
        <v>0</v>
      </c>
      <c r="M38" s="27"/>
      <c r="N38" s="30">
        <f t="shared" si="23"/>
        <v>0</v>
      </c>
      <c r="O38" s="31" t="str">
        <f t="shared" si="24"/>
        <v/>
      </c>
      <c r="Q38" s="28"/>
      <c r="R38" s="25">
        <f t="shared" si="31"/>
        <v>470</v>
      </c>
      <c r="S38" s="26">
        <f t="shared" si="25"/>
        <v>0</v>
      </c>
      <c r="T38" s="27"/>
      <c r="U38" s="30">
        <f t="shared" si="1"/>
        <v>0</v>
      </c>
      <c r="V38" s="31" t="str">
        <f t="shared" si="2"/>
        <v/>
      </c>
      <c r="X38" s="28"/>
      <c r="Y38" s="25">
        <f t="shared" si="32"/>
        <v>470</v>
      </c>
      <c r="Z38" s="26">
        <f t="shared" si="26"/>
        <v>0</v>
      </c>
      <c r="AA38" s="27"/>
      <c r="AB38" s="30">
        <f t="shared" si="3"/>
        <v>0</v>
      </c>
      <c r="AC38" s="31" t="str">
        <f t="shared" si="4"/>
        <v/>
      </c>
      <c r="AE38" s="28"/>
      <c r="AF38" s="25">
        <f t="shared" si="33"/>
        <v>470</v>
      </c>
      <c r="AG38" s="26">
        <f t="shared" si="27"/>
        <v>0</v>
      </c>
      <c r="AH38" s="27"/>
      <c r="AI38" s="30">
        <f t="shared" si="5"/>
        <v>0</v>
      </c>
      <c r="AJ38" s="31" t="str">
        <f t="shared" si="6"/>
        <v/>
      </c>
      <c r="AL38" s="28"/>
      <c r="AM38" s="25">
        <f t="shared" si="34"/>
        <v>470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17.074999999999999</v>
      </c>
      <c r="I39" s="62"/>
      <c r="J39" s="239"/>
      <c r="K39" s="240"/>
      <c r="L39" s="238">
        <f>SUM(L23:L38)</f>
        <v>17.678999999999998</v>
      </c>
      <c r="M39" s="62"/>
      <c r="N39" s="37">
        <f t="shared" si="23"/>
        <v>0.6039999999999992</v>
      </c>
      <c r="O39" s="38">
        <f t="shared" si="24"/>
        <v>3.53733528550512E-2</v>
      </c>
      <c r="Q39" s="239"/>
      <c r="R39" s="240"/>
      <c r="S39" s="238">
        <f>SUM(S23:S38)</f>
        <v>19.384</v>
      </c>
      <c r="T39" s="62"/>
      <c r="U39" s="37">
        <f t="shared" si="1"/>
        <v>1.7050000000000018</v>
      </c>
      <c r="V39" s="38">
        <f t="shared" si="2"/>
        <v>9.6442106453985071E-2</v>
      </c>
      <c r="X39" s="239"/>
      <c r="Y39" s="240"/>
      <c r="Z39" s="238">
        <f>SUM(Z23:Z38)</f>
        <v>21.247</v>
      </c>
      <c r="AA39" s="62"/>
      <c r="AB39" s="37">
        <f t="shared" si="3"/>
        <v>1.8629999999999995</v>
      </c>
      <c r="AC39" s="38">
        <f t="shared" si="4"/>
        <v>9.6110193974411867E-2</v>
      </c>
      <c r="AE39" s="239"/>
      <c r="AF39" s="240"/>
      <c r="AG39" s="238">
        <f>SUM(AG23:AG38)</f>
        <v>22.55</v>
      </c>
      <c r="AH39" s="62"/>
      <c r="AI39" s="37">
        <f t="shared" si="5"/>
        <v>1.3030000000000008</v>
      </c>
      <c r="AJ39" s="38">
        <f t="shared" si="6"/>
        <v>6.1326304890102171E-2</v>
      </c>
      <c r="AL39" s="239"/>
      <c r="AM39" s="240"/>
      <c r="AN39" s="238">
        <f>SUM(AN23:AN38)</f>
        <v>23.699000000000002</v>
      </c>
      <c r="AO39" s="62"/>
      <c r="AP39" s="37">
        <f t="shared" si="7"/>
        <v>1.1490000000000009</v>
      </c>
      <c r="AQ39" s="38">
        <f t="shared" si="8"/>
        <v>5.0953436807095381E-2</v>
      </c>
    </row>
    <row r="40" spans="2:43" ht="25" x14ac:dyDescent="0.25">
      <c r="B40" s="40" t="str">
        <f>+'&gt;50 (100)'!B40</f>
        <v>Deferral/Variance Account Disposition Rate Rider Class 1</v>
      </c>
      <c r="C40" s="21"/>
      <c r="D40" s="22" t="s">
        <v>20</v>
      </c>
      <c r="E40" s="23"/>
      <c r="F40" s="24">
        <f>+'Proposed Rates'!D45</f>
        <v>-2.0000000000000001E-4</v>
      </c>
      <c r="G40" s="25">
        <f t="shared" ref="G40:G43" si="35">$F$18</f>
        <v>470</v>
      </c>
      <c r="H40" s="26">
        <f>G40*F40</f>
        <v>-9.4E-2</v>
      </c>
      <c r="I40" s="27"/>
      <c r="J40" s="28">
        <f>+'Proposed Rates'!E45</f>
        <v>-5.9999999999999995E-4</v>
      </c>
      <c r="K40" s="25">
        <f t="shared" ref="K40:K43" si="36">$F$18</f>
        <v>470</v>
      </c>
      <c r="L40" s="26">
        <f>K40*J40</f>
        <v>-0.28199999999999997</v>
      </c>
      <c r="M40" s="27"/>
      <c r="N40" s="30">
        <f>L40-H40</f>
        <v>-0.18799999999999997</v>
      </c>
      <c r="O40" s="31">
        <f>IF((H40)=0,"",(N40/H40))</f>
        <v>1.9999999999999998</v>
      </c>
      <c r="Q40" s="28">
        <f>+'Proposed Rates'!F45</f>
        <v>-5.9999999999999995E-4</v>
      </c>
      <c r="R40" s="25">
        <f t="shared" ref="R40:R43" si="37">$F$18</f>
        <v>470</v>
      </c>
      <c r="S40" s="26">
        <f>R40*Q40</f>
        <v>-0.28199999999999997</v>
      </c>
      <c r="T40" s="27"/>
      <c r="U40" s="30">
        <f t="shared" si="1"/>
        <v>0</v>
      </c>
      <c r="V40" s="31">
        <f t="shared" si="2"/>
        <v>0</v>
      </c>
      <c r="X40" s="28">
        <f>+'Proposed Rates'!G45</f>
        <v>0</v>
      </c>
      <c r="Y40" s="25">
        <f t="shared" ref="Y40:Y43" si="38">$F$18</f>
        <v>470</v>
      </c>
      <c r="Z40" s="26">
        <f>Y40*X40</f>
        <v>0</v>
      </c>
      <c r="AA40" s="27"/>
      <c r="AB40" s="30">
        <f t="shared" si="3"/>
        <v>0.28199999999999997</v>
      </c>
      <c r="AC40" s="31">
        <f t="shared" si="4"/>
        <v>-1</v>
      </c>
      <c r="AE40" s="28">
        <f>+'Proposed Rates'!H45</f>
        <v>0</v>
      </c>
      <c r="AF40" s="25">
        <f t="shared" ref="AF40:AF43" si="39">$F$18</f>
        <v>470</v>
      </c>
      <c r="AG40" s="26">
        <f>AF40*AE40</f>
        <v>0</v>
      </c>
      <c r="AH40" s="27"/>
      <c r="AI40" s="30">
        <f t="shared" si="5"/>
        <v>0</v>
      </c>
      <c r="AJ40" s="31" t="str">
        <f t="shared" si="6"/>
        <v/>
      </c>
      <c r="AL40" s="28">
        <f>+'Proposed Rates'!I45</f>
        <v>0</v>
      </c>
      <c r="AM40" s="25">
        <f t="shared" ref="AM40:AM43" si="40">$F$18</f>
        <v>470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tr">
        <f>+'&gt;50 (100)'!B42</f>
        <v xml:space="preserve">Deferral/Variance Account Disposition Rate Rider -  Global Adjustment </v>
      </c>
      <c r="C42" s="21"/>
      <c r="D42" s="22" t="s">
        <v>20</v>
      </c>
      <c r="E42" s="23"/>
      <c r="F42" s="24">
        <f>'Proposed Rates'!D129</f>
        <v>0</v>
      </c>
      <c r="G42" s="25">
        <f t="shared" si="35"/>
        <v>470</v>
      </c>
      <c r="H42" s="26">
        <f t="shared" ref="H42:H43" si="41">G42*F42</f>
        <v>0</v>
      </c>
      <c r="I42" s="41"/>
      <c r="J42" s="28">
        <f>'Proposed Rates'!E129</f>
        <v>0</v>
      </c>
      <c r="K42" s="25">
        <f t="shared" si="36"/>
        <v>470</v>
      </c>
      <c r="L42" s="26">
        <f t="shared" ref="L42:L43" si="42">K42*J42</f>
        <v>0</v>
      </c>
      <c r="M42" s="42"/>
      <c r="N42" s="30">
        <f t="shared" ref="N42:N43" si="43">L42-H42</f>
        <v>0</v>
      </c>
      <c r="O42" s="31" t="str">
        <f t="shared" ref="O42:O64" si="44">IF((H42)=0,"",(N42/H42))</f>
        <v/>
      </c>
      <c r="Q42" s="28">
        <f>'Proposed Rates'!F129</f>
        <v>0</v>
      </c>
      <c r="R42" s="25">
        <f t="shared" si="37"/>
        <v>470</v>
      </c>
      <c r="S42" s="26">
        <f t="shared" ref="S42:S43" si="45">R42*Q42</f>
        <v>0</v>
      </c>
      <c r="T42" s="42"/>
      <c r="U42" s="30">
        <f t="shared" si="1"/>
        <v>0</v>
      </c>
      <c r="V42" s="31" t="str">
        <f t="shared" si="2"/>
        <v/>
      </c>
      <c r="X42" s="28">
        <f>'Proposed Rates'!G129</f>
        <v>0</v>
      </c>
      <c r="Y42" s="25">
        <f t="shared" si="38"/>
        <v>470</v>
      </c>
      <c r="Z42" s="26">
        <f t="shared" ref="Z42:Z43" si="46">Y42*X42</f>
        <v>0</v>
      </c>
      <c r="AA42" s="42"/>
      <c r="AB42" s="30">
        <f t="shared" si="3"/>
        <v>0</v>
      </c>
      <c r="AC42" s="31" t="str">
        <f t="shared" si="4"/>
        <v/>
      </c>
      <c r="AE42" s="28">
        <f>'Proposed Rates'!H129</f>
        <v>0</v>
      </c>
      <c r="AF42" s="25">
        <f t="shared" si="39"/>
        <v>470</v>
      </c>
      <c r="AG42" s="26">
        <f t="shared" ref="AG42:AG43" si="47">AF42*AE42</f>
        <v>0</v>
      </c>
      <c r="AH42" s="42"/>
      <c r="AI42" s="30">
        <f t="shared" si="5"/>
        <v>0</v>
      </c>
      <c r="AJ42" s="31" t="str">
        <f t="shared" si="6"/>
        <v/>
      </c>
      <c r="AL42" s="28">
        <f>'Proposed Rates'!I129</f>
        <v>0</v>
      </c>
      <c r="AM42" s="25">
        <f t="shared" si="40"/>
        <v>470</v>
      </c>
      <c r="AN42" s="26">
        <f t="shared" ref="AN42:AN43" si="48">AM42*AL42</f>
        <v>0</v>
      </c>
      <c r="AO42" s="42"/>
      <c r="AP42" s="30">
        <f t="shared" si="7"/>
        <v>0</v>
      </c>
      <c r="AQ42" s="31" t="str">
        <f t="shared" si="8"/>
        <v/>
      </c>
    </row>
    <row r="43" spans="2:43" ht="37.5" x14ac:dyDescent="0.25">
      <c r="B43" s="40" t="str">
        <f>+'&gt;50 (100)'!B43</f>
        <v>Deferral / Variance Accounts Balances (excluding Global Adj.) - NON-WMP</v>
      </c>
      <c r="C43" s="21"/>
      <c r="D43" s="22" t="s">
        <v>20</v>
      </c>
      <c r="E43" s="23"/>
      <c r="F43" s="24">
        <f>+'Proposed Rates'!D146</f>
        <v>0</v>
      </c>
      <c r="G43" s="25">
        <f t="shared" si="35"/>
        <v>470</v>
      </c>
      <c r="H43" s="26">
        <f t="shared" si="41"/>
        <v>0</v>
      </c>
      <c r="I43" s="41"/>
      <c r="J43" s="28">
        <f>+'Proposed Rates'!E146</f>
        <v>0</v>
      </c>
      <c r="K43" s="25">
        <f t="shared" si="36"/>
        <v>470</v>
      </c>
      <c r="L43" s="26">
        <f t="shared" si="42"/>
        <v>0</v>
      </c>
      <c r="M43" s="42"/>
      <c r="N43" s="30">
        <f t="shared" si="43"/>
        <v>0</v>
      </c>
      <c r="O43" s="31" t="str">
        <f t="shared" si="44"/>
        <v/>
      </c>
      <c r="Q43" s="28">
        <f>+'Proposed Rates'!F146</f>
        <v>0</v>
      </c>
      <c r="R43" s="25">
        <f t="shared" si="37"/>
        <v>470</v>
      </c>
      <c r="S43" s="26">
        <f t="shared" si="45"/>
        <v>0</v>
      </c>
      <c r="T43" s="42"/>
      <c r="U43" s="30">
        <f t="shared" si="1"/>
        <v>0</v>
      </c>
      <c r="V43" s="31" t="str">
        <f t="shared" si="2"/>
        <v/>
      </c>
      <c r="X43" s="28">
        <f>+'Proposed Rates'!G146</f>
        <v>0</v>
      </c>
      <c r="Y43" s="25">
        <f t="shared" si="38"/>
        <v>470</v>
      </c>
      <c r="Z43" s="26">
        <f t="shared" si="46"/>
        <v>0</v>
      </c>
      <c r="AA43" s="42"/>
      <c r="AB43" s="30">
        <f t="shared" si="3"/>
        <v>0</v>
      </c>
      <c r="AC43" s="31" t="str">
        <f t="shared" si="4"/>
        <v/>
      </c>
      <c r="AE43" s="28">
        <f>+'Proposed Rates'!H146</f>
        <v>0</v>
      </c>
      <c r="AF43" s="25">
        <f t="shared" si="39"/>
        <v>470</v>
      </c>
      <c r="AG43" s="26">
        <f t="shared" si="47"/>
        <v>0</v>
      </c>
      <c r="AH43" s="42"/>
      <c r="AI43" s="30">
        <f t="shared" si="5"/>
        <v>0</v>
      </c>
      <c r="AJ43" s="31" t="str">
        <f t="shared" si="6"/>
        <v/>
      </c>
      <c r="AL43" s="28">
        <f>+'Proposed Rates'!I146</f>
        <v>0</v>
      </c>
      <c r="AM43" s="25">
        <f t="shared" si="40"/>
        <v>470</v>
      </c>
      <c r="AN43" s="26">
        <f t="shared" si="48"/>
        <v>0</v>
      </c>
      <c r="AO43" s="42"/>
      <c r="AP43" s="30">
        <f t="shared" si="7"/>
        <v>0</v>
      </c>
      <c r="AQ43" s="31" t="str">
        <f t="shared" si="8"/>
        <v/>
      </c>
    </row>
    <row r="44" spans="2:43" x14ac:dyDescent="0.25">
      <c r="B44" s="43" t="s">
        <v>24</v>
      </c>
      <c r="C44" s="21"/>
      <c r="D44" s="22" t="s">
        <v>20</v>
      </c>
      <c r="E44" s="23"/>
      <c r="F44" s="44">
        <f>'Proposed Rates'!D240</f>
        <v>6.0000000000000002E-5</v>
      </c>
      <c r="G44" s="45">
        <f>$F$18+G45</f>
        <v>485.74500000000006</v>
      </c>
      <c r="H44" s="26">
        <f>G44*F44</f>
        <v>2.9144700000000006E-2</v>
      </c>
      <c r="I44" s="27"/>
      <c r="J44" s="44">
        <f>'Proposed Rates'!E240</f>
        <v>6.0000000000000002E-5</v>
      </c>
      <c r="K44" s="45">
        <f>+$G$44</f>
        <v>485.74500000000006</v>
      </c>
      <c r="L44" s="26">
        <f>K44*J44</f>
        <v>2.9144700000000006E-2</v>
      </c>
      <c r="M44" s="27"/>
      <c r="N44" s="30">
        <f>L44-H44</f>
        <v>0</v>
      </c>
      <c r="O44" s="31">
        <f>IF((H44)=0,"",(N44/H44))</f>
        <v>0</v>
      </c>
      <c r="Q44" s="44">
        <f>'Proposed Rates'!F240</f>
        <v>6.0000000000000002E-5</v>
      </c>
      <c r="R44" s="45">
        <f>+$G$44</f>
        <v>485.74500000000006</v>
      </c>
      <c r="S44" s="26">
        <f>R44*Q44</f>
        <v>2.9144700000000006E-2</v>
      </c>
      <c r="T44" s="27"/>
      <c r="U44" s="30">
        <f t="shared" si="1"/>
        <v>0</v>
      </c>
      <c r="V44" s="31">
        <f t="shared" si="2"/>
        <v>0</v>
      </c>
      <c r="X44" s="44">
        <f>'Proposed Rates'!G240</f>
        <v>6.0000000000000002E-5</v>
      </c>
      <c r="Y44" s="45">
        <f>+$G$44</f>
        <v>485.74500000000006</v>
      </c>
      <c r="Z44" s="26">
        <f>Y44*X44</f>
        <v>2.9144700000000006E-2</v>
      </c>
      <c r="AA44" s="27"/>
      <c r="AB44" s="30">
        <f t="shared" si="3"/>
        <v>0</v>
      </c>
      <c r="AC44" s="31">
        <f t="shared" si="4"/>
        <v>0</v>
      </c>
      <c r="AE44" s="44">
        <f>'Proposed Rates'!H240</f>
        <v>6.0000000000000002E-5</v>
      </c>
      <c r="AF44" s="45">
        <f>+$G$44</f>
        <v>485.74500000000006</v>
      </c>
      <c r="AG44" s="26">
        <f>AF44*AE44</f>
        <v>2.9144700000000006E-2</v>
      </c>
      <c r="AH44" s="27"/>
      <c r="AI44" s="30">
        <f t="shared" si="5"/>
        <v>0</v>
      </c>
      <c r="AJ44" s="31">
        <f t="shared" si="6"/>
        <v>0</v>
      </c>
      <c r="AL44" s="44">
        <f>'Proposed Rates'!I240</f>
        <v>6.0000000000000002E-5</v>
      </c>
      <c r="AM44" s="45">
        <f>+$G$44</f>
        <v>485.74500000000006</v>
      </c>
      <c r="AN44" s="26">
        <f>AM44*AL44</f>
        <v>2.9144700000000006E-2</v>
      </c>
      <c r="AO44" s="27"/>
      <c r="AP44" s="30">
        <f t="shared" si="7"/>
        <v>0</v>
      </c>
      <c r="AQ44" s="31">
        <f t="shared" si="8"/>
        <v>0</v>
      </c>
    </row>
    <row r="45" spans="2:43" x14ac:dyDescent="0.25">
      <c r="B45" s="43" t="s">
        <v>25</v>
      </c>
      <c r="C45" s="21"/>
      <c r="D45" s="22"/>
      <c r="E45" s="23"/>
      <c r="F45" s="47">
        <f>0.65*$F$54+0.17*$F$55+0.18*$F$56</f>
        <v>0.12756999999999999</v>
      </c>
      <c r="G45" s="48">
        <f>$F$18*(1+$F$73)-$F$18</f>
        <v>15.745000000000061</v>
      </c>
      <c r="H45" s="26">
        <f t="shared" ref="H45" si="49">G45*F45</f>
        <v>2.0085896500000078</v>
      </c>
      <c r="I45" s="27"/>
      <c r="J45" s="49">
        <f>0.65*$J$54+0.17*$J$55+0.18*$J$56</f>
        <v>0.12756999999999999</v>
      </c>
      <c r="K45" s="48">
        <f>$F$18*(1+$J$73)-$F$18</f>
        <v>15.886000000000024</v>
      </c>
      <c r="L45" s="26">
        <f t="shared" ref="L45" si="50">K45*J45</f>
        <v>2.0265770200000031</v>
      </c>
      <c r="M45" s="27"/>
      <c r="N45" s="30">
        <f t="shared" ref="N45" si="51">L45-H45</f>
        <v>1.7987369999995284E-2</v>
      </c>
      <c r="O45" s="31">
        <f t="shared" ref="O45" si="52">IF((H45)=0,"",(N45/H45))</f>
        <v>8.9552238805946319E-3</v>
      </c>
      <c r="Q45" s="49">
        <f>0.65*$Q$54+0.17*$Q$55+0.18*$Q$56</f>
        <v>0.12756999999999999</v>
      </c>
      <c r="R45" s="48">
        <f>$F$18*(1+Q73)-$F$18</f>
        <v>15.886000000000024</v>
      </c>
      <c r="S45" s="26">
        <f t="shared" ref="S45" si="53">R45*Q45</f>
        <v>2.0265770200000031</v>
      </c>
      <c r="T45" s="27"/>
      <c r="U45" s="30">
        <f t="shared" si="1"/>
        <v>0</v>
      </c>
      <c r="V45" s="31">
        <f t="shared" si="2"/>
        <v>0</v>
      </c>
      <c r="X45" s="49">
        <f>0.65*$X$54+0.17*$X$55+0.18*$X$56</f>
        <v>0.12756999999999999</v>
      </c>
      <c r="Y45" s="48">
        <f>$F$18*(1+X73)-$F$18</f>
        <v>15.886000000000024</v>
      </c>
      <c r="Z45" s="26">
        <f t="shared" ref="Z45" si="54">Y45*X45</f>
        <v>2.0265770200000031</v>
      </c>
      <c r="AA45" s="27"/>
      <c r="AB45" s="30">
        <f t="shared" si="3"/>
        <v>0</v>
      </c>
      <c r="AC45" s="31">
        <f t="shared" si="4"/>
        <v>0</v>
      </c>
      <c r="AE45" s="49">
        <f>0.65*$AE$54+0.17*$AE$55+0.18*$AE$56</f>
        <v>0.12756999999999999</v>
      </c>
      <c r="AF45" s="48">
        <f>$F$18*(1+AE73)-$F$18</f>
        <v>15.886000000000024</v>
      </c>
      <c r="AG45" s="26">
        <f t="shared" ref="AG45" si="55">AF45*AE45</f>
        <v>2.0265770200000031</v>
      </c>
      <c r="AH45" s="27"/>
      <c r="AI45" s="30">
        <f t="shared" si="5"/>
        <v>0</v>
      </c>
      <c r="AJ45" s="31">
        <f t="shared" si="6"/>
        <v>0</v>
      </c>
      <c r="AL45" s="49">
        <f>0.65*$AL$54+0.17*$AL$55+0.18*$AL$56</f>
        <v>0.12756999999999999</v>
      </c>
      <c r="AM45" s="48">
        <f>$F$18*(1+AL73)-$F$18</f>
        <v>15.886000000000024</v>
      </c>
      <c r="AN45" s="26">
        <f t="shared" ref="AN45" si="56">AM45*AL45</f>
        <v>2.0265770200000031</v>
      </c>
      <c r="AO45" s="27"/>
      <c r="AP45" s="30">
        <f t="shared" si="7"/>
        <v>0</v>
      </c>
      <c r="AQ45" s="31">
        <f t="shared" si="8"/>
        <v>0</v>
      </c>
    </row>
    <row r="46" spans="2:43" x14ac:dyDescent="0.25">
      <c r="B46" s="43" t="s">
        <v>26</v>
      </c>
      <c r="C46" s="21"/>
      <c r="D46" s="22" t="s">
        <v>17</v>
      </c>
      <c r="E46" s="23"/>
      <c r="F46" s="173">
        <f>'Proposed Rates'!D253</f>
        <v>0</v>
      </c>
      <c r="G46" s="25">
        <v>1</v>
      </c>
      <c r="H46" s="26">
        <f>G46*F46</f>
        <v>0</v>
      </c>
      <c r="I46" s="27"/>
      <c r="J46" s="47">
        <f>'Proposed Rates'!E253</f>
        <v>0</v>
      </c>
      <c r="K46" s="25">
        <v>1</v>
      </c>
      <c r="L46" s="26">
        <f>K46*J46</f>
        <v>0</v>
      </c>
      <c r="M46" s="27"/>
      <c r="N46" s="30">
        <f>L46-H46</f>
        <v>0</v>
      </c>
      <c r="O46" s="31" t="str">
        <f t="shared" si="44"/>
        <v/>
      </c>
      <c r="Q46" s="47">
        <f>'Proposed Rates'!F253</f>
        <v>0</v>
      </c>
      <c r="R46" s="25">
        <v>1</v>
      </c>
      <c r="S46" s="26">
        <f>R46*Q46</f>
        <v>0</v>
      </c>
      <c r="T46" s="27"/>
      <c r="U46" s="30">
        <f t="shared" si="1"/>
        <v>0</v>
      </c>
      <c r="V46" s="31" t="str">
        <f t="shared" si="2"/>
        <v/>
      </c>
      <c r="X46" s="47">
        <f>'Proposed Rates'!G253</f>
        <v>0</v>
      </c>
      <c r="Y46" s="25">
        <v>1</v>
      </c>
      <c r="Z46" s="26">
        <f>Y46*X46</f>
        <v>0</v>
      </c>
      <c r="AA46" s="27"/>
      <c r="AB46" s="30">
        <f t="shared" si="3"/>
        <v>0</v>
      </c>
      <c r="AC46" s="31" t="str">
        <f t="shared" si="4"/>
        <v/>
      </c>
      <c r="AE46" s="47">
        <f>'Proposed Rates'!H253</f>
        <v>0</v>
      </c>
      <c r="AF46" s="25">
        <v>1</v>
      </c>
      <c r="AG46" s="26">
        <f>AF46*AE46</f>
        <v>0</v>
      </c>
      <c r="AH46" s="27"/>
      <c r="AI46" s="30">
        <f t="shared" si="5"/>
        <v>0</v>
      </c>
      <c r="AJ46" s="31" t="str">
        <f t="shared" si="6"/>
        <v/>
      </c>
      <c r="AL46" s="47">
        <f>'Proposed Rates'!I253</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19.018734350000006</v>
      </c>
      <c r="I47" s="36"/>
      <c r="J47" s="53"/>
      <c r="K47" s="55"/>
      <c r="L47" s="54">
        <f>SUM(L40:L46)+L39</f>
        <v>19.452721720000003</v>
      </c>
      <c r="M47" s="36"/>
      <c r="N47" s="37">
        <f t="shared" ref="N47:N64" si="57">L47-H47</f>
        <v>0.43398736999999699</v>
      </c>
      <c r="O47" s="38">
        <f t="shared" si="44"/>
        <v>2.281894063050504E-2</v>
      </c>
      <c r="Q47" s="53"/>
      <c r="R47" s="55"/>
      <c r="S47" s="54">
        <f>SUM(S40:S46)+S39</f>
        <v>21.157721720000005</v>
      </c>
      <c r="T47" s="36"/>
      <c r="U47" s="37">
        <f t="shared" si="1"/>
        <v>1.7050000000000018</v>
      </c>
      <c r="V47" s="38">
        <f t="shared" si="2"/>
        <v>8.7648403372111855E-2</v>
      </c>
      <c r="X47" s="53"/>
      <c r="Y47" s="55"/>
      <c r="Z47" s="54">
        <f>SUM(Z40:Z46)+Z39</f>
        <v>23.302721720000001</v>
      </c>
      <c r="AA47" s="36"/>
      <c r="AB47" s="37">
        <f t="shared" si="3"/>
        <v>2.144999999999996</v>
      </c>
      <c r="AC47" s="38">
        <f t="shared" si="4"/>
        <v>0.10138142605270997</v>
      </c>
      <c r="AE47" s="53"/>
      <c r="AF47" s="55"/>
      <c r="AG47" s="54">
        <f>SUM(AG40:AG46)+AG39</f>
        <v>24.605721720000005</v>
      </c>
      <c r="AH47" s="36"/>
      <c r="AI47" s="37">
        <f t="shared" si="5"/>
        <v>1.3030000000000044</v>
      </c>
      <c r="AJ47" s="38">
        <f t="shared" si="6"/>
        <v>5.5916215095238427E-2</v>
      </c>
      <c r="AL47" s="53"/>
      <c r="AM47" s="55"/>
      <c r="AN47" s="54">
        <f>SUM(AN40:AN46)+AN39</f>
        <v>25.754721720000006</v>
      </c>
      <c r="AO47" s="36"/>
      <c r="AP47" s="37">
        <f t="shared" si="7"/>
        <v>1.1490000000000009</v>
      </c>
      <c r="AQ47" s="38">
        <f t="shared" si="8"/>
        <v>4.6696455933095897E-2</v>
      </c>
    </row>
    <row r="48" spans="2:43" x14ac:dyDescent="0.25">
      <c r="B48" s="27" t="s">
        <v>28</v>
      </c>
      <c r="C48" s="27"/>
      <c r="D48" s="22" t="s">
        <v>20</v>
      </c>
      <c r="E48" s="57"/>
      <c r="F48" s="28">
        <f>'Proposed Rates'!D160</f>
        <v>7.1000000000000004E-3</v>
      </c>
      <c r="G48" s="58">
        <f>F18+G45</f>
        <v>485.74500000000006</v>
      </c>
      <c r="H48" s="26">
        <f>G48*F48</f>
        <v>3.4487895000000006</v>
      </c>
      <c r="I48" s="27"/>
      <c r="J48" s="28">
        <f>'Proposed Rates'!E160</f>
        <v>7.1000000000000004E-3</v>
      </c>
      <c r="K48" s="58">
        <f>G48</f>
        <v>485.74500000000006</v>
      </c>
      <c r="L48" s="26">
        <f>K48*J48</f>
        <v>3.4487895000000006</v>
      </c>
      <c r="M48" s="27"/>
      <c r="N48" s="30">
        <f t="shared" si="57"/>
        <v>0</v>
      </c>
      <c r="O48" s="31">
        <f t="shared" si="44"/>
        <v>0</v>
      </c>
      <c r="Q48" s="28">
        <f>'Proposed Rates'!F160</f>
        <v>7.1000000000000004E-3</v>
      </c>
      <c r="R48" s="58">
        <f>K48</f>
        <v>485.74500000000006</v>
      </c>
      <c r="S48" s="26">
        <f>R48*Q48</f>
        <v>3.4487895000000006</v>
      </c>
      <c r="T48" s="27"/>
      <c r="U48" s="30">
        <f t="shared" si="1"/>
        <v>0</v>
      </c>
      <c r="V48" s="31">
        <f t="shared" si="2"/>
        <v>0</v>
      </c>
      <c r="X48" s="28">
        <f>'Proposed Rates'!G160</f>
        <v>7.1000000000000004E-3</v>
      </c>
      <c r="Y48" s="58">
        <f>R48</f>
        <v>485.74500000000006</v>
      </c>
      <c r="Z48" s="26">
        <f>Y48*X48</f>
        <v>3.4487895000000006</v>
      </c>
      <c r="AA48" s="27"/>
      <c r="AB48" s="30">
        <f t="shared" si="3"/>
        <v>0</v>
      </c>
      <c r="AC48" s="31">
        <f t="shared" si="4"/>
        <v>0</v>
      </c>
      <c r="AE48" s="28">
        <f>'Proposed Rates'!H160</f>
        <v>7.1000000000000004E-3</v>
      </c>
      <c r="AF48" s="58">
        <f>Y48</f>
        <v>485.74500000000006</v>
      </c>
      <c r="AG48" s="26">
        <f>AF48*AE48</f>
        <v>3.4487895000000006</v>
      </c>
      <c r="AH48" s="27"/>
      <c r="AI48" s="30">
        <f t="shared" si="5"/>
        <v>0</v>
      </c>
      <c r="AJ48" s="31">
        <f t="shared" si="6"/>
        <v>0</v>
      </c>
      <c r="AL48" s="28">
        <f>'Proposed Rates'!I160</f>
        <v>7.1000000000000004E-3</v>
      </c>
      <c r="AM48" s="58">
        <f>AF48</f>
        <v>485.74500000000006</v>
      </c>
      <c r="AN48" s="26">
        <f>AM48*AL48</f>
        <v>3.4487895000000006</v>
      </c>
      <c r="AO48" s="27"/>
      <c r="AP48" s="30">
        <f t="shared" si="7"/>
        <v>0</v>
      </c>
      <c r="AQ48" s="31">
        <f t="shared" si="8"/>
        <v>0</v>
      </c>
    </row>
    <row r="49" spans="2:43" ht="25" x14ac:dyDescent="0.25">
      <c r="B49" s="60" t="s">
        <v>29</v>
      </c>
      <c r="C49" s="27"/>
      <c r="D49" s="22" t="s">
        <v>20</v>
      </c>
      <c r="E49" s="57"/>
      <c r="F49" s="28">
        <f>'Proposed Rates'!D174</f>
        <v>5.0000000000000001E-3</v>
      </c>
      <c r="G49" s="58">
        <f>G48</f>
        <v>485.74500000000006</v>
      </c>
      <c r="H49" s="26">
        <f>G49*F49</f>
        <v>2.4287250000000005</v>
      </c>
      <c r="I49" s="27"/>
      <c r="J49" s="28">
        <f>'Proposed Rates'!E174</f>
        <v>5.0000000000000001E-3</v>
      </c>
      <c r="K49" s="58">
        <f>K48</f>
        <v>485.74500000000006</v>
      </c>
      <c r="L49" s="26">
        <f>K49*J49</f>
        <v>2.4287250000000005</v>
      </c>
      <c r="M49" s="27"/>
      <c r="N49" s="30">
        <f t="shared" si="57"/>
        <v>0</v>
      </c>
      <c r="O49" s="31">
        <f t="shared" si="44"/>
        <v>0</v>
      </c>
      <c r="Q49" s="28">
        <f>'Proposed Rates'!F174</f>
        <v>5.0000000000000001E-3</v>
      </c>
      <c r="R49" s="58">
        <f>R48</f>
        <v>485.74500000000006</v>
      </c>
      <c r="S49" s="26">
        <f>R49*Q49</f>
        <v>2.4287250000000005</v>
      </c>
      <c r="T49" s="27"/>
      <c r="U49" s="30">
        <f t="shared" si="1"/>
        <v>0</v>
      </c>
      <c r="V49" s="31">
        <f t="shared" si="2"/>
        <v>0</v>
      </c>
      <c r="X49" s="28">
        <f>'Proposed Rates'!G174</f>
        <v>5.0000000000000001E-3</v>
      </c>
      <c r="Y49" s="58">
        <f>Y48</f>
        <v>485.74500000000006</v>
      </c>
      <c r="Z49" s="26">
        <f>Y49*X49</f>
        <v>2.4287250000000005</v>
      </c>
      <c r="AA49" s="27"/>
      <c r="AB49" s="30">
        <f t="shared" si="3"/>
        <v>0</v>
      </c>
      <c r="AC49" s="31">
        <f t="shared" si="4"/>
        <v>0</v>
      </c>
      <c r="AE49" s="28">
        <f>'Proposed Rates'!H174</f>
        <v>5.0000000000000001E-3</v>
      </c>
      <c r="AF49" s="58">
        <f>AF48</f>
        <v>485.74500000000006</v>
      </c>
      <c r="AG49" s="26">
        <f>AF49*AE49</f>
        <v>2.4287250000000005</v>
      </c>
      <c r="AH49" s="27"/>
      <c r="AI49" s="30">
        <f t="shared" si="5"/>
        <v>0</v>
      </c>
      <c r="AJ49" s="31">
        <f t="shared" si="6"/>
        <v>0</v>
      </c>
      <c r="AL49" s="28">
        <f>'Proposed Rates'!I174</f>
        <v>5.0000000000000001E-3</v>
      </c>
      <c r="AM49" s="58">
        <f>AM48</f>
        <v>485.74500000000006</v>
      </c>
      <c r="AN49" s="26">
        <f>AM49*AL49</f>
        <v>2.4287250000000005</v>
      </c>
      <c r="AO49" s="27"/>
      <c r="AP49" s="30">
        <f t="shared" si="7"/>
        <v>0</v>
      </c>
      <c r="AQ49" s="31">
        <f t="shared" si="8"/>
        <v>0</v>
      </c>
    </row>
    <row r="50" spans="2:43" ht="26" x14ac:dyDescent="0.25">
      <c r="B50" s="50" t="s">
        <v>30</v>
      </c>
      <c r="C50" s="35"/>
      <c r="D50" s="35"/>
      <c r="E50" s="35"/>
      <c r="F50" s="61"/>
      <c r="G50" s="53"/>
      <c r="H50" s="54">
        <f>SUM(H47:H49)</f>
        <v>24.896248850000006</v>
      </c>
      <c r="I50" s="62"/>
      <c r="J50" s="63"/>
      <c r="K50" s="53"/>
      <c r="L50" s="54">
        <f>SUM(L47:L49)</f>
        <v>25.330236220000003</v>
      </c>
      <c r="M50" s="62"/>
      <c r="N50" s="37">
        <f t="shared" si="57"/>
        <v>0.43398736999999699</v>
      </c>
      <c r="O50" s="38">
        <f t="shared" si="44"/>
        <v>1.7431837728437427E-2</v>
      </c>
      <c r="Q50" s="63"/>
      <c r="R50" s="53"/>
      <c r="S50" s="54">
        <f>SUM(S47:S49)</f>
        <v>27.035236220000005</v>
      </c>
      <c r="T50" s="62"/>
      <c r="U50" s="37">
        <f t="shared" si="1"/>
        <v>1.7050000000000018</v>
      </c>
      <c r="V50" s="38">
        <f t="shared" si="2"/>
        <v>6.7310860632787323E-2</v>
      </c>
      <c r="X50" s="63"/>
      <c r="Y50" s="53"/>
      <c r="Z50" s="54">
        <f>SUM(Z47:Z49)</f>
        <v>29.180236220000001</v>
      </c>
      <c r="AA50" s="62"/>
      <c r="AB50" s="37">
        <f t="shared" si="3"/>
        <v>2.144999999999996</v>
      </c>
      <c r="AC50" s="38">
        <f t="shared" si="4"/>
        <v>7.9340900983627338E-2</v>
      </c>
      <c r="AE50" s="63"/>
      <c r="AF50" s="53"/>
      <c r="AG50" s="54">
        <f>SUM(AG47:AG49)</f>
        <v>30.483236220000006</v>
      </c>
      <c r="AH50" s="62"/>
      <c r="AI50" s="37">
        <f t="shared" si="5"/>
        <v>1.3030000000000044</v>
      </c>
      <c r="AJ50" s="38">
        <f t="shared" si="6"/>
        <v>4.4653511033160662E-2</v>
      </c>
      <c r="AL50" s="63"/>
      <c r="AM50" s="53"/>
      <c r="AN50" s="54">
        <f>SUM(AN47:AN49)</f>
        <v>31.632236220000006</v>
      </c>
      <c r="AO50" s="62"/>
      <c r="AP50" s="37">
        <f t="shared" si="7"/>
        <v>1.1490000000000009</v>
      </c>
      <c r="AQ50" s="38">
        <f t="shared" si="8"/>
        <v>3.7692848348107599E-2</v>
      </c>
    </row>
    <row r="51" spans="2:43" ht="25" x14ac:dyDescent="0.25">
      <c r="B51" s="65" t="s">
        <v>31</v>
      </c>
      <c r="C51" s="21"/>
      <c r="D51" s="22" t="s">
        <v>20</v>
      </c>
      <c r="E51" s="23"/>
      <c r="F51" s="66">
        <f>'Proposed Rates'!D181</f>
        <v>3.3999999999999998E-3</v>
      </c>
      <c r="G51" s="58">
        <f>G49</f>
        <v>485.74500000000006</v>
      </c>
      <c r="H51" s="67">
        <f t="shared" ref="H51:H53" si="58">G51*F51</f>
        <v>1.6515330000000001</v>
      </c>
      <c r="I51" s="27"/>
      <c r="J51" s="66">
        <f>'Proposed Rates'!E181</f>
        <v>3.3999999999999998E-3</v>
      </c>
      <c r="K51" s="58">
        <f>K49</f>
        <v>485.74500000000006</v>
      </c>
      <c r="L51" s="67">
        <f t="shared" ref="L51:L53" si="59">K51*J51</f>
        <v>1.6515330000000001</v>
      </c>
      <c r="M51" s="27"/>
      <c r="N51" s="30">
        <f t="shared" si="57"/>
        <v>0</v>
      </c>
      <c r="O51" s="68">
        <f t="shared" si="44"/>
        <v>0</v>
      </c>
      <c r="Q51" s="66">
        <f>'Proposed Rates'!F181</f>
        <v>3.3999999999999998E-3</v>
      </c>
      <c r="R51" s="58">
        <f>R49</f>
        <v>485.74500000000006</v>
      </c>
      <c r="S51" s="67">
        <f t="shared" ref="S51:S53" si="60">R51*Q51</f>
        <v>1.6515330000000001</v>
      </c>
      <c r="T51" s="27"/>
      <c r="U51" s="30">
        <f t="shared" si="1"/>
        <v>0</v>
      </c>
      <c r="V51" s="68">
        <f t="shared" si="2"/>
        <v>0</v>
      </c>
      <c r="X51" s="66">
        <f>'Proposed Rates'!G181</f>
        <v>3.3999999999999998E-3</v>
      </c>
      <c r="Y51" s="58">
        <f>Y49</f>
        <v>485.74500000000006</v>
      </c>
      <c r="Z51" s="67">
        <f t="shared" ref="Z51:Z53" si="61">Y51*X51</f>
        <v>1.6515330000000001</v>
      </c>
      <c r="AA51" s="27"/>
      <c r="AB51" s="30">
        <f t="shared" si="3"/>
        <v>0</v>
      </c>
      <c r="AC51" s="68">
        <f t="shared" si="4"/>
        <v>0</v>
      </c>
      <c r="AE51" s="66">
        <f>'Proposed Rates'!H181</f>
        <v>3.3999999999999998E-3</v>
      </c>
      <c r="AF51" s="58">
        <f>AF49</f>
        <v>485.74500000000006</v>
      </c>
      <c r="AG51" s="67">
        <f t="shared" ref="AG51:AG53" si="62">AF51*AE51</f>
        <v>1.6515330000000001</v>
      </c>
      <c r="AH51" s="27"/>
      <c r="AI51" s="30">
        <f t="shared" si="5"/>
        <v>0</v>
      </c>
      <c r="AJ51" s="68">
        <f t="shared" si="6"/>
        <v>0</v>
      </c>
      <c r="AL51" s="66">
        <f>'Proposed Rates'!I181</f>
        <v>3.3999999999999998E-3</v>
      </c>
      <c r="AM51" s="58">
        <f>AM49</f>
        <v>485.74500000000006</v>
      </c>
      <c r="AN51" s="67">
        <f t="shared" ref="AN51:AN53" si="63">AM51*AL51</f>
        <v>1.6515330000000001</v>
      </c>
      <c r="AO51" s="27"/>
      <c r="AP51" s="30">
        <f t="shared" si="7"/>
        <v>0</v>
      </c>
      <c r="AQ51" s="68">
        <f t="shared" si="8"/>
        <v>0</v>
      </c>
    </row>
    <row r="52" spans="2:43" ht="25" x14ac:dyDescent="0.25">
      <c r="B52" s="65" t="s">
        <v>32</v>
      </c>
      <c r="C52" s="21"/>
      <c r="D52" s="22" t="s">
        <v>20</v>
      </c>
      <c r="E52" s="23"/>
      <c r="F52" s="66">
        <f>'Proposed Rates'!D195</f>
        <v>5.0000000000000001E-4</v>
      </c>
      <c r="G52" s="58">
        <f>G49</f>
        <v>485.74500000000006</v>
      </c>
      <c r="H52" s="67">
        <f t="shared" si="58"/>
        <v>0.24287250000000005</v>
      </c>
      <c r="I52" s="27"/>
      <c r="J52" s="66">
        <f>'Proposed Rates'!E195</f>
        <v>5.0000000000000001E-4</v>
      </c>
      <c r="K52" s="58">
        <f>K49</f>
        <v>485.74500000000006</v>
      </c>
      <c r="L52" s="67">
        <f t="shared" si="59"/>
        <v>0.24287250000000005</v>
      </c>
      <c r="M52" s="27"/>
      <c r="N52" s="30">
        <f t="shared" si="57"/>
        <v>0</v>
      </c>
      <c r="O52" s="68">
        <f t="shared" si="44"/>
        <v>0</v>
      </c>
      <c r="Q52" s="66">
        <f>'Proposed Rates'!F195</f>
        <v>5.0000000000000001E-4</v>
      </c>
      <c r="R52" s="58">
        <f>R49</f>
        <v>485.74500000000006</v>
      </c>
      <c r="S52" s="67">
        <f t="shared" si="60"/>
        <v>0.24287250000000005</v>
      </c>
      <c r="T52" s="27"/>
      <c r="U52" s="30">
        <f t="shared" si="1"/>
        <v>0</v>
      </c>
      <c r="V52" s="68">
        <f t="shared" si="2"/>
        <v>0</v>
      </c>
      <c r="X52" s="66">
        <f>'Proposed Rates'!G195</f>
        <v>5.0000000000000001E-4</v>
      </c>
      <c r="Y52" s="58">
        <f>Y49</f>
        <v>485.74500000000006</v>
      </c>
      <c r="Z52" s="67">
        <f t="shared" si="61"/>
        <v>0.24287250000000005</v>
      </c>
      <c r="AA52" s="27"/>
      <c r="AB52" s="30">
        <f t="shared" si="3"/>
        <v>0</v>
      </c>
      <c r="AC52" s="68">
        <f t="shared" si="4"/>
        <v>0</v>
      </c>
      <c r="AE52" s="66">
        <f>'Proposed Rates'!H195</f>
        <v>5.0000000000000001E-4</v>
      </c>
      <c r="AF52" s="58">
        <f>AF49</f>
        <v>485.74500000000006</v>
      </c>
      <c r="AG52" s="67">
        <f t="shared" si="62"/>
        <v>0.24287250000000005</v>
      </c>
      <c r="AH52" s="27"/>
      <c r="AI52" s="30">
        <f t="shared" si="5"/>
        <v>0</v>
      </c>
      <c r="AJ52" s="68">
        <f t="shared" si="6"/>
        <v>0</v>
      </c>
      <c r="AL52" s="66">
        <f>'Proposed Rates'!I195</f>
        <v>5.0000000000000001E-4</v>
      </c>
      <c r="AM52" s="58">
        <f>AM49</f>
        <v>485.74500000000006</v>
      </c>
      <c r="AN52" s="67">
        <f t="shared" si="63"/>
        <v>0.24287250000000005</v>
      </c>
      <c r="AO52" s="27"/>
      <c r="AP52" s="30">
        <f t="shared" si="7"/>
        <v>0</v>
      </c>
      <c r="AQ52" s="68">
        <f t="shared" si="8"/>
        <v>0</v>
      </c>
    </row>
    <row r="53" spans="2:43" x14ac:dyDescent="0.25">
      <c r="B53" s="21" t="s">
        <v>33</v>
      </c>
      <c r="C53" s="21"/>
      <c r="D53" s="22" t="s">
        <v>17</v>
      </c>
      <c r="E53" s="23"/>
      <c r="F53" s="66">
        <f>'Proposed Rates'!D209</f>
        <v>0.25</v>
      </c>
      <c r="G53" s="25">
        <v>1</v>
      </c>
      <c r="H53" s="67">
        <f t="shared" si="58"/>
        <v>0.25</v>
      </c>
      <c r="I53" s="27"/>
      <c r="J53" s="66">
        <f>'Proposed Rates'!E209</f>
        <v>0.62</v>
      </c>
      <c r="K53" s="29">
        <v>1</v>
      </c>
      <c r="L53" s="67">
        <f t="shared" si="59"/>
        <v>0.62</v>
      </c>
      <c r="M53" s="27"/>
      <c r="N53" s="30">
        <f t="shared" si="57"/>
        <v>0.37</v>
      </c>
      <c r="O53" s="68">
        <f t="shared" si="44"/>
        <v>1.48</v>
      </c>
      <c r="Q53" s="66">
        <f>'Proposed Rates'!F209</f>
        <v>0.64</v>
      </c>
      <c r="R53" s="29">
        <v>1</v>
      </c>
      <c r="S53" s="67">
        <f t="shared" si="60"/>
        <v>0.64</v>
      </c>
      <c r="T53" s="27"/>
      <c r="U53" s="30">
        <f t="shared" si="1"/>
        <v>2.0000000000000018E-2</v>
      </c>
      <c r="V53" s="68">
        <f t="shared" si="2"/>
        <v>3.2258064516129059E-2</v>
      </c>
      <c r="X53" s="66">
        <f>'Proposed Rates'!G209</f>
        <v>0.66</v>
      </c>
      <c r="Y53" s="29">
        <v>1</v>
      </c>
      <c r="Z53" s="67">
        <f t="shared" si="61"/>
        <v>0.66</v>
      </c>
      <c r="AA53" s="27"/>
      <c r="AB53" s="30">
        <f t="shared" si="3"/>
        <v>2.0000000000000018E-2</v>
      </c>
      <c r="AC53" s="68">
        <f t="shared" si="4"/>
        <v>3.1250000000000028E-2</v>
      </c>
      <c r="AE53" s="66">
        <f>'Proposed Rates'!H209</f>
        <v>0.68</v>
      </c>
      <c r="AF53" s="29">
        <v>1</v>
      </c>
      <c r="AG53" s="67">
        <f t="shared" si="62"/>
        <v>0.68</v>
      </c>
      <c r="AH53" s="27"/>
      <c r="AI53" s="30">
        <f t="shared" si="5"/>
        <v>2.0000000000000018E-2</v>
      </c>
      <c r="AJ53" s="68">
        <f t="shared" si="6"/>
        <v>3.0303030303030328E-2</v>
      </c>
      <c r="AL53" s="66">
        <f>'Proposed Rates'!I209</f>
        <v>0.7</v>
      </c>
      <c r="AM53" s="29">
        <v>1</v>
      </c>
      <c r="AN53" s="67">
        <f t="shared" si="63"/>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305.5</v>
      </c>
      <c r="H54" s="67">
        <f t="shared" ref="H54:H56" si="64">G54*F54</f>
        <v>30.855500000000003</v>
      </c>
      <c r="I54" s="27"/>
      <c r="J54" s="66">
        <f>'Proposed Rates'!E222</f>
        <v>0.10100000000000001</v>
      </c>
      <c r="K54" s="71">
        <f>$G$54</f>
        <v>305.5</v>
      </c>
      <c r="L54" s="67">
        <f t="shared" ref="L54:L56" si="65">K54*J54</f>
        <v>30.855500000000003</v>
      </c>
      <c r="M54" s="27"/>
      <c r="N54" s="30">
        <f t="shared" si="57"/>
        <v>0</v>
      </c>
      <c r="O54" s="68">
        <f t="shared" si="44"/>
        <v>0</v>
      </c>
      <c r="Q54" s="66">
        <f>'Proposed Rates'!F222</f>
        <v>0.10100000000000001</v>
      </c>
      <c r="R54" s="71">
        <f>$G$54</f>
        <v>305.5</v>
      </c>
      <c r="S54" s="67">
        <f t="shared" ref="S54:S56" si="66">R54*Q54</f>
        <v>30.855500000000003</v>
      </c>
      <c r="T54" s="27"/>
      <c r="U54" s="30">
        <f t="shared" si="1"/>
        <v>0</v>
      </c>
      <c r="V54" s="68">
        <f t="shared" si="2"/>
        <v>0</v>
      </c>
      <c r="X54" s="66">
        <f>'Proposed Rates'!G222</f>
        <v>0.10100000000000001</v>
      </c>
      <c r="Y54" s="71">
        <f>$G$54</f>
        <v>305.5</v>
      </c>
      <c r="Z54" s="67">
        <f t="shared" ref="Z54:Z56" si="67">Y54*X54</f>
        <v>30.855500000000003</v>
      </c>
      <c r="AA54" s="27"/>
      <c r="AB54" s="30">
        <f t="shared" si="3"/>
        <v>0</v>
      </c>
      <c r="AC54" s="68">
        <f t="shared" si="4"/>
        <v>0</v>
      </c>
      <c r="AE54" s="66">
        <f>'Proposed Rates'!H222</f>
        <v>0.10100000000000001</v>
      </c>
      <c r="AF54" s="71">
        <f>$G$54</f>
        <v>305.5</v>
      </c>
      <c r="AG54" s="67">
        <f t="shared" ref="AG54:AG56" si="68">AF54*AE54</f>
        <v>30.855500000000003</v>
      </c>
      <c r="AH54" s="27"/>
      <c r="AI54" s="30">
        <f t="shared" si="5"/>
        <v>0</v>
      </c>
      <c r="AJ54" s="68">
        <f t="shared" si="6"/>
        <v>0</v>
      </c>
      <c r="AL54" s="66">
        <f>'Proposed Rates'!I222</f>
        <v>0.10100000000000001</v>
      </c>
      <c r="AM54" s="71">
        <f>$G$54</f>
        <v>305.5</v>
      </c>
      <c r="AN54" s="67">
        <f t="shared" ref="AN54:AN56" si="69">AM54*AL54</f>
        <v>30.855500000000003</v>
      </c>
      <c r="AO54" s="27"/>
      <c r="AP54" s="30">
        <f t="shared" si="7"/>
        <v>0</v>
      </c>
      <c r="AQ54" s="68">
        <f t="shared" si="8"/>
        <v>0</v>
      </c>
    </row>
    <row r="55" spans="2:43" x14ac:dyDescent="0.25">
      <c r="B55" s="43" t="s">
        <v>35</v>
      </c>
      <c r="C55" s="21"/>
      <c r="D55" s="22"/>
      <c r="E55" s="23"/>
      <c r="F55" s="66">
        <f>'Proposed Rates'!D223</f>
        <v>0.14399999999999999</v>
      </c>
      <c r="G55" s="71">
        <f>0.17*$F$18</f>
        <v>79.900000000000006</v>
      </c>
      <c r="H55" s="67">
        <f t="shared" si="64"/>
        <v>11.505599999999999</v>
      </c>
      <c r="I55" s="27"/>
      <c r="J55" s="66">
        <f>'Proposed Rates'!E223</f>
        <v>0.14399999999999999</v>
      </c>
      <c r="K55" s="71">
        <f>$G$55</f>
        <v>79.900000000000006</v>
      </c>
      <c r="L55" s="67">
        <f t="shared" si="65"/>
        <v>11.505599999999999</v>
      </c>
      <c r="M55" s="27"/>
      <c r="N55" s="30">
        <f t="shared" si="57"/>
        <v>0</v>
      </c>
      <c r="O55" s="68">
        <f t="shared" si="44"/>
        <v>0</v>
      </c>
      <c r="Q55" s="66">
        <f>'Proposed Rates'!F223</f>
        <v>0.14399999999999999</v>
      </c>
      <c r="R55" s="71">
        <f>$G$55</f>
        <v>79.900000000000006</v>
      </c>
      <c r="S55" s="67">
        <f t="shared" si="66"/>
        <v>11.505599999999999</v>
      </c>
      <c r="T55" s="27"/>
      <c r="U55" s="30">
        <f t="shared" si="1"/>
        <v>0</v>
      </c>
      <c r="V55" s="68">
        <f t="shared" si="2"/>
        <v>0</v>
      </c>
      <c r="X55" s="66">
        <f>'Proposed Rates'!G223</f>
        <v>0.14399999999999999</v>
      </c>
      <c r="Y55" s="71">
        <f>$G$55</f>
        <v>79.900000000000006</v>
      </c>
      <c r="Z55" s="67">
        <f t="shared" si="67"/>
        <v>11.505599999999999</v>
      </c>
      <c r="AA55" s="27"/>
      <c r="AB55" s="30">
        <f t="shared" si="3"/>
        <v>0</v>
      </c>
      <c r="AC55" s="68">
        <f t="shared" si="4"/>
        <v>0</v>
      </c>
      <c r="AE55" s="66">
        <f>'Proposed Rates'!H223</f>
        <v>0.14399999999999999</v>
      </c>
      <c r="AF55" s="71">
        <f>$G$55</f>
        <v>79.900000000000006</v>
      </c>
      <c r="AG55" s="67">
        <f t="shared" si="68"/>
        <v>11.505599999999999</v>
      </c>
      <c r="AH55" s="27"/>
      <c r="AI55" s="30">
        <f t="shared" si="5"/>
        <v>0</v>
      </c>
      <c r="AJ55" s="68">
        <f t="shared" si="6"/>
        <v>0</v>
      </c>
      <c r="AL55" s="66">
        <f>'Proposed Rates'!I223</f>
        <v>0.14399999999999999</v>
      </c>
      <c r="AM55" s="71">
        <f>$G$55</f>
        <v>79.900000000000006</v>
      </c>
      <c r="AN55" s="67">
        <f t="shared" si="69"/>
        <v>11.505599999999999</v>
      </c>
      <c r="AO55" s="27"/>
      <c r="AP55" s="30">
        <f t="shared" si="7"/>
        <v>0</v>
      </c>
      <c r="AQ55" s="68">
        <f t="shared" si="8"/>
        <v>0</v>
      </c>
    </row>
    <row r="56" spans="2:43" x14ac:dyDescent="0.25">
      <c r="B56" s="11" t="s">
        <v>36</v>
      </c>
      <c r="C56" s="21"/>
      <c r="D56" s="22"/>
      <c r="E56" s="23"/>
      <c r="F56" s="66">
        <f>'Proposed Rates'!D224</f>
        <v>0.20799999999999999</v>
      </c>
      <c r="G56" s="71">
        <f>0.18*$F$18</f>
        <v>84.6</v>
      </c>
      <c r="H56" s="67">
        <f t="shared" si="64"/>
        <v>17.596799999999998</v>
      </c>
      <c r="I56" s="27"/>
      <c r="J56" s="66">
        <f>'Proposed Rates'!E224</f>
        <v>0.20799999999999999</v>
      </c>
      <c r="K56" s="71">
        <f>$G$56</f>
        <v>84.6</v>
      </c>
      <c r="L56" s="67">
        <f t="shared" si="65"/>
        <v>17.596799999999998</v>
      </c>
      <c r="M56" s="27"/>
      <c r="N56" s="30">
        <f t="shared" si="57"/>
        <v>0</v>
      </c>
      <c r="O56" s="68">
        <f t="shared" si="44"/>
        <v>0</v>
      </c>
      <c r="Q56" s="66">
        <f>'Proposed Rates'!F224</f>
        <v>0.20799999999999999</v>
      </c>
      <c r="R56" s="71">
        <f>$G$56</f>
        <v>84.6</v>
      </c>
      <c r="S56" s="67">
        <f t="shared" si="66"/>
        <v>17.596799999999998</v>
      </c>
      <c r="T56" s="27"/>
      <c r="U56" s="30">
        <f t="shared" si="1"/>
        <v>0</v>
      </c>
      <c r="V56" s="68">
        <f t="shared" si="2"/>
        <v>0</v>
      </c>
      <c r="X56" s="66">
        <f>'Proposed Rates'!G224</f>
        <v>0.20799999999999999</v>
      </c>
      <c r="Y56" s="71">
        <f>$G$56</f>
        <v>84.6</v>
      </c>
      <c r="Z56" s="67">
        <f t="shared" si="67"/>
        <v>17.596799999999998</v>
      </c>
      <c r="AA56" s="27"/>
      <c r="AB56" s="30">
        <f t="shared" si="3"/>
        <v>0</v>
      </c>
      <c r="AC56" s="68">
        <f t="shared" si="4"/>
        <v>0</v>
      </c>
      <c r="AE56" s="66">
        <f>'Proposed Rates'!H224</f>
        <v>0.20799999999999999</v>
      </c>
      <c r="AF56" s="71">
        <f>$G$56</f>
        <v>84.6</v>
      </c>
      <c r="AG56" s="67">
        <f t="shared" si="68"/>
        <v>17.596799999999998</v>
      </c>
      <c r="AH56" s="27"/>
      <c r="AI56" s="30">
        <f t="shared" si="5"/>
        <v>0</v>
      </c>
      <c r="AJ56" s="68">
        <f t="shared" si="6"/>
        <v>0</v>
      </c>
      <c r="AL56" s="66">
        <f>'Proposed Rates'!I224</f>
        <v>0.20799999999999999</v>
      </c>
      <c r="AM56" s="71">
        <f>$G$56</f>
        <v>84.6</v>
      </c>
      <c r="AN56" s="67">
        <f t="shared" si="69"/>
        <v>17.596799999999998</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470</v>
      </c>
      <c r="H57" s="67">
        <f>G57*F57</f>
        <v>55.93</v>
      </c>
      <c r="I57" s="77"/>
      <c r="J57" s="66">
        <f>'Proposed Rates'!E226</f>
        <v>0.11899999999999999</v>
      </c>
      <c r="K57" s="76">
        <f>$G$57</f>
        <v>470</v>
      </c>
      <c r="L57" s="67">
        <f>K57*J57</f>
        <v>55.93</v>
      </c>
      <c r="M57" s="77"/>
      <c r="N57" s="78">
        <f t="shared" si="57"/>
        <v>0</v>
      </c>
      <c r="O57" s="68">
        <f t="shared" si="44"/>
        <v>0</v>
      </c>
      <c r="Q57" s="66">
        <f>'Proposed Rates'!F226</f>
        <v>0.11899999999999999</v>
      </c>
      <c r="R57" s="76">
        <f>$G$57</f>
        <v>470</v>
      </c>
      <c r="S57" s="67">
        <f>R57*Q57</f>
        <v>55.93</v>
      </c>
      <c r="T57" s="77"/>
      <c r="U57" s="78">
        <f t="shared" si="1"/>
        <v>0</v>
      </c>
      <c r="V57" s="68">
        <f t="shared" si="2"/>
        <v>0</v>
      </c>
      <c r="X57" s="66">
        <f>'Proposed Rates'!G226</f>
        <v>0.11899999999999999</v>
      </c>
      <c r="Y57" s="76">
        <f>$G$57</f>
        <v>470</v>
      </c>
      <c r="Z57" s="67">
        <f>Y57*X57</f>
        <v>55.93</v>
      </c>
      <c r="AA57" s="77"/>
      <c r="AB57" s="78">
        <f t="shared" si="3"/>
        <v>0</v>
      </c>
      <c r="AC57" s="68">
        <f t="shared" si="4"/>
        <v>0</v>
      </c>
      <c r="AE57" s="66">
        <f>'Proposed Rates'!H226</f>
        <v>0.11899999999999999</v>
      </c>
      <c r="AF57" s="76">
        <f>$G$57</f>
        <v>470</v>
      </c>
      <c r="AG57" s="67">
        <f>AF57*AE57</f>
        <v>55.93</v>
      </c>
      <c r="AH57" s="77"/>
      <c r="AI57" s="78">
        <f t="shared" si="5"/>
        <v>0</v>
      </c>
      <c r="AJ57" s="68">
        <f t="shared" si="6"/>
        <v>0</v>
      </c>
      <c r="AL57" s="66">
        <f>'Proposed Rates'!I226</f>
        <v>0.11899999999999999</v>
      </c>
      <c r="AM57" s="76">
        <f>$G$57</f>
        <v>470</v>
      </c>
      <c r="AN57" s="67">
        <f>AM57*AL57</f>
        <v>55.93</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7"/>
        <v>0</v>
      </c>
      <c r="O58" s="68" t="str">
        <f t="shared" si="44"/>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86.998554350000006</v>
      </c>
      <c r="I60" s="94"/>
      <c r="J60" s="95"/>
      <c r="K60" s="95"/>
      <c r="L60" s="93">
        <f>SUM(L51:L56,L50)</f>
        <v>87.802541720000008</v>
      </c>
      <c r="M60" s="96"/>
      <c r="N60" s="97">
        <f t="shared" ref="N60" si="70">L60-H60</f>
        <v>0.80398737000000153</v>
      </c>
      <c r="O60" s="98">
        <f t="shared" ref="O60" si="71">IF((H60)=0,"",(N60/H60))</f>
        <v>9.2413876989899824E-3</v>
      </c>
      <c r="Q60" s="95"/>
      <c r="R60" s="95"/>
      <c r="S60" s="93">
        <f>SUM(S51:S56,S50)</f>
        <v>89.527541720000002</v>
      </c>
      <c r="T60" s="96"/>
      <c r="U60" s="97">
        <f t="shared" si="1"/>
        <v>1.7249999999999943</v>
      </c>
      <c r="V60" s="98">
        <f>IF((L60)=0,"",(U60/L60))</f>
        <v>1.9646356087287015E-2</v>
      </c>
      <c r="X60" s="95"/>
      <c r="Y60" s="95"/>
      <c r="Z60" s="93">
        <f>SUM(Z51:Z56,Z50)</f>
        <v>91.692541719999994</v>
      </c>
      <c r="AA60" s="96"/>
      <c r="AB60" s="97">
        <f t="shared" si="3"/>
        <v>2.164999999999992</v>
      </c>
      <c r="AC60" s="98">
        <f>IF((S60)=0,"",(AB60/S60))</f>
        <v>2.4182502483661314E-2</v>
      </c>
      <c r="AE60" s="95"/>
      <c r="AF60" s="95"/>
      <c r="AG60" s="93">
        <f>SUM(AG51:AG56,AG50)</f>
        <v>93.015541720000016</v>
      </c>
      <c r="AH60" s="96"/>
      <c r="AI60" s="97">
        <f t="shared" ref="AI60:AI64" si="72">AG60-Z60</f>
        <v>1.3230000000000217</v>
      </c>
      <c r="AJ60" s="98">
        <f>IF((Z60)=0,"",(AI60/Z60))</f>
        <v>1.4428654448690549E-2</v>
      </c>
      <c r="AL60" s="95"/>
      <c r="AM60" s="95"/>
      <c r="AN60" s="93">
        <f>SUM(AN51:AN56,AN50)</f>
        <v>94.184541720000013</v>
      </c>
      <c r="AO60" s="96"/>
      <c r="AP60" s="97">
        <f t="shared" ref="AP60:AP64" si="73">AN60-AG60</f>
        <v>1.1689999999999969</v>
      </c>
      <c r="AQ60" s="98">
        <f>IF((AG60)=0,"",(AP60/AG60))</f>
        <v>1.2567792203145777E-2</v>
      </c>
    </row>
    <row r="61" spans="2:43" x14ac:dyDescent="0.25">
      <c r="B61" s="99" t="s">
        <v>40</v>
      </c>
      <c r="C61" s="21"/>
      <c r="D61" s="21"/>
      <c r="E61" s="21"/>
      <c r="F61" s="100">
        <v>0.13</v>
      </c>
      <c r="G61" s="101"/>
      <c r="H61" s="102">
        <f>H60*F61</f>
        <v>11.309812065500001</v>
      </c>
      <c r="I61" s="103"/>
      <c r="J61" s="104">
        <v>0.13</v>
      </c>
      <c r="K61" s="103"/>
      <c r="L61" s="105">
        <f>L60*J61</f>
        <v>11.414330423600001</v>
      </c>
      <c r="M61" s="106"/>
      <c r="N61" s="107">
        <f t="shared" si="57"/>
        <v>0.10451835809999999</v>
      </c>
      <c r="O61" s="108">
        <f t="shared" si="44"/>
        <v>9.2413876989899633E-3</v>
      </c>
      <c r="Q61" s="104">
        <v>0.13</v>
      </c>
      <c r="R61" s="103"/>
      <c r="S61" s="105">
        <f>S60*Q61</f>
        <v>11.638580423600001</v>
      </c>
      <c r="T61" s="106"/>
      <c r="U61" s="107">
        <f t="shared" si="1"/>
        <v>0.22424999999999962</v>
      </c>
      <c r="V61" s="108">
        <f t="shared" ref="V61:V70" si="74">IF((L61)=0,"",(U61/L61))</f>
        <v>1.9646356087287046E-2</v>
      </c>
      <c r="X61" s="104">
        <v>0.13</v>
      </c>
      <c r="Y61" s="103"/>
      <c r="Z61" s="105">
        <f>Z60*X61</f>
        <v>11.9200304236</v>
      </c>
      <c r="AA61" s="106"/>
      <c r="AB61" s="107">
        <f t="shared" si="3"/>
        <v>0.28144999999999953</v>
      </c>
      <c r="AC61" s="108">
        <f t="shared" ref="AC61:AC70" si="75">IF((S61)=0,"",(AB61/S61))</f>
        <v>2.4182502483661363E-2</v>
      </c>
      <c r="AE61" s="104">
        <v>0.13</v>
      </c>
      <c r="AF61" s="103"/>
      <c r="AG61" s="105">
        <f>AG60*AE61</f>
        <v>12.092020423600003</v>
      </c>
      <c r="AH61" s="106"/>
      <c r="AI61" s="107">
        <f t="shared" si="72"/>
        <v>0.17199000000000275</v>
      </c>
      <c r="AJ61" s="108">
        <f t="shared" ref="AJ61:AJ70" si="76">IF((Z61)=0,"",(AI61/Z61))</f>
        <v>1.4428654448690542E-2</v>
      </c>
      <c r="AL61" s="104">
        <v>0.13</v>
      </c>
      <c r="AM61" s="103"/>
      <c r="AN61" s="105">
        <f>AN60*AL61</f>
        <v>12.243990423600001</v>
      </c>
      <c r="AO61" s="106"/>
      <c r="AP61" s="107">
        <f t="shared" si="73"/>
        <v>0.15196999999999861</v>
      </c>
      <c r="AQ61" s="108">
        <f t="shared" ref="AQ61:AQ70" si="77">IF((AG61)=0,"",(AP61/AG61))</f>
        <v>1.2567792203145694E-2</v>
      </c>
    </row>
    <row r="62" spans="2:43" ht="13" x14ac:dyDescent="0.25">
      <c r="B62" s="109" t="s">
        <v>41</v>
      </c>
      <c r="C62" s="21"/>
      <c r="D62" s="21"/>
      <c r="E62" s="21"/>
      <c r="F62" s="110"/>
      <c r="G62" s="101"/>
      <c r="H62" s="102">
        <f>H60+H61</f>
        <v>98.308366415500004</v>
      </c>
      <c r="I62" s="103"/>
      <c r="J62" s="103"/>
      <c r="K62" s="103"/>
      <c r="L62" s="105">
        <f>L60+L61</f>
        <v>99.216872143600014</v>
      </c>
      <c r="M62" s="106"/>
      <c r="N62" s="107">
        <f t="shared" si="57"/>
        <v>0.9085057281000104</v>
      </c>
      <c r="O62" s="108">
        <f t="shared" si="44"/>
        <v>9.2413876989900709E-3</v>
      </c>
      <c r="Q62" s="103"/>
      <c r="R62" s="103"/>
      <c r="S62" s="105">
        <f>S60+S61</f>
        <v>101.16612214360001</v>
      </c>
      <c r="T62" s="106"/>
      <c r="U62" s="107">
        <f t="shared" si="1"/>
        <v>1.9492499999999922</v>
      </c>
      <c r="V62" s="108">
        <f t="shared" si="74"/>
        <v>1.9646356087287001E-2</v>
      </c>
      <c r="X62" s="103"/>
      <c r="Y62" s="103"/>
      <c r="Z62" s="105">
        <f>Z60+Z61</f>
        <v>103.61257214359999</v>
      </c>
      <c r="AA62" s="106"/>
      <c r="AB62" s="107">
        <f t="shared" si="3"/>
        <v>2.4464499999999845</v>
      </c>
      <c r="AC62" s="108">
        <f t="shared" si="75"/>
        <v>2.4182502483661248E-2</v>
      </c>
      <c r="AE62" s="103"/>
      <c r="AF62" s="103"/>
      <c r="AG62" s="105">
        <f>AG60+AG61</f>
        <v>105.10756214360002</v>
      </c>
      <c r="AH62" s="106"/>
      <c r="AI62" s="107">
        <f t="shared" si="72"/>
        <v>1.4949900000000298</v>
      </c>
      <c r="AJ62" s="108">
        <f t="shared" si="76"/>
        <v>1.4428654448690601E-2</v>
      </c>
      <c r="AL62" s="103"/>
      <c r="AM62" s="103"/>
      <c r="AN62" s="105">
        <f>AN60+AN61</f>
        <v>106.42853214360001</v>
      </c>
      <c r="AO62" s="106"/>
      <c r="AP62" s="107">
        <f t="shared" si="73"/>
        <v>1.3209699999999884</v>
      </c>
      <c r="AQ62" s="108">
        <f t="shared" si="77"/>
        <v>1.2567792203145699E-2</v>
      </c>
    </row>
    <row r="63" spans="2:43" ht="15.75" customHeight="1" x14ac:dyDescent="0.25">
      <c r="B63" s="405" t="s">
        <v>127</v>
      </c>
      <c r="C63" s="405"/>
      <c r="D63" s="405"/>
      <c r="E63" s="21"/>
      <c r="F63" s="267">
        <f>'Proposed Rates'!D268</f>
        <v>0.318</v>
      </c>
      <c r="G63" s="101"/>
      <c r="H63" s="111">
        <f>F63*H60</f>
        <v>27.665540283300004</v>
      </c>
      <c r="I63" s="103"/>
      <c r="J63" s="268">
        <f>'Proposed Rates'!E268</f>
        <v>0.318</v>
      </c>
      <c r="K63" s="103"/>
      <c r="L63" s="174">
        <f>J63*L60</f>
        <v>27.921208266960004</v>
      </c>
      <c r="M63" s="106"/>
      <c r="N63" s="112">
        <f t="shared" si="57"/>
        <v>0.25566798366000043</v>
      </c>
      <c r="O63" s="113">
        <f t="shared" si="44"/>
        <v>9.2413876989899807E-3</v>
      </c>
      <c r="Q63" s="268">
        <f>'Proposed Rates'!F268</f>
        <v>0.318</v>
      </c>
      <c r="R63" s="103"/>
      <c r="S63" s="174">
        <f>Q63*S60</f>
        <v>28.46975826696</v>
      </c>
      <c r="T63" s="106"/>
      <c r="U63" s="112">
        <f t="shared" si="1"/>
        <v>0.54854999999999521</v>
      </c>
      <c r="V63" s="113">
        <f t="shared" si="74"/>
        <v>1.9646356087286907E-2</v>
      </c>
      <c r="X63" s="268">
        <f>'Proposed Rates'!G268</f>
        <v>0.318</v>
      </c>
      <c r="Y63" s="103"/>
      <c r="Z63" s="174">
        <f>X63*Z60</f>
        <v>29.158228266959998</v>
      </c>
      <c r="AA63" s="106"/>
      <c r="AB63" s="112">
        <f t="shared" si="3"/>
        <v>0.68846999999999881</v>
      </c>
      <c r="AC63" s="113">
        <f t="shared" si="75"/>
        <v>2.4182502483661363E-2</v>
      </c>
      <c r="AE63" s="268">
        <f>'Proposed Rates'!H268</f>
        <v>0.318</v>
      </c>
      <c r="AF63" s="103"/>
      <c r="AG63" s="174">
        <f>AE63*AG60</f>
        <v>29.578942266960006</v>
      </c>
      <c r="AH63" s="106"/>
      <c r="AI63" s="112">
        <f t="shared" si="72"/>
        <v>0.42071400000000736</v>
      </c>
      <c r="AJ63" s="113">
        <f t="shared" si="76"/>
        <v>1.4428654448690565E-2</v>
      </c>
      <c r="AL63" s="268">
        <f>'Proposed Rates'!I268</f>
        <v>0.318</v>
      </c>
      <c r="AM63" s="103"/>
      <c r="AN63" s="174">
        <f>AL63*AN60</f>
        <v>29.950684266960003</v>
      </c>
      <c r="AO63" s="106"/>
      <c r="AP63" s="112">
        <f t="shared" si="73"/>
        <v>0.37174199999999757</v>
      </c>
      <c r="AQ63" s="113">
        <f t="shared" si="77"/>
        <v>1.2567792203145727E-2</v>
      </c>
    </row>
    <row r="64" spans="2:43" ht="13.5" customHeight="1" thickBot="1" x14ac:dyDescent="0.3">
      <c r="B64" s="406" t="s">
        <v>126</v>
      </c>
      <c r="C64" s="406"/>
      <c r="D64" s="406"/>
      <c r="E64" s="114"/>
      <c r="F64" s="115"/>
      <c r="G64" s="116"/>
      <c r="H64" s="117">
        <f>H62-H63</f>
        <v>70.6428261322</v>
      </c>
      <c r="I64" s="118"/>
      <c r="J64" s="118"/>
      <c r="K64" s="118"/>
      <c r="L64" s="119">
        <f>L62-L63</f>
        <v>71.295663876640006</v>
      </c>
      <c r="M64" s="120"/>
      <c r="N64" s="121">
        <f t="shared" si="57"/>
        <v>0.65283774444000642</v>
      </c>
      <c r="O64" s="122">
        <f t="shared" si="44"/>
        <v>9.241387698990057E-3</v>
      </c>
      <c r="Q64" s="118"/>
      <c r="R64" s="118"/>
      <c r="S64" s="119">
        <f>S62-S63</f>
        <v>72.696363876640007</v>
      </c>
      <c r="T64" s="120"/>
      <c r="U64" s="121">
        <f t="shared" si="1"/>
        <v>1.4007000000000005</v>
      </c>
      <c r="V64" s="122">
        <f t="shared" si="74"/>
        <v>1.9646356087287088E-2</v>
      </c>
      <c r="X64" s="118"/>
      <c r="Y64" s="118"/>
      <c r="Z64" s="119">
        <f>Z62-Z63</f>
        <v>74.454343876639996</v>
      </c>
      <c r="AA64" s="120"/>
      <c r="AB64" s="121">
        <f t="shared" si="3"/>
        <v>1.7579799999999892</v>
      </c>
      <c r="AC64" s="122">
        <f t="shared" si="75"/>
        <v>2.4182502483661255E-2</v>
      </c>
      <c r="AE64" s="118"/>
      <c r="AF64" s="118"/>
      <c r="AG64" s="119">
        <f>AG62-AG63</f>
        <v>75.528619876640022</v>
      </c>
      <c r="AH64" s="120"/>
      <c r="AI64" s="121">
        <f t="shared" si="72"/>
        <v>1.074276000000026</v>
      </c>
      <c r="AJ64" s="122">
        <f t="shared" si="76"/>
        <v>1.4428654448690662E-2</v>
      </c>
      <c r="AL64" s="118"/>
      <c r="AM64" s="118"/>
      <c r="AN64" s="119">
        <f>AN62-AN63</f>
        <v>76.477847876639999</v>
      </c>
      <c r="AO64" s="120"/>
      <c r="AP64" s="121">
        <f t="shared" si="73"/>
        <v>0.94922799999997665</v>
      </c>
      <c r="AQ64" s="122">
        <f t="shared" si="77"/>
        <v>1.25677922031455E-2</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82.970654350000018</v>
      </c>
      <c r="I66" s="134"/>
      <c r="J66" s="135"/>
      <c r="K66" s="135"/>
      <c r="L66" s="133">
        <f>SUM(L57:L58,L50,L51:L53)</f>
        <v>83.774641720000005</v>
      </c>
      <c r="M66" s="136"/>
      <c r="N66" s="137">
        <f t="shared" ref="N66:N70" si="78">L66-H66</f>
        <v>0.80398736999998732</v>
      </c>
      <c r="O66" s="98">
        <f t="shared" ref="O66:O70" si="79">IF((H66)=0,"",(N66/H66))</f>
        <v>9.6900208428931968E-3</v>
      </c>
      <c r="Q66" s="135"/>
      <c r="R66" s="135"/>
      <c r="S66" s="133">
        <f>SUM(S57:S58,S50,S51:S53)</f>
        <v>85.499641720000014</v>
      </c>
      <c r="T66" s="136"/>
      <c r="U66" s="137">
        <f t="shared" si="1"/>
        <v>1.7250000000000085</v>
      </c>
      <c r="V66" s="98">
        <f t="shared" si="74"/>
        <v>2.0590956458703534E-2</v>
      </c>
      <c r="X66" s="135"/>
      <c r="Y66" s="135"/>
      <c r="Z66" s="133">
        <f>SUM(Z57:Z58,Z50,Z51:Z53)</f>
        <v>87.664641720000006</v>
      </c>
      <c r="AA66" s="136"/>
      <c r="AB66" s="137">
        <f t="shared" si="3"/>
        <v>2.164999999999992</v>
      </c>
      <c r="AC66" s="98">
        <f t="shared" si="75"/>
        <v>2.5321743535371526E-2</v>
      </c>
      <c r="AE66" s="135"/>
      <c r="AF66" s="135"/>
      <c r="AG66" s="133">
        <f>SUM(AG57:AG58,AG50,AG51:AG53)</f>
        <v>88.987641720000013</v>
      </c>
      <c r="AH66" s="136"/>
      <c r="AI66" s="137">
        <f t="shared" ref="AI66:AI70" si="80">AG66-Z66</f>
        <v>1.3230000000000075</v>
      </c>
      <c r="AJ66" s="98">
        <f t="shared" si="76"/>
        <v>1.5091603342493046E-2</v>
      </c>
      <c r="AL66" s="135"/>
      <c r="AM66" s="135"/>
      <c r="AN66" s="133">
        <f>SUM(AN57:AN58,AN50,AN51:AN53)</f>
        <v>90.15664172000001</v>
      </c>
      <c r="AO66" s="136"/>
      <c r="AP66" s="137">
        <f t="shared" ref="AP66:AP70" si="81">AN66-AG66</f>
        <v>1.1689999999999969</v>
      </c>
      <c r="AQ66" s="98">
        <f t="shared" si="77"/>
        <v>1.3136655578290976E-2</v>
      </c>
    </row>
    <row r="67" spans="1:43" s="79" customFormat="1" x14ac:dyDescent="0.25">
      <c r="B67" s="138" t="s">
        <v>40</v>
      </c>
      <c r="C67" s="73"/>
      <c r="D67" s="73"/>
      <c r="E67" s="73"/>
      <c r="F67" s="139">
        <v>0.13</v>
      </c>
      <c r="G67" s="132"/>
      <c r="H67" s="140">
        <f>H66*F67</f>
        <v>10.786185065500003</v>
      </c>
      <c r="I67" s="141"/>
      <c r="J67" s="142">
        <v>0.13</v>
      </c>
      <c r="K67" s="143"/>
      <c r="L67" s="144">
        <f>L66*J67</f>
        <v>10.890703423600002</v>
      </c>
      <c r="M67" s="145"/>
      <c r="N67" s="146">
        <f t="shared" si="78"/>
        <v>0.10451835809999821</v>
      </c>
      <c r="O67" s="108">
        <f t="shared" si="79"/>
        <v>9.6900208428931829E-3</v>
      </c>
      <c r="Q67" s="142">
        <v>0.13</v>
      </c>
      <c r="R67" s="143"/>
      <c r="S67" s="144">
        <f>S66*Q67</f>
        <v>11.114953423600003</v>
      </c>
      <c r="T67" s="145"/>
      <c r="U67" s="146">
        <f t="shared" si="1"/>
        <v>0.22425000000000139</v>
      </c>
      <c r="V67" s="108">
        <f t="shared" si="74"/>
        <v>2.0590956458703558E-2</v>
      </c>
      <c r="X67" s="142">
        <v>0.13</v>
      </c>
      <c r="Y67" s="143"/>
      <c r="Z67" s="144">
        <f>Z66*X67</f>
        <v>11.396403423600001</v>
      </c>
      <c r="AA67" s="145"/>
      <c r="AB67" s="146">
        <f t="shared" si="3"/>
        <v>0.28144999999999776</v>
      </c>
      <c r="AC67" s="108">
        <f t="shared" si="75"/>
        <v>2.5321743535371415E-2</v>
      </c>
      <c r="AE67" s="142">
        <v>0.13</v>
      </c>
      <c r="AF67" s="143"/>
      <c r="AG67" s="144">
        <f>AG66*AE67</f>
        <v>11.568393423600002</v>
      </c>
      <c r="AH67" s="145"/>
      <c r="AI67" s="146">
        <f t="shared" si="80"/>
        <v>0.17199000000000098</v>
      </c>
      <c r="AJ67" s="108">
        <f t="shared" si="76"/>
        <v>1.5091603342493046E-2</v>
      </c>
      <c r="AL67" s="142">
        <v>0.13</v>
      </c>
      <c r="AM67" s="143"/>
      <c r="AN67" s="144">
        <f>AN66*AL67</f>
        <v>11.720363423600002</v>
      </c>
      <c r="AO67" s="145"/>
      <c r="AP67" s="146">
        <f t="shared" si="81"/>
        <v>0.15197000000000038</v>
      </c>
      <c r="AQ67" s="108">
        <f t="shared" si="77"/>
        <v>1.3136655578291044E-2</v>
      </c>
    </row>
    <row r="68" spans="1:43" s="79" customFormat="1" ht="13" x14ac:dyDescent="0.25">
      <c r="B68" s="147" t="s">
        <v>41</v>
      </c>
      <c r="C68" s="73"/>
      <c r="D68" s="73"/>
      <c r="E68" s="73"/>
      <c r="F68" s="148"/>
      <c r="G68" s="149"/>
      <c r="H68" s="140">
        <f>H66+H67</f>
        <v>93.756839415500025</v>
      </c>
      <c r="I68" s="141"/>
      <c r="J68" s="141"/>
      <c r="K68" s="141"/>
      <c r="L68" s="144">
        <f>L66+L67</f>
        <v>94.665345143600007</v>
      </c>
      <c r="M68" s="145"/>
      <c r="N68" s="146">
        <f t="shared" si="78"/>
        <v>0.90850572809998198</v>
      </c>
      <c r="O68" s="108">
        <f t="shared" si="79"/>
        <v>9.6900208428931569E-3</v>
      </c>
      <c r="Q68" s="141"/>
      <c r="R68" s="141"/>
      <c r="S68" s="144">
        <f>S66+S67</f>
        <v>96.614595143600013</v>
      </c>
      <c r="T68" s="145"/>
      <c r="U68" s="146">
        <f t="shared" si="1"/>
        <v>1.9492500000000064</v>
      </c>
      <c r="V68" s="108">
        <f t="shared" si="74"/>
        <v>2.0590956458703499E-2</v>
      </c>
      <c r="X68" s="141"/>
      <c r="Y68" s="141"/>
      <c r="Z68" s="144">
        <f>Z66+Z67</f>
        <v>99.061045143600012</v>
      </c>
      <c r="AA68" s="145"/>
      <c r="AB68" s="146">
        <f t="shared" si="3"/>
        <v>2.4464499999999987</v>
      </c>
      <c r="AC68" s="108">
        <f t="shared" si="75"/>
        <v>2.5321743535371605E-2</v>
      </c>
      <c r="AE68" s="141"/>
      <c r="AF68" s="141"/>
      <c r="AG68" s="144">
        <f>AG66+AG67</f>
        <v>100.55603514360001</v>
      </c>
      <c r="AH68" s="145"/>
      <c r="AI68" s="146">
        <f t="shared" si="80"/>
        <v>1.4949900000000014</v>
      </c>
      <c r="AJ68" s="108">
        <f t="shared" si="76"/>
        <v>1.5091603342492975E-2</v>
      </c>
      <c r="AL68" s="141"/>
      <c r="AM68" s="141"/>
      <c r="AN68" s="144">
        <f>AN66+AN67</f>
        <v>101.87700514360002</v>
      </c>
      <c r="AO68" s="145"/>
      <c r="AP68" s="146">
        <f t="shared" si="81"/>
        <v>1.3209700000000026</v>
      </c>
      <c r="AQ68" s="108">
        <f t="shared" si="77"/>
        <v>1.3136655578291037E-2</v>
      </c>
    </row>
    <row r="69" spans="1:43" s="79" customFormat="1" ht="15.75" customHeight="1" x14ac:dyDescent="0.25">
      <c r="B69" s="405" t="s">
        <v>127</v>
      </c>
      <c r="C69" s="405"/>
      <c r="D69" s="405"/>
      <c r="E69" s="73"/>
      <c r="F69" s="269">
        <f>F63</f>
        <v>0.318</v>
      </c>
      <c r="G69" s="149"/>
      <c r="H69" s="150">
        <f>F69*H66</f>
        <v>26.384668083300006</v>
      </c>
      <c r="I69" s="141"/>
      <c r="J69" s="268">
        <f>J63</f>
        <v>0.318</v>
      </c>
      <c r="K69" s="141"/>
      <c r="L69" s="175">
        <f>J69*L66</f>
        <v>26.640336066960003</v>
      </c>
      <c r="M69" s="145"/>
      <c r="N69" s="151">
        <f t="shared" si="78"/>
        <v>0.25566798365999688</v>
      </c>
      <c r="O69" s="113">
        <f t="shared" si="79"/>
        <v>9.6900208428932315E-3</v>
      </c>
      <c r="Q69" s="268">
        <f>Q63</f>
        <v>0.318</v>
      </c>
      <c r="R69" s="141"/>
      <c r="S69" s="175">
        <f>Q69*S66</f>
        <v>27.188886066960006</v>
      </c>
      <c r="T69" s="145"/>
      <c r="U69" s="151">
        <f t="shared" si="1"/>
        <v>0.54855000000000231</v>
      </c>
      <c r="V69" s="113">
        <f t="shared" si="74"/>
        <v>2.0590956458703517E-2</v>
      </c>
      <c r="X69" s="268">
        <f>X63</f>
        <v>0.318</v>
      </c>
      <c r="Y69" s="141"/>
      <c r="Z69" s="175">
        <f>X69*Z66</f>
        <v>27.877356066960001</v>
      </c>
      <c r="AA69" s="145"/>
      <c r="AB69" s="151">
        <f t="shared" si="3"/>
        <v>0.68846999999999525</v>
      </c>
      <c r="AC69" s="113">
        <f t="shared" si="75"/>
        <v>2.5321743535371446E-2</v>
      </c>
      <c r="AE69" s="268">
        <f>AE63</f>
        <v>0.318</v>
      </c>
      <c r="AF69" s="141"/>
      <c r="AG69" s="175">
        <f>AE69*AG66</f>
        <v>28.298070066960005</v>
      </c>
      <c r="AH69" s="145"/>
      <c r="AI69" s="151">
        <f t="shared" si="80"/>
        <v>0.42071400000000381</v>
      </c>
      <c r="AJ69" s="113">
        <f t="shared" si="76"/>
        <v>1.5091603342493098E-2</v>
      </c>
      <c r="AL69" s="268">
        <f>AL63</f>
        <v>0.318</v>
      </c>
      <c r="AM69" s="141"/>
      <c r="AN69" s="175">
        <f>AL69*AN66</f>
        <v>28.669812066960002</v>
      </c>
      <c r="AO69" s="145"/>
      <c r="AP69" s="151">
        <f t="shared" si="81"/>
        <v>0.37174199999999757</v>
      </c>
      <c r="AQ69" s="113">
        <f t="shared" si="77"/>
        <v>1.3136655578290924E-2</v>
      </c>
    </row>
    <row r="70" spans="1:43" s="79" customFormat="1" ht="13.5" customHeight="1" thickBot="1" x14ac:dyDescent="0.3">
      <c r="B70" s="400" t="s">
        <v>128</v>
      </c>
      <c r="C70" s="400"/>
      <c r="D70" s="400"/>
      <c r="E70" s="152"/>
      <c r="F70" s="153"/>
      <c r="G70" s="154"/>
      <c r="H70" s="155">
        <f>H68-H69</f>
        <v>67.372171332200026</v>
      </c>
      <c r="I70" s="156"/>
      <c r="J70" s="156"/>
      <c r="K70" s="156"/>
      <c r="L70" s="157">
        <f>L68-L69</f>
        <v>68.025009076640004</v>
      </c>
      <c r="M70" s="158"/>
      <c r="N70" s="159">
        <f t="shared" si="78"/>
        <v>0.652837744439978</v>
      </c>
      <c r="O70" s="160">
        <f t="shared" si="79"/>
        <v>9.6900208428930216E-3</v>
      </c>
      <c r="Q70" s="156"/>
      <c r="R70" s="156"/>
      <c r="S70" s="157">
        <f>S68-S69</f>
        <v>69.425709076640004</v>
      </c>
      <c r="T70" s="158"/>
      <c r="U70" s="159">
        <f t="shared" si="1"/>
        <v>1.4007000000000005</v>
      </c>
      <c r="V70" s="160">
        <f t="shared" si="74"/>
        <v>2.0590956458703437E-2</v>
      </c>
      <c r="X70" s="156"/>
      <c r="Y70" s="156"/>
      <c r="Z70" s="157">
        <f>Z68-Z69</f>
        <v>71.183689076640007</v>
      </c>
      <c r="AA70" s="158"/>
      <c r="AB70" s="159">
        <f t="shared" si="3"/>
        <v>1.7579800000000034</v>
      </c>
      <c r="AC70" s="160">
        <f t="shared" si="75"/>
        <v>2.5321743535371671E-2</v>
      </c>
      <c r="AE70" s="156"/>
      <c r="AF70" s="156"/>
      <c r="AG70" s="157">
        <f>AG68-AG69</f>
        <v>72.257965076640005</v>
      </c>
      <c r="AH70" s="158"/>
      <c r="AI70" s="159">
        <f t="shared" si="80"/>
        <v>1.0742759999999976</v>
      </c>
      <c r="AJ70" s="160">
        <f t="shared" si="76"/>
        <v>1.5091603342492927E-2</v>
      </c>
      <c r="AL70" s="156"/>
      <c r="AM70" s="156"/>
      <c r="AN70" s="157">
        <f>AN68-AN69</f>
        <v>73.20719307664001</v>
      </c>
      <c r="AO70" s="158"/>
      <c r="AP70" s="159">
        <f t="shared" si="81"/>
        <v>0.94922800000000507</v>
      </c>
      <c r="AQ70" s="160">
        <f t="shared" si="77"/>
        <v>1.3136655578291082E-2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Rates'!D282</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6"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6</xdr:col>
                    <xdr:colOff>476250</xdr:colOff>
                    <xdr:row>16</xdr:row>
                    <xdr:rowOff>171450</xdr:rowOff>
                  </from>
                  <to>
                    <xdr:col>9</xdr:col>
                    <xdr:colOff>552450</xdr:colOff>
                    <xdr:row>18</xdr:row>
                    <xdr:rowOff>31750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4" zoomScale="85" zoomScaleNormal="85" zoomScaleSheetLayoutView="100" workbookViewId="0">
      <selection activeCell="Q32" sqref="Q32"/>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2.54296875" style="6" bestFit="1" customWidth="1"/>
    <col min="9" max="9" width="2.81640625" style="6" customWidth="1"/>
    <col min="10" max="10" width="12.1796875" style="6" customWidth="1"/>
    <col min="11" max="11" width="10.453125" style="6" customWidth="1"/>
    <col min="12" max="12" width="12.54296875" style="6" bestFit="1" customWidth="1"/>
    <col min="13" max="13" width="2.81640625" style="6" customWidth="1"/>
    <col min="14" max="14" width="12.726562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726562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726562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726562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64</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94</v>
      </c>
      <c r="G18" s="12" t="s">
        <v>7</v>
      </c>
    </row>
    <row r="19" spans="2:43" ht="13" x14ac:dyDescent="0.3">
      <c r="B19" s="11"/>
      <c r="F19" s="180">
        <v>0.4</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Rates'!D13</f>
        <v>3.17</v>
      </c>
      <c r="G23" s="25">
        <v>1</v>
      </c>
      <c r="H23" s="26">
        <f>G23*F23</f>
        <v>3.17</v>
      </c>
      <c r="I23" s="27"/>
      <c r="J23" s="177">
        <f>+'Proposed Rates'!E13</f>
        <v>3.91</v>
      </c>
      <c r="K23" s="29">
        <v>1</v>
      </c>
      <c r="L23" s="26">
        <f>K23*J23</f>
        <v>3.91</v>
      </c>
      <c r="M23" s="27"/>
      <c r="N23" s="30">
        <f>L23-H23</f>
        <v>0.74000000000000021</v>
      </c>
      <c r="O23" s="31">
        <f>IF((H23)=0,"",(N23/H23))</f>
        <v>0.23343848580441648</v>
      </c>
      <c r="Q23" s="177">
        <f>+'Proposed Rates'!F13</f>
        <v>4.6399999999999997</v>
      </c>
      <c r="R23" s="29">
        <v>1</v>
      </c>
      <c r="S23" s="26">
        <f>R23*Q23</f>
        <v>4.6399999999999997</v>
      </c>
      <c r="T23" s="27"/>
      <c r="U23" s="30">
        <f>S23-L23</f>
        <v>0.72999999999999954</v>
      </c>
      <c r="V23" s="31">
        <f>IF((L23)=0,"",(U23/L23))</f>
        <v>0.18670076726342699</v>
      </c>
      <c r="X23" s="177">
        <f>+'Proposed Rates'!G13</f>
        <v>5.35</v>
      </c>
      <c r="Y23" s="29">
        <v>1</v>
      </c>
      <c r="Z23" s="26">
        <f>Y23*X23</f>
        <v>5.35</v>
      </c>
      <c r="AA23" s="27"/>
      <c r="AB23" s="30">
        <f>Z23-S23</f>
        <v>0.71</v>
      </c>
      <c r="AC23" s="31">
        <f>IF((S23)=0,"",(AB23/S23))</f>
        <v>0.15301724137931036</v>
      </c>
      <c r="AE23" s="177">
        <f>+'Proposed Rates'!H13</f>
        <v>6.01</v>
      </c>
      <c r="AF23" s="29">
        <v>1</v>
      </c>
      <c r="AG23" s="26">
        <f>AF23*AE23</f>
        <v>6.01</v>
      </c>
      <c r="AH23" s="27"/>
      <c r="AI23" s="30">
        <f>AG23-Z23</f>
        <v>0.66000000000000014</v>
      </c>
      <c r="AJ23" s="31">
        <f>IF((Z23)=0,"",(AI23/Z23))</f>
        <v>0.12336448598130845</v>
      </c>
      <c r="AL23" s="177">
        <f>+'Proposed Rates'!I13</f>
        <v>6.64</v>
      </c>
      <c r="AM23" s="29">
        <v>1</v>
      </c>
      <c r="AN23" s="26">
        <f>AM23*AL23</f>
        <v>6.64</v>
      </c>
      <c r="AO23" s="27"/>
      <c r="AP23" s="30">
        <f>AN23-AG23</f>
        <v>0.62999999999999989</v>
      </c>
      <c r="AQ23" s="31">
        <f>IF((AG23)=0,"",(AP23/AG23))</f>
        <v>0.10482529118136438</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59</v>
      </c>
      <c r="E25" s="23"/>
      <c r="F25" s="24">
        <f>'Proposed Rates'!D87</f>
        <v>0</v>
      </c>
      <c r="G25" s="25">
        <f>$F$19</f>
        <v>0.4</v>
      </c>
      <c r="H25" s="26">
        <f t="shared" si="0"/>
        <v>0</v>
      </c>
      <c r="I25" s="27"/>
      <c r="J25" s="28">
        <f>'Proposed Rates'!E87</f>
        <v>0</v>
      </c>
      <c r="K25" s="29">
        <f>$F$19</f>
        <v>0.4</v>
      </c>
      <c r="L25" s="26">
        <f t="shared" ref="L25:L27" si="9">K25*J25</f>
        <v>0</v>
      </c>
      <c r="M25" s="27"/>
      <c r="N25" s="30">
        <f t="shared" ref="N25:N27" si="10">L25-H25</f>
        <v>0</v>
      </c>
      <c r="O25" s="31" t="str">
        <f t="shared" ref="O25:O27" si="11">IF((H25)=0,"",(N25/H25))</f>
        <v/>
      </c>
      <c r="Q25" s="28">
        <f>'Proposed Rates'!F87</f>
        <v>0</v>
      </c>
      <c r="R25" s="29">
        <f>$F$19</f>
        <v>0.4</v>
      </c>
      <c r="S25" s="26">
        <f t="shared" ref="S25:S27" si="12">R25*Q25</f>
        <v>0</v>
      </c>
      <c r="T25" s="27"/>
      <c r="U25" s="30">
        <f t="shared" si="1"/>
        <v>0</v>
      </c>
      <c r="V25" s="31" t="str">
        <f t="shared" si="2"/>
        <v/>
      </c>
      <c r="X25" s="28">
        <f>'Proposed Rates'!G87</f>
        <v>0</v>
      </c>
      <c r="Y25" s="29">
        <f>$F$19</f>
        <v>0.4</v>
      </c>
      <c r="Z25" s="26">
        <f t="shared" ref="Z25:Z27" si="13">Y25*X25</f>
        <v>0</v>
      </c>
      <c r="AA25" s="27"/>
      <c r="AB25" s="30">
        <f t="shared" si="3"/>
        <v>0</v>
      </c>
      <c r="AC25" s="31" t="str">
        <f t="shared" si="4"/>
        <v/>
      </c>
      <c r="AE25" s="28">
        <f>'Proposed Rates'!H87</f>
        <v>0</v>
      </c>
      <c r="AF25" s="29">
        <f>$F$19</f>
        <v>0.4</v>
      </c>
      <c r="AG25" s="26">
        <f t="shared" ref="AG25:AG27" si="14">AF25*AE25</f>
        <v>0</v>
      </c>
      <c r="AH25" s="27"/>
      <c r="AI25" s="30">
        <f t="shared" si="5"/>
        <v>0</v>
      </c>
      <c r="AJ25" s="31" t="str">
        <f t="shared" si="6"/>
        <v/>
      </c>
      <c r="AL25" s="28">
        <f>'Proposed Rates'!I87</f>
        <v>0</v>
      </c>
      <c r="AM25" s="29">
        <f>$F$19</f>
        <v>0.4</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Rates'!D101</f>
        <v>0</v>
      </c>
      <c r="G26" s="25">
        <f t="shared" ref="G26:G27" si="16">$F$19</f>
        <v>0.4</v>
      </c>
      <c r="H26" s="26">
        <f t="shared" si="0"/>
        <v>0</v>
      </c>
      <c r="I26" s="27"/>
      <c r="J26" s="28">
        <f>'Proposed Rates'!E101</f>
        <v>0</v>
      </c>
      <c r="K26" s="29">
        <f t="shared" ref="K26:K27" si="17">$F$19</f>
        <v>0.4</v>
      </c>
      <c r="L26" s="26">
        <f t="shared" si="9"/>
        <v>0</v>
      </c>
      <c r="M26" s="27"/>
      <c r="N26" s="30">
        <f t="shared" si="10"/>
        <v>0</v>
      </c>
      <c r="O26" s="31" t="str">
        <f t="shared" si="11"/>
        <v/>
      </c>
      <c r="Q26" s="28">
        <f>'Proposed Rates'!F101</f>
        <v>0</v>
      </c>
      <c r="R26" s="29">
        <f t="shared" ref="R26:R27" si="18">$F$19</f>
        <v>0.4</v>
      </c>
      <c r="S26" s="26">
        <f t="shared" si="12"/>
        <v>0</v>
      </c>
      <c r="T26" s="27"/>
      <c r="U26" s="30">
        <f t="shared" si="1"/>
        <v>0</v>
      </c>
      <c r="V26" s="31" t="str">
        <f t="shared" si="2"/>
        <v/>
      </c>
      <c r="X26" s="28">
        <f>'Proposed Rates'!G101</f>
        <v>0</v>
      </c>
      <c r="Y26" s="29">
        <f t="shared" ref="Y26:Y27" si="19">$F$19</f>
        <v>0.4</v>
      </c>
      <c r="Z26" s="26">
        <f t="shared" si="13"/>
        <v>0</v>
      </c>
      <c r="AA26" s="27"/>
      <c r="AB26" s="30">
        <f t="shared" si="3"/>
        <v>0</v>
      </c>
      <c r="AC26" s="31" t="str">
        <f t="shared" si="4"/>
        <v/>
      </c>
      <c r="AE26" s="28">
        <f>'Proposed Rates'!H101</f>
        <v>0</v>
      </c>
      <c r="AF26" s="29">
        <f t="shared" ref="AF26:AF27" si="20">$F$19</f>
        <v>0.4</v>
      </c>
      <c r="AG26" s="26">
        <f t="shared" si="14"/>
        <v>0</v>
      </c>
      <c r="AH26" s="27"/>
      <c r="AI26" s="30">
        <f t="shared" si="5"/>
        <v>0</v>
      </c>
      <c r="AJ26" s="31" t="str">
        <f t="shared" si="6"/>
        <v/>
      </c>
      <c r="AL26" s="28">
        <f>'Proposed Rates'!I101</f>
        <v>0</v>
      </c>
      <c r="AM26" s="29">
        <f t="shared" ref="AM26:AM27" si="21">$F$19</f>
        <v>0.4</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Rates'!D115</f>
        <v>0</v>
      </c>
      <c r="G27" s="25">
        <f t="shared" si="16"/>
        <v>0.4</v>
      </c>
      <c r="H27" s="26">
        <f t="shared" si="0"/>
        <v>0</v>
      </c>
      <c r="I27" s="27"/>
      <c r="J27" s="28">
        <f>'Proposed Rates'!E115</f>
        <v>0</v>
      </c>
      <c r="K27" s="29">
        <f t="shared" si="17"/>
        <v>0.4</v>
      </c>
      <c r="L27" s="26">
        <f t="shared" si="9"/>
        <v>0</v>
      </c>
      <c r="M27" s="27"/>
      <c r="N27" s="30">
        <f t="shared" si="10"/>
        <v>0</v>
      </c>
      <c r="O27" s="31" t="str">
        <f t="shared" si="11"/>
        <v/>
      </c>
      <c r="Q27" s="28">
        <f>'Proposed Rates'!F115</f>
        <v>0</v>
      </c>
      <c r="R27" s="29">
        <f t="shared" si="18"/>
        <v>0.4</v>
      </c>
      <c r="S27" s="26">
        <f t="shared" si="12"/>
        <v>0</v>
      </c>
      <c r="T27" s="27"/>
      <c r="U27" s="30">
        <f t="shared" si="1"/>
        <v>0</v>
      </c>
      <c r="V27" s="31" t="str">
        <f t="shared" si="2"/>
        <v/>
      </c>
      <c r="X27" s="28">
        <f>'Proposed Rates'!G115</f>
        <v>0</v>
      </c>
      <c r="Y27" s="29">
        <f t="shared" si="19"/>
        <v>0.4</v>
      </c>
      <c r="Z27" s="26">
        <f t="shared" si="13"/>
        <v>0</v>
      </c>
      <c r="AA27" s="27"/>
      <c r="AB27" s="30">
        <f t="shared" si="3"/>
        <v>0</v>
      </c>
      <c r="AC27" s="31" t="str">
        <f t="shared" si="4"/>
        <v/>
      </c>
      <c r="AE27" s="28">
        <f>'Proposed Rates'!H115</f>
        <v>0</v>
      </c>
      <c r="AF27" s="29">
        <f t="shared" si="20"/>
        <v>0.4</v>
      </c>
      <c r="AG27" s="26">
        <f t="shared" si="14"/>
        <v>0</v>
      </c>
      <c r="AH27" s="27"/>
      <c r="AI27" s="30">
        <f t="shared" si="5"/>
        <v>0</v>
      </c>
      <c r="AJ27" s="31" t="str">
        <f t="shared" si="6"/>
        <v/>
      </c>
      <c r="AL27" s="28">
        <f>'Proposed Rates'!I115</f>
        <v>0</v>
      </c>
      <c r="AM27" s="29">
        <f t="shared" si="21"/>
        <v>0.4</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Rates'!D26</f>
        <v>14.850199999999999</v>
      </c>
      <c r="G29" s="45">
        <f>+$F$19</f>
        <v>0.4</v>
      </c>
      <c r="H29" s="26">
        <f t="shared" si="0"/>
        <v>5.94008</v>
      </c>
      <c r="I29" s="27"/>
      <c r="J29" s="28">
        <f>+'Proposed Rates'!E26</f>
        <v>18.340499999999999</v>
      </c>
      <c r="K29" s="45">
        <f>+$F$19</f>
        <v>0.4</v>
      </c>
      <c r="L29" s="26">
        <f t="shared" si="22"/>
        <v>7.3361999999999998</v>
      </c>
      <c r="M29" s="27"/>
      <c r="N29" s="30">
        <f t="shared" si="23"/>
        <v>1.3961199999999998</v>
      </c>
      <c r="O29" s="31">
        <f t="shared" si="24"/>
        <v>0.23503387159768888</v>
      </c>
      <c r="Q29" s="28">
        <f>+'Proposed Rates'!F26</f>
        <v>21.754899999999999</v>
      </c>
      <c r="R29" s="45">
        <f>+$F$19</f>
        <v>0.4</v>
      </c>
      <c r="S29" s="26">
        <f t="shared" si="25"/>
        <v>8.7019599999999997</v>
      </c>
      <c r="T29" s="27"/>
      <c r="U29" s="30">
        <f t="shared" si="1"/>
        <v>1.3657599999999999</v>
      </c>
      <c r="V29" s="31">
        <f t="shared" si="2"/>
        <v>0.18616722553910742</v>
      </c>
      <c r="X29" s="28">
        <f>+'Proposed Rates'!G26</f>
        <v>25.087299999999999</v>
      </c>
      <c r="Y29" s="45">
        <f>+$F$19</f>
        <v>0.4</v>
      </c>
      <c r="Z29" s="26">
        <f t="shared" si="26"/>
        <v>10.03492</v>
      </c>
      <c r="AA29" s="27"/>
      <c r="AB29" s="30">
        <f t="shared" si="3"/>
        <v>1.3329599999999999</v>
      </c>
      <c r="AC29" s="31">
        <f t="shared" si="4"/>
        <v>0.15317928374756951</v>
      </c>
      <c r="AE29" s="28">
        <f>+'Proposed Rates'!H26</f>
        <v>28.218299999999999</v>
      </c>
      <c r="AF29" s="45">
        <f>+$F$19</f>
        <v>0.4</v>
      </c>
      <c r="AG29" s="26">
        <f t="shared" si="27"/>
        <v>11.287320000000001</v>
      </c>
      <c r="AH29" s="27"/>
      <c r="AI29" s="30">
        <f t="shared" si="5"/>
        <v>1.2524000000000015</v>
      </c>
      <c r="AJ29" s="31">
        <f t="shared" si="6"/>
        <v>0.12480418379020476</v>
      </c>
      <c r="AL29" s="28">
        <f>+'Proposed Rates'!I26</f>
        <v>31.196400000000001</v>
      </c>
      <c r="AM29" s="45">
        <f>+$F$19</f>
        <v>0.4</v>
      </c>
      <c r="AN29" s="26">
        <f t="shared" si="28"/>
        <v>12.478560000000002</v>
      </c>
      <c r="AO29" s="27"/>
      <c r="AP29" s="30">
        <f t="shared" si="7"/>
        <v>1.1912400000000005</v>
      </c>
      <c r="AQ29" s="31">
        <f t="shared" si="8"/>
        <v>0.10553789562092689</v>
      </c>
    </row>
    <row r="30" spans="2:43" x14ac:dyDescent="0.25">
      <c r="B30" s="21" t="s">
        <v>21</v>
      </c>
      <c r="C30" s="21"/>
      <c r="D30" s="22"/>
      <c r="E30" s="23"/>
      <c r="F30" s="24"/>
      <c r="G30" s="25">
        <f t="shared" ref="G30" si="29">$F$18</f>
        <v>94</v>
      </c>
      <c r="H30" s="26">
        <f t="shared" si="0"/>
        <v>0</v>
      </c>
      <c r="I30" s="27"/>
      <c r="J30" s="28"/>
      <c r="K30" s="25">
        <f t="shared" ref="K30:K38" si="30">$F$18</f>
        <v>94</v>
      </c>
      <c r="L30" s="26">
        <f t="shared" si="22"/>
        <v>0</v>
      </c>
      <c r="M30" s="27"/>
      <c r="N30" s="30">
        <f t="shared" si="23"/>
        <v>0</v>
      </c>
      <c r="O30" s="31" t="str">
        <f t="shared" si="24"/>
        <v/>
      </c>
      <c r="Q30" s="28"/>
      <c r="R30" s="25">
        <f t="shared" ref="R30:R38" si="31">$F$18</f>
        <v>94</v>
      </c>
      <c r="S30" s="26">
        <f t="shared" si="25"/>
        <v>0</v>
      </c>
      <c r="T30" s="27"/>
      <c r="U30" s="30">
        <f t="shared" si="1"/>
        <v>0</v>
      </c>
      <c r="V30" s="31" t="str">
        <f t="shared" si="2"/>
        <v/>
      </c>
      <c r="X30" s="28"/>
      <c r="Y30" s="25">
        <f t="shared" ref="Y30:Y38" si="32">$F$18</f>
        <v>94</v>
      </c>
      <c r="Z30" s="26">
        <f t="shared" si="26"/>
        <v>0</v>
      </c>
      <c r="AA30" s="27"/>
      <c r="AB30" s="30">
        <f t="shared" si="3"/>
        <v>0</v>
      </c>
      <c r="AC30" s="31" t="str">
        <f t="shared" si="4"/>
        <v/>
      </c>
      <c r="AE30" s="28"/>
      <c r="AF30" s="25">
        <f t="shared" ref="AF30:AF38" si="33">$F$18</f>
        <v>94</v>
      </c>
      <c r="AG30" s="26">
        <f t="shared" si="27"/>
        <v>0</v>
      </c>
      <c r="AH30" s="27"/>
      <c r="AI30" s="30">
        <f t="shared" si="5"/>
        <v>0</v>
      </c>
      <c r="AJ30" s="31" t="str">
        <f t="shared" si="6"/>
        <v/>
      </c>
      <c r="AL30" s="28"/>
      <c r="AM30" s="25">
        <f t="shared" ref="AM30:AM38" si="34">$F$18</f>
        <v>94</v>
      </c>
      <c r="AN30" s="26">
        <f t="shared" si="28"/>
        <v>0</v>
      </c>
      <c r="AO30" s="27"/>
      <c r="AP30" s="30">
        <f t="shared" si="7"/>
        <v>0</v>
      </c>
      <c r="AQ30" s="31" t="str">
        <f t="shared" si="8"/>
        <v/>
      </c>
    </row>
    <row r="31" spans="2:43" x14ac:dyDescent="0.25">
      <c r="B31" s="21" t="s">
        <v>136</v>
      </c>
      <c r="C31" s="21"/>
      <c r="D31" s="22" t="s">
        <v>59</v>
      </c>
      <c r="E31" s="23"/>
      <c r="F31" s="24"/>
      <c r="G31" s="45">
        <f>+$F$19</f>
        <v>0.4</v>
      </c>
      <c r="H31" s="26">
        <f t="shared" si="0"/>
        <v>0</v>
      </c>
      <c r="I31" s="27"/>
      <c r="J31" s="28">
        <f>'Proposed Rates'!E73</f>
        <v>0</v>
      </c>
      <c r="K31" s="45">
        <f>+$F$19</f>
        <v>0.4</v>
      </c>
      <c r="L31" s="26">
        <f t="shared" si="22"/>
        <v>0</v>
      </c>
      <c r="M31" s="27"/>
      <c r="N31" s="30">
        <f t="shared" si="23"/>
        <v>0</v>
      </c>
      <c r="O31" s="31" t="str">
        <f t="shared" si="24"/>
        <v/>
      </c>
      <c r="Q31" s="28">
        <f>'Proposed Rates'!F73</f>
        <v>0</v>
      </c>
      <c r="R31" s="45">
        <f>+$F$19</f>
        <v>0.4</v>
      </c>
      <c r="S31" s="26">
        <f t="shared" si="25"/>
        <v>0</v>
      </c>
      <c r="T31" s="27"/>
      <c r="U31" s="30">
        <f t="shared" si="1"/>
        <v>0</v>
      </c>
      <c r="V31" s="31" t="str">
        <f t="shared" si="2"/>
        <v/>
      </c>
      <c r="X31" s="28"/>
      <c r="Y31" s="45">
        <f>+$F$19</f>
        <v>0.4</v>
      </c>
      <c r="Z31" s="26">
        <f t="shared" si="26"/>
        <v>0</v>
      </c>
      <c r="AA31" s="27"/>
      <c r="AB31" s="30">
        <f t="shared" si="3"/>
        <v>0</v>
      </c>
      <c r="AC31" s="31" t="str">
        <f t="shared" si="4"/>
        <v/>
      </c>
      <c r="AE31" s="28"/>
      <c r="AF31" s="45">
        <f>+$F$19</f>
        <v>0.4</v>
      </c>
      <c r="AG31" s="26">
        <f t="shared" si="27"/>
        <v>0</v>
      </c>
      <c r="AH31" s="27"/>
      <c r="AI31" s="30">
        <f t="shared" si="5"/>
        <v>0</v>
      </c>
      <c r="AJ31" s="31" t="str">
        <f t="shared" si="6"/>
        <v/>
      </c>
      <c r="AL31" s="28"/>
      <c r="AM31" s="45">
        <f>+$F$19</f>
        <v>0.4</v>
      </c>
      <c r="AN31" s="26">
        <f t="shared" si="28"/>
        <v>0</v>
      </c>
      <c r="AO31" s="27"/>
      <c r="AP31" s="30">
        <f t="shared" si="7"/>
        <v>0</v>
      </c>
      <c r="AQ31" s="31" t="str">
        <f t="shared" si="8"/>
        <v/>
      </c>
    </row>
    <row r="32" spans="2:43" x14ac:dyDescent="0.25">
      <c r="B32" s="33"/>
      <c r="C32" s="21"/>
      <c r="D32" s="22"/>
      <c r="E32" s="23"/>
      <c r="F32" s="24"/>
      <c r="G32" s="25">
        <f t="shared" ref="G32:G38" si="35">$F$18</f>
        <v>94</v>
      </c>
      <c r="H32" s="26">
        <f t="shared" si="0"/>
        <v>0</v>
      </c>
      <c r="I32" s="27"/>
      <c r="J32" s="28"/>
      <c r="K32" s="25">
        <f t="shared" si="30"/>
        <v>94</v>
      </c>
      <c r="L32" s="26">
        <f t="shared" si="22"/>
        <v>0</v>
      </c>
      <c r="M32" s="27"/>
      <c r="N32" s="30">
        <f t="shared" si="23"/>
        <v>0</v>
      </c>
      <c r="O32" s="31" t="str">
        <f t="shared" si="24"/>
        <v/>
      </c>
      <c r="Q32" s="28"/>
      <c r="R32" s="25">
        <f t="shared" si="31"/>
        <v>94</v>
      </c>
      <c r="S32" s="26">
        <f t="shared" si="25"/>
        <v>0</v>
      </c>
      <c r="T32" s="27"/>
      <c r="U32" s="30">
        <f t="shared" si="1"/>
        <v>0</v>
      </c>
      <c r="V32" s="31" t="str">
        <f t="shared" si="2"/>
        <v/>
      </c>
      <c r="X32" s="28"/>
      <c r="Y32" s="25">
        <f t="shared" si="32"/>
        <v>94</v>
      </c>
      <c r="Z32" s="26">
        <f t="shared" si="26"/>
        <v>0</v>
      </c>
      <c r="AA32" s="27"/>
      <c r="AB32" s="30">
        <f t="shared" si="3"/>
        <v>0</v>
      </c>
      <c r="AC32" s="31" t="str">
        <f t="shared" si="4"/>
        <v/>
      </c>
      <c r="AE32" s="28"/>
      <c r="AF32" s="25">
        <f t="shared" si="33"/>
        <v>94</v>
      </c>
      <c r="AG32" s="26">
        <f t="shared" si="27"/>
        <v>0</v>
      </c>
      <c r="AH32" s="27"/>
      <c r="AI32" s="30">
        <f t="shared" si="5"/>
        <v>0</v>
      </c>
      <c r="AJ32" s="31" t="str">
        <f t="shared" si="6"/>
        <v/>
      </c>
      <c r="AL32" s="28"/>
      <c r="AM32" s="25">
        <f t="shared" si="34"/>
        <v>94</v>
      </c>
      <c r="AN32" s="26">
        <f t="shared" si="28"/>
        <v>0</v>
      </c>
      <c r="AO32" s="27"/>
      <c r="AP32" s="30">
        <f t="shared" si="7"/>
        <v>0</v>
      </c>
      <c r="AQ32" s="31" t="str">
        <f t="shared" si="8"/>
        <v/>
      </c>
    </row>
    <row r="33" spans="2:43" x14ac:dyDescent="0.25">
      <c r="B33" s="33"/>
      <c r="C33" s="21"/>
      <c r="D33" s="22"/>
      <c r="E33" s="23"/>
      <c r="F33" s="24"/>
      <c r="G33" s="25">
        <f t="shared" si="35"/>
        <v>94</v>
      </c>
      <c r="H33" s="26">
        <f t="shared" si="0"/>
        <v>0</v>
      </c>
      <c r="I33" s="27"/>
      <c r="J33" s="28"/>
      <c r="K33" s="25">
        <f t="shared" si="30"/>
        <v>94</v>
      </c>
      <c r="L33" s="26">
        <f t="shared" si="22"/>
        <v>0</v>
      </c>
      <c r="M33" s="27"/>
      <c r="N33" s="30">
        <f t="shared" si="23"/>
        <v>0</v>
      </c>
      <c r="O33" s="31" t="str">
        <f t="shared" si="24"/>
        <v/>
      </c>
      <c r="Q33" s="28"/>
      <c r="R33" s="25">
        <f t="shared" si="31"/>
        <v>94</v>
      </c>
      <c r="S33" s="26">
        <f t="shared" si="25"/>
        <v>0</v>
      </c>
      <c r="T33" s="27"/>
      <c r="U33" s="30">
        <f t="shared" si="1"/>
        <v>0</v>
      </c>
      <c r="V33" s="31" t="str">
        <f t="shared" si="2"/>
        <v/>
      </c>
      <c r="X33" s="28"/>
      <c r="Y33" s="25">
        <f t="shared" si="32"/>
        <v>94</v>
      </c>
      <c r="Z33" s="26">
        <f t="shared" si="26"/>
        <v>0</v>
      </c>
      <c r="AA33" s="27"/>
      <c r="AB33" s="30">
        <f t="shared" si="3"/>
        <v>0</v>
      </c>
      <c r="AC33" s="31" t="str">
        <f t="shared" si="4"/>
        <v/>
      </c>
      <c r="AE33" s="28"/>
      <c r="AF33" s="25">
        <f t="shared" si="33"/>
        <v>94</v>
      </c>
      <c r="AG33" s="26">
        <f t="shared" si="27"/>
        <v>0</v>
      </c>
      <c r="AH33" s="27"/>
      <c r="AI33" s="30">
        <f t="shared" si="5"/>
        <v>0</v>
      </c>
      <c r="AJ33" s="31" t="str">
        <f t="shared" si="6"/>
        <v/>
      </c>
      <c r="AL33" s="28"/>
      <c r="AM33" s="25">
        <f t="shared" si="34"/>
        <v>94</v>
      </c>
      <c r="AN33" s="26">
        <f t="shared" si="28"/>
        <v>0</v>
      </c>
      <c r="AO33" s="27"/>
      <c r="AP33" s="30">
        <f t="shared" si="7"/>
        <v>0</v>
      </c>
      <c r="AQ33" s="31" t="str">
        <f t="shared" si="8"/>
        <v/>
      </c>
    </row>
    <row r="34" spans="2:43" x14ac:dyDescent="0.25">
      <c r="B34" s="33"/>
      <c r="C34" s="21"/>
      <c r="D34" s="22"/>
      <c r="E34" s="23"/>
      <c r="F34" s="24"/>
      <c r="G34" s="25">
        <f t="shared" si="35"/>
        <v>94</v>
      </c>
      <c r="H34" s="26">
        <f t="shared" si="0"/>
        <v>0</v>
      </c>
      <c r="I34" s="27"/>
      <c r="J34" s="28"/>
      <c r="K34" s="25">
        <f t="shared" si="30"/>
        <v>94</v>
      </c>
      <c r="L34" s="26">
        <f t="shared" si="22"/>
        <v>0</v>
      </c>
      <c r="M34" s="27"/>
      <c r="N34" s="30">
        <f t="shared" si="23"/>
        <v>0</v>
      </c>
      <c r="O34" s="31" t="str">
        <f t="shared" si="24"/>
        <v/>
      </c>
      <c r="Q34" s="28"/>
      <c r="R34" s="25">
        <f t="shared" si="31"/>
        <v>94</v>
      </c>
      <c r="S34" s="26">
        <f t="shared" si="25"/>
        <v>0</v>
      </c>
      <c r="T34" s="27"/>
      <c r="U34" s="30">
        <f t="shared" si="1"/>
        <v>0</v>
      </c>
      <c r="V34" s="31" t="str">
        <f t="shared" si="2"/>
        <v/>
      </c>
      <c r="X34" s="28"/>
      <c r="Y34" s="25">
        <f t="shared" si="32"/>
        <v>94</v>
      </c>
      <c r="Z34" s="26">
        <f t="shared" si="26"/>
        <v>0</v>
      </c>
      <c r="AA34" s="27"/>
      <c r="AB34" s="30">
        <f t="shared" si="3"/>
        <v>0</v>
      </c>
      <c r="AC34" s="31" t="str">
        <f t="shared" si="4"/>
        <v/>
      </c>
      <c r="AE34" s="28"/>
      <c r="AF34" s="25">
        <f t="shared" si="33"/>
        <v>94</v>
      </c>
      <c r="AG34" s="26">
        <f t="shared" si="27"/>
        <v>0</v>
      </c>
      <c r="AH34" s="27"/>
      <c r="AI34" s="30">
        <f t="shared" si="5"/>
        <v>0</v>
      </c>
      <c r="AJ34" s="31" t="str">
        <f t="shared" si="6"/>
        <v/>
      </c>
      <c r="AL34" s="28"/>
      <c r="AM34" s="25">
        <f t="shared" si="34"/>
        <v>94</v>
      </c>
      <c r="AN34" s="26">
        <f t="shared" si="28"/>
        <v>0</v>
      </c>
      <c r="AO34" s="27"/>
      <c r="AP34" s="30">
        <f t="shared" si="7"/>
        <v>0</v>
      </c>
      <c r="AQ34" s="31" t="str">
        <f t="shared" si="8"/>
        <v/>
      </c>
    </row>
    <row r="35" spans="2:43" x14ac:dyDescent="0.25">
      <c r="B35" s="33"/>
      <c r="C35" s="21"/>
      <c r="D35" s="22"/>
      <c r="E35" s="23"/>
      <c r="F35" s="24"/>
      <c r="G35" s="25">
        <f t="shared" si="35"/>
        <v>94</v>
      </c>
      <c r="H35" s="26">
        <f t="shared" si="0"/>
        <v>0</v>
      </c>
      <c r="I35" s="27"/>
      <c r="J35" s="28"/>
      <c r="K35" s="25">
        <f t="shared" si="30"/>
        <v>94</v>
      </c>
      <c r="L35" s="26">
        <f t="shared" si="22"/>
        <v>0</v>
      </c>
      <c r="M35" s="27"/>
      <c r="N35" s="30">
        <f t="shared" si="23"/>
        <v>0</v>
      </c>
      <c r="O35" s="31" t="str">
        <f t="shared" si="24"/>
        <v/>
      </c>
      <c r="Q35" s="28"/>
      <c r="R35" s="25">
        <f t="shared" si="31"/>
        <v>94</v>
      </c>
      <c r="S35" s="26">
        <f t="shared" si="25"/>
        <v>0</v>
      </c>
      <c r="T35" s="27"/>
      <c r="U35" s="30">
        <f t="shared" si="1"/>
        <v>0</v>
      </c>
      <c r="V35" s="31" t="str">
        <f t="shared" si="2"/>
        <v/>
      </c>
      <c r="X35" s="28"/>
      <c r="Y35" s="25">
        <f t="shared" si="32"/>
        <v>94</v>
      </c>
      <c r="Z35" s="26">
        <f t="shared" si="26"/>
        <v>0</v>
      </c>
      <c r="AA35" s="27"/>
      <c r="AB35" s="30">
        <f t="shared" si="3"/>
        <v>0</v>
      </c>
      <c r="AC35" s="31" t="str">
        <f t="shared" si="4"/>
        <v/>
      </c>
      <c r="AE35" s="28"/>
      <c r="AF35" s="25">
        <f t="shared" si="33"/>
        <v>94</v>
      </c>
      <c r="AG35" s="26">
        <f t="shared" si="27"/>
        <v>0</v>
      </c>
      <c r="AH35" s="27"/>
      <c r="AI35" s="30">
        <f t="shared" si="5"/>
        <v>0</v>
      </c>
      <c r="AJ35" s="31" t="str">
        <f t="shared" si="6"/>
        <v/>
      </c>
      <c r="AL35" s="28"/>
      <c r="AM35" s="25">
        <f t="shared" si="34"/>
        <v>94</v>
      </c>
      <c r="AN35" s="26">
        <f t="shared" si="28"/>
        <v>0</v>
      </c>
      <c r="AO35" s="27"/>
      <c r="AP35" s="30">
        <f t="shared" si="7"/>
        <v>0</v>
      </c>
      <c r="AQ35" s="31" t="str">
        <f t="shared" si="8"/>
        <v/>
      </c>
    </row>
    <row r="36" spans="2:43" ht="25" x14ac:dyDescent="0.25">
      <c r="B36" s="229" t="s">
        <v>101</v>
      </c>
      <c r="C36" s="21"/>
      <c r="D36" s="22" t="s">
        <v>59</v>
      </c>
      <c r="E36" s="23"/>
      <c r="F36" s="24">
        <f>+'Proposed Rates'!D58</f>
        <v>1.0461</v>
      </c>
      <c r="G36" s="218">
        <f>$F$19</f>
        <v>0.4</v>
      </c>
      <c r="H36" s="26">
        <f t="shared" si="0"/>
        <v>0.41844000000000003</v>
      </c>
      <c r="I36" s="27"/>
      <c r="J36" s="28">
        <f>+'Proposed Rates'!E58</f>
        <v>-1.6000000000000001E-3</v>
      </c>
      <c r="K36" s="218">
        <f>$F$19</f>
        <v>0.4</v>
      </c>
      <c r="L36" s="26">
        <f t="shared" si="22"/>
        <v>-6.4000000000000005E-4</v>
      </c>
      <c r="M36" s="27"/>
      <c r="N36" s="30">
        <f t="shared" si="23"/>
        <v>-0.41908000000000001</v>
      </c>
      <c r="O36" s="31">
        <f t="shared" si="24"/>
        <v>-1.0015294904884811</v>
      </c>
      <c r="Q36" s="28">
        <f>+'Proposed Rates'!F58</f>
        <v>-1.6000000000000001E-3</v>
      </c>
      <c r="R36" s="218">
        <f>$F$19</f>
        <v>0.4</v>
      </c>
      <c r="S36" s="26">
        <f t="shared" si="25"/>
        <v>-6.4000000000000005E-4</v>
      </c>
      <c r="T36" s="27"/>
      <c r="U36" s="30">
        <f t="shared" si="1"/>
        <v>0</v>
      </c>
      <c r="V36" s="31">
        <f t="shared" si="2"/>
        <v>0</v>
      </c>
      <c r="X36" s="28">
        <f>+'Proposed Rates'!G58</f>
        <v>0</v>
      </c>
      <c r="Y36" s="218">
        <f>$F$19</f>
        <v>0.4</v>
      </c>
      <c r="Z36" s="26">
        <f t="shared" si="26"/>
        <v>0</v>
      </c>
      <c r="AA36" s="27"/>
      <c r="AB36" s="30">
        <f t="shared" si="3"/>
        <v>6.4000000000000005E-4</v>
      </c>
      <c r="AC36" s="31">
        <f t="shared" si="4"/>
        <v>-1</v>
      </c>
      <c r="AE36" s="28">
        <f>+'Proposed Rates'!H58</f>
        <v>0</v>
      </c>
      <c r="AF36" s="218">
        <f>$F$19</f>
        <v>0.4</v>
      </c>
      <c r="AG36" s="26">
        <f t="shared" si="27"/>
        <v>0</v>
      </c>
      <c r="AH36" s="27"/>
      <c r="AI36" s="30">
        <f t="shared" si="5"/>
        <v>0</v>
      </c>
      <c r="AJ36" s="31" t="str">
        <f t="shared" si="6"/>
        <v/>
      </c>
      <c r="AL36" s="28">
        <f>+'Proposed Rates'!I58</f>
        <v>0</v>
      </c>
      <c r="AM36" s="218">
        <f>$F$19</f>
        <v>0.4</v>
      </c>
      <c r="AN36" s="26">
        <f t="shared" si="28"/>
        <v>0</v>
      </c>
      <c r="AO36" s="27"/>
      <c r="AP36" s="30">
        <f t="shared" si="7"/>
        <v>0</v>
      </c>
      <c r="AQ36" s="31" t="str">
        <f t="shared" si="8"/>
        <v/>
      </c>
    </row>
    <row r="37" spans="2:43" x14ac:dyDescent="0.25">
      <c r="B37" s="33"/>
      <c r="C37" s="21"/>
      <c r="D37" s="22"/>
      <c r="E37" s="23"/>
      <c r="F37" s="24"/>
      <c r="G37" s="25">
        <f t="shared" si="35"/>
        <v>94</v>
      </c>
      <c r="H37" s="26">
        <f t="shared" si="0"/>
        <v>0</v>
      </c>
      <c r="I37" s="27"/>
      <c r="J37" s="28"/>
      <c r="K37" s="25">
        <f t="shared" si="30"/>
        <v>94</v>
      </c>
      <c r="L37" s="26">
        <f t="shared" si="22"/>
        <v>0</v>
      </c>
      <c r="M37" s="27"/>
      <c r="N37" s="30">
        <f t="shared" si="23"/>
        <v>0</v>
      </c>
      <c r="O37" s="31" t="str">
        <f t="shared" si="24"/>
        <v/>
      </c>
      <c r="Q37" s="28"/>
      <c r="R37" s="25">
        <f t="shared" si="31"/>
        <v>94</v>
      </c>
      <c r="S37" s="26">
        <f t="shared" si="25"/>
        <v>0</v>
      </c>
      <c r="T37" s="27"/>
      <c r="U37" s="30">
        <f t="shared" si="1"/>
        <v>0</v>
      </c>
      <c r="V37" s="31" t="str">
        <f t="shared" si="2"/>
        <v/>
      </c>
      <c r="X37" s="28"/>
      <c r="Y37" s="25">
        <f t="shared" si="32"/>
        <v>94</v>
      </c>
      <c r="Z37" s="26">
        <f t="shared" si="26"/>
        <v>0</v>
      </c>
      <c r="AA37" s="27"/>
      <c r="AB37" s="30">
        <f t="shared" si="3"/>
        <v>0</v>
      </c>
      <c r="AC37" s="31" t="str">
        <f t="shared" si="4"/>
        <v/>
      </c>
      <c r="AE37" s="28"/>
      <c r="AF37" s="25">
        <f t="shared" si="33"/>
        <v>94</v>
      </c>
      <c r="AG37" s="26">
        <f t="shared" si="27"/>
        <v>0</v>
      </c>
      <c r="AH37" s="27"/>
      <c r="AI37" s="30">
        <f t="shared" si="5"/>
        <v>0</v>
      </c>
      <c r="AJ37" s="31" t="str">
        <f t="shared" si="6"/>
        <v/>
      </c>
      <c r="AL37" s="28"/>
      <c r="AM37" s="25">
        <f t="shared" si="34"/>
        <v>94</v>
      </c>
      <c r="AN37" s="26">
        <f t="shared" si="28"/>
        <v>0</v>
      </c>
      <c r="AO37" s="27"/>
      <c r="AP37" s="30">
        <f t="shared" si="7"/>
        <v>0</v>
      </c>
      <c r="AQ37" s="31" t="str">
        <f t="shared" si="8"/>
        <v/>
      </c>
    </row>
    <row r="38" spans="2:43" x14ac:dyDescent="0.25">
      <c r="B38" s="33"/>
      <c r="C38" s="21"/>
      <c r="D38" s="22"/>
      <c r="E38" s="23"/>
      <c r="F38" s="24"/>
      <c r="G38" s="25">
        <f t="shared" si="35"/>
        <v>94</v>
      </c>
      <c r="H38" s="26">
        <f t="shared" si="0"/>
        <v>0</v>
      </c>
      <c r="I38" s="27"/>
      <c r="J38" s="28"/>
      <c r="K38" s="25">
        <f t="shared" si="30"/>
        <v>94</v>
      </c>
      <c r="L38" s="26">
        <f t="shared" si="22"/>
        <v>0</v>
      </c>
      <c r="M38" s="27"/>
      <c r="N38" s="30">
        <f t="shared" si="23"/>
        <v>0</v>
      </c>
      <c r="O38" s="31" t="str">
        <f t="shared" si="24"/>
        <v/>
      </c>
      <c r="Q38" s="28"/>
      <c r="R38" s="25">
        <f t="shared" si="31"/>
        <v>94</v>
      </c>
      <c r="S38" s="26">
        <f t="shared" si="25"/>
        <v>0</v>
      </c>
      <c r="T38" s="27"/>
      <c r="U38" s="30">
        <f t="shared" si="1"/>
        <v>0</v>
      </c>
      <c r="V38" s="31" t="str">
        <f t="shared" si="2"/>
        <v/>
      </c>
      <c r="X38" s="28"/>
      <c r="Y38" s="25">
        <f t="shared" si="32"/>
        <v>94</v>
      </c>
      <c r="Z38" s="26">
        <f t="shared" si="26"/>
        <v>0</v>
      </c>
      <c r="AA38" s="27"/>
      <c r="AB38" s="30">
        <f t="shared" si="3"/>
        <v>0</v>
      </c>
      <c r="AC38" s="31" t="str">
        <f t="shared" si="4"/>
        <v/>
      </c>
      <c r="AE38" s="28"/>
      <c r="AF38" s="25">
        <f t="shared" si="33"/>
        <v>94</v>
      </c>
      <c r="AG38" s="26">
        <f t="shared" si="27"/>
        <v>0</v>
      </c>
      <c r="AH38" s="27"/>
      <c r="AI38" s="30">
        <f t="shared" si="5"/>
        <v>0</v>
      </c>
      <c r="AJ38" s="31" t="str">
        <f t="shared" si="6"/>
        <v/>
      </c>
      <c r="AL38" s="28"/>
      <c r="AM38" s="25">
        <f t="shared" si="34"/>
        <v>94</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9.5285200000000003</v>
      </c>
      <c r="I39" s="62"/>
      <c r="J39" s="239"/>
      <c r="K39" s="240"/>
      <c r="L39" s="238">
        <f>SUM(L23:L38)</f>
        <v>11.245559999999999</v>
      </c>
      <c r="M39" s="62"/>
      <c r="N39" s="37">
        <f t="shared" si="23"/>
        <v>1.717039999999999</v>
      </c>
      <c r="O39" s="38">
        <f t="shared" si="24"/>
        <v>0.18020007304387239</v>
      </c>
      <c r="Q39" s="239"/>
      <c r="R39" s="240"/>
      <c r="S39" s="238">
        <f>SUM(S23:S38)</f>
        <v>13.34132</v>
      </c>
      <c r="T39" s="62"/>
      <c r="U39" s="37">
        <f t="shared" si="1"/>
        <v>2.0957600000000003</v>
      </c>
      <c r="V39" s="38">
        <f t="shared" si="2"/>
        <v>0.18636332917169091</v>
      </c>
      <c r="X39" s="239"/>
      <c r="Y39" s="240"/>
      <c r="Z39" s="238">
        <f>SUM(Z23:Z38)</f>
        <v>15.384919999999999</v>
      </c>
      <c r="AA39" s="62"/>
      <c r="AB39" s="37">
        <f t="shared" si="3"/>
        <v>2.0435999999999996</v>
      </c>
      <c r="AC39" s="38">
        <f t="shared" si="4"/>
        <v>0.15317824623050791</v>
      </c>
      <c r="AE39" s="239"/>
      <c r="AF39" s="240"/>
      <c r="AG39" s="238">
        <f>SUM(AG23:AG38)</f>
        <v>17.297319999999999</v>
      </c>
      <c r="AH39" s="62"/>
      <c r="AI39" s="37">
        <f t="shared" si="5"/>
        <v>1.9123999999999999</v>
      </c>
      <c r="AJ39" s="38">
        <f t="shared" si="6"/>
        <v>0.12430353878993196</v>
      </c>
      <c r="AL39" s="239"/>
      <c r="AM39" s="240"/>
      <c r="AN39" s="238">
        <f>SUM(AN23:AN38)</f>
        <v>19.118560000000002</v>
      </c>
      <c r="AO39" s="62"/>
      <c r="AP39" s="37">
        <f t="shared" si="7"/>
        <v>1.8212400000000031</v>
      </c>
      <c r="AQ39" s="38">
        <f t="shared" si="8"/>
        <v>0.10529029930648234</v>
      </c>
    </row>
    <row r="40" spans="2:43" ht="25" x14ac:dyDescent="0.25">
      <c r="B40" s="40" t="str">
        <f>+'USL (470)'!B40</f>
        <v>Deferral/Variance Account Disposition Rate Rider Class 1</v>
      </c>
      <c r="C40" s="21"/>
      <c r="D40" s="22" t="s">
        <v>59</v>
      </c>
      <c r="E40" s="23"/>
      <c r="F40" s="24">
        <f>+'Proposed Rates'!D44</f>
        <v>-5.6300000000000003E-2</v>
      </c>
      <c r="G40" s="218">
        <f>+$F$19</f>
        <v>0.4</v>
      </c>
      <c r="H40" s="26">
        <f>G40*F40</f>
        <v>-2.2520000000000002E-2</v>
      </c>
      <c r="I40" s="27"/>
      <c r="J40" s="28">
        <f>+'Proposed Rates'!E44</f>
        <v>-0.20230000000000001</v>
      </c>
      <c r="K40" s="218">
        <f>+$F$19</f>
        <v>0.4</v>
      </c>
      <c r="L40" s="26">
        <f>K40*J40</f>
        <v>-8.0920000000000006E-2</v>
      </c>
      <c r="M40" s="27"/>
      <c r="N40" s="30">
        <f>L40-H40</f>
        <v>-5.8400000000000007E-2</v>
      </c>
      <c r="O40" s="31">
        <f>IF((H40)=0,"",(N40/H40))</f>
        <v>2.5932504440497337</v>
      </c>
      <c r="Q40" s="28">
        <f>+'Proposed Rates'!F44</f>
        <v>-0.20230000000000001</v>
      </c>
      <c r="R40" s="45">
        <f>+$F$19</f>
        <v>0.4</v>
      </c>
      <c r="S40" s="26">
        <f>R40*Q40</f>
        <v>-8.0920000000000006E-2</v>
      </c>
      <c r="T40" s="27"/>
      <c r="U40" s="30">
        <f t="shared" si="1"/>
        <v>0</v>
      </c>
      <c r="V40" s="31">
        <f t="shared" si="2"/>
        <v>0</v>
      </c>
      <c r="X40" s="28">
        <f>+'Proposed Rates'!G44</f>
        <v>0</v>
      </c>
      <c r="Y40" s="45">
        <f>+$F$19</f>
        <v>0.4</v>
      </c>
      <c r="Z40" s="26">
        <f>Y40*X40</f>
        <v>0</v>
      </c>
      <c r="AA40" s="27"/>
      <c r="AB40" s="30">
        <f t="shared" si="3"/>
        <v>8.0920000000000006E-2</v>
      </c>
      <c r="AC40" s="31">
        <f t="shared" si="4"/>
        <v>-1</v>
      </c>
      <c r="AE40" s="28">
        <f>+'Proposed Rates'!H44</f>
        <v>0</v>
      </c>
      <c r="AF40" s="45">
        <f>+$F$19</f>
        <v>0.4</v>
      </c>
      <c r="AG40" s="26">
        <f>AF40*AE40</f>
        <v>0</v>
      </c>
      <c r="AH40" s="27"/>
      <c r="AI40" s="30">
        <f t="shared" si="5"/>
        <v>0</v>
      </c>
      <c r="AJ40" s="31" t="str">
        <f t="shared" si="6"/>
        <v/>
      </c>
      <c r="AL40" s="28">
        <f>+'Proposed Rates'!I44</f>
        <v>0</v>
      </c>
      <c r="AM40" s="45">
        <f>+$F$19</f>
        <v>0.4</v>
      </c>
      <c r="AN40" s="26">
        <f>AM40*AL40</f>
        <v>0</v>
      </c>
      <c r="AO40" s="27"/>
      <c r="AP40" s="30">
        <f t="shared" si="7"/>
        <v>0</v>
      </c>
      <c r="AQ40" s="31" t="str">
        <f t="shared" si="8"/>
        <v/>
      </c>
    </row>
    <row r="41" spans="2:43" x14ac:dyDescent="0.25">
      <c r="B41" s="40"/>
      <c r="C41" s="21"/>
      <c r="D41" s="22"/>
      <c r="E41" s="23"/>
      <c r="F41" s="24"/>
      <c r="G41" s="218"/>
      <c r="H41" s="26"/>
      <c r="I41" s="41"/>
      <c r="J41" s="28"/>
      <c r="K41" s="218"/>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tr">
        <f>+'USL (470)'!B42</f>
        <v xml:space="preserve">Deferral/Variance Account Disposition Rate Rider -  Global Adjustment </v>
      </c>
      <c r="C42" s="21"/>
      <c r="D42" s="22" t="s">
        <v>20</v>
      </c>
      <c r="E42" s="23"/>
      <c r="F42" s="24">
        <f>'Proposed Rates'!D129</f>
        <v>0</v>
      </c>
      <c r="G42" s="25">
        <f t="shared" ref="G42" si="36">$F$18</f>
        <v>94</v>
      </c>
      <c r="H42" s="26">
        <f t="shared" ref="H42:H43" si="37">G42*F42</f>
        <v>0</v>
      </c>
      <c r="I42" s="41"/>
      <c r="J42" s="28">
        <f>'Proposed Rates'!E129</f>
        <v>0</v>
      </c>
      <c r="K42" s="25">
        <f t="shared" ref="K42" si="38">$F$18</f>
        <v>94</v>
      </c>
      <c r="L42" s="26">
        <f t="shared" ref="L42:L43" si="39">K42*J42</f>
        <v>0</v>
      </c>
      <c r="M42" s="42"/>
      <c r="N42" s="30">
        <f t="shared" ref="N42:N43" si="40">L42-H42</f>
        <v>0</v>
      </c>
      <c r="O42" s="31" t="str">
        <f t="shared" ref="O42:O64" si="41">IF((H42)=0,"",(N42/H42))</f>
        <v/>
      </c>
      <c r="Q42" s="28">
        <f>'Proposed Rates'!F129</f>
        <v>0</v>
      </c>
      <c r="R42" s="25">
        <f t="shared" ref="R42" si="42">$F$18</f>
        <v>94</v>
      </c>
      <c r="S42" s="26">
        <f t="shared" ref="S42:S43" si="43">R42*Q42</f>
        <v>0</v>
      </c>
      <c r="T42" s="42"/>
      <c r="U42" s="30">
        <f t="shared" si="1"/>
        <v>0</v>
      </c>
      <c r="V42" s="31" t="str">
        <f t="shared" si="2"/>
        <v/>
      </c>
      <c r="X42" s="28">
        <f>'Proposed Rates'!G129</f>
        <v>0</v>
      </c>
      <c r="Y42" s="25">
        <f t="shared" ref="Y42" si="44">$F$18</f>
        <v>94</v>
      </c>
      <c r="Z42" s="26">
        <f t="shared" ref="Z42:Z43" si="45">Y42*X42</f>
        <v>0</v>
      </c>
      <c r="AA42" s="42"/>
      <c r="AB42" s="30">
        <f t="shared" si="3"/>
        <v>0</v>
      </c>
      <c r="AC42" s="31" t="str">
        <f t="shared" si="4"/>
        <v/>
      </c>
      <c r="AE42" s="28">
        <f>'Proposed Rates'!H129</f>
        <v>0</v>
      </c>
      <c r="AF42" s="25">
        <f t="shared" ref="AF42" si="46">$F$18</f>
        <v>94</v>
      </c>
      <c r="AG42" s="26">
        <f t="shared" ref="AG42:AG43" si="47">AF42*AE42</f>
        <v>0</v>
      </c>
      <c r="AH42" s="42"/>
      <c r="AI42" s="30">
        <f t="shared" si="5"/>
        <v>0</v>
      </c>
      <c r="AJ42" s="31" t="str">
        <f t="shared" si="6"/>
        <v/>
      </c>
      <c r="AL42" s="28">
        <f>'Proposed Rates'!I129</f>
        <v>0</v>
      </c>
      <c r="AM42" s="25">
        <f t="shared" ref="AM42" si="48">$F$18</f>
        <v>94</v>
      </c>
      <c r="AN42" s="26">
        <f t="shared" ref="AN42:AN43" si="49">AM42*AL42</f>
        <v>0</v>
      </c>
      <c r="AO42" s="42"/>
      <c r="AP42" s="30">
        <f t="shared" si="7"/>
        <v>0</v>
      </c>
      <c r="AQ42" s="31" t="str">
        <f t="shared" si="8"/>
        <v/>
      </c>
    </row>
    <row r="43" spans="2:43" ht="37.5" x14ac:dyDescent="0.25">
      <c r="B43" s="40" t="str">
        <f>+'USL (470)'!B43</f>
        <v>Deferral / Variance Accounts Balances (excluding Global Adj.) - NON-WMP</v>
      </c>
      <c r="C43" s="21"/>
      <c r="D43" s="22" t="s">
        <v>59</v>
      </c>
      <c r="E43" s="23"/>
      <c r="F43" s="24">
        <f>+'Proposed Rates'!D145</f>
        <v>0</v>
      </c>
      <c r="G43" s="218">
        <f>F19</f>
        <v>0.4</v>
      </c>
      <c r="H43" s="26">
        <f t="shared" si="37"/>
        <v>0</v>
      </c>
      <c r="I43" s="41"/>
      <c r="J43" s="28">
        <f>+'Proposed Rates'!E145</f>
        <v>0</v>
      </c>
      <c r="K43" s="218">
        <f>$F$19</f>
        <v>0.4</v>
      </c>
      <c r="L43" s="26">
        <f t="shared" si="39"/>
        <v>0</v>
      </c>
      <c r="M43" s="42"/>
      <c r="N43" s="30">
        <f t="shared" si="40"/>
        <v>0</v>
      </c>
      <c r="O43" s="31" t="str">
        <f t="shared" si="41"/>
        <v/>
      </c>
      <c r="Q43" s="28">
        <f>+'Proposed Rates'!F145</f>
        <v>0</v>
      </c>
      <c r="R43" s="218">
        <f>$F$19</f>
        <v>0.4</v>
      </c>
      <c r="S43" s="26">
        <f t="shared" si="43"/>
        <v>0</v>
      </c>
      <c r="T43" s="42"/>
      <c r="U43" s="30">
        <f t="shared" si="1"/>
        <v>0</v>
      </c>
      <c r="V43" s="31" t="str">
        <f t="shared" si="2"/>
        <v/>
      </c>
      <c r="X43" s="28">
        <f>+'Proposed Rates'!G145</f>
        <v>0</v>
      </c>
      <c r="Y43" s="218">
        <f>$F$19</f>
        <v>0.4</v>
      </c>
      <c r="Z43" s="26">
        <f t="shared" si="45"/>
        <v>0</v>
      </c>
      <c r="AA43" s="42"/>
      <c r="AB43" s="30">
        <f t="shared" si="3"/>
        <v>0</v>
      </c>
      <c r="AC43" s="31" t="str">
        <f t="shared" si="4"/>
        <v/>
      </c>
      <c r="AE43" s="28">
        <f>+'Proposed Rates'!H145</f>
        <v>0</v>
      </c>
      <c r="AF43" s="218">
        <f>$F$19</f>
        <v>0.4</v>
      </c>
      <c r="AG43" s="26">
        <f t="shared" si="47"/>
        <v>0</v>
      </c>
      <c r="AH43" s="42"/>
      <c r="AI43" s="30">
        <f t="shared" si="5"/>
        <v>0</v>
      </c>
      <c r="AJ43" s="31" t="str">
        <f t="shared" si="6"/>
        <v/>
      </c>
      <c r="AL43" s="28">
        <f>+'Proposed Rates'!I145</f>
        <v>0</v>
      </c>
      <c r="AM43" s="218">
        <f>$F$19</f>
        <v>0.4</v>
      </c>
      <c r="AN43" s="26">
        <f t="shared" si="49"/>
        <v>0</v>
      </c>
      <c r="AO43" s="42"/>
      <c r="AP43" s="30">
        <f t="shared" si="7"/>
        <v>0</v>
      </c>
      <c r="AQ43" s="31" t="str">
        <f t="shared" si="8"/>
        <v/>
      </c>
    </row>
    <row r="44" spans="2:43" x14ac:dyDescent="0.25">
      <c r="B44" s="43" t="s">
        <v>24</v>
      </c>
      <c r="C44" s="21"/>
      <c r="D44" s="22" t="s">
        <v>59</v>
      </c>
      <c r="E44" s="23"/>
      <c r="F44" s="44">
        <f>'Proposed Rates'!D238</f>
        <v>1.8599999999999998E-2</v>
      </c>
      <c r="G44" s="45">
        <f>+$F$19</f>
        <v>0.4</v>
      </c>
      <c r="H44" s="26">
        <f>G44*F44</f>
        <v>7.4399999999999996E-3</v>
      </c>
      <c r="I44" s="27"/>
      <c r="J44" s="46">
        <f>'Proposed Rates'!E238</f>
        <v>1.8460000000000001E-2</v>
      </c>
      <c r="K44" s="45">
        <f>+$F$19</f>
        <v>0.4</v>
      </c>
      <c r="L44" s="26">
        <f>K44*J44</f>
        <v>7.3840000000000008E-3</v>
      </c>
      <c r="M44" s="27"/>
      <c r="N44" s="30">
        <f>L44-H44</f>
        <v>-5.5999999999998759E-5</v>
      </c>
      <c r="O44" s="31">
        <f>IF((H44)=0,"",(N44/H44))</f>
        <v>-7.5268817204299414E-3</v>
      </c>
      <c r="Q44" s="46">
        <f>'Proposed Rates'!F238</f>
        <v>1.8700000000000001E-2</v>
      </c>
      <c r="R44" s="45">
        <f>+$F$19</f>
        <v>0.4</v>
      </c>
      <c r="S44" s="26">
        <f>R44*Q44</f>
        <v>7.4800000000000005E-3</v>
      </c>
      <c r="T44" s="27"/>
      <c r="U44" s="30">
        <f t="shared" si="1"/>
        <v>9.5999999999999731E-5</v>
      </c>
      <c r="V44" s="31">
        <f t="shared" si="2"/>
        <v>1.3001083423618597E-2</v>
      </c>
      <c r="X44" s="46">
        <f>'Proposed Rates'!G238</f>
        <v>1.8919999999999999E-2</v>
      </c>
      <c r="Y44" s="45">
        <f>+$F$19</f>
        <v>0.4</v>
      </c>
      <c r="Z44" s="26">
        <f>Y44*X44</f>
        <v>7.5680000000000001E-3</v>
      </c>
      <c r="AA44" s="27"/>
      <c r="AB44" s="30">
        <f t="shared" si="3"/>
        <v>8.7999999999999537E-5</v>
      </c>
      <c r="AC44" s="31">
        <f t="shared" si="4"/>
        <v>1.1764705882352879E-2</v>
      </c>
      <c r="AE44" s="46">
        <f>'Proposed Rates'!H238</f>
        <v>1.9099999999999999E-2</v>
      </c>
      <c r="AF44" s="45">
        <f>+$F$19</f>
        <v>0.4</v>
      </c>
      <c r="AG44" s="26">
        <f>AF44*AE44</f>
        <v>7.6400000000000001E-3</v>
      </c>
      <c r="AH44" s="27"/>
      <c r="AI44" s="30">
        <f t="shared" si="5"/>
        <v>7.2000000000000015E-5</v>
      </c>
      <c r="AJ44" s="31">
        <f t="shared" si="6"/>
        <v>9.5137420718816087E-3</v>
      </c>
      <c r="AL44" s="46">
        <f>'Proposed Rates'!I238</f>
        <v>1.9359999999999999E-2</v>
      </c>
      <c r="AM44" s="45">
        <f>+$F$19</f>
        <v>0.4</v>
      </c>
      <c r="AN44" s="26">
        <f>AM44*AL44</f>
        <v>7.744E-3</v>
      </c>
      <c r="AO44" s="27"/>
      <c r="AP44" s="30">
        <f t="shared" si="7"/>
        <v>1.0399999999999993E-4</v>
      </c>
      <c r="AQ44" s="31">
        <f t="shared" si="8"/>
        <v>1.3612565445026169E-2</v>
      </c>
    </row>
    <row r="45" spans="2:43" x14ac:dyDescent="0.25">
      <c r="B45" s="43" t="s">
        <v>25</v>
      </c>
      <c r="C45" s="21"/>
      <c r="D45" s="22"/>
      <c r="E45" s="23"/>
      <c r="F45" s="47">
        <f>0.65*$F$54+0.17*$F$55+0.18*$F$56</f>
        <v>0.12756999999999999</v>
      </c>
      <c r="G45" s="48">
        <f>$F$18*(1+$F$73)-$F$18</f>
        <v>3.1490000000000009</v>
      </c>
      <c r="H45" s="26">
        <f t="shared" ref="H45" si="50">G45*F45</f>
        <v>0.40171793000000006</v>
      </c>
      <c r="I45" s="27"/>
      <c r="J45" s="49">
        <f>0.65*$J$54+0.17*$J$55+0.18*$J$56</f>
        <v>0.12756999999999999</v>
      </c>
      <c r="K45" s="48">
        <f>$F$18*(1+$J$73)-$F$18</f>
        <v>3.1771999999999991</v>
      </c>
      <c r="L45" s="26">
        <f t="shared" ref="L45" si="51">K45*J45</f>
        <v>0.40531540399999988</v>
      </c>
      <c r="M45" s="27"/>
      <c r="N45" s="30">
        <f t="shared" ref="N45" si="52">L45-H45</f>
        <v>3.5974739999998229E-3</v>
      </c>
      <c r="O45" s="31">
        <f t="shared" ref="O45" si="53">IF((H45)=0,"",(N45/H45))</f>
        <v>8.9552238805965731E-3</v>
      </c>
      <c r="Q45" s="49">
        <f>0.65*$Q$54+0.17*$Q$55+0.18*$Q$56</f>
        <v>0.12756999999999999</v>
      </c>
      <c r="R45" s="48">
        <f>$F$18*(1+Q73)-$F$18</f>
        <v>3.1771999999999991</v>
      </c>
      <c r="S45" s="26">
        <f t="shared" ref="S45" si="54">R45*Q45</f>
        <v>0.40531540399999988</v>
      </c>
      <c r="T45" s="27"/>
      <c r="U45" s="30">
        <f t="shared" si="1"/>
        <v>0</v>
      </c>
      <c r="V45" s="31">
        <f t="shared" si="2"/>
        <v>0</v>
      </c>
      <c r="X45" s="49">
        <f>0.65*$X$54+0.17*$X$55+0.18*$X$56</f>
        <v>0.12756999999999999</v>
      </c>
      <c r="Y45" s="48">
        <f>$F$18*(1+X73)-$F$18</f>
        <v>3.1771999999999991</v>
      </c>
      <c r="Z45" s="26">
        <f t="shared" ref="Z45" si="55">Y45*X45</f>
        <v>0.40531540399999988</v>
      </c>
      <c r="AA45" s="27"/>
      <c r="AB45" s="30">
        <f t="shared" si="3"/>
        <v>0</v>
      </c>
      <c r="AC45" s="31">
        <f t="shared" si="4"/>
        <v>0</v>
      </c>
      <c r="AE45" s="49">
        <f>0.65*$AE$54+0.17*$AE$55+0.18*$AE$56</f>
        <v>0.12756999999999999</v>
      </c>
      <c r="AF45" s="48">
        <f>$F$18*(1+AE73)-$F$18</f>
        <v>3.1771999999999991</v>
      </c>
      <c r="AG45" s="26">
        <f t="shared" ref="AG45" si="56">AF45*AE45</f>
        <v>0.40531540399999988</v>
      </c>
      <c r="AH45" s="27"/>
      <c r="AI45" s="30">
        <f t="shared" si="5"/>
        <v>0</v>
      </c>
      <c r="AJ45" s="31">
        <f t="shared" si="6"/>
        <v>0</v>
      </c>
      <c r="AL45" s="49">
        <f>0.65*$AL$54+0.17*$AL$55+0.18*$AL$56</f>
        <v>0.12756999999999999</v>
      </c>
      <c r="AM45" s="48">
        <f>$F$18*(1+AL73)-$F$18</f>
        <v>3.1771999999999991</v>
      </c>
      <c r="AN45" s="26">
        <f t="shared" ref="AN45" si="57">AM45*AL45</f>
        <v>0.40531540399999988</v>
      </c>
      <c r="AO45" s="27"/>
      <c r="AP45" s="30">
        <f t="shared" si="7"/>
        <v>0</v>
      </c>
      <c r="AQ45" s="31">
        <f t="shared" si="8"/>
        <v>0</v>
      </c>
    </row>
    <row r="46" spans="2:43" x14ac:dyDescent="0.25">
      <c r="B46" s="43" t="s">
        <v>26</v>
      </c>
      <c r="C46" s="21"/>
      <c r="D46" s="22" t="s">
        <v>17</v>
      </c>
      <c r="E46" s="23"/>
      <c r="F46" s="173">
        <f>'Proposed Rates'!D252</f>
        <v>0</v>
      </c>
      <c r="G46" s="25">
        <v>1</v>
      </c>
      <c r="H46" s="26">
        <f>G46*F46</f>
        <v>0</v>
      </c>
      <c r="I46" s="27"/>
      <c r="J46" s="47">
        <f>'Proposed Rates'!E252</f>
        <v>0</v>
      </c>
      <c r="K46" s="25">
        <v>1</v>
      </c>
      <c r="L46" s="26">
        <f>K46*J46</f>
        <v>0</v>
      </c>
      <c r="M46" s="27"/>
      <c r="N46" s="30">
        <f>L46-H46</f>
        <v>0</v>
      </c>
      <c r="O46" s="31" t="str">
        <f t="shared" si="41"/>
        <v/>
      </c>
      <c r="Q46" s="47">
        <f>'Proposed Rates'!F252</f>
        <v>0</v>
      </c>
      <c r="R46" s="25">
        <v>1</v>
      </c>
      <c r="S46" s="26">
        <f>R46*Q46</f>
        <v>0</v>
      </c>
      <c r="T46" s="27"/>
      <c r="U46" s="30">
        <f t="shared" si="1"/>
        <v>0</v>
      </c>
      <c r="V46" s="31" t="str">
        <f t="shared" si="2"/>
        <v/>
      </c>
      <c r="X46" s="47">
        <f>'Proposed Rates'!G252</f>
        <v>0</v>
      </c>
      <c r="Y46" s="25">
        <v>1</v>
      </c>
      <c r="Z46" s="26">
        <f>Y46*X46</f>
        <v>0</v>
      </c>
      <c r="AA46" s="27"/>
      <c r="AB46" s="30">
        <f t="shared" si="3"/>
        <v>0</v>
      </c>
      <c r="AC46" s="31" t="str">
        <f t="shared" si="4"/>
        <v/>
      </c>
      <c r="AE46" s="47">
        <f>'Proposed Rates'!H252</f>
        <v>0</v>
      </c>
      <c r="AF46" s="25">
        <v>1</v>
      </c>
      <c r="AG46" s="26">
        <f>AF46*AE46</f>
        <v>0</v>
      </c>
      <c r="AH46" s="27"/>
      <c r="AI46" s="30">
        <f t="shared" si="5"/>
        <v>0</v>
      </c>
      <c r="AJ46" s="31" t="str">
        <f t="shared" si="6"/>
        <v/>
      </c>
      <c r="AL46" s="47">
        <f>'Proposed Rates'!I252</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9.9151579300000012</v>
      </c>
      <c r="I47" s="36"/>
      <c r="J47" s="53"/>
      <c r="K47" s="55"/>
      <c r="L47" s="54">
        <f>SUM(L40:L46)+L39</f>
        <v>11.577339404</v>
      </c>
      <c r="M47" s="36"/>
      <c r="N47" s="37">
        <f t="shared" ref="N47:N64" si="58">L47-H47</f>
        <v>1.6621814739999987</v>
      </c>
      <c r="O47" s="38">
        <f t="shared" si="41"/>
        <v>0.16764044362528863</v>
      </c>
      <c r="Q47" s="53"/>
      <c r="R47" s="55"/>
      <c r="S47" s="54">
        <f>SUM(S40:S46)+S39</f>
        <v>13.673195403999999</v>
      </c>
      <c r="T47" s="36"/>
      <c r="U47" s="37">
        <f t="shared" si="1"/>
        <v>2.0958559999999995</v>
      </c>
      <c r="V47" s="38">
        <f t="shared" si="2"/>
        <v>0.18103088515102839</v>
      </c>
      <c r="X47" s="53"/>
      <c r="Y47" s="55"/>
      <c r="Z47" s="54">
        <f>SUM(Z40:Z46)+Z39</f>
        <v>15.797803404</v>
      </c>
      <c r="AA47" s="36"/>
      <c r="AB47" s="37">
        <f t="shared" si="3"/>
        <v>2.1246080000000003</v>
      </c>
      <c r="AC47" s="38">
        <f t="shared" si="4"/>
        <v>0.15538489264758557</v>
      </c>
      <c r="AE47" s="53"/>
      <c r="AF47" s="55"/>
      <c r="AG47" s="54">
        <f>SUM(AG40:AG46)+AG39</f>
        <v>17.710275404000001</v>
      </c>
      <c r="AH47" s="36"/>
      <c r="AI47" s="37">
        <f t="shared" si="5"/>
        <v>1.9124720000000011</v>
      </c>
      <c r="AJ47" s="38">
        <f t="shared" si="6"/>
        <v>0.12105936193102414</v>
      </c>
      <c r="AL47" s="53"/>
      <c r="AM47" s="55"/>
      <c r="AN47" s="54">
        <f>SUM(AN40:AN46)+AN39</f>
        <v>19.531619404000001</v>
      </c>
      <c r="AO47" s="36"/>
      <c r="AP47" s="37">
        <f t="shared" si="7"/>
        <v>1.8213439999999999</v>
      </c>
      <c r="AQ47" s="38">
        <f t="shared" si="8"/>
        <v>0.10284108848971572</v>
      </c>
    </row>
    <row r="48" spans="2:43" x14ac:dyDescent="0.25">
      <c r="B48" s="27" t="s">
        <v>28</v>
      </c>
      <c r="C48" s="27"/>
      <c r="D48" s="56" t="s">
        <v>59</v>
      </c>
      <c r="E48" s="57"/>
      <c r="F48" s="28">
        <f>'Proposed Rates'!D159</f>
        <v>2.1419999999999999</v>
      </c>
      <c r="G48" s="181">
        <f>+$F$19</f>
        <v>0.4</v>
      </c>
      <c r="H48" s="26">
        <f>G48*F48</f>
        <v>0.85680000000000001</v>
      </c>
      <c r="I48" s="27"/>
      <c r="J48" s="28">
        <f>'Proposed Rates'!E159</f>
        <v>2.1419999999999999</v>
      </c>
      <c r="K48" s="181">
        <f>+$F$19</f>
        <v>0.4</v>
      </c>
      <c r="L48" s="26">
        <f>K48*J48</f>
        <v>0.85680000000000001</v>
      </c>
      <c r="M48" s="27"/>
      <c r="N48" s="30">
        <f t="shared" si="58"/>
        <v>0</v>
      </c>
      <c r="O48" s="31">
        <f t="shared" si="41"/>
        <v>0</v>
      </c>
      <c r="Q48" s="28">
        <f>'Proposed Rates'!F159</f>
        <v>2.1419999999999999</v>
      </c>
      <c r="R48" s="181">
        <f>+$F$19</f>
        <v>0.4</v>
      </c>
      <c r="S48" s="26">
        <f>R48*Q48</f>
        <v>0.85680000000000001</v>
      </c>
      <c r="T48" s="27"/>
      <c r="U48" s="30">
        <f t="shared" si="1"/>
        <v>0</v>
      </c>
      <c r="V48" s="31">
        <f t="shared" si="2"/>
        <v>0</v>
      </c>
      <c r="X48" s="28">
        <f>'Proposed Rates'!G159</f>
        <v>2.1419999999999999</v>
      </c>
      <c r="Y48" s="181">
        <f>+$F$19</f>
        <v>0.4</v>
      </c>
      <c r="Z48" s="26">
        <f>Y48*X48</f>
        <v>0.85680000000000001</v>
      </c>
      <c r="AA48" s="27"/>
      <c r="AB48" s="30">
        <f t="shared" si="3"/>
        <v>0</v>
      </c>
      <c r="AC48" s="31">
        <f t="shared" si="4"/>
        <v>0</v>
      </c>
      <c r="AE48" s="28">
        <f>'Proposed Rates'!H159</f>
        <v>2.1419999999999999</v>
      </c>
      <c r="AF48" s="181">
        <f>+$F$19</f>
        <v>0.4</v>
      </c>
      <c r="AG48" s="26">
        <f>AF48*AE48</f>
        <v>0.85680000000000001</v>
      </c>
      <c r="AH48" s="27"/>
      <c r="AI48" s="30">
        <f t="shared" si="5"/>
        <v>0</v>
      </c>
      <c r="AJ48" s="31">
        <f t="shared" si="6"/>
        <v>0</v>
      </c>
      <c r="AL48" s="28">
        <f>'Proposed Rates'!I159</f>
        <v>2.1419999999999999</v>
      </c>
      <c r="AM48" s="181">
        <f>+$F$19</f>
        <v>0.4</v>
      </c>
      <c r="AN48" s="26">
        <f>AM48*AL48</f>
        <v>0.85680000000000001</v>
      </c>
      <c r="AO48" s="27"/>
      <c r="AP48" s="30">
        <f t="shared" si="7"/>
        <v>0</v>
      </c>
      <c r="AQ48" s="31">
        <f t="shared" si="8"/>
        <v>0</v>
      </c>
    </row>
    <row r="49" spans="2:43" ht="25" x14ac:dyDescent="0.25">
      <c r="B49" s="60" t="s">
        <v>29</v>
      </c>
      <c r="C49" s="27"/>
      <c r="D49" s="56" t="s">
        <v>59</v>
      </c>
      <c r="E49" s="57"/>
      <c r="F49" s="28">
        <f>'Proposed Rates'!D173</f>
        <v>1.5210999999999999</v>
      </c>
      <c r="G49" s="181">
        <f>G48</f>
        <v>0.4</v>
      </c>
      <c r="H49" s="26">
        <f>G49*F49</f>
        <v>0.60843999999999998</v>
      </c>
      <c r="I49" s="27"/>
      <c r="J49" s="28">
        <f>'Proposed Rates'!E173</f>
        <v>1.5209999999999999</v>
      </c>
      <c r="K49" s="181">
        <f>K48</f>
        <v>0.4</v>
      </c>
      <c r="L49" s="26">
        <f>K49*J49</f>
        <v>0.60840000000000005</v>
      </c>
      <c r="M49" s="27"/>
      <c r="N49" s="30">
        <f t="shared" si="58"/>
        <v>-3.9999999999928981E-5</v>
      </c>
      <c r="O49" s="31">
        <f t="shared" si="41"/>
        <v>-6.5741897311039673E-5</v>
      </c>
      <c r="Q49" s="28">
        <f>'Proposed Rates'!F173</f>
        <v>1.5209999999999999</v>
      </c>
      <c r="R49" s="181">
        <f>R48</f>
        <v>0.4</v>
      </c>
      <c r="S49" s="26">
        <f>R49*Q49</f>
        <v>0.60840000000000005</v>
      </c>
      <c r="T49" s="27"/>
      <c r="U49" s="30">
        <f t="shared" si="1"/>
        <v>0</v>
      </c>
      <c r="V49" s="31">
        <f t="shared" si="2"/>
        <v>0</v>
      </c>
      <c r="X49" s="28">
        <f>'Proposed Rates'!G173</f>
        <v>1.5209999999999999</v>
      </c>
      <c r="Y49" s="181">
        <f>Y48</f>
        <v>0.4</v>
      </c>
      <c r="Z49" s="26">
        <f>Y49*X49</f>
        <v>0.60840000000000005</v>
      </c>
      <c r="AA49" s="27"/>
      <c r="AB49" s="30">
        <f t="shared" si="3"/>
        <v>0</v>
      </c>
      <c r="AC49" s="31">
        <f t="shared" si="4"/>
        <v>0</v>
      </c>
      <c r="AE49" s="28">
        <f>'Proposed Rates'!H173</f>
        <v>1.5209999999999999</v>
      </c>
      <c r="AF49" s="181">
        <f>AF48</f>
        <v>0.4</v>
      </c>
      <c r="AG49" s="26">
        <f>AF49*AE49</f>
        <v>0.60840000000000005</v>
      </c>
      <c r="AH49" s="27"/>
      <c r="AI49" s="30">
        <f t="shared" si="5"/>
        <v>0</v>
      </c>
      <c r="AJ49" s="31">
        <f t="shared" si="6"/>
        <v>0</v>
      </c>
      <c r="AL49" s="28">
        <f>'Proposed Rates'!I173</f>
        <v>1.5209999999999999</v>
      </c>
      <c r="AM49" s="181">
        <f>AM48</f>
        <v>0.4</v>
      </c>
      <c r="AN49" s="26">
        <f>AM49*AL49</f>
        <v>0.60840000000000005</v>
      </c>
      <c r="AO49" s="27"/>
      <c r="AP49" s="30">
        <f t="shared" si="7"/>
        <v>0</v>
      </c>
      <c r="AQ49" s="31">
        <f t="shared" si="8"/>
        <v>0</v>
      </c>
    </row>
    <row r="50" spans="2:43" ht="26" x14ac:dyDescent="0.25">
      <c r="B50" s="50" t="s">
        <v>30</v>
      </c>
      <c r="C50" s="35"/>
      <c r="D50" s="35"/>
      <c r="E50" s="35"/>
      <c r="F50" s="61"/>
      <c r="G50" s="53"/>
      <c r="H50" s="54">
        <f>SUM(H47:H49)</f>
        <v>11.380397930000001</v>
      </c>
      <c r="I50" s="62"/>
      <c r="J50" s="63"/>
      <c r="K50" s="53"/>
      <c r="L50" s="54">
        <f>SUM(L47:L49)</f>
        <v>13.042539403999999</v>
      </c>
      <c r="M50" s="62"/>
      <c r="N50" s="37">
        <f t="shared" si="58"/>
        <v>1.6621414739999985</v>
      </c>
      <c r="O50" s="38">
        <f t="shared" si="41"/>
        <v>0.14605301890353128</v>
      </c>
      <c r="Q50" s="63"/>
      <c r="R50" s="53"/>
      <c r="S50" s="54">
        <f>SUM(S47:S49)</f>
        <v>15.138395403999999</v>
      </c>
      <c r="T50" s="62"/>
      <c r="U50" s="37">
        <f t="shared" si="1"/>
        <v>2.0958559999999995</v>
      </c>
      <c r="V50" s="38">
        <f t="shared" si="2"/>
        <v>0.16069385992096172</v>
      </c>
      <c r="X50" s="63"/>
      <c r="Y50" s="53"/>
      <c r="Z50" s="54">
        <f>SUM(Z47:Z49)</f>
        <v>17.263003403999999</v>
      </c>
      <c r="AA50" s="62"/>
      <c r="AB50" s="37">
        <f t="shared" si="3"/>
        <v>2.1246080000000003</v>
      </c>
      <c r="AC50" s="38">
        <f t="shared" si="4"/>
        <v>0.14034565376979238</v>
      </c>
      <c r="AE50" s="63"/>
      <c r="AF50" s="53"/>
      <c r="AG50" s="54">
        <f>SUM(AG47:AG49)</f>
        <v>19.175475404</v>
      </c>
      <c r="AH50" s="62"/>
      <c r="AI50" s="37">
        <f t="shared" si="5"/>
        <v>1.9124720000000011</v>
      </c>
      <c r="AJ50" s="38">
        <f t="shared" si="6"/>
        <v>0.11078443045182181</v>
      </c>
      <c r="AL50" s="63"/>
      <c r="AM50" s="53"/>
      <c r="AN50" s="54">
        <f>SUM(AN47:AN49)</f>
        <v>20.996819404</v>
      </c>
      <c r="AO50" s="62"/>
      <c r="AP50" s="37">
        <f t="shared" si="7"/>
        <v>1.8213439999999999</v>
      </c>
      <c r="AQ50" s="38">
        <f t="shared" si="8"/>
        <v>9.4982990597462208E-2</v>
      </c>
    </row>
    <row r="51" spans="2:43" ht="25" x14ac:dyDescent="0.25">
      <c r="B51" s="65" t="s">
        <v>31</v>
      </c>
      <c r="C51" s="21"/>
      <c r="D51" s="22" t="s">
        <v>20</v>
      </c>
      <c r="E51" s="23"/>
      <c r="F51" s="66">
        <f>'Proposed Rates'!D181</f>
        <v>3.3999999999999998E-3</v>
      </c>
      <c r="G51" s="58">
        <f>F18+G45</f>
        <v>97.149000000000001</v>
      </c>
      <c r="H51" s="67">
        <f t="shared" ref="H51:H53" si="59">G51*F51</f>
        <v>0.33030660000000001</v>
      </c>
      <c r="I51" s="27"/>
      <c r="J51" s="66">
        <f>'Proposed Rates'!E181</f>
        <v>3.3999999999999998E-3</v>
      </c>
      <c r="K51" s="58">
        <f>G51</f>
        <v>97.149000000000001</v>
      </c>
      <c r="L51" s="67">
        <f t="shared" ref="L51:L53" si="60">K51*J51</f>
        <v>0.33030660000000001</v>
      </c>
      <c r="M51" s="27"/>
      <c r="N51" s="30">
        <f t="shared" si="58"/>
        <v>0</v>
      </c>
      <c r="O51" s="68">
        <f t="shared" si="41"/>
        <v>0</v>
      </c>
      <c r="Q51" s="66">
        <f>'Proposed Rates'!F181</f>
        <v>3.3999999999999998E-3</v>
      </c>
      <c r="R51" s="58">
        <f>K51</f>
        <v>97.149000000000001</v>
      </c>
      <c r="S51" s="67">
        <f t="shared" ref="S51:S53" si="61">R51*Q51</f>
        <v>0.33030660000000001</v>
      </c>
      <c r="T51" s="27"/>
      <c r="U51" s="30">
        <f t="shared" si="1"/>
        <v>0</v>
      </c>
      <c r="V51" s="68">
        <f t="shared" si="2"/>
        <v>0</v>
      </c>
      <c r="X51" s="66">
        <f>'Proposed Rates'!G181</f>
        <v>3.3999999999999998E-3</v>
      </c>
      <c r="Y51" s="58">
        <f>R51</f>
        <v>97.149000000000001</v>
      </c>
      <c r="Z51" s="67">
        <f t="shared" ref="Z51:Z53" si="62">Y51*X51</f>
        <v>0.33030660000000001</v>
      </c>
      <c r="AA51" s="27"/>
      <c r="AB51" s="30">
        <f t="shared" si="3"/>
        <v>0</v>
      </c>
      <c r="AC51" s="68">
        <f t="shared" si="4"/>
        <v>0</v>
      </c>
      <c r="AE51" s="66">
        <f>'Proposed Rates'!H181</f>
        <v>3.3999999999999998E-3</v>
      </c>
      <c r="AF51" s="58">
        <f>Y51</f>
        <v>97.149000000000001</v>
      </c>
      <c r="AG51" s="67">
        <f t="shared" ref="AG51:AG53" si="63">AF51*AE51</f>
        <v>0.33030660000000001</v>
      </c>
      <c r="AH51" s="27"/>
      <c r="AI51" s="30">
        <f t="shared" si="5"/>
        <v>0</v>
      </c>
      <c r="AJ51" s="68">
        <f t="shared" si="6"/>
        <v>0</v>
      </c>
      <c r="AL51" s="66">
        <f>'Proposed Rates'!I181</f>
        <v>3.3999999999999998E-3</v>
      </c>
      <c r="AM51" s="58">
        <f>AF51</f>
        <v>97.149000000000001</v>
      </c>
      <c r="AN51" s="67">
        <f t="shared" ref="AN51:AN53" si="64">AM51*AL51</f>
        <v>0.33030660000000001</v>
      </c>
      <c r="AO51" s="27"/>
      <c r="AP51" s="30">
        <f t="shared" si="7"/>
        <v>0</v>
      </c>
      <c r="AQ51" s="68">
        <f t="shared" si="8"/>
        <v>0</v>
      </c>
    </row>
    <row r="52" spans="2:43" ht="25" x14ac:dyDescent="0.25">
      <c r="B52" s="65" t="s">
        <v>32</v>
      </c>
      <c r="C52" s="21"/>
      <c r="D52" s="22" t="s">
        <v>20</v>
      </c>
      <c r="E52" s="23"/>
      <c r="F52" s="66">
        <f>'Proposed Rates'!D195</f>
        <v>5.0000000000000001E-4</v>
      </c>
      <c r="G52" s="58">
        <f>G51</f>
        <v>97.149000000000001</v>
      </c>
      <c r="H52" s="67">
        <f t="shared" si="59"/>
        <v>4.85745E-2</v>
      </c>
      <c r="I52" s="27"/>
      <c r="J52" s="66">
        <f>'Proposed Rates'!E195</f>
        <v>5.0000000000000001E-4</v>
      </c>
      <c r="K52" s="58">
        <f>G52</f>
        <v>97.149000000000001</v>
      </c>
      <c r="L52" s="67">
        <f t="shared" si="60"/>
        <v>4.85745E-2</v>
      </c>
      <c r="M52" s="27"/>
      <c r="N52" s="30">
        <f t="shared" si="58"/>
        <v>0</v>
      </c>
      <c r="O52" s="68">
        <f t="shared" si="41"/>
        <v>0</v>
      </c>
      <c r="Q52" s="66">
        <f>'Proposed Rates'!F195</f>
        <v>5.0000000000000001E-4</v>
      </c>
      <c r="R52" s="58">
        <f>K52</f>
        <v>97.149000000000001</v>
      </c>
      <c r="S52" s="67">
        <f t="shared" si="61"/>
        <v>4.85745E-2</v>
      </c>
      <c r="T52" s="27"/>
      <c r="U52" s="30">
        <f t="shared" si="1"/>
        <v>0</v>
      </c>
      <c r="V52" s="68">
        <f t="shared" si="2"/>
        <v>0</v>
      </c>
      <c r="X52" s="66">
        <f>'Proposed Rates'!G195</f>
        <v>5.0000000000000001E-4</v>
      </c>
      <c r="Y52" s="58">
        <f>R52</f>
        <v>97.149000000000001</v>
      </c>
      <c r="Z52" s="67">
        <f t="shared" si="62"/>
        <v>4.85745E-2</v>
      </c>
      <c r="AA52" s="27"/>
      <c r="AB52" s="30">
        <f t="shared" si="3"/>
        <v>0</v>
      </c>
      <c r="AC52" s="68">
        <f t="shared" si="4"/>
        <v>0</v>
      </c>
      <c r="AE52" s="66">
        <f>'Proposed Rates'!H195</f>
        <v>5.0000000000000001E-4</v>
      </c>
      <c r="AF52" s="58">
        <f>Y52</f>
        <v>97.149000000000001</v>
      </c>
      <c r="AG52" s="67">
        <f t="shared" si="63"/>
        <v>4.85745E-2</v>
      </c>
      <c r="AH52" s="27"/>
      <c r="AI52" s="30">
        <f t="shared" si="5"/>
        <v>0</v>
      </c>
      <c r="AJ52" s="68">
        <f t="shared" si="6"/>
        <v>0</v>
      </c>
      <c r="AL52" s="66">
        <f>'Proposed Rates'!I195</f>
        <v>5.0000000000000001E-4</v>
      </c>
      <c r="AM52" s="58">
        <f>AF52</f>
        <v>97.149000000000001</v>
      </c>
      <c r="AN52" s="67">
        <f t="shared" si="64"/>
        <v>4.85745E-2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0.62</v>
      </c>
      <c r="K53" s="29">
        <v>1</v>
      </c>
      <c r="L53" s="67">
        <f t="shared" si="60"/>
        <v>0.62</v>
      </c>
      <c r="M53" s="27"/>
      <c r="N53" s="30">
        <f t="shared" si="58"/>
        <v>0.37</v>
      </c>
      <c r="O53" s="68">
        <f t="shared" si="41"/>
        <v>1.48</v>
      </c>
      <c r="Q53" s="66">
        <f>'Proposed Rates'!F209</f>
        <v>0.64</v>
      </c>
      <c r="R53" s="29">
        <v>1</v>
      </c>
      <c r="S53" s="67">
        <f t="shared" si="61"/>
        <v>0.64</v>
      </c>
      <c r="T53" s="27"/>
      <c r="U53" s="30">
        <f t="shared" si="1"/>
        <v>2.0000000000000018E-2</v>
      </c>
      <c r="V53" s="68">
        <f t="shared" si="2"/>
        <v>3.2258064516129059E-2</v>
      </c>
      <c r="X53" s="66">
        <f>'Proposed Rates'!G209</f>
        <v>0.66</v>
      </c>
      <c r="Y53" s="29">
        <v>1</v>
      </c>
      <c r="Z53" s="67">
        <f t="shared" si="62"/>
        <v>0.66</v>
      </c>
      <c r="AA53" s="27"/>
      <c r="AB53" s="30">
        <f t="shared" si="3"/>
        <v>2.0000000000000018E-2</v>
      </c>
      <c r="AC53" s="68">
        <f t="shared" si="4"/>
        <v>3.1250000000000028E-2</v>
      </c>
      <c r="AE53" s="66">
        <f>'Proposed Rates'!H209</f>
        <v>0.68</v>
      </c>
      <c r="AF53" s="29">
        <v>1</v>
      </c>
      <c r="AG53" s="67">
        <f t="shared" si="63"/>
        <v>0.68</v>
      </c>
      <c r="AH53" s="27"/>
      <c r="AI53" s="30">
        <f t="shared" si="5"/>
        <v>2.0000000000000018E-2</v>
      </c>
      <c r="AJ53" s="68">
        <f t="shared" si="6"/>
        <v>3.0303030303030328E-2</v>
      </c>
      <c r="AL53" s="66">
        <f>'Proposed Rates'!I209</f>
        <v>0.7</v>
      </c>
      <c r="AM53" s="29">
        <v>1</v>
      </c>
      <c r="AN53" s="67">
        <f t="shared" si="64"/>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61.1</v>
      </c>
      <c r="H54" s="67">
        <f t="shared" ref="H54:H56" si="65">G54*F54</f>
        <v>6.1711000000000009</v>
      </c>
      <c r="I54" s="27"/>
      <c r="J54" s="66">
        <f>'Proposed Rates'!E222</f>
        <v>0.10100000000000001</v>
      </c>
      <c r="K54" s="71">
        <f>$G$54</f>
        <v>61.1</v>
      </c>
      <c r="L54" s="67">
        <f t="shared" ref="L54:L56" si="66">K54*J54</f>
        <v>6.1711000000000009</v>
      </c>
      <c r="M54" s="27"/>
      <c r="N54" s="30">
        <f t="shared" si="58"/>
        <v>0</v>
      </c>
      <c r="O54" s="68">
        <f t="shared" si="41"/>
        <v>0</v>
      </c>
      <c r="Q54" s="66">
        <f>'Proposed Rates'!F222</f>
        <v>0.10100000000000001</v>
      </c>
      <c r="R54" s="71">
        <f>$G$54</f>
        <v>61.1</v>
      </c>
      <c r="S54" s="67">
        <f t="shared" ref="S54:S56" si="67">R54*Q54</f>
        <v>6.1711000000000009</v>
      </c>
      <c r="T54" s="27"/>
      <c r="U54" s="30">
        <f t="shared" si="1"/>
        <v>0</v>
      </c>
      <c r="V54" s="68">
        <f t="shared" si="2"/>
        <v>0</v>
      </c>
      <c r="X54" s="66">
        <f>'Proposed Rates'!G222</f>
        <v>0.10100000000000001</v>
      </c>
      <c r="Y54" s="71">
        <f>$G$54</f>
        <v>61.1</v>
      </c>
      <c r="Z54" s="67">
        <f t="shared" ref="Z54:Z56" si="68">Y54*X54</f>
        <v>6.1711000000000009</v>
      </c>
      <c r="AA54" s="27"/>
      <c r="AB54" s="30">
        <f t="shared" si="3"/>
        <v>0</v>
      </c>
      <c r="AC54" s="68">
        <f t="shared" si="4"/>
        <v>0</v>
      </c>
      <c r="AE54" s="66">
        <f>'Proposed Rates'!H222</f>
        <v>0.10100000000000001</v>
      </c>
      <c r="AF54" s="71">
        <f>$G$54</f>
        <v>61.1</v>
      </c>
      <c r="AG54" s="67">
        <f t="shared" ref="AG54:AG56" si="69">AF54*AE54</f>
        <v>6.1711000000000009</v>
      </c>
      <c r="AH54" s="27"/>
      <c r="AI54" s="30">
        <f t="shared" si="5"/>
        <v>0</v>
      </c>
      <c r="AJ54" s="68">
        <f t="shared" si="6"/>
        <v>0</v>
      </c>
      <c r="AL54" s="66">
        <f>'Proposed Rates'!I222</f>
        <v>0.10100000000000001</v>
      </c>
      <c r="AM54" s="71">
        <f>$G$54</f>
        <v>61.1</v>
      </c>
      <c r="AN54" s="67">
        <f t="shared" ref="AN54:AN56" si="70">AM54*AL54</f>
        <v>6.1711000000000009</v>
      </c>
      <c r="AO54" s="27"/>
      <c r="AP54" s="30">
        <f t="shared" si="7"/>
        <v>0</v>
      </c>
      <c r="AQ54" s="68">
        <f t="shared" si="8"/>
        <v>0</v>
      </c>
    </row>
    <row r="55" spans="2:43" x14ac:dyDescent="0.25">
      <c r="B55" s="43" t="s">
        <v>35</v>
      </c>
      <c r="C55" s="21"/>
      <c r="D55" s="22"/>
      <c r="E55" s="23"/>
      <c r="F55" s="66">
        <f>'Proposed Rates'!D223</f>
        <v>0.14399999999999999</v>
      </c>
      <c r="G55" s="71">
        <f>0.17*$F$18</f>
        <v>15.98</v>
      </c>
      <c r="H55" s="67">
        <f t="shared" si="65"/>
        <v>2.3011200000000001</v>
      </c>
      <c r="I55" s="27"/>
      <c r="J55" s="66">
        <f>'Proposed Rates'!E223</f>
        <v>0.14399999999999999</v>
      </c>
      <c r="K55" s="71">
        <f>$G$55</f>
        <v>15.98</v>
      </c>
      <c r="L55" s="67">
        <f t="shared" si="66"/>
        <v>2.3011200000000001</v>
      </c>
      <c r="M55" s="27"/>
      <c r="N55" s="30">
        <f t="shared" si="58"/>
        <v>0</v>
      </c>
      <c r="O55" s="68">
        <f t="shared" si="41"/>
        <v>0</v>
      </c>
      <c r="Q55" s="66">
        <f>'Proposed Rates'!F223</f>
        <v>0.14399999999999999</v>
      </c>
      <c r="R55" s="71">
        <f>$G$55</f>
        <v>15.98</v>
      </c>
      <c r="S55" s="67">
        <f t="shared" si="67"/>
        <v>2.3011200000000001</v>
      </c>
      <c r="T55" s="27"/>
      <c r="U55" s="30">
        <f t="shared" si="1"/>
        <v>0</v>
      </c>
      <c r="V55" s="68">
        <f t="shared" si="2"/>
        <v>0</v>
      </c>
      <c r="X55" s="66">
        <f>'Proposed Rates'!G223</f>
        <v>0.14399999999999999</v>
      </c>
      <c r="Y55" s="71">
        <f>$G$55</f>
        <v>15.98</v>
      </c>
      <c r="Z55" s="67">
        <f t="shared" si="68"/>
        <v>2.3011200000000001</v>
      </c>
      <c r="AA55" s="27"/>
      <c r="AB55" s="30">
        <f t="shared" si="3"/>
        <v>0</v>
      </c>
      <c r="AC55" s="68">
        <f t="shared" si="4"/>
        <v>0</v>
      </c>
      <c r="AE55" s="66">
        <f>'Proposed Rates'!H223</f>
        <v>0.14399999999999999</v>
      </c>
      <c r="AF55" s="71">
        <f>$G$55</f>
        <v>15.98</v>
      </c>
      <c r="AG55" s="67">
        <f t="shared" si="69"/>
        <v>2.3011200000000001</v>
      </c>
      <c r="AH55" s="27"/>
      <c r="AI55" s="30">
        <f t="shared" si="5"/>
        <v>0</v>
      </c>
      <c r="AJ55" s="68">
        <f t="shared" si="6"/>
        <v>0</v>
      </c>
      <c r="AL55" s="66">
        <f>'Proposed Rates'!I223</f>
        <v>0.14399999999999999</v>
      </c>
      <c r="AM55" s="71">
        <f>$G$55</f>
        <v>15.98</v>
      </c>
      <c r="AN55" s="67">
        <f t="shared" si="70"/>
        <v>2.3011200000000001</v>
      </c>
      <c r="AO55" s="27"/>
      <c r="AP55" s="30">
        <f t="shared" si="7"/>
        <v>0</v>
      </c>
      <c r="AQ55" s="68">
        <f t="shared" si="8"/>
        <v>0</v>
      </c>
    </row>
    <row r="56" spans="2:43" x14ac:dyDescent="0.25">
      <c r="B56" s="11" t="s">
        <v>36</v>
      </c>
      <c r="C56" s="21"/>
      <c r="D56" s="22"/>
      <c r="E56" s="23"/>
      <c r="F56" s="66">
        <f>'Proposed Rates'!D224</f>
        <v>0.20799999999999999</v>
      </c>
      <c r="G56" s="71">
        <f>0.18*$F$18</f>
        <v>16.919999999999998</v>
      </c>
      <c r="H56" s="67">
        <f t="shared" si="65"/>
        <v>3.5193599999999994</v>
      </c>
      <c r="I56" s="27"/>
      <c r="J56" s="66">
        <f>'Proposed Rates'!E224</f>
        <v>0.20799999999999999</v>
      </c>
      <c r="K56" s="71">
        <f>$G$56</f>
        <v>16.919999999999998</v>
      </c>
      <c r="L56" s="67">
        <f t="shared" si="66"/>
        <v>3.5193599999999994</v>
      </c>
      <c r="M56" s="27"/>
      <c r="N56" s="30">
        <f t="shared" si="58"/>
        <v>0</v>
      </c>
      <c r="O56" s="68">
        <f t="shared" si="41"/>
        <v>0</v>
      </c>
      <c r="Q56" s="66">
        <f>'Proposed Rates'!F224</f>
        <v>0.20799999999999999</v>
      </c>
      <c r="R56" s="71">
        <f>$G$56</f>
        <v>16.919999999999998</v>
      </c>
      <c r="S56" s="67">
        <f t="shared" si="67"/>
        <v>3.5193599999999994</v>
      </c>
      <c r="T56" s="27"/>
      <c r="U56" s="30">
        <f t="shared" si="1"/>
        <v>0</v>
      </c>
      <c r="V56" s="68">
        <f t="shared" si="2"/>
        <v>0</v>
      </c>
      <c r="X56" s="66">
        <f>'Proposed Rates'!G224</f>
        <v>0.20799999999999999</v>
      </c>
      <c r="Y56" s="71">
        <f>$G$56</f>
        <v>16.919999999999998</v>
      </c>
      <c r="Z56" s="67">
        <f t="shared" si="68"/>
        <v>3.5193599999999994</v>
      </c>
      <c r="AA56" s="27"/>
      <c r="AB56" s="30">
        <f t="shared" si="3"/>
        <v>0</v>
      </c>
      <c r="AC56" s="68">
        <f t="shared" si="4"/>
        <v>0</v>
      </c>
      <c r="AE56" s="66">
        <f>'Proposed Rates'!H224</f>
        <v>0.20799999999999999</v>
      </c>
      <c r="AF56" s="71">
        <f>$G$56</f>
        <v>16.919999999999998</v>
      </c>
      <c r="AG56" s="67">
        <f t="shared" si="69"/>
        <v>3.5193599999999994</v>
      </c>
      <c r="AH56" s="27"/>
      <c r="AI56" s="30">
        <f t="shared" si="5"/>
        <v>0</v>
      </c>
      <c r="AJ56" s="68">
        <f t="shared" si="6"/>
        <v>0</v>
      </c>
      <c r="AL56" s="66">
        <f>'Proposed Rates'!I224</f>
        <v>0.20799999999999999</v>
      </c>
      <c r="AM56" s="71">
        <f>$G$56</f>
        <v>16.919999999999998</v>
      </c>
      <c r="AN56" s="67">
        <f t="shared" si="70"/>
        <v>3.5193599999999994</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94</v>
      </c>
      <c r="H57" s="67">
        <f>G57*F57</f>
        <v>11.186</v>
      </c>
      <c r="I57" s="77"/>
      <c r="J57" s="66">
        <f>'Proposed Rates'!E226</f>
        <v>0.11899999999999999</v>
      </c>
      <c r="K57" s="76">
        <f>$G$57</f>
        <v>94</v>
      </c>
      <c r="L57" s="67">
        <f>K57*J57</f>
        <v>11.186</v>
      </c>
      <c r="M57" s="77"/>
      <c r="N57" s="78">
        <f t="shared" si="58"/>
        <v>0</v>
      </c>
      <c r="O57" s="68">
        <f t="shared" si="41"/>
        <v>0</v>
      </c>
      <c r="Q57" s="66">
        <f>'Proposed Rates'!F226</f>
        <v>0.11899999999999999</v>
      </c>
      <c r="R57" s="76">
        <f>$G$57</f>
        <v>94</v>
      </c>
      <c r="S57" s="67">
        <f>R57*Q57</f>
        <v>11.186</v>
      </c>
      <c r="T57" s="77"/>
      <c r="U57" s="78">
        <f t="shared" si="1"/>
        <v>0</v>
      </c>
      <c r="V57" s="68">
        <f t="shared" si="2"/>
        <v>0</v>
      </c>
      <c r="X57" s="66">
        <f>'Proposed Rates'!G226</f>
        <v>0.11899999999999999</v>
      </c>
      <c r="Y57" s="76">
        <f>$G$57</f>
        <v>94</v>
      </c>
      <c r="Z57" s="67">
        <f>Y57*X57</f>
        <v>11.186</v>
      </c>
      <c r="AA57" s="77"/>
      <c r="AB57" s="78">
        <f t="shared" si="3"/>
        <v>0</v>
      </c>
      <c r="AC57" s="68">
        <f t="shared" si="4"/>
        <v>0</v>
      </c>
      <c r="AE57" s="66">
        <f>'Proposed Rates'!H226</f>
        <v>0.11899999999999999</v>
      </c>
      <c r="AF57" s="76">
        <f>$G$57</f>
        <v>94</v>
      </c>
      <c r="AG57" s="67">
        <f>AF57*AE57</f>
        <v>11.186</v>
      </c>
      <c r="AH57" s="77"/>
      <c r="AI57" s="78">
        <f t="shared" si="5"/>
        <v>0</v>
      </c>
      <c r="AJ57" s="68">
        <f t="shared" si="6"/>
        <v>0</v>
      </c>
      <c r="AL57" s="66">
        <f>'Proposed Rates'!I226</f>
        <v>0.11899999999999999</v>
      </c>
      <c r="AM57" s="76">
        <f>$G$57</f>
        <v>94</v>
      </c>
      <c r="AN57" s="67">
        <f>AM57*AL57</f>
        <v>11.186</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41"/>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24.000859030000001</v>
      </c>
      <c r="I60" s="94"/>
      <c r="J60" s="95"/>
      <c r="K60" s="95"/>
      <c r="L60" s="93">
        <f>SUM(L51:L56,L50)</f>
        <v>26.033000504</v>
      </c>
      <c r="M60" s="96"/>
      <c r="N60" s="97">
        <f t="shared" ref="N60" si="71">L60-H60</f>
        <v>2.0321414739999994</v>
      </c>
      <c r="O60" s="98">
        <f t="shared" ref="O60" si="72">IF((H60)=0,"",(N60/H60))</f>
        <v>8.4669530847204827E-2</v>
      </c>
      <c r="Q60" s="95"/>
      <c r="R60" s="95"/>
      <c r="S60" s="93">
        <f>SUM(S51:S56,S50)</f>
        <v>28.148856504000001</v>
      </c>
      <c r="T60" s="96"/>
      <c r="U60" s="97">
        <f t="shared" si="1"/>
        <v>2.1158560000000008</v>
      </c>
      <c r="V60" s="98">
        <f>IF((L60)=0,"",(U60/L60))</f>
        <v>8.127591745234658E-2</v>
      </c>
      <c r="X60" s="95"/>
      <c r="Y60" s="95"/>
      <c r="Z60" s="93">
        <f>SUM(Z51:Z56,Z50)</f>
        <v>30.293464503999999</v>
      </c>
      <c r="AA60" s="96"/>
      <c r="AB60" s="97">
        <f t="shared" si="3"/>
        <v>2.1446079999999981</v>
      </c>
      <c r="AC60" s="98">
        <f>IF((S60)=0,"",(AB60/S60))</f>
        <v>7.6188103758148953E-2</v>
      </c>
      <c r="AE60" s="95"/>
      <c r="AF60" s="95"/>
      <c r="AG60" s="93">
        <f>SUM(AG51:AG56,AG50)</f>
        <v>32.225936504000003</v>
      </c>
      <c r="AH60" s="96"/>
      <c r="AI60" s="97">
        <f t="shared" ref="AI60:AI64" si="73">AG60-Z60</f>
        <v>1.9324720000000042</v>
      </c>
      <c r="AJ60" s="98">
        <f>IF((Z60)=0,"",(AI60/Z60))</f>
        <v>6.3791713217378532E-2</v>
      </c>
      <c r="AL60" s="95"/>
      <c r="AM60" s="95"/>
      <c r="AN60" s="93">
        <f>SUM(AN51:AN56,AN50)</f>
        <v>34.067280503999996</v>
      </c>
      <c r="AO60" s="96"/>
      <c r="AP60" s="97">
        <f t="shared" ref="AP60:AP64" si="74">AN60-AG60</f>
        <v>1.8413439999999923</v>
      </c>
      <c r="AQ60" s="98">
        <f>IF((AG60)=0,"",(AP60/AG60))</f>
        <v>5.7138572210971676E-2</v>
      </c>
    </row>
    <row r="61" spans="2:43" x14ac:dyDescent="0.25">
      <c r="B61" s="99" t="s">
        <v>40</v>
      </c>
      <c r="C61" s="21"/>
      <c r="D61" s="21"/>
      <c r="E61" s="21"/>
      <c r="F61" s="100">
        <v>0.13</v>
      </c>
      <c r="G61" s="101"/>
      <c r="H61" s="102">
        <f>H60*F61</f>
        <v>3.1201116739000003</v>
      </c>
      <c r="I61" s="103"/>
      <c r="J61" s="104">
        <v>0.13</v>
      </c>
      <c r="K61" s="103"/>
      <c r="L61" s="105">
        <f>L60*J61</f>
        <v>3.3842900655200001</v>
      </c>
      <c r="M61" s="106"/>
      <c r="N61" s="107">
        <f t="shared" si="58"/>
        <v>0.26417839161999979</v>
      </c>
      <c r="O61" s="108">
        <f t="shared" si="41"/>
        <v>8.4669530847204771E-2</v>
      </c>
      <c r="Q61" s="104">
        <v>0.13</v>
      </c>
      <c r="R61" s="103"/>
      <c r="S61" s="105">
        <f>S60*Q61</f>
        <v>3.6593513455200002</v>
      </c>
      <c r="T61" s="106"/>
      <c r="U61" s="107">
        <f t="shared" si="1"/>
        <v>0.27506128000000007</v>
      </c>
      <c r="V61" s="108">
        <f t="shared" ref="V61:V70" si="75">IF((L61)=0,"",(U61/L61))</f>
        <v>8.1275917452346566E-2</v>
      </c>
      <c r="X61" s="104">
        <v>0.13</v>
      </c>
      <c r="Y61" s="103"/>
      <c r="Z61" s="105">
        <f>Z60*X61</f>
        <v>3.9381503855200002</v>
      </c>
      <c r="AA61" s="106"/>
      <c r="AB61" s="107">
        <f t="shared" si="3"/>
        <v>0.27879904</v>
      </c>
      <c r="AC61" s="108">
        <f t="shared" ref="AC61:AC70" si="76">IF((S61)=0,"",(AB61/S61))</f>
        <v>7.6188103758149023E-2</v>
      </c>
      <c r="AE61" s="104">
        <v>0.13</v>
      </c>
      <c r="AF61" s="103"/>
      <c r="AG61" s="105">
        <f>AG60*AE61</f>
        <v>4.1893717455200008</v>
      </c>
      <c r="AH61" s="106"/>
      <c r="AI61" s="107">
        <f t="shared" si="73"/>
        <v>0.25122136000000062</v>
      </c>
      <c r="AJ61" s="108">
        <f t="shared" ref="AJ61:AJ70" si="77">IF((Z61)=0,"",(AI61/Z61))</f>
        <v>6.3791713217378546E-2</v>
      </c>
      <c r="AL61" s="104">
        <v>0.13</v>
      </c>
      <c r="AM61" s="103"/>
      <c r="AN61" s="105">
        <f>AN60*AL61</f>
        <v>4.4287464655199997</v>
      </c>
      <c r="AO61" s="106"/>
      <c r="AP61" s="107">
        <f t="shared" si="74"/>
        <v>0.23937471999999893</v>
      </c>
      <c r="AQ61" s="108">
        <f t="shared" ref="AQ61:AQ70" si="78">IF((AG61)=0,"",(AP61/AG61))</f>
        <v>5.7138572210971655E-2</v>
      </c>
    </row>
    <row r="62" spans="2:43" ht="13" x14ac:dyDescent="0.25">
      <c r="B62" s="109" t="s">
        <v>41</v>
      </c>
      <c r="C62" s="21"/>
      <c r="D62" s="21"/>
      <c r="E62" s="21"/>
      <c r="F62" s="110"/>
      <c r="G62" s="101"/>
      <c r="H62" s="102">
        <f>H60+H61</f>
        <v>27.120970703899999</v>
      </c>
      <c r="I62" s="103"/>
      <c r="J62" s="103"/>
      <c r="K62" s="103"/>
      <c r="L62" s="105">
        <f>L60+L61</f>
        <v>29.417290569519999</v>
      </c>
      <c r="M62" s="106"/>
      <c r="N62" s="107">
        <f t="shared" si="58"/>
        <v>2.2963198656199992</v>
      </c>
      <c r="O62" s="108">
        <f t="shared" si="41"/>
        <v>8.4669530847204827E-2</v>
      </c>
      <c r="Q62" s="103"/>
      <c r="R62" s="103"/>
      <c r="S62" s="105">
        <f>S60+S61</f>
        <v>31.808207849520002</v>
      </c>
      <c r="T62" s="106"/>
      <c r="U62" s="107">
        <f t="shared" si="1"/>
        <v>2.3909172800000036</v>
      </c>
      <c r="V62" s="108">
        <f t="shared" si="75"/>
        <v>8.1275917452346677E-2</v>
      </c>
      <c r="X62" s="103"/>
      <c r="Y62" s="103"/>
      <c r="Z62" s="105">
        <f>Z60+Z61</f>
        <v>34.231614889520003</v>
      </c>
      <c r="AA62" s="106"/>
      <c r="AB62" s="107">
        <f t="shared" si="3"/>
        <v>2.4234070400000007</v>
      </c>
      <c r="AC62" s="108">
        <f t="shared" si="76"/>
        <v>7.6188103758149037E-2</v>
      </c>
      <c r="AE62" s="103"/>
      <c r="AF62" s="103"/>
      <c r="AG62" s="105">
        <f>AG60+AG61</f>
        <v>36.415308249520002</v>
      </c>
      <c r="AH62" s="106"/>
      <c r="AI62" s="107">
        <f t="shared" si="73"/>
        <v>2.1836933599999995</v>
      </c>
      <c r="AJ62" s="108">
        <f t="shared" si="77"/>
        <v>6.3791713217378379E-2</v>
      </c>
      <c r="AL62" s="103"/>
      <c r="AM62" s="103"/>
      <c r="AN62" s="105">
        <f>AN60+AN61</f>
        <v>38.496026969519995</v>
      </c>
      <c r="AO62" s="106"/>
      <c r="AP62" s="107">
        <f t="shared" si="74"/>
        <v>2.080718719999993</v>
      </c>
      <c r="AQ62" s="108">
        <f t="shared" si="78"/>
        <v>5.7138572210971725E-2</v>
      </c>
    </row>
    <row r="63" spans="2:43" ht="15.75" customHeight="1" x14ac:dyDescent="0.25">
      <c r="B63" s="405" t="s">
        <v>127</v>
      </c>
      <c r="C63" s="405"/>
      <c r="D63" s="405"/>
      <c r="E63" s="21"/>
      <c r="F63" s="262">
        <f>'Proposed Rates'!D267</f>
        <v>0.318</v>
      </c>
      <c r="G63" s="101"/>
      <c r="H63" s="111">
        <f>F63*H60</f>
        <v>7.6322731715400005</v>
      </c>
      <c r="I63" s="103"/>
      <c r="J63" s="264">
        <f>'Proposed Rates'!E267</f>
        <v>0.318</v>
      </c>
      <c r="K63" s="103"/>
      <c r="L63" s="174">
        <f>J63*L60</f>
        <v>8.2784941602720004</v>
      </c>
      <c r="M63" s="106"/>
      <c r="N63" s="112">
        <f t="shared" si="58"/>
        <v>0.64622098873199985</v>
      </c>
      <c r="O63" s="113">
        <f t="shared" si="41"/>
        <v>8.4669530847204827E-2</v>
      </c>
      <c r="Q63" s="264">
        <f>'Proposed Rates'!F267</f>
        <v>0.318</v>
      </c>
      <c r="R63" s="103"/>
      <c r="S63" s="174">
        <f>Q63*S60</f>
        <v>8.9513363682720009</v>
      </c>
      <c r="T63" s="106"/>
      <c r="U63" s="112">
        <f t="shared" si="1"/>
        <v>0.6728422080000005</v>
      </c>
      <c r="V63" s="113">
        <f t="shared" si="75"/>
        <v>8.1275917452346608E-2</v>
      </c>
      <c r="X63" s="264">
        <f>'Proposed Rates'!G267</f>
        <v>0.318</v>
      </c>
      <c r="Y63" s="103"/>
      <c r="Z63" s="174">
        <f>X63*Z60</f>
        <v>9.6333217122720001</v>
      </c>
      <c r="AA63" s="106"/>
      <c r="AB63" s="112">
        <f t="shared" si="3"/>
        <v>0.68198534399999922</v>
      </c>
      <c r="AC63" s="113">
        <f t="shared" si="76"/>
        <v>7.6188103758148926E-2</v>
      </c>
      <c r="AE63" s="264">
        <f>'Proposed Rates'!H267</f>
        <v>0.318</v>
      </c>
      <c r="AF63" s="103"/>
      <c r="AG63" s="174">
        <f>AE63*AG60</f>
        <v>10.247847808272001</v>
      </c>
      <c r="AH63" s="106"/>
      <c r="AI63" s="112">
        <f t="shared" si="73"/>
        <v>0.61452609600000052</v>
      </c>
      <c r="AJ63" s="113">
        <f t="shared" si="77"/>
        <v>6.3791713217378448E-2</v>
      </c>
      <c r="AL63" s="264">
        <f>'Proposed Rates'!I267</f>
        <v>0.318</v>
      </c>
      <c r="AM63" s="103"/>
      <c r="AN63" s="174">
        <f>AL63*AN60</f>
        <v>10.833395200271999</v>
      </c>
      <c r="AO63" s="106"/>
      <c r="AP63" s="112">
        <f t="shared" si="74"/>
        <v>0.58554739199999872</v>
      </c>
      <c r="AQ63" s="113">
        <f t="shared" si="78"/>
        <v>5.7138572210971794E-2</v>
      </c>
    </row>
    <row r="64" spans="2:43" ht="13.5" customHeight="1" thickBot="1" x14ac:dyDescent="0.3">
      <c r="B64" s="406" t="s">
        <v>126</v>
      </c>
      <c r="C64" s="406"/>
      <c r="D64" s="406"/>
      <c r="E64" s="114"/>
      <c r="F64" s="115"/>
      <c r="G64" s="116"/>
      <c r="H64" s="117">
        <f>H62-H63</f>
        <v>19.48869753236</v>
      </c>
      <c r="I64" s="118"/>
      <c r="J64" s="118"/>
      <c r="K64" s="118"/>
      <c r="L64" s="119">
        <f>L62-L63</f>
        <v>21.138796409247998</v>
      </c>
      <c r="M64" s="120"/>
      <c r="N64" s="121">
        <f t="shared" si="58"/>
        <v>1.6500988768879985</v>
      </c>
      <c r="O64" s="122">
        <f t="shared" si="41"/>
        <v>8.4669530847204771E-2</v>
      </c>
      <c r="Q64" s="118"/>
      <c r="R64" s="118"/>
      <c r="S64" s="119">
        <f>S62-S63</f>
        <v>22.856871481248</v>
      </c>
      <c r="T64" s="120"/>
      <c r="U64" s="121">
        <f t="shared" si="1"/>
        <v>1.7180750720000013</v>
      </c>
      <c r="V64" s="122">
        <f t="shared" si="75"/>
        <v>8.1275917452346608E-2</v>
      </c>
      <c r="X64" s="118"/>
      <c r="Y64" s="118"/>
      <c r="Z64" s="119">
        <f>Z62-Z63</f>
        <v>24.598293177248003</v>
      </c>
      <c r="AA64" s="120"/>
      <c r="AB64" s="121">
        <f t="shared" si="3"/>
        <v>1.7414216960000033</v>
      </c>
      <c r="AC64" s="122">
        <f t="shared" si="76"/>
        <v>7.6188103758149175E-2</v>
      </c>
      <c r="AE64" s="118"/>
      <c r="AF64" s="118"/>
      <c r="AG64" s="119">
        <f>AG62-AG63</f>
        <v>26.167460441248004</v>
      </c>
      <c r="AH64" s="120"/>
      <c r="AI64" s="121">
        <f t="shared" si="73"/>
        <v>1.5691672640000007</v>
      </c>
      <c r="AJ64" s="122">
        <f t="shared" si="77"/>
        <v>6.3791713217378421E-2</v>
      </c>
      <c r="AL64" s="118"/>
      <c r="AM64" s="118"/>
      <c r="AN64" s="119">
        <f>AN62-AN63</f>
        <v>27.662631769247994</v>
      </c>
      <c r="AO64" s="120"/>
      <c r="AP64" s="121">
        <f t="shared" si="74"/>
        <v>1.4951713279999908</v>
      </c>
      <c r="AQ64" s="122">
        <f t="shared" si="78"/>
        <v>5.7138572210971558E-2</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23.195279030000002</v>
      </c>
      <c r="I66" s="134"/>
      <c r="J66" s="135"/>
      <c r="K66" s="135"/>
      <c r="L66" s="133">
        <f>SUM(L57:L58,L50,L51:L53)</f>
        <v>25.227420504000001</v>
      </c>
      <c r="M66" s="136"/>
      <c r="N66" s="137">
        <f t="shared" ref="N66:N70" si="79">L66-H66</f>
        <v>2.0321414739999994</v>
      </c>
      <c r="O66" s="98">
        <f t="shared" ref="O66:O70" si="80">IF((H66)=0,"",(N66/H66))</f>
        <v>8.7610132707250266E-2</v>
      </c>
      <c r="Q66" s="135"/>
      <c r="R66" s="135"/>
      <c r="S66" s="133">
        <f>SUM(S57:S58,S50,S51:S53)</f>
        <v>27.343276504000002</v>
      </c>
      <c r="T66" s="136"/>
      <c r="U66" s="137">
        <f t="shared" si="1"/>
        <v>2.1158560000000008</v>
      </c>
      <c r="V66" s="98">
        <f t="shared" si="75"/>
        <v>8.3871278066836669E-2</v>
      </c>
      <c r="X66" s="135"/>
      <c r="Y66" s="135"/>
      <c r="Z66" s="133">
        <f>SUM(Z57:Z58,Z50,Z51:Z53)</f>
        <v>29.487884504</v>
      </c>
      <c r="AA66" s="136"/>
      <c r="AB66" s="137">
        <f t="shared" si="3"/>
        <v>2.1446079999999981</v>
      </c>
      <c r="AC66" s="98">
        <f t="shared" si="76"/>
        <v>7.8432736460323879E-2</v>
      </c>
      <c r="AE66" s="135"/>
      <c r="AF66" s="135"/>
      <c r="AG66" s="133">
        <f>SUM(AG57:AG58,AG50,AG51:AG53)</f>
        <v>31.420356504000001</v>
      </c>
      <c r="AH66" s="136"/>
      <c r="AI66" s="137">
        <f t="shared" ref="AI66:AI70" si="81">AG66-Z66</f>
        <v>1.9324720000000006</v>
      </c>
      <c r="AJ66" s="98">
        <f t="shared" si="77"/>
        <v>6.5534440076156122E-2</v>
      </c>
      <c r="AL66" s="135"/>
      <c r="AM66" s="135"/>
      <c r="AN66" s="133">
        <f>SUM(AN57:AN58,AN50,AN51:AN53)</f>
        <v>33.261700504000004</v>
      </c>
      <c r="AO66" s="136"/>
      <c r="AP66" s="137">
        <f t="shared" ref="AP66:AP70" si="82">AN66-AG66</f>
        <v>1.841344000000003</v>
      </c>
      <c r="AQ66" s="98">
        <f t="shared" si="78"/>
        <v>5.860353620639501E-2</v>
      </c>
    </row>
    <row r="67" spans="1:43" s="79" customFormat="1" x14ac:dyDescent="0.25">
      <c r="B67" s="138" t="s">
        <v>40</v>
      </c>
      <c r="C67" s="73"/>
      <c r="D67" s="73"/>
      <c r="E67" s="73"/>
      <c r="F67" s="139">
        <v>0.13</v>
      </c>
      <c r="G67" s="132"/>
      <c r="H67" s="140">
        <f>H66*F67</f>
        <v>3.0153862739000004</v>
      </c>
      <c r="I67" s="141"/>
      <c r="J67" s="142">
        <v>0.13</v>
      </c>
      <c r="K67" s="143"/>
      <c r="L67" s="144">
        <f>L66*J67</f>
        <v>3.2795646655200001</v>
      </c>
      <c r="M67" s="145"/>
      <c r="N67" s="146">
        <f t="shared" si="79"/>
        <v>0.26417839161999979</v>
      </c>
      <c r="O67" s="108">
        <f t="shared" si="80"/>
        <v>8.7610132707250224E-2</v>
      </c>
      <c r="Q67" s="142">
        <v>0.13</v>
      </c>
      <c r="R67" s="143"/>
      <c r="S67" s="144">
        <f>S66*Q67</f>
        <v>3.5546259455200002</v>
      </c>
      <c r="T67" s="145"/>
      <c r="U67" s="146">
        <f t="shared" si="1"/>
        <v>0.27506128000000007</v>
      </c>
      <c r="V67" s="108">
        <f t="shared" si="75"/>
        <v>8.3871278066836655E-2</v>
      </c>
      <c r="X67" s="142">
        <v>0.13</v>
      </c>
      <c r="Y67" s="143"/>
      <c r="Z67" s="144">
        <f>Z66*X67</f>
        <v>3.8334249855200002</v>
      </c>
      <c r="AA67" s="145"/>
      <c r="AB67" s="146">
        <f t="shared" si="3"/>
        <v>0.27879904</v>
      </c>
      <c r="AC67" s="108">
        <f t="shared" si="76"/>
        <v>7.8432736460323949E-2</v>
      </c>
      <c r="AE67" s="142">
        <v>0.13</v>
      </c>
      <c r="AF67" s="143"/>
      <c r="AG67" s="144">
        <f>AG66*AE67</f>
        <v>4.0846463455200004</v>
      </c>
      <c r="AH67" s="145"/>
      <c r="AI67" s="146">
        <f t="shared" si="81"/>
        <v>0.25122136000000017</v>
      </c>
      <c r="AJ67" s="108">
        <f t="shared" si="77"/>
        <v>6.5534440076156136E-2</v>
      </c>
      <c r="AL67" s="142">
        <v>0.13</v>
      </c>
      <c r="AM67" s="143"/>
      <c r="AN67" s="144">
        <f>AN66*AL67</f>
        <v>4.3240210655200002</v>
      </c>
      <c r="AO67" s="145"/>
      <c r="AP67" s="146">
        <f t="shared" si="82"/>
        <v>0.23937471999999982</v>
      </c>
      <c r="AQ67" s="108">
        <f t="shared" si="78"/>
        <v>5.8603536206394864E-2</v>
      </c>
    </row>
    <row r="68" spans="1:43" s="79" customFormat="1" ht="13" x14ac:dyDescent="0.25">
      <c r="B68" s="147" t="s">
        <v>41</v>
      </c>
      <c r="C68" s="73"/>
      <c r="D68" s="73"/>
      <c r="E68" s="73"/>
      <c r="F68" s="148"/>
      <c r="G68" s="149"/>
      <c r="H68" s="140">
        <f>H66+H67</f>
        <v>26.210665303900001</v>
      </c>
      <c r="I68" s="141"/>
      <c r="J68" s="141"/>
      <c r="K68" s="141"/>
      <c r="L68" s="144">
        <f>L66+L67</f>
        <v>28.50698516952</v>
      </c>
      <c r="M68" s="145"/>
      <c r="N68" s="146">
        <f t="shared" si="79"/>
        <v>2.2963198656199992</v>
      </c>
      <c r="O68" s="108">
        <f t="shared" si="80"/>
        <v>8.7610132707250266E-2</v>
      </c>
      <c r="Q68" s="141"/>
      <c r="R68" s="141"/>
      <c r="S68" s="144">
        <f>S66+S67</f>
        <v>30.897902449520004</v>
      </c>
      <c r="T68" s="145"/>
      <c r="U68" s="146">
        <f t="shared" si="1"/>
        <v>2.3909172800000036</v>
      </c>
      <c r="V68" s="108">
        <f t="shared" si="75"/>
        <v>8.3871278066836766E-2</v>
      </c>
      <c r="X68" s="141"/>
      <c r="Y68" s="141"/>
      <c r="Z68" s="144">
        <f>Z66+Z67</f>
        <v>33.321309489519997</v>
      </c>
      <c r="AA68" s="145"/>
      <c r="AB68" s="146">
        <f t="shared" si="3"/>
        <v>2.4234070399999936</v>
      </c>
      <c r="AC68" s="108">
        <f t="shared" si="76"/>
        <v>7.843273646032374E-2</v>
      </c>
      <c r="AE68" s="141"/>
      <c r="AF68" s="141"/>
      <c r="AG68" s="144">
        <f>AG66+AG67</f>
        <v>35.505002849520004</v>
      </c>
      <c r="AH68" s="145"/>
      <c r="AI68" s="146">
        <f t="shared" si="81"/>
        <v>2.1836933600000066</v>
      </c>
      <c r="AJ68" s="108">
        <f t="shared" si="77"/>
        <v>6.5534440076156303E-2</v>
      </c>
      <c r="AL68" s="141"/>
      <c r="AM68" s="141"/>
      <c r="AN68" s="144">
        <f>AN66+AN67</f>
        <v>37.585721569520004</v>
      </c>
      <c r="AO68" s="145"/>
      <c r="AP68" s="146">
        <f t="shared" si="82"/>
        <v>2.0807187200000001</v>
      </c>
      <c r="AQ68" s="108">
        <f t="shared" si="78"/>
        <v>5.8603536206394913E-2</v>
      </c>
    </row>
    <row r="69" spans="1:43" s="79" customFormat="1" ht="15.75" customHeight="1" x14ac:dyDescent="0.25">
      <c r="B69" s="405" t="s">
        <v>127</v>
      </c>
      <c r="C69" s="405"/>
      <c r="D69" s="405"/>
      <c r="E69" s="73"/>
      <c r="F69" s="263">
        <f>F63</f>
        <v>0.318</v>
      </c>
      <c r="G69" s="149"/>
      <c r="H69" s="150">
        <f>F69*H66</f>
        <v>7.3760987315400008</v>
      </c>
      <c r="I69" s="141"/>
      <c r="J69" s="265">
        <f>J63</f>
        <v>0.318</v>
      </c>
      <c r="K69" s="141"/>
      <c r="L69" s="175">
        <f>J69*L66</f>
        <v>8.0223197202719998</v>
      </c>
      <c r="M69" s="145"/>
      <c r="N69" s="151">
        <f t="shared" si="79"/>
        <v>0.64622098873199896</v>
      </c>
      <c r="O69" s="113">
        <f t="shared" si="80"/>
        <v>8.7610132707250155E-2</v>
      </c>
      <c r="Q69" s="265">
        <f>Q63</f>
        <v>0.318</v>
      </c>
      <c r="R69" s="141"/>
      <c r="S69" s="175">
        <f>Q69*S66</f>
        <v>8.6951619282720003</v>
      </c>
      <c r="T69" s="145"/>
      <c r="U69" s="151">
        <f t="shared" si="1"/>
        <v>0.6728422080000005</v>
      </c>
      <c r="V69" s="113">
        <f t="shared" si="75"/>
        <v>8.3871278066836696E-2</v>
      </c>
      <c r="X69" s="265">
        <f>X63</f>
        <v>0.318</v>
      </c>
      <c r="Y69" s="141"/>
      <c r="Z69" s="175">
        <f>X69*Z66</f>
        <v>9.3771472722719995</v>
      </c>
      <c r="AA69" s="145"/>
      <c r="AB69" s="151">
        <f t="shared" si="3"/>
        <v>0.68198534399999922</v>
      </c>
      <c r="AC69" s="113">
        <f t="shared" si="76"/>
        <v>7.8432736460323851E-2</v>
      </c>
      <c r="AE69" s="265">
        <f>AE63</f>
        <v>0.318</v>
      </c>
      <c r="AF69" s="141"/>
      <c r="AG69" s="175">
        <f>AE69*AG66</f>
        <v>9.991673368272</v>
      </c>
      <c r="AH69" s="145"/>
      <c r="AI69" s="151">
        <f t="shared" si="81"/>
        <v>0.61452609600000052</v>
      </c>
      <c r="AJ69" s="113">
        <f t="shared" si="77"/>
        <v>6.5534440076156164E-2</v>
      </c>
      <c r="AL69" s="265">
        <f>AL63</f>
        <v>0.318</v>
      </c>
      <c r="AM69" s="141"/>
      <c r="AN69" s="175">
        <f>AL69*AN66</f>
        <v>10.577220760272001</v>
      </c>
      <c r="AO69" s="145"/>
      <c r="AP69" s="151">
        <f t="shared" si="82"/>
        <v>0.5855473920000005</v>
      </c>
      <c r="AQ69" s="113">
        <f t="shared" si="78"/>
        <v>5.8603536206394968E-2</v>
      </c>
    </row>
    <row r="70" spans="1:43" s="79" customFormat="1" ht="13.5" customHeight="1" thickBot="1" x14ac:dyDescent="0.3">
      <c r="B70" s="400" t="s">
        <v>128</v>
      </c>
      <c r="C70" s="400"/>
      <c r="D70" s="400"/>
      <c r="E70" s="152"/>
      <c r="F70" s="153"/>
      <c r="G70" s="154"/>
      <c r="H70" s="155">
        <f>H68-H69</f>
        <v>18.83456657236</v>
      </c>
      <c r="I70" s="156"/>
      <c r="J70" s="156"/>
      <c r="K70" s="156"/>
      <c r="L70" s="157">
        <f>L68-L69</f>
        <v>20.484665449247998</v>
      </c>
      <c r="M70" s="158"/>
      <c r="N70" s="159">
        <f t="shared" si="79"/>
        <v>1.6500988768879985</v>
      </c>
      <c r="O70" s="160">
        <f t="shared" si="80"/>
        <v>8.7610132707250224E-2</v>
      </c>
      <c r="Q70" s="156"/>
      <c r="R70" s="156"/>
      <c r="S70" s="157">
        <f>S68-S69</f>
        <v>22.202740521248003</v>
      </c>
      <c r="T70" s="158"/>
      <c r="U70" s="159">
        <f t="shared" si="1"/>
        <v>1.7180750720000049</v>
      </c>
      <c r="V70" s="160">
        <f t="shared" si="75"/>
        <v>8.3871278066836877E-2</v>
      </c>
      <c r="X70" s="156"/>
      <c r="Y70" s="156"/>
      <c r="Z70" s="157">
        <f>Z68-Z69</f>
        <v>23.944162217248</v>
      </c>
      <c r="AA70" s="158"/>
      <c r="AB70" s="159">
        <f t="shared" si="3"/>
        <v>1.7414216959999962</v>
      </c>
      <c r="AC70" s="160">
        <f t="shared" si="76"/>
        <v>7.8432736460323768E-2</v>
      </c>
      <c r="AE70" s="156"/>
      <c r="AF70" s="156"/>
      <c r="AG70" s="157">
        <f>AG68-AG69</f>
        <v>25.513329481248004</v>
      </c>
      <c r="AH70" s="158"/>
      <c r="AI70" s="159">
        <f t="shared" si="81"/>
        <v>1.5691672640000043</v>
      </c>
      <c r="AJ70" s="160">
        <f t="shared" si="77"/>
        <v>6.5534440076156275E-2</v>
      </c>
      <c r="AL70" s="156"/>
      <c r="AM70" s="156"/>
      <c r="AN70" s="157">
        <f>AN68-AN69</f>
        <v>27.008500809248005</v>
      </c>
      <c r="AO70" s="158"/>
      <c r="AP70" s="159">
        <f t="shared" si="82"/>
        <v>1.4951713280000014</v>
      </c>
      <c r="AQ70" s="160">
        <f t="shared" si="78"/>
        <v>5.8603536206394961E-2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Rates'!D281</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476250</xdr:colOff>
                    <xdr:row>16</xdr:row>
                    <xdr:rowOff>171450</xdr:rowOff>
                  </from>
                  <to>
                    <xdr:col>9</xdr:col>
                    <xdr:colOff>552450</xdr:colOff>
                    <xdr:row>18</xdr:row>
                    <xdr:rowOff>31750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13" zoomScale="85" zoomScaleNormal="85" zoomScaleSheetLayoutView="100" workbookViewId="0">
      <selection activeCell="K15" sqref="K15"/>
    </sheetView>
  </sheetViews>
  <sheetFormatPr defaultColWidth="9.1796875" defaultRowHeight="12.5" x14ac:dyDescent="0.25"/>
  <cols>
    <col min="1" max="1" width="2.1796875" style="6" customWidth="1"/>
    <col min="2" max="2" width="26.54296875" style="6" customWidth="1"/>
    <col min="3" max="3" width="1.26953125" style="6" customWidth="1"/>
    <col min="4" max="4" width="11.26953125" style="6" customWidth="1"/>
    <col min="5" max="5" width="1.26953125" style="6" customWidth="1"/>
    <col min="6" max="6" width="12.26953125" style="6" customWidth="1"/>
    <col min="7" max="7" width="8.54296875" style="6" customWidth="1"/>
    <col min="8" max="8" width="12.54296875" style="6" bestFit="1" customWidth="1"/>
    <col min="9" max="9" width="2.81640625" style="6" customWidth="1"/>
    <col min="10" max="10" width="12.1796875" style="6" customWidth="1"/>
    <col min="11" max="11" width="10.453125" style="6" customWidth="1"/>
    <col min="12" max="12" width="12.54296875" style="6" bestFit="1" customWidth="1"/>
    <col min="13" max="13" width="2.81640625" style="6" customWidth="1"/>
    <col min="14" max="14" width="12.726562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726562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726562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726562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7265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12"/>
      <c r="B3" s="412"/>
      <c r="C3" s="412"/>
      <c r="D3" s="412"/>
      <c r="E3" s="412"/>
      <c r="F3" s="412"/>
      <c r="G3" s="412"/>
      <c r="H3" s="412"/>
      <c r="I3" s="412"/>
      <c r="J3" s="412"/>
      <c r="K3" s="412"/>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3" t="s">
        <v>65</v>
      </c>
      <c r="E14" s="413"/>
      <c r="F14" s="413"/>
      <c r="G14" s="413"/>
      <c r="H14" s="413"/>
      <c r="I14" s="413"/>
      <c r="J14" s="413"/>
      <c r="K14" s="413"/>
      <c r="L14" s="413"/>
      <c r="M14" s="413"/>
      <c r="N14" s="413"/>
      <c r="O14" s="41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150</v>
      </c>
      <c r="G18" s="12" t="s">
        <v>7</v>
      </c>
    </row>
    <row r="19" spans="2:43" ht="13" x14ac:dyDescent="0.3">
      <c r="B19" s="11"/>
      <c r="F19" s="182">
        <v>1</v>
      </c>
      <c r="G19" s="6" t="s">
        <v>58</v>
      </c>
    </row>
    <row r="20" spans="2:43" ht="13" x14ac:dyDescent="0.3">
      <c r="B20" s="11"/>
      <c r="D20" s="14"/>
      <c r="E20" s="14"/>
      <c r="F20" s="407" t="s">
        <v>8</v>
      </c>
      <c r="G20" s="408"/>
      <c r="H20" s="409"/>
      <c r="J20" s="407" t="s">
        <v>108</v>
      </c>
      <c r="K20" s="408"/>
      <c r="L20" s="409"/>
      <c r="N20" s="407" t="s">
        <v>113</v>
      </c>
      <c r="O20" s="409"/>
      <c r="Q20" s="407" t="s">
        <v>109</v>
      </c>
      <c r="R20" s="408"/>
      <c r="S20" s="409"/>
      <c r="U20" s="407" t="s">
        <v>114</v>
      </c>
      <c r="V20" s="409"/>
      <c r="X20" s="407" t="s">
        <v>110</v>
      </c>
      <c r="Y20" s="408"/>
      <c r="Z20" s="409"/>
      <c r="AB20" s="407" t="s">
        <v>115</v>
      </c>
      <c r="AC20" s="409"/>
      <c r="AE20" s="407" t="s">
        <v>111</v>
      </c>
      <c r="AF20" s="408"/>
      <c r="AG20" s="409"/>
      <c r="AI20" s="407" t="s">
        <v>116</v>
      </c>
      <c r="AJ20" s="409"/>
      <c r="AL20" s="407" t="s">
        <v>112</v>
      </c>
      <c r="AM20" s="408"/>
      <c r="AN20" s="409"/>
      <c r="AP20" s="407" t="s">
        <v>117</v>
      </c>
      <c r="AQ20" s="409"/>
    </row>
    <row r="21" spans="2:43" ht="13" x14ac:dyDescent="0.3">
      <c r="B21" s="11"/>
      <c r="D21" s="410" t="s">
        <v>9</v>
      </c>
      <c r="E21" s="15"/>
      <c r="F21" s="16" t="s">
        <v>10</v>
      </c>
      <c r="G21" s="16" t="s">
        <v>11</v>
      </c>
      <c r="H21" s="17" t="s">
        <v>12</v>
      </c>
      <c r="J21" s="16" t="s">
        <v>10</v>
      </c>
      <c r="K21" s="18" t="s">
        <v>11</v>
      </c>
      <c r="L21" s="17" t="s">
        <v>12</v>
      </c>
      <c r="N21" s="403" t="s">
        <v>13</v>
      </c>
      <c r="O21" s="401" t="s">
        <v>14</v>
      </c>
      <c r="Q21" s="16" t="s">
        <v>10</v>
      </c>
      <c r="R21" s="18" t="s">
        <v>11</v>
      </c>
      <c r="S21" s="17" t="s">
        <v>12</v>
      </c>
      <c r="U21" s="403" t="s">
        <v>13</v>
      </c>
      <c r="V21" s="401" t="s">
        <v>14</v>
      </c>
      <c r="X21" s="16" t="s">
        <v>10</v>
      </c>
      <c r="Y21" s="18" t="s">
        <v>11</v>
      </c>
      <c r="Z21" s="17" t="s">
        <v>12</v>
      </c>
      <c r="AB21" s="403" t="s">
        <v>13</v>
      </c>
      <c r="AC21" s="401" t="s">
        <v>14</v>
      </c>
      <c r="AE21" s="16" t="s">
        <v>10</v>
      </c>
      <c r="AF21" s="18" t="s">
        <v>11</v>
      </c>
      <c r="AG21" s="17" t="s">
        <v>12</v>
      </c>
      <c r="AI21" s="403" t="s">
        <v>13</v>
      </c>
      <c r="AJ21" s="401" t="s">
        <v>14</v>
      </c>
      <c r="AL21" s="16" t="s">
        <v>10</v>
      </c>
      <c r="AM21" s="18" t="s">
        <v>11</v>
      </c>
      <c r="AN21" s="17" t="s">
        <v>12</v>
      </c>
      <c r="AP21" s="403" t="s">
        <v>13</v>
      </c>
      <c r="AQ21" s="401" t="s">
        <v>14</v>
      </c>
    </row>
    <row r="22" spans="2:43" ht="13" x14ac:dyDescent="0.3">
      <c r="B22" s="11"/>
      <c r="D22" s="411"/>
      <c r="E22" s="15"/>
      <c r="F22" s="19" t="s">
        <v>15</v>
      </c>
      <c r="G22" s="19"/>
      <c r="H22" s="20" t="s">
        <v>15</v>
      </c>
      <c r="J22" s="19" t="s">
        <v>15</v>
      </c>
      <c r="K22" s="20"/>
      <c r="L22" s="20" t="s">
        <v>15</v>
      </c>
      <c r="N22" s="404"/>
      <c r="O22" s="402"/>
      <c r="Q22" s="19" t="s">
        <v>15</v>
      </c>
      <c r="R22" s="20"/>
      <c r="S22" s="20" t="s">
        <v>15</v>
      </c>
      <c r="U22" s="404"/>
      <c r="V22" s="402"/>
      <c r="X22" s="19" t="s">
        <v>15</v>
      </c>
      <c r="Y22" s="20"/>
      <c r="Z22" s="20" t="s">
        <v>15</v>
      </c>
      <c r="AB22" s="404"/>
      <c r="AC22" s="402"/>
      <c r="AE22" s="19" t="s">
        <v>15</v>
      </c>
      <c r="AF22" s="20"/>
      <c r="AG22" s="20" t="s">
        <v>15</v>
      </c>
      <c r="AI22" s="404"/>
      <c r="AJ22" s="402"/>
      <c r="AL22" s="19" t="s">
        <v>15</v>
      </c>
      <c r="AM22" s="20"/>
      <c r="AN22" s="20" t="s">
        <v>15</v>
      </c>
      <c r="AP22" s="404"/>
      <c r="AQ22" s="402"/>
    </row>
    <row r="23" spans="2:43" x14ac:dyDescent="0.25">
      <c r="B23" s="21" t="s">
        <v>16</v>
      </c>
      <c r="C23" s="21"/>
      <c r="D23" s="22" t="s">
        <v>17</v>
      </c>
      <c r="E23" s="23"/>
      <c r="F23" s="176">
        <f>+'Proposed Rates'!D12</f>
        <v>0.91</v>
      </c>
      <c r="G23" s="25">
        <v>1</v>
      </c>
      <c r="H23" s="26">
        <f>G23*F23</f>
        <v>0.91</v>
      </c>
      <c r="I23" s="27"/>
      <c r="J23" s="177">
        <f>+'Proposed Rates'!E12</f>
        <v>0.95</v>
      </c>
      <c r="K23" s="29">
        <v>1</v>
      </c>
      <c r="L23" s="26">
        <f>K23*J23</f>
        <v>0.95</v>
      </c>
      <c r="M23" s="27"/>
      <c r="N23" s="30">
        <f>L23-H23</f>
        <v>3.9999999999999925E-2</v>
      </c>
      <c r="O23" s="31">
        <f>IF((H23)=0,"",(N23/H23))</f>
        <v>4.3956043956043869E-2</v>
      </c>
      <c r="Q23" s="177">
        <f>+'Proposed Rates'!F12</f>
        <v>1.02</v>
      </c>
      <c r="R23" s="29">
        <v>1</v>
      </c>
      <c r="S23" s="26">
        <f>R23*Q23</f>
        <v>1.02</v>
      </c>
      <c r="T23" s="27"/>
      <c r="U23" s="30">
        <f>S23-L23</f>
        <v>7.0000000000000062E-2</v>
      </c>
      <c r="V23" s="31">
        <f>IF((L23)=0,"",(U23/L23))</f>
        <v>7.3684210526315852E-2</v>
      </c>
      <c r="X23" s="177">
        <f>+'Proposed Rates'!G12</f>
        <v>1.08</v>
      </c>
      <c r="Y23" s="29">
        <v>1</v>
      </c>
      <c r="Z23" s="26">
        <f>Y23*X23</f>
        <v>1.08</v>
      </c>
      <c r="AA23" s="27"/>
      <c r="AB23" s="30">
        <f>Z23-S23</f>
        <v>6.0000000000000053E-2</v>
      </c>
      <c r="AC23" s="31">
        <f>IF((S23)=0,"",(AB23/S23))</f>
        <v>5.8823529411764754E-2</v>
      </c>
      <c r="AE23" s="177">
        <f>+'Proposed Rates'!H12</f>
        <v>1.1299999999999999</v>
      </c>
      <c r="AF23" s="29">
        <v>1</v>
      </c>
      <c r="AG23" s="26">
        <f>AF23*AE23</f>
        <v>1.1299999999999999</v>
      </c>
      <c r="AH23" s="27"/>
      <c r="AI23" s="30">
        <f>AG23-Z23</f>
        <v>4.9999999999999822E-2</v>
      </c>
      <c r="AJ23" s="31">
        <f>IF((Z23)=0,"",(AI23/Z23))</f>
        <v>4.6296296296296127E-2</v>
      </c>
      <c r="AL23" s="177">
        <f>+'Proposed Rates'!I12</f>
        <v>1.1599999999999999</v>
      </c>
      <c r="AM23" s="29">
        <v>1</v>
      </c>
      <c r="AN23" s="26">
        <f>AM23*AL23</f>
        <v>1.1599999999999999</v>
      </c>
      <c r="AO23" s="27"/>
      <c r="AP23" s="30">
        <f>AN23-AG23</f>
        <v>3.0000000000000027E-2</v>
      </c>
      <c r="AQ23" s="31">
        <f>IF((AG23)=0,"",(AP23/AG23))</f>
        <v>2.6548672566371709E-2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59</v>
      </c>
      <c r="E25" s="23"/>
      <c r="F25" s="24">
        <f>'Proposed Rates'!D86</f>
        <v>0</v>
      </c>
      <c r="G25" s="25">
        <f>$F$19</f>
        <v>1</v>
      </c>
      <c r="H25" s="26">
        <f t="shared" si="0"/>
        <v>0</v>
      </c>
      <c r="I25" s="27"/>
      <c r="J25" s="28">
        <f>'Proposed Rates'!E86</f>
        <v>0</v>
      </c>
      <c r="K25" s="29">
        <f>$F$19</f>
        <v>1</v>
      </c>
      <c r="L25" s="26">
        <f t="shared" ref="L25:L27" si="9">K25*J25</f>
        <v>0</v>
      </c>
      <c r="M25" s="27"/>
      <c r="N25" s="30">
        <f t="shared" ref="N25:N27" si="10">L25-H25</f>
        <v>0</v>
      </c>
      <c r="O25" s="31" t="str">
        <f t="shared" ref="O25:O27" si="11">IF((H25)=0,"",(N25/H25))</f>
        <v/>
      </c>
      <c r="Q25" s="28">
        <f>'Proposed Rates'!F86</f>
        <v>0</v>
      </c>
      <c r="R25" s="29">
        <f>$F$19</f>
        <v>1</v>
      </c>
      <c r="S25" s="26">
        <f t="shared" ref="S25:S27" si="12">R25*Q25</f>
        <v>0</v>
      </c>
      <c r="T25" s="27"/>
      <c r="U25" s="30">
        <f t="shared" si="1"/>
        <v>0</v>
      </c>
      <c r="V25" s="31" t="str">
        <f t="shared" si="2"/>
        <v/>
      </c>
      <c r="X25" s="28">
        <f>'Proposed Rates'!G86</f>
        <v>0</v>
      </c>
      <c r="Y25" s="29">
        <f>$F$19</f>
        <v>1</v>
      </c>
      <c r="Z25" s="26">
        <f t="shared" ref="Z25:Z27" si="13">Y25*X25</f>
        <v>0</v>
      </c>
      <c r="AA25" s="27"/>
      <c r="AB25" s="30">
        <f t="shared" si="3"/>
        <v>0</v>
      </c>
      <c r="AC25" s="31" t="str">
        <f t="shared" si="4"/>
        <v/>
      </c>
      <c r="AE25" s="28">
        <f>'Proposed Rates'!H86</f>
        <v>0</v>
      </c>
      <c r="AF25" s="29">
        <f>$F$19</f>
        <v>1</v>
      </c>
      <c r="AG25" s="26">
        <f t="shared" ref="AG25:AG27" si="14">AF25*AE25</f>
        <v>0</v>
      </c>
      <c r="AH25" s="27"/>
      <c r="AI25" s="30">
        <f t="shared" si="5"/>
        <v>0</v>
      </c>
      <c r="AJ25" s="31" t="str">
        <f t="shared" si="6"/>
        <v/>
      </c>
      <c r="AL25" s="28">
        <f>'Proposed Rates'!I86</f>
        <v>0</v>
      </c>
      <c r="AM25" s="29">
        <f>$F$19</f>
        <v>1</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Rates'!D100</f>
        <v>0</v>
      </c>
      <c r="G26" s="25">
        <f t="shared" ref="G26:G27" si="16">$F$19</f>
        <v>1</v>
      </c>
      <c r="H26" s="26">
        <f t="shared" si="0"/>
        <v>0</v>
      </c>
      <c r="I26" s="27"/>
      <c r="J26" s="28">
        <f>'Proposed Rates'!E100</f>
        <v>0</v>
      </c>
      <c r="K26" s="29">
        <f t="shared" ref="K26:K27" si="17">$F$19</f>
        <v>1</v>
      </c>
      <c r="L26" s="26">
        <f t="shared" si="9"/>
        <v>0</v>
      </c>
      <c r="M26" s="27"/>
      <c r="N26" s="30">
        <f t="shared" si="10"/>
        <v>0</v>
      </c>
      <c r="O26" s="31" t="str">
        <f t="shared" si="11"/>
        <v/>
      </c>
      <c r="Q26" s="28">
        <f>'Proposed Rates'!F100</f>
        <v>0</v>
      </c>
      <c r="R26" s="29">
        <f t="shared" ref="R26:R27" si="18">$F$19</f>
        <v>1</v>
      </c>
      <c r="S26" s="26">
        <f t="shared" si="12"/>
        <v>0</v>
      </c>
      <c r="T26" s="27"/>
      <c r="U26" s="30">
        <f t="shared" si="1"/>
        <v>0</v>
      </c>
      <c r="V26" s="31" t="str">
        <f t="shared" si="2"/>
        <v/>
      </c>
      <c r="X26" s="28">
        <f>'Proposed Rates'!G100</f>
        <v>0</v>
      </c>
      <c r="Y26" s="29">
        <f t="shared" ref="Y26:Y27" si="19">$F$19</f>
        <v>1</v>
      </c>
      <c r="Z26" s="26">
        <f t="shared" si="13"/>
        <v>0</v>
      </c>
      <c r="AA26" s="27"/>
      <c r="AB26" s="30">
        <f t="shared" si="3"/>
        <v>0</v>
      </c>
      <c r="AC26" s="31" t="str">
        <f t="shared" si="4"/>
        <v/>
      </c>
      <c r="AE26" s="28">
        <f>'Proposed Rates'!H100</f>
        <v>0</v>
      </c>
      <c r="AF26" s="29">
        <f t="shared" ref="AF26:AF27" si="20">$F$19</f>
        <v>1</v>
      </c>
      <c r="AG26" s="26">
        <f t="shared" si="14"/>
        <v>0</v>
      </c>
      <c r="AH26" s="27"/>
      <c r="AI26" s="30">
        <f t="shared" si="5"/>
        <v>0</v>
      </c>
      <c r="AJ26" s="31" t="str">
        <f t="shared" si="6"/>
        <v/>
      </c>
      <c r="AL26" s="28">
        <f>'Proposed Rates'!I100</f>
        <v>0</v>
      </c>
      <c r="AM26" s="29">
        <f t="shared" ref="AM26:AM27" si="21">$F$19</f>
        <v>1</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Rates'!D114</f>
        <v>0</v>
      </c>
      <c r="G27" s="25">
        <f t="shared" si="16"/>
        <v>1</v>
      </c>
      <c r="H27" s="26">
        <f t="shared" si="0"/>
        <v>0</v>
      </c>
      <c r="I27" s="27"/>
      <c r="J27" s="28">
        <f>'Proposed Rates'!E114</f>
        <v>0</v>
      </c>
      <c r="K27" s="29">
        <f t="shared" si="17"/>
        <v>1</v>
      </c>
      <c r="L27" s="26">
        <f t="shared" si="9"/>
        <v>0</v>
      </c>
      <c r="M27" s="27"/>
      <c r="N27" s="30">
        <f t="shared" si="10"/>
        <v>0</v>
      </c>
      <c r="O27" s="31" t="str">
        <f t="shared" si="11"/>
        <v/>
      </c>
      <c r="Q27" s="28">
        <f>'Proposed Rates'!F114</f>
        <v>0</v>
      </c>
      <c r="R27" s="29">
        <f t="shared" si="18"/>
        <v>1</v>
      </c>
      <c r="S27" s="26">
        <f t="shared" si="12"/>
        <v>0</v>
      </c>
      <c r="T27" s="27"/>
      <c r="U27" s="30">
        <f t="shared" si="1"/>
        <v>0</v>
      </c>
      <c r="V27" s="31" t="str">
        <f t="shared" si="2"/>
        <v/>
      </c>
      <c r="X27" s="28">
        <f>'Proposed Rates'!G114</f>
        <v>0</v>
      </c>
      <c r="Y27" s="29">
        <f t="shared" si="19"/>
        <v>1</v>
      </c>
      <c r="Z27" s="26">
        <f t="shared" si="13"/>
        <v>0</v>
      </c>
      <c r="AA27" s="27"/>
      <c r="AB27" s="30">
        <f t="shared" si="3"/>
        <v>0</v>
      </c>
      <c r="AC27" s="31" t="str">
        <f t="shared" si="4"/>
        <v/>
      </c>
      <c r="AE27" s="28">
        <f>'Proposed Rates'!H114</f>
        <v>0</v>
      </c>
      <c r="AF27" s="29">
        <f t="shared" si="20"/>
        <v>1</v>
      </c>
      <c r="AG27" s="26">
        <f t="shared" si="14"/>
        <v>0</v>
      </c>
      <c r="AH27" s="27"/>
      <c r="AI27" s="30">
        <f t="shared" si="5"/>
        <v>0</v>
      </c>
      <c r="AJ27" s="31" t="str">
        <f t="shared" si="6"/>
        <v/>
      </c>
      <c r="AL27" s="28">
        <f>'Proposed Rates'!I114</f>
        <v>0</v>
      </c>
      <c r="AM27" s="29">
        <f t="shared" si="21"/>
        <v>1</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Rates'!D25</f>
        <v>6.3414000000000001</v>
      </c>
      <c r="G29" s="45">
        <f>+$F$19</f>
        <v>1</v>
      </c>
      <c r="H29" s="26">
        <f t="shared" si="0"/>
        <v>6.3414000000000001</v>
      </c>
      <c r="I29" s="27"/>
      <c r="J29" s="28">
        <f>+'Proposed Rates'!E25</f>
        <v>6.6718999999999999</v>
      </c>
      <c r="K29" s="45">
        <f>+$F$19</f>
        <v>1</v>
      </c>
      <c r="L29" s="26">
        <f t="shared" si="22"/>
        <v>6.6718999999999999</v>
      </c>
      <c r="M29" s="27"/>
      <c r="N29" s="30">
        <f t="shared" si="23"/>
        <v>0.33049999999999979</v>
      </c>
      <c r="O29" s="31">
        <f t="shared" si="24"/>
        <v>5.2117828870596364E-2</v>
      </c>
      <c r="Q29" s="28">
        <f>+'Proposed Rates'!F25</f>
        <v>7.2256999999999998</v>
      </c>
      <c r="R29" s="45">
        <f>+$F$19</f>
        <v>1</v>
      </c>
      <c r="S29" s="26">
        <f t="shared" si="25"/>
        <v>7.2256999999999998</v>
      </c>
      <c r="T29" s="27"/>
      <c r="U29" s="30">
        <f t="shared" si="1"/>
        <v>0.55379999999999985</v>
      </c>
      <c r="V29" s="31">
        <f t="shared" si="2"/>
        <v>8.3004841199658244E-2</v>
      </c>
      <c r="X29" s="28">
        <f>+'Proposed Rates'!G25</f>
        <v>7.7183000000000002</v>
      </c>
      <c r="Y29" s="45">
        <f>+$F$19</f>
        <v>1</v>
      </c>
      <c r="Z29" s="26">
        <f t="shared" si="26"/>
        <v>7.7183000000000002</v>
      </c>
      <c r="AA29" s="27"/>
      <c r="AB29" s="30">
        <f t="shared" si="3"/>
        <v>0.49260000000000037</v>
      </c>
      <c r="AC29" s="31">
        <f t="shared" si="4"/>
        <v>6.8173325767745735E-2</v>
      </c>
      <c r="AE29" s="28">
        <f>+'Proposed Rates'!H25</f>
        <v>7.9805999999999999</v>
      </c>
      <c r="AF29" s="45">
        <f>+$F$19</f>
        <v>1</v>
      </c>
      <c r="AG29" s="26">
        <f t="shared" si="27"/>
        <v>7.9805999999999999</v>
      </c>
      <c r="AH29" s="27"/>
      <c r="AI29" s="30">
        <f t="shared" si="5"/>
        <v>0.26229999999999976</v>
      </c>
      <c r="AJ29" s="31">
        <f t="shared" si="6"/>
        <v>3.3984167498024145E-2</v>
      </c>
      <c r="AL29" s="28">
        <f>+'Proposed Rates'!I25</f>
        <v>8.2235999999999994</v>
      </c>
      <c r="AM29" s="45">
        <f>+$F$19</f>
        <v>1</v>
      </c>
      <c r="AN29" s="26">
        <f t="shared" si="28"/>
        <v>8.2235999999999994</v>
      </c>
      <c r="AO29" s="27"/>
      <c r="AP29" s="30">
        <f t="shared" si="7"/>
        <v>0.24299999999999944</v>
      </c>
      <c r="AQ29" s="31">
        <f t="shared" si="8"/>
        <v>3.044883843320044E-2</v>
      </c>
    </row>
    <row r="30" spans="2:43" x14ac:dyDescent="0.25">
      <c r="B30" s="21" t="s">
        <v>21</v>
      </c>
      <c r="C30" s="21"/>
      <c r="D30" s="22"/>
      <c r="E30" s="23"/>
      <c r="F30" s="24"/>
      <c r="G30" s="25">
        <f t="shared" ref="G30" si="29">$F$18</f>
        <v>150</v>
      </c>
      <c r="H30" s="26">
        <f t="shared" si="0"/>
        <v>0</v>
      </c>
      <c r="I30" s="27"/>
      <c r="J30" s="28"/>
      <c r="K30" s="25">
        <f t="shared" ref="K30:K38" si="30">$F$18</f>
        <v>150</v>
      </c>
      <c r="L30" s="26">
        <f t="shared" si="22"/>
        <v>0</v>
      </c>
      <c r="M30" s="27"/>
      <c r="N30" s="30">
        <f t="shared" si="23"/>
        <v>0</v>
      </c>
      <c r="O30" s="31" t="str">
        <f t="shared" si="24"/>
        <v/>
      </c>
      <c r="Q30" s="28"/>
      <c r="R30" s="25">
        <f t="shared" ref="R30:R38" si="31">$F$18</f>
        <v>150</v>
      </c>
      <c r="S30" s="26">
        <f t="shared" si="25"/>
        <v>0</v>
      </c>
      <c r="T30" s="27"/>
      <c r="U30" s="30">
        <f t="shared" si="1"/>
        <v>0</v>
      </c>
      <c r="V30" s="31" t="str">
        <f t="shared" si="2"/>
        <v/>
      </c>
      <c r="X30" s="28"/>
      <c r="Y30" s="25">
        <f t="shared" ref="Y30:Y38" si="32">$F$18</f>
        <v>150</v>
      </c>
      <c r="Z30" s="26">
        <f t="shared" si="26"/>
        <v>0</v>
      </c>
      <c r="AA30" s="27"/>
      <c r="AB30" s="30">
        <f t="shared" si="3"/>
        <v>0</v>
      </c>
      <c r="AC30" s="31" t="str">
        <f t="shared" si="4"/>
        <v/>
      </c>
      <c r="AE30" s="28"/>
      <c r="AF30" s="25">
        <f t="shared" ref="AF30:AF38" si="33">$F$18</f>
        <v>150</v>
      </c>
      <c r="AG30" s="26">
        <f t="shared" si="27"/>
        <v>0</v>
      </c>
      <c r="AH30" s="27"/>
      <c r="AI30" s="30">
        <f t="shared" si="5"/>
        <v>0</v>
      </c>
      <c r="AJ30" s="31" t="str">
        <f t="shared" si="6"/>
        <v/>
      </c>
      <c r="AL30" s="28"/>
      <c r="AM30" s="25">
        <f t="shared" ref="AM30:AM38" si="34">$F$18</f>
        <v>150</v>
      </c>
      <c r="AN30" s="26">
        <f t="shared" si="28"/>
        <v>0</v>
      </c>
      <c r="AO30" s="27"/>
      <c r="AP30" s="30">
        <f t="shared" si="7"/>
        <v>0</v>
      </c>
      <c r="AQ30" s="31" t="str">
        <f t="shared" si="8"/>
        <v/>
      </c>
    </row>
    <row r="31" spans="2:43" x14ac:dyDescent="0.25">
      <c r="B31" s="21" t="s">
        <v>136</v>
      </c>
      <c r="C31" s="21"/>
      <c r="D31" s="22" t="s">
        <v>59</v>
      </c>
      <c r="E31" s="23"/>
      <c r="F31" s="24">
        <f>+'Proposed Rates'!D72</f>
        <v>0</v>
      </c>
      <c r="G31" s="45">
        <f>+$F$19</f>
        <v>1</v>
      </c>
      <c r="H31" s="26">
        <f t="shared" si="0"/>
        <v>0</v>
      </c>
      <c r="I31" s="27"/>
      <c r="J31" s="183">
        <f>+'Proposed Rates'!E72</f>
        <v>-2.5700000000000001E-2</v>
      </c>
      <c r="K31" s="45">
        <f>+$F$19</f>
        <v>1</v>
      </c>
      <c r="L31" s="26">
        <f t="shared" si="22"/>
        <v>-2.5700000000000001E-2</v>
      </c>
      <c r="M31" s="27"/>
      <c r="N31" s="30">
        <f t="shared" si="23"/>
        <v>-2.5700000000000001E-2</v>
      </c>
      <c r="O31" s="31" t="str">
        <f t="shared" si="24"/>
        <v/>
      </c>
      <c r="Q31" s="28">
        <f>+'Proposed Rates'!F72</f>
        <v>-2.6800000000000001E-2</v>
      </c>
      <c r="R31" s="45">
        <f>+$F$19</f>
        <v>1</v>
      </c>
      <c r="S31" s="26">
        <f t="shared" si="25"/>
        <v>-2.6800000000000001E-2</v>
      </c>
      <c r="T31" s="27"/>
      <c r="U31" s="30">
        <f t="shared" si="1"/>
        <v>-1.1000000000000003E-3</v>
      </c>
      <c r="V31" s="31">
        <f t="shared" si="2"/>
        <v>4.2801556420233471E-2</v>
      </c>
      <c r="X31" s="28"/>
      <c r="Y31" s="45">
        <f>+$F$19</f>
        <v>1</v>
      </c>
      <c r="Z31" s="26">
        <f t="shared" si="26"/>
        <v>0</v>
      </c>
      <c r="AA31" s="27"/>
      <c r="AB31" s="30">
        <f t="shared" si="3"/>
        <v>2.6800000000000001E-2</v>
      </c>
      <c r="AC31" s="31">
        <f t="shared" si="4"/>
        <v>-1</v>
      </c>
      <c r="AE31" s="28"/>
      <c r="AF31" s="45">
        <f>+$F$19</f>
        <v>1</v>
      </c>
      <c r="AG31" s="26">
        <f t="shared" si="27"/>
        <v>0</v>
      </c>
      <c r="AH31" s="27"/>
      <c r="AI31" s="30">
        <f t="shared" si="5"/>
        <v>0</v>
      </c>
      <c r="AJ31" s="31" t="str">
        <f t="shared" si="6"/>
        <v/>
      </c>
      <c r="AL31" s="28"/>
      <c r="AM31" s="45">
        <f>+$F$19</f>
        <v>1</v>
      </c>
      <c r="AN31" s="26">
        <f t="shared" si="28"/>
        <v>0</v>
      </c>
      <c r="AO31" s="27"/>
      <c r="AP31" s="30">
        <f t="shared" si="7"/>
        <v>0</v>
      </c>
      <c r="AQ31" s="31" t="str">
        <f t="shared" si="8"/>
        <v/>
      </c>
    </row>
    <row r="32" spans="2:43" x14ac:dyDescent="0.25">
      <c r="B32" s="33"/>
      <c r="C32" s="21"/>
      <c r="D32" s="22"/>
      <c r="E32" s="23"/>
      <c r="F32" s="24"/>
      <c r="G32" s="25">
        <f t="shared" ref="G32:G38" si="35">$F$18</f>
        <v>150</v>
      </c>
      <c r="H32" s="26">
        <f t="shared" si="0"/>
        <v>0</v>
      </c>
      <c r="I32" s="27"/>
      <c r="J32" s="28"/>
      <c r="K32" s="25">
        <f t="shared" si="30"/>
        <v>150</v>
      </c>
      <c r="L32" s="26">
        <f t="shared" si="22"/>
        <v>0</v>
      </c>
      <c r="M32" s="27"/>
      <c r="N32" s="30">
        <f t="shared" si="23"/>
        <v>0</v>
      </c>
      <c r="O32" s="31" t="str">
        <f t="shared" si="24"/>
        <v/>
      </c>
      <c r="Q32" s="28"/>
      <c r="R32" s="25">
        <f t="shared" si="31"/>
        <v>150</v>
      </c>
      <c r="S32" s="26">
        <f t="shared" si="25"/>
        <v>0</v>
      </c>
      <c r="T32" s="27"/>
      <c r="U32" s="30">
        <f t="shared" si="1"/>
        <v>0</v>
      </c>
      <c r="V32" s="31" t="str">
        <f t="shared" si="2"/>
        <v/>
      </c>
      <c r="X32" s="28"/>
      <c r="Y32" s="25">
        <f t="shared" si="32"/>
        <v>150</v>
      </c>
      <c r="Z32" s="26">
        <f t="shared" si="26"/>
        <v>0</v>
      </c>
      <c r="AA32" s="27"/>
      <c r="AB32" s="30">
        <f t="shared" si="3"/>
        <v>0</v>
      </c>
      <c r="AC32" s="31" t="str">
        <f t="shared" si="4"/>
        <v/>
      </c>
      <c r="AE32" s="28"/>
      <c r="AF32" s="25">
        <f t="shared" si="33"/>
        <v>150</v>
      </c>
      <c r="AG32" s="26">
        <f t="shared" si="27"/>
        <v>0</v>
      </c>
      <c r="AH32" s="27"/>
      <c r="AI32" s="30">
        <f t="shared" si="5"/>
        <v>0</v>
      </c>
      <c r="AJ32" s="31" t="str">
        <f t="shared" si="6"/>
        <v/>
      </c>
      <c r="AL32" s="28"/>
      <c r="AM32" s="25">
        <f t="shared" si="34"/>
        <v>150</v>
      </c>
      <c r="AN32" s="26">
        <f t="shared" si="28"/>
        <v>0</v>
      </c>
      <c r="AO32" s="27"/>
      <c r="AP32" s="30">
        <f t="shared" si="7"/>
        <v>0</v>
      </c>
      <c r="AQ32" s="31" t="str">
        <f t="shared" si="8"/>
        <v/>
      </c>
    </row>
    <row r="33" spans="2:43" x14ac:dyDescent="0.25">
      <c r="B33" s="33"/>
      <c r="C33" s="21"/>
      <c r="D33" s="22"/>
      <c r="E33" s="23"/>
      <c r="F33" s="24"/>
      <c r="G33" s="25">
        <f t="shared" si="35"/>
        <v>150</v>
      </c>
      <c r="H33" s="26">
        <f t="shared" si="0"/>
        <v>0</v>
      </c>
      <c r="I33" s="27"/>
      <c r="J33" s="28"/>
      <c r="K33" s="25">
        <f t="shared" si="30"/>
        <v>150</v>
      </c>
      <c r="L33" s="26">
        <f t="shared" si="22"/>
        <v>0</v>
      </c>
      <c r="M33" s="27"/>
      <c r="N33" s="30">
        <f t="shared" si="23"/>
        <v>0</v>
      </c>
      <c r="O33" s="31" t="str">
        <f t="shared" si="24"/>
        <v/>
      </c>
      <c r="Q33" s="28"/>
      <c r="R33" s="25">
        <f t="shared" si="31"/>
        <v>150</v>
      </c>
      <c r="S33" s="26">
        <f t="shared" si="25"/>
        <v>0</v>
      </c>
      <c r="T33" s="27"/>
      <c r="U33" s="30">
        <f t="shared" si="1"/>
        <v>0</v>
      </c>
      <c r="V33" s="31" t="str">
        <f t="shared" si="2"/>
        <v/>
      </c>
      <c r="X33" s="28"/>
      <c r="Y33" s="25">
        <f t="shared" si="32"/>
        <v>150</v>
      </c>
      <c r="Z33" s="26">
        <f t="shared" si="26"/>
        <v>0</v>
      </c>
      <c r="AA33" s="27"/>
      <c r="AB33" s="30">
        <f t="shared" si="3"/>
        <v>0</v>
      </c>
      <c r="AC33" s="31" t="str">
        <f t="shared" si="4"/>
        <v/>
      </c>
      <c r="AE33" s="28"/>
      <c r="AF33" s="25">
        <f t="shared" si="33"/>
        <v>150</v>
      </c>
      <c r="AG33" s="26">
        <f t="shared" si="27"/>
        <v>0</v>
      </c>
      <c r="AH33" s="27"/>
      <c r="AI33" s="30">
        <f t="shared" si="5"/>
        <v>0</v>
      </c>
      <c r="AJ33" s="31" t="str">
        <f t="shared" si="6"/>
        <v/>
      </c>
      <c r="AL33" s="28"/>
      <c r="AM33" s="25">
        <f t="shared" si="34"/>
        <v>150</v>
      </c>
      <c r="AN33" s="26">
        <f t="shared" si="28"/>
        <v>0</v>
      </c>
      <c r="AO33" s="27"/>
      <c r="AP33" s="30">
        <f t="shared" si="7"/>
        <v>0</v>
      </c>
      <c r="AQ33" s="31" t="str">
        <f t="shared" si="8"/>
        <v/>
      </c>
    </row>
    <row r="34" spans="2:43" x14ac:dyDescent="0.25">
      <c r="B34" s="33"/>
      <c r="C34" s="21"/>
      <c r="D34" s="22"/>
      <c r="E34" s="23"/>
      <c r="F34" s="24"/>
      <c r="G34" s="25">
        <f t="shared" si="35"/>
        <v>150</v>
      </c>
      <c r="H34" s="26">
        <f t="shared" si="0"/>
        <v>0</v>
      </c>
      <c r="I34" s="27"/>
      <c r="J34" s="28"/>
      <c r="K34" s="25">
        <f t="shared" si="30"/>
        <v>150</v>
      </c>
      <c r="L34" s="26">
        <f t="shared" si="22"/>
        <v>0</v>
      </c>
      <c r="M34" s="27"/>
      <c r="N34" s="30">
        <f t="shared" si="23"/>
        <v>0</v>
      </c>
      <c r="O34" s="31" t="str">
        <f t="shared" si="24"/>
        <v/>
      </c>
      <c r="Q34" s="28"/>
      <c r="R34" s="25">
        <f t="shared" si="31"/>
        <v>150</v>
      </c>
      <c r="S34" s="26">
        <f t="shared" si="25"/>
        <v>0</v>
      </c>
      <c r="T34" s="27"/>
      <c r="U34" s="30">
        <f t="shared" si="1"/>
        <v>0</v>
      </c>
      <c r="V34" s="31" t="str">
        <f t="shared" si="2"/>
        <v/>
      </c>
      <c r="X34" s="28"/>
      <c r="Y34" s="25">
        <f t="shared" si="32"/>
        <v>150</v>
      </c>
      <c r="Z34" s="26">
        <f t="shared" si="26"/>
        <v>0</v>
      </c>
      <c r="AA34" s="27"/>
      <c r="AB34" s="30">
        <f t="shared" si="3"/>
        <v>0</v>
      </c>
      <c r="AC34" s="31" t="str">
        <f t="shared" si="4"/>
        <v/>
      </c>
      <c r="AE34" s="28"/>
      <c r="AF34" s="25">
        <f t="shared" si="33"/>
        <v>150</v>
      </c>
      <c r="AG34" s="26">
        <f t="shared" si="27"/>
        <v>0</v>
      </c>
      <c r="AH34" s="27"/>
      <c r="AI34" s="30">
        <f t="shared" si="5"/>
        <v>0</v>
      </c>
      <c r="AJ34" s="31" t="str">
        <f t="shared" si="6"/>
        <v/>
      </c>
      <c r="AL34" s="28"/>
      <c r="AM34" s="25">
        <f t="shared" si="34"/>
        <v>150</v>
      </c>
      <c r="AN34" s="26">
        <f t="shared" si="28"/>
        <v>0</v>
      </c>
      <c r="AO34" s="27"/>
      <c r="AP34" s="30">
        <f t="shared" si="7"/>
        <v>0</v>
      </c>
      <c r="AQ34" s="31" t="str">
        <f t="shared" si="8"/>
        <v/>
      </c>
    </row>
    <row r="35" spans="2:43" x14ac:dyDescent="0.25">
      <c r="B35" s="33"/>
      <c r="C35" s="21"/>
      <c r="D35" s="22"/>
      <c r="E35" s="23"/>
      <c r="F35" s="24"/>
      <c r="G35" s="25">
        <f t="shared" si="35"/>
        <v>150</v>
      </c>
      <c r="H35" s="26">
        <f t="shared" si="0"/>
        <v>0</v>
      </c>
      <c r="I35" s="27"/>
      <c r="J35" s="28"/>
      <c r="K35" s="25">
        <f t="shared" si="30"/>
        <v>150</v>
      </c>
      <c r="L35" s="26">
        <f t="shared" si="22"/>
        <v>0</v>
      </c>
      <c r="M35" s="27"/>
      <c r="N35" s="30">
        <f t="shared" si="23"/>
        <v>0</v>
      </c>
      <c r="O35" s="31" t="str">
        <f t="shared" si="24"/>
        <v/>
      </c>
      <c r="Q35" s="28"/>
      <c r="R35" s="25">
        <f t="shared" si="31"/>
        <v>150</v>
      </c>
      <c r="S35" s="26">
        <f t="shared" si="25"/>
        <v>0</v>
      </c>
      <c r="T35" s="27"/>
      <c r="U35" s="30">
        <f t="shared" si="1"/>
        <v>0</v>
      </c>
      <c r="V35" s="31" t="str">
        <f t="shared" si="2"/>
        <v/>
      </c>
      <c r="X35" s="28"/>
      <c r="Y35" s="25">
        <f t="shared" si="32"/>
        <v>150</v>
      </c>
      <c r="Z35" s="26">
        <f t="shared" si="26"/>
        <v>0</v>
      </c>
      <c r="AA35" s="27"/>
      <c r="AB35" s="30">
        <f t="shared" si="3"/>
        <v>0</v>
      </c>
      <c r="AC35" s="31" t="str">
        <f t="shared" si="4"/>
        <v/>
      </c>
      <c r="AE35" s="28"/>
      <c r="AF35" s="25">
        <f t="shared" si="33"/>
        <v>150</v>
      </c>
      <c r="AG35" s="26">
        <f t="shared" si="27"/>
        <v>0</v>
      </c>
      <c r="AH35" s="27"/>
      <c r="AI35" s="30">
        <f t="shared" si="5"/>
        <v>0</v>
      </c>
      <c r="AJ35" s="31" t="str">
        <f t="shared" si="6"/>
        <v/>
      </c>
      <c r="AL35" s="28"/>
      <c r="AM35" s="25">
        <f t="shared" si="34"/>
        <v>150</v>
      </c>
      <c r="AN35" s="26">
        <f t="shared" si="28"/>
        <v>0</v>
      </c>
      <c r="AO35" s="27"/>
      <c r="AP35" s="30">
        <f t="shared" si="7"/>
        <v>0</v>
      </c>
      <c r="AQ35" s="31" t="str">
        <f t="shared" si="8"/>
        <v/>
      </c>
    </row>
    <row r="36" spans="2:43" ht="25" x14ac:dyDescent="0.25">
      <c r="B36" s="229" t="s">
        <v>101</v>
      </c>
      <c r="C36" s="21"/>
      <c r="D36" s="22" t="s">
        <v>59</v>
      </c>
      <c r="E36" s="23"/>
      <c r="F36" s="24">
        <f>+'Proposed Rates'!D57</f>
        <v>0.51070000000000004</v>
      </c>
      <c r="G36" s="218">
        <f>$F$19</f>
        <v>1</v>
      </c>
      <c r="H36" s="26">
        <f t="shared" si="0"/>
        <v>0.51070000000000004</v>
      </c>
      <c r="I36" s="27"/>
      <c r="J36" s="28">
        <f>+'Proposed Rates'!E57</f>
        <v>-0.13619999999999999</v>
      </c>
      <c r="K36" s="218">
        <f>$F$19</f>
        <v>1</v>
      </c>
      <c r="L36" s="26">
        <f t="shared" si="22"/>
        <v>-0.13619999999999999</v>
      </c>
      <c r="M36" s="27"/>
      <c r="N36" s="30">
        <f t="shared" si="23"/>
        <v>-0.64690000000000003</v>
      </c>
      <c r="O36" s="31">
        <f t="shared" si="24"/>
        <v>-1.2666927746230663</v>
      </c>
      <c r="Q36" s="28">
        <f>+'Proposed Rates'!F57</f>
        <v>-0.1426</v>
      </c>
      <c r="R36" s="218">
        <f>$F$19</f>
        <v>1</v>
      </c>
      <c r="S36" s="26">
        <f t="shared" si="25"/>
        <v>-0.1426</v>
      </c>
      <c r="T36" s="27"/>
      <c r="U36" s="30">
        <f t="shared" si="1"/>
        <v>-6.4000000000000168E-3</v>
      </c>
      <c r="V36" s="31">
        <f t="shared" si="2"/>
        <v>4.69897209985317E-2</v>
      </c>
      <c r="X36" s="28">
        <f>+'Proposed Rates'!G57</f>
        <v>0</v>
      </c>
      <c r="Y36" s="218">
        <f>$F$19</f>
        <v>1</v>
      </c>
      <c r="Z36" s="26">
        <f t="shared" si="26"/>
        <v>0</v>
      </c>
      <c r="AA36" s="27"/>
      <c r="AB36" s="30">
        <f t="shared" si="3"/>
        <v>0.1426</v>
      </c>
      <c r="AC36" s="31">
        <f t="shared" si="4"/>
        <v>-1</v>
      </c>
      <c r="AE36" s="28">
        <f>+'Proposed Rates'!H57</f>
        <v>0</v>
      </c>
      <c r="AF36" s="218">
        <f>$F$19</f>
        <v>1</v>
      </c>
      <c r="AG36" s="26">
        <f t="shared" si="27"/>
        <v>0</v>
      </c>
      <c r="AH36" s="27"/>
      <c r="AI36" s="30">
        <f t="shared" si="5"/>
        <v>0</v>
      </c>
      <c r="AJ36" s="31" t="str">
        <f t="shared" si="6"/>
        <v/>
      </c>
      <c r="AL36" s="28">
        <f>+'Proposed Rates'!I57</f>
        <v>0</v>
      </c>
      <c r="AM36" s="218">
        <f>$F$19</f>
        <v>1</v>
      </c>
      <c r="AN36" s="26">
        <f t="shared" si="28"/>
        <v>0</v>
      </c>
      <c r="AO36" s="27"/>
      <c r="AP36" s="30">
        <f t="shared" si="7"/>
        <v>0</v>
      </c>
      <c r="AQ36" s="31" t="str">
        <f t="shared" si="8"/>
        <v/>
      </c>
    </row>
    <row r="37" spans="2:43" x14ac:dyDescent="0.25">
      <c r="B37" s="33"/>
      <c r="C37" s="21"/>
      <c r="D37" s="22"/>
      <c r="E37" s="23"/>
      <c r="F37" s="24"/>
      <c r="G37" s="25">
        <f t="shared" si="35"/>
        <v>150</v>
      </c>
      <c r="H37" s="26">
        <f t="shared" si="0"/>
        <v>0</v>
      </c>
      <c r="I37" s="27"/>
      <c r="J37" s="28"/>
      <c r="K37" s="25">
        <f t="shared" si="30"/>
        <v>150</v>
      </c>
      <c r="L37" s="26">
        <f t="shared" si="22"/>
        <v>0</v>
      </c>
      <c r="M37" s="27"/>
      <c r="N37" s="30">
        <f t="shared" si="23"/>
        <v>0</v>
      </c>
      <c r="O37" s="31" t="str">
        <f t="shared" si="24"/>
        <v/>
      </c>
      <c r="Q37" s="28"/>
      <c r="R37" s="25">
        <f t="shared" si="31"/>
        <v>150</v>
      </c>
      <c r="S37" s="26">
        <f t="shared" si="25"/>
        <v>0</v>
      </c>
      <c r="T37" s="27"/>
      <c r="U37" s="30">
        <f t="shared" si="1"/>
        <v>0</v>
      </c>
      <c r="V37" s="31" t="str">
        <f t="shared" si="2"/>
        <v/>
      </c>
      <c r="X37" s="28"/>
      <c r="Y37" s="25">
        <f t="shared" si="32"/>
        <v>150</v>
      </c>
      <c r="Z37" s="26">
        <f t="shared" si="26"/>
        <v>0</v>
      </c>
      <c r="AA37" s="27"/>
      <c r="AB37" s="30">
        <f t="shared" si="3"/>
        <v>0</v>
      </c>
      <c r="AC37" s="31" t="str">
        <f t="shared" si="4"/>
        <v/>
      </c>
      <c r="AE37" s="28"/>
      <c r="AF37" s="25">
        <f t="shared" si="33"/>
        <v>150</v>
      </c>
      <c r="AG37" s="26">
        <f t="shared" si="27"/>
        <v>0</v>
      </c>
      <c r="AH37" s="27"/>
      <c r="AI37" s="30">
        <f t="shared" si="5"/>
        <v>0</v>
      </c>
      <c r="AJ37" s="31" t="str">
        <f t="shared" si="6"/>
        <v/>
      </c>
      <c r="AL37" s="28"/>
      <c r="AM37" s="25">
        <f t="shared" si="34"/>
        <v>150</v>
      </c>
      <c r="AN37" s="26">
        <f t="shared" si="28"/>
        <v>0</v>
      </c>
      <c r="AO37" s="27"/>
      <c r="AP37" s="30">
        <f t="shared" si="7"/>
        <v>0</v>
      </c>
      <c r="AQ37" s="31" t="str">
        <f t="shared" si="8"/>
        <v/>
      </c>
    </row>
    <row r="38" spans="2:43" x14ac:dyDescent="0.25">
      <c r="B38" s="33"/>
      <c r="C38" s="21"/>
      <c r="D38" s="22"/>
      <c r="E38" s="23"/>
      <c r="F38" s="24"/>
      <c r="G38" s="25">
        <f t="shared" si="35"/>
        <v>150</v>
      </c>
      <c r="H38" s="26">
        <f t="shared" si="0"/>
        <v>0</v>
      </c>
      <c r="I38" s="27"/>
      <c r="J38" s="28"/>
      <c r="K38" s="25">
        <f t="shared" si="30"/>
        <v>150</v>
      </c>
      <c r="L38" s="26">
        <f t="shared" si="22"/>
        <v>0</v>
      </c>
      <c r="M38" s="27"/>
      <c r="N38" s="30">
        <f t="shared" si="23"/>
        <v>0</v>
      </c>
      <c r="O38" s="31" t="str">
        <f t="shared" si="24"/>
        <v/>
      </c>
      <c r="Q38" s="28"/>
      <c r="R38" s="25">
        <f t="shared" si="31"/>
        <v>150</v>
      </c>
      <c r="S38" s="26">
        <f t="shared" si="25"/>
        <v>0</v>
      </c>
      <c r="T38" s="27"/>
      <c r="U38" s="30">
        <f t="shared" si="1"/>
        <v>0</v>
      </c>
      <c r="V38" s="31" t="str">
        <f t="shared" si="2"/>
        <v/>
      </c>
      <c r="X38" s="28"/>
      <c r="Y38" s="25">
        <f t="shared" si="32"/>
        <v>150</v>
      </c>
      <c r="Z38" s="26">
        <f t="shared" si="26"/>
        <v>0</v>
      </c>
      <c r="AA38" s="27"/>
      <c r="AB38" s="30">
        <f t="shared" si="3"/>
        <v>0</v>
      </c>
      <c r="AC38" s="31" t="str">
        <f t="shared" si="4"/>
        <v/>
      </c>
      <c r="AE38" s="28"/>
      <c r="AF38" s="25">
        <f t="shared" si="33"/>
        <v>150</v>
      </c>
      <c r="AG38" s="26">
        <f t="shared" si="27"/>
        <v>0</v>
      </c>
      <c r="AH38" s="27"/>
      <c r="AI38" s="30">
        <f t="shared" si="5"/>
        <v>0</v>
      </c>
      <c r="AJ38" s="31" t="str">
        <f t="shared" si="6"/>
        <v/>
      </c>
      <c r="AL38" s="28"/>
      <c r="AM38" s="25">
        <f t="shared" si="34"/>
        <v>150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7.7621000000000002</v>
      </c>
      <c r="I39" s="62"/>
      <c r="J39" s="239"/>
      <c r="K39" s="240"/>
      <c r="L39" s="238">
        <f>SUM(L23:L38)</f>
        <v>7.4600000000000009</v>
      </c>
      <c r="M39" s="62"/>
      <c r="N39" s="37">
        <f t="shared" si="23"/>
        <v>-0.30209999999999937</v>
      </c>
      <c r="O39" s="38">
        <f t="shared" si="24"/>
        <v>-3.8919879929400464E-2</v>
      </c>
      <c r="Q39" s="239"/>
      <c r="R39" s="240"/>
      <c r="S39" s="238">
        <f>SUM(S23:S38)</f>
        <v>8.0762999999999998</v>
      </c>
      <c r="T39" s="62"/>
      <c r="U39" s="37">
        <f t="shared" si="1"/>
        <v>0.61629999999999896</v>
      </c>
      <c r="V39" s="38">
        <f t="shared" si="2"/>
        <v>8.261394101876661E-2</v>
      </c>
      <c r="X39" s="239"/>
      <c r="Y39" s="240"/>
      <c r="Z39" s="238">
        <f>SUM(Z23:Z38)</f>
        <v>8.7983000000000011</v>
      </c>
      <c r="AA39" s="62"/>
      <c r="AB39" s="37">
        <f t="shared" si="3"/>
        <v>0.72200000000000131</v>
      </c>
      <c r="AC39" s="38">
        <f t="shared" si="4"/>
        <v>8.9397372559216634E-2</v>
      </c>
      <c r="AE39" s="239"/>
      <c r="AF39" s="240"/>
      <c r="AG39" s="238">
        <f>SUM(AG23:AG38)</f>
        <v>9.1105999999999998</v>
      </c>
      <c r="AH39" s="62"/>
      <c r="AI39" s="37">
        <f t="shared" si="5"/>
        <v>0.31229999999999869</v>
      </c>
      <c r="AJ39" s="38">
        <f t="shared" si="6"/>
        <v>3.5495493447597677E-2</v>
      </c>
      <c r="AL39" s="239"/>
      <c r="AM39" s="240"/>
      <c r="AN39" s="238">
        <f>SUM(AN23:AN38)</f>
        <v>9.3835999999999995</v>
      </c>
      <c r="AO39" s="62"/>
      <c r="AP39" s="37">
        <f t="shared" si="7"/>
        <v>0.27299999999999969</v>
      </c>
      <c r="AQ39" s="38">
        <f t="shared" si="8"/>
        <v>2.9965095602924034E-2</v>
      </c>
    </row>
    <row r="40" spans="2:43" ht="25" x14ac:dyDescent="0.25">
      <c r="B40" s="40" t="str">
        <f>+'SN (.4)'!B40</f>
        <v>Deferral/Variance Account Disposition Rate Rider Class 1</v>
      </c>
      <c r="C40" s="21"/>
      <c r="D40" s="22" t="s">
        <v>59</v>
      </c>
      <c r="E40" s="23"/>
      <c r="F40" s="24">
        <f>+'Proposed Rates'!D43</f>
        <v>-6.0900000000000003E-2</v>
      </c>
      <c r="G40" s="45">
        <f>+$F$19</f>
        <v>1</v>
      </c>
      <c r="H40" s="26">
        <f>G40*F40</f>
        <v>-6.0900000000000003E-2</v>
      </c>
      <c r="I40" s="27"/>
      <c r="J40" s="179">
        <f>+'Proposed Rates'!E43</f>
        <v>-0.2039</v>
      </c>
      <c r="K40" s="45">
        <f>+$F$19</f>
        <v>1</v>
      </c>
      <c r="L40" s="26">
        <f>K40*J40</f>
        <v>-0.2039</v>
      </c>
      <c r="M40" s="27"/>
      <c r="N40" s="30">
        <f>L40-H40</f>
        <v>-0.14299999999999999</v>
      </c>
      <c r="O40" s="31">
        <f>IF((H40)=0,"",(N40/H40))</f>
        <v>2.3481116584564856</v>
      </c>
      <c r="Q40" s="28">
        <f>+'Proposed Rates'!F43</f>
        <v>-0.21340000000000001</v>
      </c>
      <c r="R40" s="45">
        <f>+$F$19</f>
        <v>1</v>
      </c>
      <c r="S40" s="26">
        <f>R40*Q40</f>
        <v>-0.21340000000000001</v>
      </c>
      <c r="T40" s="27"/>
      <c r="U40" s="30">
        <f t="shared" si="1"/>
        <v>-9.5000000000000084E-3</v>
      </c>
      <c r="V40" s="31">
        <f t="shared" si="2"/>
        <v>4.6591466405100583E-2</v>
      </c>
      <c r="X40" s="28">
        <f>+'Proposed Rates'!G43</f>
        <v>0</v>
      </c>
      <c r="Y40" s="45">
        <f>+$F$19</f>
        <v>1</v>
      </c>
      <c r="Z40" s="26">
        <f>Y40*X40</f>
        <v>0</v>
      </c>
      <c r="AA40" s="27"/>
      <c r="AB40" s="30">
        <f t="shared" si="3"/>
        <v>0.21340000000000001</v>
      </c>
      <c r="AC40" s="31">
        <f t="shared" si="4"/>
        <v>-1</v>
      </c>
      <c r="AE40" s="28">
        <f>+'Proposed Rates'!H43</f>
        <v>0</v>
      </c>
      <c r="AF40" s="45">
        <f>+$F$19</f>
        <v>1</v>
      </c>
      <c r="AG40" s="26">
        <f>AF40*AE40</f>
        <v>0</v>
      </c>
      <c r="AH40" s="27"/>
      <c r="AI40" s="30">
        <f t="shared" si="5"/>
        <v>0</v>
      </c>
      <c r="AJ40" s="31" t="str">
        <f t="shared" si="6"/>
        <v/>
      </c>
      <c r="AL40" s="28">
        <f>+'Proposed Rates'!I43</f>
        <v>0</v>
      </c>
      <c r="AM40" s="45">
        <f>+$F$19</f>
        <v>1</v>
      </c>
      <c r="AN40" s="26">
        <f>AM40*AL40</f>
        <v>0</v>
      </c>
      <c r="AO40" s="27"/>
      <c r="AP40" s="30">
        <f t="shared" si="7"/>
        <v>0</v>
      </c>
      <c r="AQ40" s="31" t="str">
        <f t="shared" si="8"/>
        <v/>
      </c>
    </row>
    <row r="41" spans="2:43" x14ac:dyDescent="0.25">
      <c r="B41" s="40"/>
      <c r="C41" s="21"/>
      <c r="D41" s="22"/>
      <c r="E41" s="23"/>
      <c r="F41" s="24"/>
      <c r="G41" s="218"/>
      <c r="H41" s="26"/>
      <c r="I41" s="41"/>
      <c r="J41" s="28"/>
      <c r="K41" s="218"/>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x14ac:dyDescent="0.25">
      <c r="B42" s="40"/>
      <c r="C42" s="21"/>
      <c r="D42" s="22"/>
      <c r="E42" s="23"/>
      <c r="F42" s="24"/>
      <c r="G42" s="25">
        <f t="shared" ref="G42" si="36">$F$18</f>
        <v>150</v>
      </c>
      <c r="H42" s="26">
        <f t="shared" ref="H42:H43" si="37">G42*F42</f>
        <v>0</v>
      </c>
      <c r="I42" s="41"/>
      <c r="J42" s="28"/>
      <c r="K42" s="25">
        <f t="shared" ref="K42" si="38">$F$18</f>
        <v>150</v>
      </c>
      <c r="L42" s="26">
        <f t="shared" ref="L42:L43" si="39">K42*J42</f>
        <v>0</v>
      </c>
      <c r="M42" s="42"/>
      <c r="N42" s="30">
        <f t="shared" ref="N42:N43" si="40">L42-H42</f>
        <v>0</v>
      </c>
      <c r="O42" s="31" t="str">
        <f t="shared" ref="O42:O64" si="41">IF((H42)=0,"",(N42/H42))</f>
        <v/>
      </c>
      <c r="Q42" s="28"/>
      <c r="R42" s="25">
        <f t="shared" ref="R42" si="42">$F$18</f>
        <v>150</v>
      </c>
      <c r="S42" s="26">
        <f t="shared" ref="S42:S43" si="43">R42*Q42</f>
        <v>0</v>
      </c>
      <c r="T42" s="42"/>
      <c r="U42" s="30">
        <f t="shared" si="1"/>
        <v>0</v>
      </c>
      <c r="V42" s="31" t="str">
        <f t="shared" si="2"/>
        <v/>
      </c>
      <c r="X42" s="28"/>
      <c r="Y42" s="25">
        <f t="shared" ref="Y42" si="44">$F$18</f>
        <v>150</v>
      </c>
      <c r="Z42" s="26">
        <f t="shared" ref="Z42:Z43" si="45">Y42*X42</f>
        <v>0</v>
      </c>
      <c r="AA42" s="42"/>
      <c r="AB42" s="30">
        <f t="shared" si="3"/>
        <v>0</v>
      </c>
      <c r="AC42" s="31" t="str">
        <f t="shared" si="4"/>
        <v/>
      </c>
      <c r="AE42" s="28"/>
      <c r="AF42" s="25">
        <f t="shared" ref="AF42" si="46">$F$18</f>
        <v>150</v>
      </c>
      <c r="AG42" s="26">
        <f t="shared" ref="AG42:AG43" si="47">AF42*AE42</f>
        <v>0</v>
      </c>
      <c r="AH42" s="42"/>
      <c r="AI42" s="30">
        <f t="shared" si="5"/>
        <v>0</v>
      </c>
      <c r="AJ42" s="31" t="str">
        <f t="shared" si="6"/>
        <v/>
      </c>
      <c r="AL42" s="28"/>
      <c r="AM42" s="25">
        <f t="shared" ref="AM42" si="48">$F$18</f>
        <v>150</v>
      </c>
      <c r="AN42" s="26">
        <f t="shared" ref="AN42:AN43" si="49">AM42*AL42</f>
        <v>0</v>
      </c>
      <c r="AO42" s="42"/>
      <c r="AP42" s="30">
        <f t="shared" si="7"/>
        <v>0</v>
      </c>
      <c r="AQ42" s="31" t="str">
        <f t="shared" si="8"/>
        <v/>
      </c>
    </row>
    <row r="43" spans="2:43" ht="37.5" x14ac:dyDescent="0.25">
      <c r="B43" s="40" t="str">
        <f>+'SN (.4)'!B43</f>
        <v>Deferral / Variance Accounts Balances (excluding Global Adj.) - NON-WMP</v>
      </c>
      <c r="C43" s="21"/>
      <c r="D43" s="22" t="s">
        <v>59</v>
      </c>
      <c r="E43" s="23"/>
      <c r="F43" s="24">
        <f>+'Proposed Rates'!D144</f>
        <v>0</v>
      </c>
      <c r="G43" s="218">
        <f>F19</f>
        <v>1</v>
      </c>
      <c r="H43" s="26">
        <f t="shared" si="37"/>
        <v>0</v>
      </c>
      <c r="I43" s="41"/>
      <c r="J43" s="28">
        <f>+'Proposed Rates'!E144</f>
        <v>0</v>
      </c>
      <c r="K43" s="218">
        <f>$F$19</f>
        <v>1</v>
      </c>
      <c r="L43" s="26">
        <f t="shared" si="39"/>
        <v>0</v>
      </c>
      <c r="M43" s="42"/>
      <c r="N43" s="30">
        <f t="shared" si="40"/>
        <v>0</v>
      </c>
      <c r="O43" s="31" t="str">
        <f t="shared" si="41"/>
        <v/>
      </c>
      <c r="Q43" s="28">
        <f>+'Proposed Rates'!F144</f>
        <v>0</v>
      </c>
      <c r="R43" s="218">
        <f>F19</f>
        <v>1</v>
      </c>
      <c r="S43" s="26">
        <f t="shared" si="43"/>
        <v>0</v>
      </c>
      <c r="T43" s="42"/>
      <c r="U43" s="30">
        <f t="shared" si="1"/>
        <v>0</v>
      </c>
      <c r="V43" s="31" t="str">
        <f t="shared" si="2"/>
        <v/>
      </c>
      <c r="X43" s="28">
        <f>+'Proposed Rates'!G144</f>
        <v>0</v>
      </c>
      <c r="Y43" s="218">
        <f>F19</f>
        <v>1</v>
      </c>
      <c r="Z43" s="26">
        <f t="shared" si="45"/>
        <v>0</v>
      </c>
      <c r="AA43" s="42"/>
      <c r="AB43" s="30">
        <f t="shared" si="3"/>
        <v>0</v>
      </c>
      <c r="AC43" s="31" t="str">
        <f t="shared" si="4"/>
        <v/>
      </c>
      <c r="AE43" s="28">
        <f>+'Proposed Rates'!H144</f>
        <v>0</v>
      </c>
      <c r="AF43" s="218">
        <f>F19</f>
        <v>1</v>
      </c>
      <c r="AG43" s="26">
        <f t="shared" si="47"/>
        <v>0</v>
      </c>
      <c r="AH43" s="42"/>
      <c r="AI43" s="30">
        <f t="shared" si="5"/>
        <v>0</v>
      </c>
      <c r="AJ43" s="31" t="str">
        <f t="shared" si="6"/>
        <v/>
      </c>
      <c r="AL43" s="28">
        <f>+'Proposed Rates'!I144</f>
        <v>0</v>
      </c>
      <c r="AM43" s="218">
        <f>$F$19</f>
        <v>1</v>
      </c>
      <c r="AN43" s="26">
        <f t="shared" si="49"/>
        <v>0</v>
      </c>
      <c r="AO43" s="42"/>
      <c r="AP43" s="30">
        <f t="shared" si="7"/>
        <v>0</v>
      </c>
      <c r="AQ43" s="31" t="str">
        <f t="shared" si="8"/>
        <v/>
      </c>
    </row>
    <row r="44" spans="2:43" x14ac:dyDescent="0.25">
      <c r="B44" s="43" t="s">
        <v>24</v>
      </c>
      <c r="C44" s="21"/>
      <c r="D44" s="22" t="s">
        <v>59</v>
      </c>
      <c r="E44" s="23"/>
      <c r="F44" s="44">
        <f>'Proposed Rates'!D238</f>
        <v>1.8599999999999998E-2</v>
      </c>
      <c r="G44" s="45">
        <f>+$F$19</f>
        <v>1</v>
      </c>
      <c r="H44" s="26">
        <f>G44*F44</f>
        <v>1.8599999999999998E-2</v>
      </c>
      <c r="I44" s="27"/>
      <c r="J44" s="46">
        <f>'Proposed Rates'!E238</f>
        <v>1.8460000000000001E-2</v>
      </c>
      <c r="K44" s="45">
        <f>+$F$19</f>
        <v>1</v>
      </c>
      <c r="L44" s="26">
        <f>K44*J44</f>
        <v>1.8460000000000001E-2</v>
      </c>
      <c r="M44" s="27"/>
      <c r="N44" s="30">
        <f>L44-H44</f>
        <v>-1.3999999999999777E-4</v>
      </c>
      <c r="O44" s="31">
        <f>IF((H44)=0,"",(N44/H44))</f>
        <v>-7.5268817204299883E-3</v>
      </c>
      <c r="Q44" s="46">
        <f>'Proposed Rates'!F238</f>
        <v>1.8700000000000001E-2</v>
      </c>
      <c r="R44" s="45">
        <f>+$F$19</f>
        <v>1</v>
      </c>
      <c r="S44" s="26">
        <f>R44*Q44</f>
        <v>1.8700000000000001E-2</v>
      </c>
      <c r="T44" s="27"/>
      <c r="U44" s="30">
        <f t="shared" si="1"/>
        <v>2.4000000000000063E-4</v>
      </c>
      <c r="V44" s="31">
        <f t="shared" si="2"/>
        <v>1.3001083423618668E-2</v>
      </c>
      <c r="X44" s="46">
        <f>'Proposed Rates'!G238</f>
        <v>1.8919999999999999E-2</v>
      </c>
      <c r="Y44" s="45">
        <f>+$F$19</f>
        <v>1</v>
      </c>
      <c r="Z44" s="26">
        <f>Y44*X44</f>
        <v>1.8919999999999999E-2</v>
      </c>
      <c r="AA44" s="27"/>
      <c r="AB44" s="30">
        <f t="shared" si="3"/>
        <v>2.1999999999999797E-4</v>
      </c>
      <c r="AC44" s="31">
        <f t="shared" si="4"/>
        <v>1.1764705882352832E-2</v>
      </c>
      <c r="AE44" s="46">
        <f>'Proposed Rates'!H238</f>
        <v>1.9099999999999999E-2</v>
      </c>
      <c r="AF44" s="45">
        <f>+$F$19</f>
        <v>1</v>
      </c>
      <c r="AG44" s="26">
        <f>AF44*AE44</f>
        <v>1.9099999999999999E-2</v>
      </c>
      <c r="AH44" s="27"/>
      <c r="AI44" s="30">
        <f t="shared" si="5"/>
        <v>1.799999999999996E-4</v>
      </c>
      <c r="AJ44" s="31">
        <f t="shared" si="6"/>
        <v>9.5137420718815861E-3</v>
      </c>
      <c r="AL44" s="46">
        <f>'Proposed Rates'!I238</f>
        <v>1.9359999999999999E-2</v>
      </c>
      <c r="AM44" s="45">
        <f>+$F$19</f>
        <v>1</v>
      </c>
      <c r="AN44" s="26">
        <f>AM44*AL44</f>
        <v>1.9359999999999999E-2</v>
      </c>
      <c r="AO44" s="27"/>
      <c r="AP44" s="30">
        <f t="shared" si="7"/>
        <v>2.5999999999999981E-4</v>
      </c>
      <c r="AQ44" s="31">
        <f t="shared" si="8"/>
        <v>1.3612565445026169E-2</v>
      </c>
    </row>
    <row r="45" spans="2:43" x14ac:dyDescent="0.25">
      <c r="B45" s="43" t="s">
        <v>25</v>
      </c>
      <c r="C45" s="21"/>
      <c r="D45" s="22"/>
      <c r="E45" s="23"/>
      <c r="F45" s="47">
        <f>0.65*$F$54+0.17*$F$55+0.18*$F$56</f>
        <v>0.12756999999999999</v>
      </c>
      <c r="G45" s="48">
        <f>$F$18*(1+$F$73)-$F$18</f>
        <v>5.0250000000000057</v>
      </c>
      <c r="H45" s="26">
        <f t="shared" ref="H45" si="50">G45*F45</f>
        <v>0.64103925000000062</v>
      </c>
      <c r="I45" s="27"/>
      <c r="J45" s="49">
        <f>0.65*$J$54+0.17*$J$55+0.18*$J$56</f>
        <v>0.12756999999999999</v>
      </c>
      <c r="K45" s="48">
        <f>$F$18*(1+$J$73)-$F$18</f>
        <v>5.0700000000000216</v>
      </c>
      <c r="L45" s="26">
        <f t="shared" ref="L45" si="51">K45*J45</f>
        <v>0.64677990000000274</v>
      </c>
      <c r="M45" s="27"/>
      <c r="N45" s="30">
        <f t="shared" ref="N45" si="52">L45-H45</f>
        <v>5.7406500000021232E-3</v>
      </c>
      <c r="O45" s="31">
        <f t="shared" ref="O45" si="53">IF((H45)=0,"",(N45/H45))</f>
        <v>8.9552238806003184E-3</v>
      </c>
      <c r="Q45" s="49">
        <f>0.65*$Q$54+0.17*$Q$55+0.18*$Q$56</f>
        <v>0.12756999999999999</v>
      </c>
      <c r="R45" s="48">
        <f>$F$18*(1+Q73)-$F$18</f>
        <v>5.0700000000000216</v>
      </c>
      <c r="S45" s="26">
        <f t="shared" ref="S45" si="54">R45*Q45</f>
        <v>0.64677990000000274</v>
      </c>
      <c r="T45" s="27"/>
      <c r="U45" s="30">
        <f t="shared" si="1"/>
        <v>0</v>
      </c>
      <c r="V45" s="31">
        <f t="shared" si="2"/>
        <v>0</v>
      </c>
      <c r="X45" s="49">
        <f>0.65*$X$54+0.17*$X$55+0.18*$X$56</f>
        <v>0.12756999999999999</v>
      </c>
      <c r="Y45" s="48">
        <f>$F$18*(1+X73)-$F$18</f>
        <v>5.0700000000000216</v>
      </c>
      <c r="Z45" s="26">
        <f t="shared" ref="Z45" si="55">Y45*X45</f>
        <v>0.64677990000000274</v>
      </c>
      <c r="AA45" s="27"/>
      <c r="AB45" s="30">
        <f t="shared" si="3"/>
        <v>0</v>
      </c>
      <c r="AC45" s="31">
        <f t="shared" si="4"/>
        <v>0</v>
      </c>
      <c r="AE45" s="49">
        <f>0.65*$AE$54+0.17*$AE$55+0.18*$AE$56</f>
        <v>0.12756999999999999</v>
      </c>
      <c r="AF45" s="48">
        <f>$F$18*(1+AE73)-$F$18</f>
        <v>5.0700000000000216</v>
      </c>
      <c r="AG45" s="26">
        <f t="shared" ref="AG45" si="56">AF45*AE45</f>
        <v>0.64677990000000274</v>
      </c>
      <c r="AH45" s="27"/>
      <c r="AI45" s="30">
        <f t="shared" si="5"/>
        <v>0</v>
      </c>
      <c r="AJ45" s="31">
        <f t="shared" si="6"/>
        <v>0</v>
      </c>
      <c r="AL45" s="49">
        <f>0.65*$AL$54+0.17*$AL$55+0.18*$AL$56</f>
        <v>0.12756999999999999</v>
      </c>
      <c r="AM45" s="48">
        <f>$F$18*(1+AL73)-$F$18</f>
        <v>5.0700000000000216</v>
      </c>
      <c r="AN45" s="26">
        <f t="shared" ref="AN45" si="57">AM45*AL45</f>
        <v>0.64677990000000274</v>
      </c>
      <c r="AO45" s="27"/>
      <c r="AP45" s="30">
        <f t="shared" si="7"/>
        <v>0</v>
      </c>
      <c r="AQ45" s="31">
        <f t="shared" si="8"/>
        <v>0</v>
      </c>
    </row>
    <row r="46" spans="2:43" x14ac:dyDescent="0.25">
      <c r="B46" s="43" t="s">
        <v>26</v>
      </c>
      <c r="C46" s="21"/>
      <c r="D46" s="22" t="s">
        <v>17</v>
      </c>
      <c r="E46" s="23"/>
      <c r="F46" s="173">
        <f>'Proposed Rates'!E252</f>
        <v>0</v>
      </c>
      <c r="G46" s="25">
        <v>1</v>
      </c>
      <c r="H46" s="26">
        <f>G46*F46</f>
        <v>0</v>
      </c>
      <c r="I46" s="27"/>
      <c r="J46" s="47">
        <f>+F46</f>
        <v>0</v>
      </c>
      <c r="K46" s="25">
        <v>1</v>
      </c>
      <c r="L46" s="26">
        <f>K46*J46</f>
        <v>0</v>
      </c>
      <c r="M46" s="27"/>
      <c r="N46" s="30">
        <f>L46-H46</f>
        <v>0</v>
      </c>
      <c r="O46" s="31" t="str">
        <f t="shared" si="41"/>
        <v/>
      </c>
      <c r="Q46" s="47">
        <f>+M46</f>
        <v>0</v>
      </c>
      <c r="R46" s="25">
        <v>1</v>
      </c>
      <c r="S46" s="26">
        <f>R46*Q46</f>
        <v>0</v>
      </c>
      <c r="T46" s="27"/>
      <c r="U46" s="30">
        <f t="shared" si="1"/>
        <v>0</v>
      </c>
      <c r="V46" s="31" t="str">
        <f t="shared" si="2"/>
        <v/>
      </c>
      <c r="X46" s="47">
        <f>+T46</f>
        <v>0</v>
      </c>
      <c r="Y46" s="25">
        <v>1</v>
      </c>
      <c r="Z46" s="26">
        <f>Y46*X46</f>
        <v>0</v>
      </c>
      <c r="AA46" s="27"/>
      <c r="AB46" s="30">
        <f t="shared" si="3"/>
        <v>0</v>
      </c>
      <c r="AC46" s="31" t="str">
        <f t="shared" si="4"/>
        <v/>
      </c>
      <c r="AE46" s="47">
        <f>+AA46</f>
        <v>0</v>
      </c>
      <c r="AF46" s="25">
        <v>1</v>
      </c>
      <c r="AG46" s="26">
        <f>AF46*AE46</f>
        <v>0</v>
      </c>
      <c r="AH46" s="27"/>
      <c r="AI46" s="30">
        <f t="shared" si="5"/>
        <v>0</v>
      </c>
      <c r="AJ46" s="31" t="str">
        <f t="shared" si="6"/>
        <v/>
      </c>
      <c r="AL46" s="47">
        <f>+AH46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8.3608392500000015</v>
      </c>
      <c r="I47" s="36"/>
      <c r="J47" s="53"/>
      <c r="K47" s="55"/>
      <c r="L47" s="54">
        <f>SUM(L40:L46)+L39</f>
        <v>7.921339900000004</v>
      </c>
      <c r="M47" s="36"/>
      <c r="N47" s="37">
        <f t="shared" ref="N47:N64" si="58">L47-H47</f>
        <v>-0.43949934999999751</v>
      </c>
      <c r="O47" s="38">
        <f t="shared" si="41"/>
        <v>-5.256641550667266E-2</v>
      </c>
      <c r="Q47" s="53"/>
      <c r="R47" s="55"/>
      <c r="S47" s="54">
        <f>SUM(S40:S46)+S39</f>
        <v>8.5283799000000027</v>
      </c>
      <c r="T47" s="36"/>
      <c r="U47" s="37">
        <f t="shared" si="1"/>
        <v>0.60703999999999869</v>
      </c>
      <c r="V47" s="38">
        <f t="shared" si="2"/>
        <v>7.6633499845145947E-2</v>
      </c>
      <c r="X47" s="53"/>
      <c r="Y47" s="55"/>
      <c r="Z47" s="54">
        <f>SUM(Z40:Z46)+Z39</f>
        <v>9.4639999000000046</v>
      </c>
      <c r="AA47" s="36"/>
      <c r="AB47" s="37">
        <f t="shared" si="3"/>
        <v>0.93562000000000189</v>
      </c>
      <c r="AC47" s="38">
        <f t="shared" si="4"/>
        <v>0.10970665131838248</v>
      </c>
      <c r="AE47" s="53"/>
      <c r="AF47" s="55"/>
      <c r="AG47" s="54">
        <f>SUM(AG40:AG46)+AG39</f>
        <v>9.7764799000000018</v>
      </c>
      <c r="AH47" s="36"/>
      <c r="AI47" s="37">
        <f t="shared" si="5"/>
        <v>0.3124799999999972</v>
      </c>
      <c r="AJ47" s="38">
        <f t="shared" si="6"/>
        <v>3.301775182816697E-2</v>
      </c>
      <c r="AL47" s="53"/>
      <c r="AM47" s="55"/>
      <c r="AN47" s="54">
        <f>SUM(AN40:AN46)+AN39</f>
        <v>10.049739900000002</v>
      </c>
      <c r="AO47" s="36"/>
      <c r="AP47" s="37">
        <f t="shared" si="7"/>
        <v>0.2732600000000005</v>
      </c>
      <c r="AQ47" s="38">
        <f t="shared" si="8"/>
        <v>2.7950755567962702E-2</v>
      </c>
    </row>
    <row r="48" spans="2:43" x14ac:dyDescent="0.25">
      <c r="B48" s="27" t="s">
        <v>28</v>
      </c>
      <c r="C48" s="27"/>
      <c r="D48" s="56" t="s">
        <v>59</v>
      </c>
      <c r="E48" s="57"/>
      <c r="F48" s="28">
        <f>'Proposed Rates'!D158</f>
        <v>2.1528999999999998</v>
      </c>
      <c r="G48" s="58">
        <f>+$F$19</f>
        <v>1</v>
      </c>
      <c r="H48" s="26">
        <f>G48*F48</f>
        <v>2.1528999999999998</v>
      </c>
      <c r="I48" s="27"/>
      <c r="J48" s="28">
        <f>'Proposed Rates'!E158</f>
        <v>2.1528999999999998</v>
      </c>
      <c r="K48" s="58">
        <f>+$F$19</f>
        <v>1</v>
      </c>
      <c r="L48" s="26">
        <f>K48*J48</f>
        <v>2.1528999999999998</v>
      </c>
      <c r="M48" s="27"/>
      <c r="N48" s="30">
        <f t="shared" si="58"/>
        <v>0</v>
      </c>
      <c r="O48" s="31">
        <f t="shared" si="41"/>
        <v>0</v>
      </c>
      <c r="Q48" s="28">
        <f>'Proposed Rates'!F158</f>
        <v>2.1528999999999998</v>
      </c>
      <c r="R48" s="58">
        <f>+$F$19</f>
        <v>1</v>
      </c>
      <c r="S48" s="26">
        <f>R48*Q48</f>
        <v>2.1528999999999998</v>
      </c>
      <c r="T48" s="27"/>
      <c r="U48" s="30">
        <f t="shared" si="1"/>
        <v>0</v>
      </c>
      <c r="V48" s="31">
        <f t="shared" si="2"/>
        <v>0</v>
      </c>
      <c r="X48" s="28">
        <f>'Proposed Rates'!G158</f>
        <v>2.1528999999999998</v>
      </c>
      <c r="Y48" s="58">
        <f>+$F$19</f>
        <v>1</v>
      </c>
      <c r="Z48" s="26">
        <f>Y48*X48</f>
        <v>2.1528999999999998</v>
      </c>
      <c r="AA48" s="27"/>
      <c r="AB48" s="30">
        <f t="shared" si="3"/>
        <v>0</v>
      </c>
      <c r="AC48" s="31">
        <f t="shared" si="4"/>
        <v>0</v>
      </c>
      <c r="AE48" s="28">
        <f>'Proposed Rates'!H158</f>
        <v>2.1528999999999998</v>
      </c>
      <c r="AF48" s="58">
        <f>+$F$19</f>
        <v>1</v>
      </c>
      <c r="AG48" s="26">
        <f>AF48*AE48</f>
        <v>2.1528999999999998</v>
      </c>
      <c r="AH48" s="27"/>
      <c r="AI48" s="30">
        <f t="shared" si="5"/>
        <v>0</v>
      </c>
      <c r="AJ48" s="31">
        <f t="shared" si="6"/>
        <v>0</v>
      </c>
      <c r="AL48" s="28">
        <f>'Proposed Rates'!I158</f>
        <v>2.1528999999999998</v>
      </c>
      <c r="AM48" s="58">
        <f>+$F$19</f>
        <v>1</v>
      </c>
      <c r="AN48" s="26">
        <f>AM48*AL48</f>
        <v>2.1528999999999998</v>
      </c>
      <c r="AO48" s="27"/>
      <c r="AP48" s="30">
        <f t="shared" si="7"/>
        <v>0</v>
      </c>
      <c r="AQ48" s="31">
        <f t="shared" si="8"/>
        <v>0</v>
      </c>
    </row>
    <row r="49" spans="2:43" ht="25" x14ac:dyDescent="0.25">
      <c r="B49" s="60" t="s">
        <v>29</v>
      </c>
      <c r="C49" s="27"/>
      <c r="D49" s="56" t="s">
        <v>59</v>
      </c>
      <c r="E49" s="57"/>
      <c r="F49" s="28">
        <f>'Proposed Rates'!D172</f>
        <v>1.5528</v>
      </c>
      <c r="G49" s="58">
        <f>G48</f>
        <v>1</v>
      </c>
      <c r="H49" s="26">
        <f>G49*F49</f>
        <v>1.5528</v>
      </c>
      <c r="I49" s="27"/>
      <c r="J49" s="28">
        <f>'Proposed Rates'!E172</f>
        <v>1.5528</v>
      </c>
      <c r="K49" s="58">
        <f>K48</f>
        <v>1</v>
      </c>
      <c r="L49" s="26">
        <f>K49*J49</f>
        <v>1.5528</v>
      </c>
      <c r="M49" s="27"/>
      <c r="N49" s="30">
        <f t="shared" si="58"/>
        <v>0</v>
      </c>
      <c r="O49" s="31">
        <f t="shared" si="41"/>
        <v>0</v>
      </c>
      <c r="Q49" s="28">
        <f>'Proposed Rates'!F172</f>
        <v>1.5528</v>
      </c>
      <c r="R49" s="58">
        <f>R48</f>
        <v>1</v>
      </c>
      <c r="S49" s="26">
        <f>R49*Q49</f>
        <v>1.5528</v>
      </c>
      <c r="T49" s="27"/>
      <c r="U49" s="30">
        <f t="shared" si="1"/>
        <v>0</v>
      </c>
      <c r="V49" s="31">
        <f t="shared" si="2"/>
        <v>0</v>
      </c>
      <c r="X49" s="28">
        <f>'Proposed Rates'!G172</f>
        <v>1.5528</v>
      </c>
      <c r="Y49" s="58">
        <f>Y48</f>
        <v>1</v>
      </c>
      <c r="Z49" s="26">
        <f>Y49*X49</f>
        <v>1.5528</v>
      </c>
      <c r="AA49" s="27"/>
      <c r="AB49" s="30">
        <f t="shared" si="3"/>
        <v>0</v>
      </c>
      <c r="AC49" s="31">
        <f t="shared" si="4"/>
        <v>0</v>
      </c>
      <c r="AE49" s="28">
        <f>'Proposed Rates'!H172</f>
        <v>1.5528</v>
      </c>
      <c r="AF49" s="58">
        <f>AF48</f>
        <v>1</v>
      </c>
      <c r="AG49" s="26">
        <f>AF49*AE49</f>
        <v>1.5528</v>
      </c>
      <c r="AH49" s="27"/>
      <c r="AI49" s="30">
        <f t="shared" si="5"/>
        <v>0</v>
      </c>
      <c r="AJ49" s="31">
        <f t="shared" si="6"/>
        <v>0</v>
      </c>
      <c r="AL49" s="28">
        <f>'Proposed Rates'!I172</f>
        <v>1.5528</v>
      </c>
      <c r="AM49" s="58">
        <f>AM48</f>
        <v>1</v>
      </c>
      <c r="AN49" s="26">
        <f>AM49*AL49</f>
        <v>1.5528</v>
      </c>
      <c r="AO49" s="27"/>
      <c r="AP49" s="30">
        <f t="shared" si="7"/>
        <v>0</v>
      </c>
      <c r="AQ49" s="31">
        <f t="shared" si="8"/>
        <v>0</v>
      </c>
    </row>
    <row r="50" spans="2:43" ht="26" x14ac:dyDescent="0.25">
      <c r="B50" s="50" t="s">
        <v>30</v>
      </c>
      <c r="C50" s="35"/>
      <c r="D50" s="35"/>
      <c r="E50" s="35"/>
      <c r="F50" s="61"/>
      <c r="G50" s="53"/>
      <c r="H50" s="54">
        <f>SUM(H47:H49)</f>
        <v>12.06653925</v>
      </c>
      <c r="I50" s="62"/>
      <c r="J50" s="63"/>
      <c r="K50" s="53"/>
      <c r="L50" s="54">
        <f>SUM(L47:L49)</f>
        <v>11.627039900000003</v>
      </c>
      <c r="M50" s="62"/>
      <c r="N50" s="37">
        <f t="shared" si="58"/>
        <v>-0.43949934999999662</v>
      </c>
      <c r="O50" s="38">
        <f t="shared" si="41"/>
        <v>-3.6422982670859555E-2</v>
      </c>
      <c r="Q50" s="63"/>
      <c r="R50" s="53"/>
      <c r="S50" s="54">
        <f>SUM(S47:S49)</f>
        <v>12.234079900000003</v>
      </c>
      <c r="T50" s="62"/>
      <c r="U50" s="37">
        <f t="shared" si="1"/>
        <v>0.60703999999999958</v>
      </c>
      <c r="V50" s="38">
        <f t="shared" si="2"/>
        <v>5.2209333176881881E-2</v>
      </c>
      <c r="X50" s="63"/>
      <c r="Y50" s="53"/>
      <c r="Z50" s="54">
        <f>SUM(Z47:Z49)</f>
        <v>13.169699900000003</v>
      </c>
      <c r="AA50" s="62"/>
      <c r="AB50" s="37">
        <f t="shared" si="3"/>
        <v>0.93562000000000012</v>
      </c>
      <c r="AC50" s="38">
        <f t="shared" si="4"/>
        <v>7.6476531757815311E-2</v>
      </c>
      <c r="AE50" s="63"/>
      <c r="AF50" s="53"/>
      <c r="AG50" s="54">
        <f>SUM(AG47:AG49)</f>
        <v>13.4821799</v>
      </c>
      <c r="AH50" s="62"/>
      <c r="AI50" s="37">
        <f t="shared" si="5"/>
        <v>0.3124799999999972</v>
      </c>
      <c r="AJ50" s="38">
        <f t="shared" si="6"/>
        <v>2.3727192143535261E-2</v>
      </c>
      <c r="AL50" s="63"/>
      <c r="AM50" s="53"/>
      <c r="AN50" s="54">
        <f>SUM(AN47:AN49)</f>
        <v>13.755439900000001</v>
      </c>
      <c r="AO50" s="62"/>
      <c r="AP50" s="37">
        <f t="shared" si="7"/>
        <v>0.2732600000000005</v>
      </c>
      <c r="AQ50" s="38">
        <f t="shared" si="8"/>
        <v>2.0268235702744219E-2</v>
      </c>
    </row>
    <row r="51" spans="2:43" ht="25" x14ac:dyDescent="0.25">
      <c r="B51" s="65" t="s">
        <v>31</v>
      </c>
      <c r="C51" s="21"/>
      <c r="D51" s="22" t="s">
        <v>20</v>
      </c>
      <c r="E51" s="23"/>
      <c r="F51" s="66">
        <f>'Proposed Rates'!D181</f>
        <v>3.3999999999999998E-3</v>
      </c>
      <c r="G51" s="58">
        <f>F18+G45</f>
        <v>155.02500000000001</v>
      </c>
      <c r="H51" s="67">
        <f t="shared" ref="H51:H53" si="59">G51*F51</f>
        <v>0.52708500000000003</v>
      </c>
      <c r="I51" s="27"/>
      <c r="J51" s="66">
        <f>'Proposed Rates'!E181</f>
        <v>3.3999999999999998E-3</v>
      </c>
      <c r="K51" s="58">
        <f>G51</f>
        <v>155.02500000000001</v>
      </c>
      <c r="L51" s="67">
        <f t="shared" ref="L51:L53" si="60">K51*J51</f>
        <v>0.52708500000000003</v>
      </c>
      <c r="M51" s="27"/>
      <c r="N51" s="30">
        <f t="shared" si="58"/>
        <v>0</v>
      </c>
      <c r="O51" s="68">
        <f t="shared" si="41"/>
        <v>0</v>
      </c>
      <c r="Q51" s="66">
        <f>'Proposed Rates'!F181</f>
        <v>3.3999999999999998E-3</v>
      </c>
      <c r="R51" s="58">
        <f>K51</f>
        <v>155.02500000000001</v>
      </c>
      <c r="S51" s="67">
        <f t="shared" ref="S51:S53" si="61">R51*Q51</f>
        <v>0.52708500000000003</v>
      </c>
      <c r="T51" s="27"/>
      <c r="U51" s="30">
        <f t="shared" si="1"/>
        <v>0</v>
      </c>
      <c r="V51" s="68">
        <f t="shared" si="2"/>
        <v>0</v>
      </c>
      <c r="X51" s="66">
        <f>'Proposed Rates'!G181</f>
        <v>3.3999999999999998E-3</v>
      </c>
      <c r="Y51" s="58">
        <f>R51</f>
        <v>155.02500000000001</v>
      </c>
      <c r="Z51" s="67">
        <f t="shared" ref="Z51:Z53" si="62">Y51*X51</f>
        <v>0.52708500000000003</v>
      </c>
      <c r="AA51" s="27"/>
      <c r="AB51" s="30">
        <f t="shared" si="3"/>
        <v>0</v>
      </c>
      <c r="AC51" s="68">
        <f t="shared" si="4"/>
        <v>0</v>
      </c>
      <c r="AE51" s="66">
        <f>'Proposed Rates'!H181</f>
        <v>3.3999999999999998E-3</v>
      </c>
      <c r="AF51" s="58">
        <f>Y51</f>
        <v>155.02500000000001</v>
      </c>
      <c r="AG51" s="67">
        <f t="shared" ref="AG51:AG53" si="63">AF51*AE51</f>
        <v>0.52708500000000003</v>
      </c>
      <c r="AH51" s="27"/>
      <c r="AI51" s="30">
        <f t="shared" si="5"/>
        <v>0</v>
      </c>
      <c r="AJ51" s="68">
        <f t="shared" si="6"/>
        <v>0</v>
      </c>
      <c r="AL51" s="66">
        <f>'Proposed Rates'!I181</f>
        <v>3.3999999999999998E-3</v>
      </c>
      <c r="AM51" s="58">
        <f>AF51</f>
        <v>155.02500000000001</v>
      </c>
      <c r="AN51" s="67">
        <f t="shared" ref="AN51:AN53" si="64">AM51*AL51</f>
        <v>0.52708500000000003</v>
      </c>
      <c r="AO51" s="27"/>
      <c r="AP51" s="30">
        <f t="shared" si="7"/>
        <v>0</v>
      </c>
      <c r="AQ51" s="68">
        <f t="shared" si="8"/>
        <v>0</v>
      </c>
    </row>
    <row r="52" spans="2:43" ht="25" x14ac:dyDescent="0.25">
      <c r="B52" s="65" t="s">
        <v>32</v>
      </c>
      <c r="C52" s="21"/>
      <c r="D52" s="22" t="s">
        <v>20</v>
      </c>
      <c r="E52" s="23"/>
      <c r="F52" s="66">
        <f>'Proposed Rates'!D195</f>
        <v>5.0000000000000001E-4</v>
      </c>
      <c r="G52" s="58">
        <f>G51</f>
        <v>155.02500000000001</v>
      </c>
      <c r="H52" s="67">
        <f t="shared" si="59"/>
        <v>7.7512499999999998E-2</v>
      </c>
      <c r="I52" s="27"/>
      <c r="J52" s="66">
        <f>'Proposed Rates'!E195</f>
        <v>5.0000000000000001E-4</v>
      </c>
      <c r="K52" s="58">
        <f>G52</f>
        <v>155.02500000000001</v>
      </c>
      <c r="L52" s="67">
        <f t="shared" si="60"/>
        <v>7.7512499999999998E-2</v>
      </c>
      <c r="M52" s="27"/>
      <c r="N52" s="30">
        <f t="shared" si="58"/>
        <v>0</v>
      </c>
      <c r="O52" s="68">
        <f t="shared" si="41"/>
        <v>0</v>
      </c>
      <c r="Q52" s="66">
        <f>'Proposed Rates'!F195</f>
        <v>5.0000000000000001E-4</v>
      </c>
      <c r="R52" s="58">
        <f>K52</f>
        <v>155.02500000000001</v>
      </c>
      <c r="S52" s="67">
        <f t="shared" si="61"/>
        <v>7.7512499999999998E-2</v>
      </c>
      <c r="T52" s="27"/>
      <c r="U52" s="30">
        <f t="shared" si="1"/>
        <v>0</v>
      </c>
      <c r="V52" s="68">
        <f t="shared" si="2"/>
        <v>0</v>
      </c>
      <c r="X52" s="66">
        <f>'Proposed Rates'!G195</f>
        <v>5.0000000000000001E-4</v>
      </c>
      <c r="Y52" s="58">
        <f>R52</f>
        <v>155.02500000000001</v>
      </c>
      <c r="Z52" s="67">
        <f t="shared" si="62"/>
        <v>7.7512499999999998E-2</v>
      </c>
      <c r="AA52" s="27"/>
      <c r="AB52" s="30">
        <f t="shared" si="3"/>
        <v>0</v>
      </c>
      <c r="AC52" s="68">
        <f t="shared" si="4"/>
        <v>0</v>
      </c>
      <c r="AE52" s="66">
        <f>'Proposed Rates'!H195</f>
        <v>5.0000000000000001E-4</v>
      </c>
      <c r="AF52" s="58">
        <f>Y52</f>
        <v>155.02500000000001</v>
      </c>
      <c r="AG52" s="67">
        <f t="shared" si="63"/>
        <v>7.7512499999999998E-2</v>
      </c>
      <c r="AH52" s="27"/>
      <c r="AI52" s="30">
        <f t="shared" si="5"/>
        <v>0</v>
      </c>
      <c r="AJ52" s="68">
        <f t="shared" si="6"/>
        <v>0</v>
      </c>
      <c r="AL52" s="66">
        <f>'Proposed Rates'!I195</f>
        <v>5.0000000000000001E-4</v>
      </c>
      <c r="AM52" s="58">
        <f>AF52</f>
        <v>155.02500000000001</v>
      </c>
      <c r="AN52" s="67">
        <f t="shared" si="64"/>
        <v>7.7512499999999998E-2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0.62</v>
      </c>
      <c r="K53" s="29">
        <v>1</v>
      </c>
      <c r="L53" s="67">
        <f t="shared" si="60"/>
        <v>0.62</v>
      </c>
      <c r="M53" s="27"/>
      <c r="N53" s="30">
        <f t="shared" si="58"/>
        <v>0.37</v>
      </c>
      <c r="O53" s="68">
        <f t="shared" si="41"/>
        <v>1.48</v>
      </c>
      <c r="Q53" s="66">
        <f>'Proposed Rates'!F209</f>
        <v>0.64</v>
      </c>
      <c r="R53" s="29">
        <v>1</v>
      </c>
      <c r="S53" s="67">
        <f t="shared" si="61"/>
        <v>0.64</v>
      </c>
      <c r="T53" s="27"/>
      <c r="U53" s="30">
        <f t="shared" si="1"/>
        <v>2.0000000000000018E-2</v>
      </c>
      <c r="V53" s="68">
        <f t="shared" si="2"/>
        <v>3.2258064516129059E-2</v>
      </c>
      <c r="X53" s="66">
        <f>'Proposed Rates'!G209</f>
        <v>0.66</v>
      </c>
      <c r="Y53" s="29">
        <v>1</v>
      </c>
      <c r="Z53" s="67">
        <f t="shared" si="62"/>
        <v>0.66</v>
      </c>
      <c r="AA53" s="27"/>
      <c r="AB53" s="30">
        <f t="shared" si="3"/>
        <v>2.0000000000000018E-2</v>
      </c>
      <c r="AC53" s="68">
        <f t="shared" si="4"/>
        <v>3.1250000000000028E-2</v>
      </c>
      <c r="AE53" s="66">
        <f>'Proposed Rates'!H209</f>
        <v>0.68</v>
      </c>
      <c r="AF53" s="29">
        <v>1</v>
      </c>
      <c r="AG53" s="67">
        <f t="shared" si="63"/>
        <v>0.68</v>
      </c>
      <c r="AH53" s="27"/>
      <c r="AI53" s="30">
        <f t="shared" si="5"/>
        <v>2.0000000000000018E-2</v>
      </c>
      <c r="AJ53" s="68">
        <f t="shared" si="6"/>
        <v>3.0303030303030328E-2</v>
      </c>
      <c r="AL53" s="66">
        <f>'Proposed Rates'!I209</f>
        <v>0.7</v>
      </c>
      <c r="AM53" s="29">
        <v>1</v>
      </c>
      <c r="AN53" s="67">
        <f t="shared" si="64"/>
        <v>0.7</v>
      </c>
      <c r="AO53" s="27"/>
      <c r="AP53" s="30">
        <f t="shared" si="7"/>
        <v>1.9999999999999907E-2</v>
      </c>
      <c r="AQ53" s="68">
        <f t="shared" si="8"/>
        <v>2.9411764705882214E-2</v>
      </c>
    </row>
    <row r="54" spans="2:43" x14ac:dyDescent="0.25">
      <c r="B54" s="43" t="s">
        <v>34</v>
      </c>
      <c r="C54" s="21"/>
      <c r="D54" s="22"/>
      <c r="E54" s="23"/>
      <c r="F54" s="66">
        <f>'Proposed Rates'!D222</f>
        <v>0.10100000000000001</v>
      </c>
      <c r="G54" s="71">
        <f>0.65*$F$18</f>
        <v>97.5</v>
      </c>
      <c r="H54" s="67">
        <f t="shared" ref="H54:H56" si="65">G54*F54</f>
        <v>9.8475000000000001</v>
      </c>
      <c r="I54" s="27"/>
      <c r="J54" s="66">
        <f>'Proposed Rates'!E222</f>
        <v>0.10100000000000001</v>
      </c>
      <c r="K54" s="71">
        <f>$G$54</f>
        <v>97.5</v>
      </c>
      <c r="L54" s="67">
        <f t="shared" ref="L54:L56" si="66">K54*J54</f>
        <v>9.8475000000000001</v>
      </c>
      <c r="M54" s="27"/>
      <c r="N54" s="30">
        <f t="shared" si="58"/>
        <v>0</v>
      </c>
      <c r="O54" s="68">
        <f t="shared" si="41"/>
        <v>0</v>
      </c>
      <c r="Q54" s="66">
        <f>'Proposed Rates'!F222</f>
        <v>0.10100000000000001</v>
      </c>
      <c r="R54" s="71">
        <f>$G$54</f>
        <v>97.5</v>
      </c>
      <c r="S54" s="67">
        <f t="shared" ref="S54:S56" si="67">R54*Q54</f>
        <v>9.8475000000000001</v>
      </c>
      <c r="T54" s="27"/>
      <c r="U54" s="30">
        <f t="shared" si="1"/>
        <v>0</v>
      </c>
      <c r="V54" s="68">
        <f t="shared" si="2"/>
        <v>0</v>
      </c>
      <c r="X54" s="66">
        <f>'Proposed Rates'!G222</f>
        <v>0.10100000000000001</v>
      </c>
      <c r="Y54" s="71">
        <f>$G$54</f>
        <v>97.5</v>
      </c>
      <c r="Z54" s="67">
        <f t="shared" ref="Z54:Z56" si="68">Y54*X54</f>
        <v>9.8475000000000001</v>
      </c>
      <c r="AA54" s="27"/>
      <c r="AB54" s="30">
        <f t="shared" si="3"/>
        <v>0</v>
      </c>
      <c r="AC54" s="68">
        <f t="shared" si="4"/>
        <v>0</v>
      </c>
      <c r="AE54" s="66">
        <f>'Proposed Rates'!H222</f>
        <v>0.10100000000000001</v>
      </c>
      <c r="AF54" s="71">
        <f>$G$54</f>
        <v>97.5</v>
      </c>
      <c r="AG54" s="67">
        <f t="shared" ref="AG54:AG56" si="69">AF54*AE54</f>
        <v>9.8475000000000001</v>
      </c>
      <c r="AH54" s="27"/>
      <c r="AI54" s="30">
        <f t="shared" si="5"/>
        <v>0</v>
      </c>
      <c r="AJ54" s="68">
        <f t="shared" si="6"/>
        <v>0</v>
      </c>
      <c r="AL54" s="66">
        <f>'Proposed Rates'!I222</f>
        <v>0.10100000000000001</v>
      </c>
      <c r="AM54" s="71">
        <f>$G$54</f>
        <v>97.5</v>
      </c>
      <c r="AN54" s="67">
        <f t="shared" ref="AN54:AN56" si="70">AM54*AL54</f>
        <v>9.8475000000000001</v>
      </c>
      <c r="AO54" s="27"/>
      <c r="AP54" s="30">
        <f t="shared" si="7"/>
        <v>0</v>
      </c>
      <c r="AQ54" s="68">
        <f t="shared" si="8"/>
        <v>0</v>
      </c>
    </row>
    <row r="55" spans="2:43" x14ac:dyDescent="0.25">
      <c r="B55" s="43" t="s">
        <v>35</v>
      </c>
      <c r="C55" s="21"/>
      <c r="D55" s="22"/>
      <c r="E55" s="23"/>
      <c r="F55" s="66">
        <f>'Proposed Rates'!D223</f>
        <v>0.14399999999999999</v>
      </c>
      <c r="G55" s="71">
        <f>0.17*$F$18</f>
        <v>25.500000000000004</v>
      </c>
      <c r="H55" s="67">
        <f t="shared" si="65"/>
        <v>3.6720000000000002</v>
      </c>
      <c r="I55" s="27"/>
      <c r="J55" s="66">
        <f>'Proposed Rates'!E223</f>
        <v>0.14399999999999999</v>
      </c>
      <c r="K55" s="71">
        <f>$G$55</f>
        <v>25.500000000000004</v>
      </c>
      <c r="L55" s="67">
        <f t="shared" si="66"/>
        <v>3.6720000000000002</v>
      </c>
      <c r="M55" s="27"/>
      <c r="N55" s="30">
        <f t="shared" si="58"/>
        <v>0</v>
      </c>
      <c r="O55" s="68">
        <f t="shared" si="41"/>
        <v>0</v>
      </c>
      <c r="Q55" s="66">
        <f>'Proposed Rates'!F223</f>
        <v>0.14399999999999999</v>
      </c>
      <c r="R55" s="71">
        <f>$G$55</f>
        <v>25.500000000000004</v>
      </c>
      <c r="S55" s="67">
        <f t="shared" si="67"/>
        <v>3.6720000000000002</v>
      </c>
      <c r="T55" s="27"/>
      <c r="U55" s="30">
        <f t="shared" si="1"/>
        <v>0</v>
      </c>
      <c r="V55" s="68">
        <f t="shared" si="2"/>
        <v>0</v>
      </c>
      <c r="X55" s="66">
        <f>'Proposed Rates'!G223</f>
        <v>0.14399999999999999</v>
      </c>
      <c r="Y55" s="71">
        <f>$G$55</f>
        <v>25.500000000000004</v>
      </c>
      <c r="Z55" s="67">
        <f t="shared" si="68"/>
        <v>3.6720000000000002</v>
      </c>
      <c r="AA55" s="27"/>
      <c r="AB55" s="30">
        <f t="shared" si="3"/>
        <v>0</v>
      </c>
      <c r="AC55" s="68">
        <f t="shared" si="4"/>
        <v>0</v>
      </c>
      <c r="AE55" s="66">
        <f>'Proposed Rates'!H223</f>
        <v>0.14399999999999999</v>
      </c>
      <c r="AF55" s="71">
        <f>$G$55</f>
        <v>25.500000000000004</v>
      </c>
      <c r="AG55" s="67">
        <f t="shared" si="69"/>
        <v>3.6720000000000002</v>
      </c>
      <c r="AH55" s="27"/>
      <c r="AI55" s="30">
        <f t="shared" si="5"/>
        <v>0</v>
      </c>
      <c r="AJ55" s="68">
        <f t="shared" si="6"/>
        <v>0</v>
      </c>
      <c r="AL55" s="66">
        <f>'Proposed Rates'!I223</f>
        <v>0.14399999999999999</v>
      </c>
      <c r="AM55" s="71">
        <f>$G$55</f>
        <v>25.500000000000004</v>
      </c>
      <c r="AN55" s="67">
        <f t="shared" si="70"/>
        <v>3.6720000000000002</v>
      </c>
      <c r="AO55" s="27"/>
      <c r="AP55" s="30">
        <f t="shared" si="7"/>
        <v>0</v>
      </c>
      <c r="AQ55" s="68">
        <f t="shared" si="8"/>
        <v>0</v>
      </c>
    </row>
    <row r="56" spans="2:43" x14ac:dyDescent="0.25">
      <c r="B56" s="11" t="s">
        <v>36</v>
      </c>
      <c r="C56" s="21"/>
      <c r="D56" s="22"/>
      <c r="E56" s="23"/>
      <c r="F56" s="66">
        <f>'Proposed Rates'!D224</f>
        <v>0.20799999999999999</v>
      </c>
      <c r="G56" s="71">
        <f>0.18*$F$18</f>
        <v>27</v>
      </c>
      <c r="H56" s="67">
        <f t="shared" si="65"/>
        <v>5.6159999999999997</v>
      </c>
      <c r="I56" s="27"/>
      <c r="J56" s="66">
        <f>'Proposed Rates'!E224</f>
        <v>0.20799999999999999</v>
      </c>
      <c r="K56" s="71">
        <f>$G$56</f>
        <v>27</v>
      </c>
      <c r="L56" s="67">
        <f t="shared" si="66"/>
        <v>5.6159999999999997</v>
      </c>
      <c r="M56" s="27"/>
      <c r="N56" s="30">
        <f t="shared" si="58"/>
        <v>0</v>
      </c>
      <c r="O56" s="68">
        <f t="shared" si="41"/>
        <v>0</v>
      </c>
      <c r="Q56" s="66">
        <f>'Proposed Rates'!F224</f>
        <v>0.20799999999999999</v>
      </c>
      <c r="R56" s="71">
        <f>$G$56</f>
        <v>27</v>
      </c>
      <c r="S56" s="67">
        <f t="shared" si="67"/>
        <v>5.6159999999999997</v>
      </c>
      <c r="T56" s="27"/>
      <c r="U56" s="30">
        <f t="shared" si="1"/>
        <v>0</v>
      </c>
      <c r="V56" s="68">
        <f t="shared" si="2"/>
        <v>0</v>
      </c>
      <c r="X56" s="66">
        <f>'Proposed Rates'!G224</f>
        <v>0.20799999999999999</v>
      </c>
      <c r="Y56" s="71">
        <f>$G$56</f>
        <v>27</v>
      </c>
      <c r="Z56" s="67">
        <f t="shared" si="68"/>
        <v>5.6159999999999997</v>
      </c>
      <c r="AA56" s="27"/>
      <c r="AB56" s="30">
        <f t="shared" si="3"/>
        <v>0</v>
      </c>
      <c r="AC56" s="68">
        <f t="shared" si="4"/>
        <v>0</v>
      </c>
      <c r="AE56" s="66">
        <f>'Proposed Rates'!H224</f>
        <v>0.20799999999999999</v>
      </c>
      <c r="AF56" s="71">
        <f>$G$56</f>
        <v>27</v>
      </c>
      <c r="AG56" s="67">
        <f t="shared" si="69"/>
        <v>5.6159999999999997</v>
      </c>
      <c r="AH56" s="27"/>
      <c r="AI56" s="30">
        <f t="shared" si="5"/>
        <v>0</v>
      </c>
      <c r="AJ56" s="68">
        <f t="shared" si="6"/>
        <v>0</v>
      </c>
      <c r="AL56" s="66">
        <f>'Proposed Rates'!I224</f>
        <v>0.20799999999999999</v>
      </c>
      <c r="AM56" s="71">
        <f>$G$56</f>
        <v>27</v>
      </c>
      <c r="AN56" s="67">
        <f t="shared" si="70"/>
        <v>5.6159999999999997</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150</v>
      </c>
      <c r="H57" s="67">
        <f>G57*F57</f>
        <v>17.849999999999998</v>
      </c>
      <c r="I57" s="77"/>
      <c r="J57" s="66">
        <f>'Proposed Rates'!E226</f>
        <v>0.11899999999999999</v>
      </c>
      <c r="K57" s="76">
        <f>$G$57</f>
        <v>150</v>
      </c>
      <c r="L57" s="67">
        <f>K57*J57</f>
        <v>17.849999999999998</v>
      </c>
      <c r="M57" s="77"/>
      <c r="N57" s="78">
        <f t="shared" si="58"/>
        <v>0</v>
      </c>
      <c r="O57" s="68">
        <f t="shared" si="41"/>
        <v>0</v>
      </c>
      <c r="Q57" s="66">
        <f>'Proposed Rates'!F226</f>
        <v>0.11899999999999999</v>
      </c>
      <c r="R57" s="76">
        <f>$G$57</f>
        <v>150</v>
      </c>
      <c r="S57" s="67">
        <f>R57*Q57</f>
        <v>17.849999999999998</v>
      </c>
      <c r="T57" s="77"/>
      <c r="U57" s="78">
        <f t="shared" si="1"/>
        <v>0</v>
      </c>
      <c r="V57" s="68">
        <f t="shared" si="2"/>
        <v>0</v>
      </c>
      <c r="X57" s="66">
        <f>'Proposed Rates'!G226</f>
        <v>0.11899999999999999</v>
      </c>
      <c r="Y57" s="76">
        <f>$G$57</f>
        <v>150</v>
      </c>
      <c r="Z57" s="67">
        <f>Y57*X57</f>
        <v>17.849999999999998</v>
      </c>
      <c r="AA57" s="77"/>
      <c r="AB57" s="78">
        <f t="shared" si="3"/>
        <v>0</v>
      </c>
      <c r="AC57" s="68">
        <f t="shared" si="4"/>
        <v>0</v>
      </c>
      <c r="AE57" s="66">
        <f>'Proposed Rates'!H226</f>
        <v>0.11899999999999999</v>
      </c>
      <c r="AF57" s="76">
        <f>$G$57</f>
        <v>150</v>
      </c>
      <c r="AG57" s="67">
        <f>AF57*AE57</f>
        <v>17.849999999999998</v>
      </c>
      <c r="AH57" s="77"/>
      <c r="AI57" s="78">
        <f t="shared" si="5"/>
        <v>0</v>
      </c>
      <c r="AJ57" s="68">
        <f t="shared" si="6"/>
        <v>0</v>
      </c>
      <c r="AL57" s="66">
        <f>'Proposed Rates'!I226</f>
        <v>0.11899999999999999</v>
      </c>
      <c r="AM57" s="76">
        <f>$G$57</f>
        <v>150</v>
      </c>
      <c r="AN57" s="67">
        <f>AM57*AL57</f>
        <v>17.849999999999998</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41"/>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32.056636750000003</v>
      </c>
      <c r="I60" s="94"/>
      <c r="J60" s="95"/>
      <c r="K60" s="95"/>
      <c r="L60" s="93">
        <f>SUM(L51:L56,L50)</f>
        <v>31.987137400000005</v>
      </c>
      <c r="M60" s="96"/>
      <c r="N60" s="97">
        <f t="shared" ref="N60" si="71">L60-H60</f>
        <v>-6.9499349999997406E-2</v>
      </c>
      <c r="O60" s="98">
        <f t="shared" ref="O60" si="72">IF((H60)=0,"",(N60/H60))</f>
        <v>-2.1680175166846659E-3</v>
      </c>
      <c r="Q60" s="95"/>
      <c r="R60" s="95"/>
      <c r="S60" s="93">
        <f>SUM(S51:S56,S50)</f>
        <v>32.614177400000003</v>
      </c>
      <c r="T60" s="96"/>
      <c r="U60" s="97">
        <f t="shared" si="1"/>
        <v>0.62703999999999738</v>
      </c>
      <c r="V60" s="98">
        <f>IF((L60)=0,"",(U60/L60))</f>
        <v>1.9602879499932911E-2</v>
      </c>
      <c r="X60" s="95"/>
      <c r="Y60" s="95"/>
      <c r="Z60" s="93">
        <f>SUM(Z51:Z56,Z50)</f>
        <v>33.569797400000006</v>
      </c>
      <c r="AA60" s="96"/>
      <c r="AB60" s="97">
        <f t="shared" si="3"/>
        <v>0.95562000000000324</v>
      </c>
      <c r="AC60" s="98">
        <f>IF((S60)=0,"",(AB60/S60))</f>
        <v>2.9300754340043637E-2</v>
      </c>
      <c r="AE60" s="95"/>
      <c r="AF60" s="95"/>
      <c r="AG60" s="93">
        <f>SUM(AG51:AG56,AG50)</f>
        <v>33.902277400000003</v>
      </c>
      <c r="AH60" s="96"/>
      <c r="AI60" s="97">
        <f t="shared" ref="AI60:AI64" si="73">AG60-Z60</f>
        <v>0.33247999999999678</v>
      </c>
      <c r="AJ60" s="98">
        <f>IF((Z60)=0,"",(AI60/Z60))</f>
        <v>9.9041407977039711E-3</v>
      </c>
      <c r="AL60" s="95"/>
      <c r="AM60" s="95"/>
      <c r="AN60" s="93">
        <f>SUM(AN51:AN56,AN50)</f>
        <v>34.195537399999999</v>
      </c>
      <c r="AO60" s="96"/>
      <c r="AP60" s="97">
        <f t="shared" ref="AP60:AP64" si="74">AN60-AG60</f>
        <v>0.29325999999999652</v>
      </c>
      <c r="AQ60" s="98">
        <f>IF((AG60)=0,"",(AP60/AG60))</f>
        <v>8.6501563461337406E-3</v>
      </c>
    </row>
    <row r="61" spans="2:43" x14ac:dyDescent="0.25">
      <c r="B61" s="99" t="s">
        <v>40</v>
      </c>
      <c r="C61" s="21"/>
      <c r="D61" s="21"/>
      <c r="E61" s="21"/>
      <c r="F61" s="100">
        <v>0.13</v>
      </c>
      <c r="G61" s="101"/>
      <c r="H61" s="102">
        <f>H60*F61</f>
        <v>4.1673627775000002</v>
      </c>
      <c r="I61" s="103"/>
      <c r="J61" s="104">
        <v>0.13</v>
      </c>
      <c r="K61" s="103"/>
      <c r="L61" s="105">
        <f>L60*J61</f>
        <v>4.158327862000001</v>
      </c>
      <c r="M61" s="106"/>
      <c r="N61" s="107">
        <f t="shared" si="58"/>
        <v>-9.0349154999991299E-3</v>
      </c>
      <c r="O61" s="108">
        <f t="shared" si="41"/>
        <v>-2.168017516684538E-3</v>
      </c>
      <c r="Q61" s="104">
        <v>0.13</v>
      </c>
      <c r="R61" s="103"/>
      <c r="S61" s="105">
        <f>S60*Q61</f>
        <v>4.2398430620000003</v>
      </c>
      <c r="T61" s="106"/>
      <c r="U61" s="107">
        <f t="shared" si="1"/>
        <v>8.1515199999999233E-2</v>
      </c>
      <c r="V61" s="108">
        <f t="shared" ref="V61:V70" si="75">IF((L61)=0,"",(U61/L61))</f>
        <v>1.9602879499932807E-2</v>
      </c>
      <c r="X61" s="104">
        <v>0.13</v>
      </c>
      <c r="Y61" s="103"/>
      <c r="Z61" s="105">
        <f>Z60*X61</f>
        <v>4.3640736620000009</v>
      </c>
      <c r="AA61" s="106"/>
      <c r="AB61" s="107">
        <f t="shared" si="3"/>
        <v>0.12423060000000063</v>
      </c>
      <c r="AC61" s="108">
        <f t="shared" ref="AC61:AC70" si="76">IF((S61)=0,"",(AB61/S61))</f>
        <v>2.9300754340043689E-2</v>
      </c>
      <c r="AE61" s="104">
        <v>0.13</v>
      </c>
      <c r="AF61" s="103"/>
      <c r="AG61" s="105">
        <f>AG60*AE61</f>
        <v>4.4072960620000003</v>
      </c>
      <c r="AH61" s="106"/>
      <c r="AI61" s="107">
        <f t="shared" si="73"/>
        <v>4.3222399999999439E-2</v>
      </c>
      <c r="AJ61" s="108">
        <f t="shared" ref="AJ61:AJ70" si="77">IF((Z61)=0,"",(AI61/Z61))</f>
        <v>9.9041407977039381E-3</v>
      </c>
      <c r="AL61" s="104">
        <v>0.13</v>
      </c>
      <c r="AM61" s="103"/>
      <c r="AN61" s="105">
        <f>AN60*AL61</f>
        <v>4.4454198619999996</v>
      </c>
      <c r="AO61" s="106"/>
      <c r="AP61" s="107">
        <f t="shared" si="74"/>
        <v>3.8123799999999264E-2</v>
      </c>
      <c r="AQ61" s="108">
        <f t="shared" ref="AQ61:AQ70" si="78">IF((AG61)=0,"",(AP61/AG61))</f>
        <v>8.6501563461336764E-3</v>
      </c>
    </row>
    <row r="62" spans="2:43" ht="13" x14ac:dyDescent="0.25">
      <c r="B62" s="109" t="s">
        <v>41</v>
      </c>
      <c r="C62" s="21"/>
      <c r="D62" s="21"/>
      <c r="E62" s="21"/>
      <c r="F62" s="110"/>
      <c r="G62" s="101"/>
      <c r="H62" s="102">
        <f>H60+H61</f>
        <v>36.223999527500006</v>
      </c>
      <c r="I62" s="103"/>
      <c r="J62" s="103"/>
      <c r="K62" s="103"/>
      <c r="L62" s="105">
        <f>L60+L61</f>
        <v>36.145465262000009</v>
      </c>
      <c r="M62" s="106"/>
      <c r="N62" s="107">
        <f t="shared" si="58"/>
        <v>-7.8534265499996536E-2</v>
      </c>
      <c r="O62" s="108">
        <f t="shared" si="41"/>
        <v>-2.1680175166846512E-3</v>
      </c>
      <c r="Q62" s="103"/>
      <c r="R62" s="103"/>
      <c r="S62" s="105">
        <f>S60+S61</f>
        <v>36.854020462000001</v>
      </c>
      <c r="T62" s="106"/>
      <c r="U62" s="107">
        <f t="shared" si="1"/>
        <v>0.70855519999999217</v>
      </c>
      <c r="V62" s="108">
        <f t="shared" si="75"/>
        <v>1.9602879499932772E-2</v>
      </c>
      <c r="X62" s="103"/>
      <c r="Y62" s="103"/>
      <c r="Z62" s="105">
        <f>Z60+Z61</f>
        <v>37.933871062000009</v>
      </c>
      <c r="AA62" s="106"/>
      <c r="AB62" s="107">
        <f t="shared" si="3"/>
        <v>1.0798506000000074</v>
      </c>
      <c r="AC62" s="108">
        <f t="shared" si="76"/>
        <v>2.9300754340043741E-2</v>
      </c>
      <c r="AE62" s="103"/>
      <c r="AF62" s="103"/>
      <c r="AG62" s="105">
        <f>AG60+AG61</f>
        <v>38.309573462000003</v>
      </c>
      <c r="AH62" s="106"/>
      <c r="AI62" s="107">
        <f t="shared" si="73"/>
        <v>0.37570239999999444</v>
      </c>
      <c r="AJ62" s="108">
        <f t="shared" si="77"/>
        <v>9.9041407977039208E-3</v>
      </c>
      <c r="AL62" s="103"/>
      <c r="AM62" s="103"/>
      <c r="AN62" s="105">
        <f>AN60+AN61</f>
        <v>38.640957262000001</v>
      </c>
      <c r="AO62" s="106"/>
      <c r="AP62" s="107">
        <f t="shared" si="74"/>
        <v>0.33138379999999756</v>
      </c>
      <c r="AQ62" s="108">
        <f t="shared" si="78"/>
        <v>8.6501563461337805E-3</v>
      </c>
    </row>
    <row r="63" spans="2:43" ht="15.75" customHeight="1" x14ac:dyDescent="0.25">
      <c r="B63" s="405" t="s">
        <v>127</v>
      </c>
      <c r="C63" s="405"/>
      <c r="D63" s="405"/>
      <c r="E63" s="21"/>
      <c r="F63" s="262">
        <f>'Proposed Rates'!D266</f>
        <v>0.318</v>
      </c>
      <c r="G63" s="101"/>
      <c r="H63" s="111"/>
      <c r="I63" s="103"/>
      <c r="J63" s="264">
        <f>'Proposed Rates'!E266</f>
        <v>0.318</v>
      </c>
      <c r="K63" s="103"/>
      <c r="L63" s="174"/>
      <c r="M63" s="106"/>
      <c r="N63" s="112">
        <f t="shared" si="58"/>
        <v>0</v>
      </c>
      <c r="O63" s="113" t="str">
        <f t="shared" si="41"/>
        <v/>
      </c>
      <c r="Q63" s="264">
        <f>'Proposed Rates'!F266</f>
        <v>0.318</v>
      </c>
      <c r="R63" s="103"/>
      <c r="S63" s="174"/>
      <c r="T63" s="106"/>
      <c r="U63" s="112">
        <f t="shared" si="1"/>
        <v>0</v>
      </c>
      <c r="V63" s="113" t="str">
        <f t="shared" si="75"/>
        <v/>
      </c>
      <c r="X63" s="264">
        <f>'Proposed Rates'!G266</f>
        <v>0.318</v>
      </c>
      <c r="Y63" s="103"/>
      <c r="Z63" s="174"/>
      <c r="AA63" s="106"/>
      <c r="AB63" s="112">
        <f t="shared" si="3"/>
        <v>0</v>
      </c>
      <c r="AC63" s="113" t="str">
        <f t="shared" si="76"/>
        <v/>
      </c>
      <c r="AE63" s="264">
        <f>'Proposed Rates'!H266</f>
        <v>0.318</v>
      </c>
      <c r="AF63" s="103"/>
      <c r="AG63" s="174"/>
      <c r="AH63" s="106"/>
      <c r="AI63" s="112">
        <f t="shared" si="73"/>
        <v>0</v>
      </c>
      <c r="AJ63" s="113" t="str">
        <f t="shared" si="77"/>
        <v/>
      </c>
      <c r="AL63" s="264">
        <f>'Proposed Rates'!I266</f>
        <v>0.318</v>
      </c>
      <c r="AM63" s="103"/>
      <c r="AN63" s="174"/>
      <c r="AO63" s="106"/>
      <c r="AP63" s="112">
        <f t="shared" si="74"/>
        <v>0</v>
      </c>
      <c r="AQ63" s="113" t="str">
        <f t="shared" si="78"/>
        <v/>
      </c>
    </row>
    <row r="64" spans="2:43" ht="13.5" customHeight="1" thickBot="1" x14ac:dyDescent="0.3">
      <c r="B64" s="406" t="s">
        <v>126</v>
      </c>
      <c r="C64" s="406"/>
      <c r="D64" s="406"/>
      <c r="E64" s="114"/>
      <c r="F64" s="115"/>
      <c r="G64" s="116"/>
      <c r="H64" s="117">
        <f>H62-H63</f>
        <v>36.223999527500006</v>
      </c>
      <c r="I64" s="118"/>
      <c r="J64" s="118"/>
      <c r="K64" s="118"/>
      <c r="L64" s="119">
        <f>L62-L63</f>
        <v>36.145465262000009</v>
      </c>
      <c r="M64" s="120"/>
      <c r="N64" s="121">
        <f t="shared" si="58"/>
        <v>-7.8534265499996536E-2</v>
      </c>
      <c r="O64" s="122">
        <f t="shared" si="41"/>
        <v>-2.1680175166846512E-3</v>
      </c>
      <c r="Q64" s="118"/>
      <c r="R64" s="118"/>
      <c r="S64" s="119">
        <f>S62-S63</f>
        <v>36.854020462000001</v>
      </c>
      <c r="T64" s="120"/>
      <c r="U64" s="121">
        <f t="shared" si="1"/>
        <v>0.70855519999999217</v>
      </c>
      <c r="V64" s="122">
        <f t="shared" si="75"/>
        <v>1.9602879499932772E-2</v>
      </c>
      <c r="X64" s="118"/>
      <c r="Y64" s="118"/>
      <c r="Z64" s="119">
        <f>Z62-Z63</f>
        <v>37.933871062000009</v>
      </c>
      <c r="AA64" s="120"/>
      <c r="AB64" s="121">
        <f t="shared" si="3"/>
        <v>1.0798506000000074</v>
      </c>
      <c r="AC64" s="122">
        <f t="shared" si="76"/>
        <v>2.9300754340043741E-2</v>
      </c>
      <c r="AE64" s="118"/>
      <c r="AF64" s="118"/>
      <c r="AG64" s="119">
        <f>AG62-AG63</f>
        <v>38.309573462000003</v>
      </c>
      <c r="AH64" s="120"/>
      <c r="AI64" s="121">
        <f t="shared" si="73"/>
        <v>0.37570239999999444</v>
      </c>
      <c r="AJ64" s="122">
        <f t="shared" si="77"/>
        <v>9.9041407977039208E-3</v>
      </c>
      <c r="AL64" s="118"/>
      <c r="AM64" s="118"/>
      <c r="AN64" s="119">
        <f>AN62-AN63</f>
        <v>38.640957262000001</v>
      </c>
      <c r="AO64" s="120"/>
      <c r="AP64" s="121">
        <f t="shared" si="74"/>
        <v>0.33138379999999756</v>
      </c>
      <c r="AQ64" s="122">
        <f t="shared" si="78"/>
        <v>8.6501563461337805E-3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30.77113675</v>
      </c>
      <c r="I66" s="134"/>
      <c r="J66" s="135"/>
      <c r="K66" s="135"/>
      <c r="L66" s="133">
        <f>SUM(L57:L58,L50,L51:L53)</f>
        <v>30.701637400000003</v>
      </c>
      <c r="M66" s="136"/>
      <c r="N66" s="137">
        <f t="shared" ref="N66:N70" si="79">L66-H66</f>
        <v>-6.9499349999997406E-2</v>
      </c>
      <c r="O66" s="98">
        <f t="shared" ref="O66:O70" si="80">IF((H66)=0,"",(N66/H66))</f>
        <v>-2.2585889681179037E-3</v>
      </c>
      <c r="Q66" s="135"/>
      <c r="R66" s="135"/>
      <c r="S66" s="133">
        <f>SUM(S57:S58,S50,S51:S53)</f>
        <v>31.3286774</v>
      </c>
      <c r="T66" s="136"/>
      <c r="U66" s="137">
        <f t="shared" si="1"/>
        <v>0.62703999999999738</v>
      </c>
      <c r="V66" s="98">
        <f t="shared" si="75"/>
        <v>2.0423666393766911E-2</v>
      </c>
      <c r="X66" s="135"/>
      <c r="Y66" s="135"/>
      <c r="Z66" s="133">
        <f>SUM(Z57:Z58,Z50,Z51:Z53)</f>
        <v>32.2842974</v>
      </c>
      <c r="AA66" s="136"/>
      <c r="AB66" s="137">
        <f t="shared" si="3"/>
        <v>0.95561999999999969</v>
      </c>
      <c r="AC66" s="98">
        <f t="shared" si="76"/>
        <v>3.0503043195816485E-2</v>
      </c>
      <c r="AE66" s="135"/>
      <c r="AF66" s="135"/>
      <c r="AG66" s="133">
        <f>SUM(AG57:AG58,AG50,AG51:AG53)</f>
        <v>32.616777400000004</v>
      </c>
      <c r="AH66" s="136"/>
      <c r="AI66" s="137">
        <f t="shared" ref="AI66:AI70" si="81">AG66-Z66</f>
        <v>0.33248000000000388</v>
      </c>
      <c r="AJ66" s="98">
        <f t="shared" si="77"/>
        <v>1.0298505055897666E-2</v>
      </c>
      <c r="AL66" s="135"/>
      <c r="AM66" s="135"/>
      <c r="AN66" s="133">
        <f>SUM(AN57:AN58,AN50,AN51:AN53)</f>
        <v>32.9100374</v>
      </c>
      <c r="AO66" s="136"/>
      <c r="AP66" s="137">
        <f t="shared" ref="AP66:AP70" si="82">AN66-AG66</f>
        <v>0.29325999999999652</v>
      </c>
      <c r="AQ66" s="98">
        <f t="shared" si="78"/>
        <v>8.9910783154192441E-3</v>
      </c>
    </row>
    <row r="67" spans="1:43" s="79" customFormat="1" x14ac:dyDescent="0.25">
      <c r="B67" s="138" t="s">
        <v>40</v>
      </c>
      <c r="C67" s="73"/>
      <c r="D67" s="73"/>
      <c r="E67" s="73"/>
      <c r="F67" s="139">
        <v>0.13</v>
      </c>
      <c r="G67" s="132"/>
      <c r="H67" s="140">
        <f>H66*F67</f>
        <v>4.0002477775000003</v>
      </c>
      <c r="I67" s="141"/>
      <c r="J67" s="142">
        <v>0.13</v>
      </c>
      <c r="K67" s="143"/>
      <c r="L67" s="144">
        <f>L66*J67</f>
        <v>3.9912128620000007</v>
      </c>
      <c r="M67" s="145"/>
      <c r="N67" s="146">
        <f t="shared" si="79"/>
        <v>-9.034915499999574E-3</v>
      </c>
      <c r="O67" s="108">
        <f t="shared" si="80"/>
        <v>-2.2585889681178812E-3</v>
      </c>
      <c r="Q67" s="142">
        <v>0.13</v>
      </c>
      <c r="R67" s="143"/>
      <c r="S67" s="144">
        <f>S66*Q67</f>
        <v>4.0727280620000004</v>
      </c>
      <c r="T67" s="145"/>
      <c r="U67" s="146">
        <f t="shared" si="1"/>
        <v>8.1515199999999677E-2</v>
      </c>
      <c r="V67" s="108">
        <f t="shared" si="75"/>
        <v>2.0423666393766915E-2</v>
      </c>
      <c r="X67" s="142">
        <v>0.13</v>
      </c>
      <c r="Y67" s="143"/>
      <c r="Z67" s="144">
        <f>Z66*X67</f>
        <v>4.1969586620000001</v>
      </c>
      <c r="AA67" s="145"/>
      <c r="AB67" s="146">
        <f t="shared" si="3"/>
        <v>0.12423059999999975</v>
      </c>
      <c r="AC67" s="108">
        <f t="shared" si="76"/>
        <v>3.050304319581643E-2</v>
      </c>
      <c r="AE67" s="142">
        <v>0.13</v>
      </c>
      <c r="AF67" s="143"/>
      <c r="AG67" s="144">
        <f>AG66*AE67</f>
        <v>4.2401810620000004</v>
      </c>
      <c r="AH67" s="145"/>
      <c r="AI67" s="146">
        <f t="shared" si="81"/>
        <v>4.3222400000000327E-2</v>
      </c>
      <c r="AJ67" s="108">
        <f t="shared" si="77"/>
        <v>1.0298505055897625E-2</v>
      </c>
      <c r="AL67" s="142">
        <v>0.13</v>
      </c>
      <c r="AM67" s="143"/>
      <c r="AN67" s="144">
        <f>AN66*AL67</f>
        <v>4.2783048620000006</v>
      </c>
      <c r="AO67" s="145"/>
      <c r="AP67" s="146">
        <f t="shared" si="82"/>
        <v>3.8123800000000152E-2</v>
      </c>
      <c r="AQ67" s="108">
        <f t="shared" si="78"/>
        <v>8.9910783154193864E-3</v>
      </c>
    </row>
    <row r="68" spans="1:43" s="79" customFormat="1" ht="13" x14ac:dyDescent="0.25">
      <c r="B68" s="147" t="s">
        <v>41</v>
      </c>
      <c r="C68" s="73"/>
      <c r="D68" s="73"/>
      <c r="E68" s="73"/>
      <c r="F68" s="148"/>
      <c r="G68" s="149"/>
      <c r="H68" s="140">
        <f>H66+H67</f>
        <v>34.771384527500004</v>
      </c>
      <c r="I68" s="141"/>
      <c r="J68" s="141"/>
      <c r="K68" s="141"/>
      <c r="L68" s="144">
        <f>L66+L67</f>
        <v>34.692850262</v>
      </c>
      <c r="M68" s="145"/>
      <c r="N68" s="146">
        <f t="shared" si="79"/>
        <v>-7.8534265500003642E-2</v>
      </c>
      <c r="O68" s="108">
        <f t="shared" si="80"/>
        <v>-2.2585889681180924E-3</v>
      </c>
      <c r="Q68" s="141"/>
      <c r="R68" s="141"/>
      <c r="S68" s="144">
        <f>S66+S67</f>
        <v>35.401405462</v>
      </c>
      <c r="T68" s="145"/>
      <c r="U68" s="146">
        <f t="shared" si="1"/>
        <v>0.70855519999999927</v>
      </c>
      <c r="V68" s="108">
        <f t="shared" si="75"/>
        <v>2.0423666393766977E-2</v>
      </c>
      <c r="X68" s="141"/>
      <c r="Y68" s="141"/>
      <c r="Z68" s="144">
        <f>Z66+Z67</f>
        <v>36.481256062</v>
      </c>
      <c r="AA68" s="145"/>
      <c r="AB68" s="146">
        <f t="shared" si="3"/>
        <v>1.0798506000000003</v>
      </c>
      <c r="AC68" s="108">
        <f t="shared" si="76"/>
        <v>3.0503043195816506E-2</v>
      </c>
      <c r="AE68" s="141"/>
      <c r="AF68" s="141"/>
      <c r="AG68" s="144">
        <f>AG66+AG67</f>
        <v>36.856958462000001</v>
      </c>
      <c r="AH68" s="145"/>
      <c r="AI68" s="146">
        <f t="shared" si="81"/>
        <v>0.37570240000000155</v>
      </c>
      <c r="AJ68" s="108">
        <f t="shared" si="77"/>
        <v>1.0298505055897588E-2</v>
      </c>
      <c r="AL68" s="141"/>
      <c r="AM68" s="141"/>
      <c r="AN68" s="144">
        <f>AN66+AN67</f>
        <v>37.188342261999999</v>
      </c>
      <c r="AO68" s="145"/>
      <c r="AP68" s="146">
        <f t="shared" si="82"/>
        <v>0.33138379999999756</v>
      </c>
      <c r="AQ68" s="108">
        <f t="shared" si="78"/>
        <v>8.9910783154192857E-3</v>
      </c>
    </row>
    <row r="69" spans="1:43" s="79" customFormat="1" ht="15.75" customHeight="1" x14ac:dyDescent="0.25">
      <c r="B69" s="405" t="s">
        <v>127</v>
      </c>
      <c r="C69" s="405"/>
      <c r="D69" s="405"/>
      <c r="E69" s="73"/>
      <c r="F69" s="263">
        <f>F63</f>
        <v>0.318</v>
      </c>
      <c r="G69" s="149"/>
      <c r="H69" s="150"/>
      <c r="I69" s="141"/>
      <c r="J69" s="265">
        <f>J63</f>
        <v>0.318</v>
      </c>
      <c r="K69" s="141"/>
      <c r="L69" s="175"/>
      <c r="M69" s="145"/>
      <c r="N69" s="151">
        <f t="shared" si="79"/>
        <v>0</v>
      </c>
      <c r="O69" s="113" t="str">
        <f t="shared" si="80"/>
        <v/>
      </c>
      <c r="Q69" s="265">
        <f>Q63</f>
        <v>0.318</v>
      </c>
      <c r="R69" s="141"/>
      <c r="S69" s="175"/>
      <c r="T69" s="145"/>
      <c r="U69" s="151">
        <f t="shared" si="1"/>
        <v>0</v>
      </c>
      <c r="V69" s="113" t="str">
        <f t="shared" si="75"/>
        <v/>
      </c>
      <c r="X69" s="265">
        <f>X63</f>
        <v>0.318</v>
      </c>
      <c r="Y69" s="141"/>
      <c r="Z69" s="175"/>
      <c r="AA69" s="145"/>
      <c r="AB69" s="151">
        <f t="shared" si="3"/>
        <v>0</v>
      </c>
      <c r="AC69" s="113" t="str">
        <f t="shared" si="76"/>
        <v/>
      </c>
      <c r="AE69" s="265">
        <f>AE63</f>
        <v>0.318</v>
      </c>
      <c r="AF69" s="141"/>
      <c r="AG69" s="175"/>
      <c r="AH69" s="145"/>
      <c r="AI69" s="151">
        <f t="shared" si="81"/>
        <v>0</v>
      </c>
      <c r="AJ69" s="113" t="str">
        <f t="shared" si="77"/>
        <v/>
      </c>
      <c r="AL69" s="265">
        <f>AL63</f>
        <v>0.318</v>
      </c>
      <c r="AM69" s="141"/>
      <c r="AN69" s="175"/>
      <c r="AO69" s="145"/>
      <c r="AP69" s="151">
        <f t="shared" si="82"/>
        <v>0</v>
      </c>
      <c r="AQ69" s="113" t="str">
        <f t="shared" si="78"/>
        <v/>
      </c>
    </row>
    <row r="70" spans="1:43" s="79" customFormat="1" ht="13.5" customHeight="1" thickBot="1" x14ac:dyDescent="0.3">
      <c r="B70" s="400" t="s">
        <v>128</v>
      </c>
      <c r="C70" s="400"/>
      <c r="D70" s="400"/>
      <c r="E70" s="152"/>
      <c r="F70" s="153"/>
      <c r="G70" s="154"/>
      <c r="H70" s="155">
        <f>H68-H69</f>
        <v>34.771384527500004</v>
      </c>
      <c r="I70" s="156"/>
      <c r="J70" s="156"/>
      <c r="K70" s="156"/>
      <c r="L70" s="157">
        <f>L68-L69</f>
        <v>34.692850262</v>
      </c>
      <c r="M70" s="158"/>
      <c r="N70" s="159">
        <f t="shared" si="79"/>
        <v>-7.8534265500003642E-2</v>
      </c>
      <c r="O70" s="160">
        <f t="shared" si="80"/>
        <v>-2.2585889681180924E-3</v>
      </c>
      <c r="Q70" s="156"/>
      <c r="R70" s="156"/>
      <c r="S70" s="157">
        <f>S68-S69</f>
        <v>35.401405462</v>
      </c>
      <c r="T70" s="158"/>
      <c r="U70" s="159">
        <f t="shared" si="1"/>
        <v>0.70855519999999927</v>
      </c>
      <c r="V70" s="160">
        <f t="shared" si="75"/>
        <v>2.0423666393766977E-2</v>
      </c>
      <c r="X70" s="156"/>
      <c r="Y70" s="156"/>
      <c r="Z70" s="157">
        <f>Z68-Z69</f>
        <v>36.481256062</v>
      </c>
      <c r="AA70" s="158"/>
      <c r="AB70" s="159">
        <f t="shared" si="3"/>
        <v>1.0798506000000003</v>
      </c>
      <c r="AC70" s="160">
        <f t="shared" si="76"/>
        <v>3.0503043195816506E-2</v>
      </c>
      <c r="AE70" s="156"/>
      <c r="AF70" s="156"/>
      <c r="AG70" s="157">
        <f>AG68-AG69</f>
        <v>36.856958462000001</v>
      </c>
      <c r="AH70" s="158"/>
      <c r="AI70" s="159">
        <f t="shared" si="81"/>
        <v>0.37570240000000155</v>
      </c>
      <c r="AJ70" s="160">
        <f t="shared" si="77"/>
        <v>1.0298505055897588E-2</v>
      </c>
      <c r="AL70" s="156"/>
      <c r="AM70" s="156"/>
      <c r="AN70" s="157">
        <f>AN68-AN69</f>
        <v>37.188342261999999</v>
      </c>
      <c r="AO70" s="158"/>
      <c r="AP70" s="159">
        <f t="shared" si="82"/>
        <v>0.33138379999999756</v>
      </c>
      <c r="AQ70" s="160">
        <f t="shared" si="78"/>
        <v>8.9910783154192857E-3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Rates'!D280</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3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6</xdr:col>
                    <xdr:colOff>476250</xdr:colOff>
                    <xdr:row>16</xdr:row>
                    <xdr:rowOff>171450</xdr:rowOff>
                  </from>
                  <to>
                    <xdr:col>9</xdr:col>
                    <xdr:colOff>552450</xdr:colOff>
                    <xdr:row>18</xdr:row>
                    <xdr:rowOff>31750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d54efc9-ddd0-46ce-8ac6-e4a1c98f1b3f"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HOLFIN-54-355</_dlc_DocId>
    <_dlc_DocIdUrl xmlns="2b8bb3d4-4679-4201-bf4e-ecf5a190cbdc">
      <Url>http://spapp01/sites/FIN/REG/RateApp/_layouts/DocIdRedir.aspx?ID=HOLFIN-54-355</Url>
      <Description>HOLFIN-54-355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505EB2-C254-4595-B89B-FE2DDF10F6EF}">
  <ds:schemaRefs>
    <ds:schemaRef ds:uri="Microsoft.SharePoint.Taxonomy.ContentTypeSync"/>
  </ds:schemaRefs>
</ds:datastoreItem>
</file>

<file path=customXml/itemProps2.xml><?xml version="1.0" encoding="utf-8"?>
<ds:datastoreItem xmlns:ds="http://schemas.openxmlformats.org/officeDocument/2006/customXml" ds:itemID="{86E7423D-1CB9-4B5B-803B-8EA12FC0FBA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b8bb3d4-4679-4201-bf4e-ecf5a190cbdc"/>
    <ds:schemaRef ds:uri="http://www.w3.org/XML/1998/namespace"/>
  </ds:schemaRefs>
</ds:datastoreItem>
</file>

<file path=customXml/itemProps3.xml><?xml version="1.0" encoding="utf-8"?>
<ds:datastoreItem xmlns:ds="http://schemas.openxmlformats.org/officeDocument/2006/customXml" ds:itemID="{5288244B-2585-4E13-9D47-BCD2CE651FAF}">
  <ds:schemaRefs>
    <ds:schemaRef ds:uri="http://schemas.microsoft.com/sharepoint/v3/contenttype/forms"/>
  </ds:schemaRefs>
</ds:datastoreItem>
</file>

<file path=customXml/itemProps4.xml><?xml version="1.0" encoding="utf-8"?>
<ds:datastoreItem xmlns:ds="http://schemas.openxmlformats.org/officeDocument/2006/customXml" ds:itemID="{342AE6A0-662F-4B05-AC53-18BFECCB4AD7}">
  <ds:schemaRefs>
    <ds:schemaRef ds:uri="http://schemas.microsoft.com/sharepoint/events"/>
  </ds:schemaRefs>
</ds:datastoreItem>
</file>

<file path=customXml/itemProps5.xml><?xml version="1.0" encoding="utf-8"?>
<ds:datastoreItem xmlns:ds="http://schemas.openxmlformats.org/officeDocument/2006/customXml" ds:itemID="{F4D0305B-E2CE-4086-AA5F-76E85EDD0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60</vt:i4>
      </vt:variant>
    </vt:vector>
  </HeadingPairs>
  <TitlesOfParts>
    <vt:vector size="91" baseType="lpstr">
      <vt:lpstr>Summary with $ and %</vt:lpstr>
      <vt:lpstr>2021</vt:lpstr>
      <vt:lpstr>2022</vt:lpstr>
      <vt:lpstr>2023</vt:lpstr>
      <vt:lpstr>2024</vt:lpstr>
      <vt:lpstr>2025</vt:lpstr>
      <vt:lpstr>Proposed Rates</vt:lpstr>
      <vt:lpstr>Res (100)</vt:lpstr>
      <vt:lpstr>Res (232)</vt:lpstr>
      <vt:lpstr>Res (250)</vt:lpstr>
      <vt:lpstr>Res (500)</vt:lpstr>
      <vt:lpstr>Res (750)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'&gt;1500(2500)'!Print_Area</vt:lpstr>
      <vt:lpstr>'&gt;1500(4000)'!Print_Area</vt:lpstr>
      <vt:lpstr>'&gt;50 (100)'!Print_Area</vt:lpstr>
      <vt:lpstr>'&gt;50 (1000)'!Print_Area</vt:lpstr>
      <vt:lpstr>'&gt;50 (250)'!Print_Area</vt:lpstr>
      <vt:lpstr>'&gt;50 (500)'!Print_Area</vt:lpstr>
      <vt:lpstr>'2021'!Print_Area</vt:lpstr>
      <vt:lpstr>'2022'!Print_Area</vt:lpstr>
      <vt:lpstr>'2023'!Print_Area</vt:lpstr>
      <vt:lpstr>'2024'!Print_Area</vt:lpstr>
      <vt:lpstr>'2025'!Print_Area</vt:lpstr>
      <vt:lpstr>'LU(10000)'!Print_Area</vt:lpstr>
      <vt:lpstr>'LU(7500)'!Print_Area</vt:lpstr>
      <vt:lpstr>'Proposed Rates'!Print_Area</vt:lpstr>
      <vt:lpstr>'Res (100)'!Print_Area</vt:lpstr>
      <vt:lpstr>'Res (1000)'!Print_Area</vt:lpstr>
      <vt:lpstr>'Res (1500)'!Print_Area</vt:lpstr>
      <vt:lpstr>'Res (2000)'!Print_Area</vt:lpstr>
      <vt:lpstr>'Res (232)'!Print_Area</vt:lpstr>
      <vt:lpstr>'Res (250)'!Print_Area</vt:lpstr>
      <vt:lpstr>'Res (500)'!Print_Area</vt:lpstr>
      <vt:lpstr>'Res (750)'!Print_Area</vt:lpstr>
      <vt:lpstr>'SC (1000)'!Print_Area</vt:lpstr>
      <vt:lpstr>'SC (10000)'!Print_Area</vt:lpstr>
      <vt:lpstr>'SC (15000)'!Print_Area</vt:lpstr>
      <vt:lpstr>'SC (2000)'!Print_Area</vt:lpstr>
      <vt:lpstr>'SC (5000)'!Print_Area</vt:lpstr>
      <vt:lpstr>'SN (.4)'!Print_Area</vt:lpstr>
      <vt:lpstr>'StLght (1.5)'!Print_Area</vt:lpstr>
      <vt:lpstr>'Summary with $ and %'!Print_Area</vt:lpstr>
      <vt:lpstr>'USL (470)'!Print_Area</vt:lpstr>
      <vt:lpstr>'&gt;1500(2500)'!Print_Titles</vt:lpstr>
      <vt:lpstr>'&gt;1500(4000)'!Print_Titles</vt:lpstr>
      <vt:lpstr>'&gt;50 (100)'!Print_Titles</vt:lpstr>
      <vt:lpstr>'&gt;50 (1000)'!Print_Titles</vt:lpstr>
      <vt:lpstr>'&gt;50 (250)'!Print_Titles</vt:lpstr>
      <vt:lpstr>'&gt;50 (500)'!Print_Titles</vt:lpstr>
      <vt:lpstr>'2021'!Print_Titles</vt:lpstr>
      <vt:lpstr>'2022'!Print_Titles</vt:lpstr>
      <vt:lpstr>'2023'!Print_Titles</vt:lpstr>
      <vt:lpstr>'2024'!Print_Titles</vt:lpstr>
      <vt:lpstr>'2025'!Print_Titles</vt:lpstr>
      <vt:lpstr>'LU(10000)'!Print_Titles</vt:lpstr>
      <vt:lpstr>'LU(7500)'!Print_Titles</vt:lpstr>
      <vt:lpstr>'Res (100)'!Print_Titles</vt:lpstr>
      <vt:lpstr>'Res (1000)'!Print_Titles</vt:lpstr>
      <vt:lpstr>'Res (1500)'!Print_Titles</vt:lpstr>
      <vt:lpstr>'Res (2000)'!Print_Titles</vt:lpstr>
      <vt:lpstr>'Res (232)'!Print_Titles</vt:lpstr>
      <vt:lpstr>'Res (250)'!Print_Titles</vt:lpstr>
      <vt:lpstr>'Res (500)'!Print_Titles</vt:lpstr>
      <vt:lpstr>'Res (750)'!Print_Titles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Att-OEB-Q1-W_ Appendix 2-W_Bill_Impacts - Updated August 12</dc:title>
  <dc:creator>aprilb</dc:creator>
  <cp:lastModifiedBy>KATHRYNW</cp:lastModifiedBy>
  <cp:lastPrinted>2020-02-08T00:40:32Z</cp:lastPrinted>
  <dcterms:created xsi:type="dcterms:W3CDTF">2015-04-28T13:50:50Z</dcterms:created>
  <dcterms:modified xsi:type="dcterms:W3CDTF">2020-05-05T23:00:46Z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e59e2791-b23a-4387-8a76-5073a8f37e8b</vt:lpwstr>
  </property>
  <property fmtid="{D5CDD505-2E9C-101B-9397-08002B2CF9AE}" pid="4" name="TaxKeyword">
    <vt:lpwstr/>
  </property>
</Properties>
</file>