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590" yWindow="-20" windowWidth="7230" windowHeight="11020" tabRatio="855"/>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Report'!$C$26:$BT$429</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45621"/>
</workbook>
</file>

<file path=xl/calcChain.xml><?xml version="1.0" encoding="utf-8"?>
<calcChain xmlns="http://schemas.openxmlformats.org/spreadsheetml/2006/main">
  <c r="I32" i="45" l="1"/>
  <c r="C54" i="47" l="1"/>
  <c r="C50" i="47"/>
  <c r="C51" i="47" s="1"/>
  <c r="C52" i="47" s="1"/>
  <c r="C53" i="47" s="1"/>
  <c r="C49" i="47"/>
  <c r="O102" i="46" l="1"/>
  <c r="P102" i="46"/>
  <c r="Q102" i="46"/>
  <c r="R102" i="46"/>
  <c r="S102" i="46"/>
  <c r="T102" i="46"/>
  <c r="U102" i="46"/>
  <c r="V102" i="46"/>
  <c r="W102" i="46"/>
  <c r="X102" i="46"/>
  <c r="O103" i="46"/>
  <c r="P103" i="46"/>
  <c r="Q103" i="46"/>
  <c r="R103" i="46"/>
  <c r="S103" i="46"/>
  <c r="T103" i="46"/>
  <c r="U103" i="46"/>
  <c r="V103" i="46"/>
  <c r="W103" i="46"/>
  <c r="X103" i="46"/>
  <c r="O105" i="46"/>
  <c r="P105" i="46"/>
  <c r="Q105" i="46"/>
  <c r="R105" i="46"/>
  <c r="S105" i="46"/>
  <c r="T105" i="46"/>
  <c r="U105" i="46"/>
  <c r="V105" i="46"/>
  <c r="W105" i="46"/>
  <c r="X105" i="46"/>
  <c r="O106" i="46"/>
  <c r="P106" i="46"/>
  <c r="Q106" i="46"/>
  <c r="R106" i="46"/>
  <c r="S106" i="46"/>
  <c r="T106" i="46"/>
  <c r="U106" i="46"/>
  <c r="V106" i="46"/>
  <c r="W106" i="46"/>
  <c r="X106" i="46"/>
  <c r="P22" i="46" l="1"/>
  <c r="M125" i="46"/>
  <c r="L125" i="46"/>
  <c r="K125" i="46"/>
  <c r="J125" i="46"/>
  <c r="I125" i="46"/>
  <c r="H125" i="46"/>
  <c r="G125" i="46"/>
  <c r="F125" i="46"/>
  <c r="E125" i="46"/>
  <c r="D125" i="46"/>
  <c r="M122" i="46"/>
  <c r="L122" i="46"/>
  <c r="K122" i="46"/>
  <c r="J122" i="46"/>
  <c r="I122" i="46"/>
  <c r="H122" i="46"/>
  <c r="G122" i="46"/>
  <c r="F122" i="46"/>
  <c r="E122" i="46"/>
  <c r="D122" i="46"/>
  <c r="M119" i="46"/>
  <c r="L119" i="46"/>
  <c r="K119" i="46"/>
  <c r="J119" i="46"/>
  <c r="I119" i="46"/>
  <c r="H119" i="46"/>
  <c r="G119" i="46"/>
  <c r="F119" i="46"/>
  <c r="E119" i="46"/>
  <c r="D119" i="46"/>
  <c r="M115" i="46"/>
  <c r="L115" i="46"/>
  <c r="K115" i="46"/>
  <c r="J115" i="46"/>
  <c r="I115" i="46"/>
  <c r="H115" i="46"/>
  <c r="G115" i="46"/>
  <c r="F115" i="46"/>
  <c r="E115" i="46"/>
  <c r="D115" i="46"/>
  <c r="M112" i="46"/>
  <c r="L112" i="46"/>
  <c r="K112" i="46"/>
  <c r="J112" i="46"/>
  <c r="I112" i="46"/>
  <c r="H112" i="46"/>
  <c r="G112" i="46"/>
  <c r="F112" i="46"/>
  <c r="E112" i="46"/>
  <c r="D112" i="46"/>
  <c r="M109" i="46"/>
  <c r="L109" i="46"/>
  <c r="K109" i="46"/>
  <c r="J109" i="46"/>
  <c r="I109" i="46"/>
  <c r="H109" i="46"/>
  <c r="G109" i="46"/>
  <c r="F109" i="46"/>
  <c r="E109" i="46"/>
  <c r="D109" i="46"/>
  <c r="M106" i="46"/>
  <c r="L106" i="46"/>
  <c r="K106" i="46"/>
  <c r="J106" i="46"/>
  <c r="I106" i="46"/>
  <c r="H106" i="46"/>
  <c r="G106" i="46"/>
  <c r="F106" i="46"/>
  <c r="E106" i="46"/>
  <c r="D106" i="46"/>
  <c r="L103" i="46"/>
  <c r="K103" i="46"/>
  <c r="J103" i="46"/>
  <c r="I103" i="46"/>
  <c r="H103" i="46"/>
  <c r="G103" i="46"/>
  <c r="F103" i="46"/>
  <c r="E103" i="46"/>
  <c r="D103" i="46"/>
  <c r="L102" i="46"/>
  <c r="K102" i="46"/>
  <c r="J102" i="46"/>
  <c r="I102" i="46"/>
  <c r="H102" i="46"/>
  <c r="G102" i="46"/>
  <c r="F102" i="46"/>
  <c r="E102" i="46"/>
  <c r="D102" i="46"/>
  <c r="M103" i="46"/>
  <c r="M92" i="46"/>
  <c r="L92" i="46"/>
  <c r="K92" i="46"/>
  <c r="J92" i="46"/>
  <c r="I92" i="46"/>
  <c r="H92" i="46"/>
  <c r="G92" i="46"/>
  <c r="F92" i="46"/>
  <c r="E92" i="46"/>
  <c r="D92" i="46"/>
  <c r="M82" i="46"/>
  <c r="L82" i="46"/>
  <c r="K82" i="46"/>
  <c r="J82" i="46"/>
  <c r="I82" i="46"/>
  <c r="H82" i="46"/>
  <c r="G82" i="46"/>
  <c r="F82" i="46"/>
  <c r="E82" i="46"/>
  <c r="D82" i="46"/>
  <c r="M79" i="46"/>
  <c r="L79" i="46"/>
  <c r="K79" i="46"/>
  <c r="J79" i="46"/>
  <c r="I79" i="46"/>
  <c r="H79" i="46"/>
  <c r="G79" i="46"/>
  <c r="F79" i="46"/>
  <c r="E79" i="46"/>
  <c r="D79" i="46"/>
  <c r="M76" i="46"/>
  <c r="L76" i="46"/>
  <c r="K76" i="46"/>
  <c r="J76" i="46"/>
  <c r="I76" i="46"/>
  <c r="H76" i="46"/>
  <c r="G76" i="46"/>
  <c r="F76" i="46"/>
  <c r="E76" i="46"/>
  <c r="D76" i="46"/>
  <c r="M72" i="46"/>
  <c r="L72" i="46"/>
  <c r="K72" i="46"/>
  <c r="J72" i="46"/>
  <c r="I72" i="46"/>
  <c r="H72" i="46"/>
  <c r="G72" i="46"/>
  <c r="F72" i="46"/>
  <c r="E72" i="46"/>
  <c r="D72" i="46"/>
  <c r="M66" i="46"/>
  <c r="L66" i="46"/>
  <c r="K66" i="46"/>
  <c r="J66" i="46"/>
  <c r="I66" i="46"/>
  <c r="H66" i="46"/>
  <c r="G66" i="46"/>
  <c r="F66" i="46"/>
  <c r="E66" i="46"/>
  <c r="D66" i="46"/>
  <c r="M69" i="46"/>
  <c r="L69" i="46"/>
  <c r="K69" i="46"/>
  <c r="J69" i="46"/>
  <c r="I69" i="46"/>
  <c r="H69" i="46"/>
  <c r="G69" i="46"/>
  <c r="F69" i="46"/>
  <c r="E69" i="46"/>
  <c r="D69" i="46"/>
  <c r="M63" i="46"/>
  <c r="L63" i="46"/>
  <c r="K63" i="46"/>
  <c r="J63" i="46"/>
  <c r="I63" i="46"/>
  <c r="H63" i="46"/>
  <c r="G63" i="46"/>
  <c r="F63" i="46"/>
  <c r="E63" i="46"/>
  <c r="D63" i="46"/>
  <c r="M60" i="46"/>
  <c r="L60" i="46"/>
  <c r="K60" i="46"/>
  <c r="J60" i="46"/>
  <c r="I60" i="46"/>
  <c r="H60" i="46"/>
  <c r="G60" i="46"/>
  <c r="F60" i="46"/>
  <c r="E60" i="46"/>
  <c r="D60" i="46"/>
  <c r="M57" i="46"/>
  <c r="L57" i="46"/>
  <c r="K57" i="46"/>
  <c r="J57" i="46"/>
  <c r="I57" i="46"/>
  <c r="H57" i="46"/>
  <c r="G57" i="46"/>
  <c r="F57" i="46"/>
  <c r="E57" i="46"/>
  <c r="D57" i="46"/>
  <c r="M54" i="46"/>
  <c r="L54" i="46"/>
  <c r="K54" i="46"/>
  <c r="J54" i="46"/>
  <c r="I54" i="46"/>
  <c r="H54" i="46"/>
  <c r="G54" i="46"/>
  <c r="F54" i="46"/>
  <c r="E54" i="46"/>
  <c r="D54" i="46"/>
  <c r="M51" i="46"/>
  <c r="L51" i="46"/>
  <c r="K51" i="46"/>
  <c r="J51" i="46"/>
  <c r="I51" i="46"/>
  <c r="H51" i="46"/>
  <c r="G51" i="46"/>
  <c r="F51" i="46"/>
  <c r="E51" i="46"/>
  <c r="D51" i="46"/>
  <c r="M47" i="46"/>
  <c r="L47" i="46"/>
  <c r="K47" i="46"/>
  <c r="J47" i="46"/>
  <c r="I47" i="46"/>
  <c r="H47" i="46"/>
  <c r="G47" i="46"/>
  <c r="F47" i="46"/>
  <c r="E47" i="46"/>
  <c r="D47" i="46"/>
  <c r="M44" i="46"/>
  <c r="L44" i="46"/>
  <c r="K44" i="46"/>
  <c r="J44" i="46"/>
  <c r="I44" i="46"/>
  <c r="H44" i="46"/>
  <c r="G44" i="46"/>
  <c r="F44" i="46"/>
  <c r="E44" i="46"/>
  <c r="D44" i="46"/>
  <c r="M41" i="46"/>
  <c r="L41" i="46"/>
  <c r="K41" i="46"/>
  <c r="J41" i="46"/>
  <c r="I41" i="46"/>
  <c r="H41" i="46"/>
  <c r="G41" i="46"/>
  <c r="F41" i="46"/>
  <c r="E41" i="46"/>
  <c r="D41" i="46"/>
  <c r="M38" i="46"/>
  <c r="L38" i="46"/>
  <c r="K38" i="46"/>
  <c r="J38" i="46"/>
  <c r="I38" i="46"/>
  <c r="H38" i="46"/>
  <c r="G38" i="46"/>
  <c r="F38" i="46"/>
  <c r="E38" i="46"/>
  <c r="D38" i="46"/>
  <c r="M35" i="46"/>
  <c r="L35" i="46"/>
  <c r="K35" i="46"/>
  <c r="J35" i="46"/>
  <c r="I35" i="46"/>
  <c r="H35" i="46"/>
  <c r="G35" i="46"/>
  <c r="F35" i="46"/>
  <c r="E35" i="46"/>
  <c r="D35" i="46"/>
  <c r="M32" i="46"/>
  <c r="L32" i="46"/>
  <c r="K32" i="46"/>
  <c r="J32" i="46"/>
  <c r="I32" i="46"/>
  <c r="H32" i="46"/>
  <c r="G32" i="46"/>
  <c r="F32" i="46"/>
  <c r="E32" i="46"/>
  <c r="D32" i="46"/>
  <c r="M29" i="46"/>
  <c r="L29" i="46"/>
  <c r="K29" i="46"/>
  <c r="J29" i="46"/>
  <c r="I29" i="46"/>
  <c r="H29" i="46"/>
  <c r="G29" i="46"/>
  <c r="F29" i="46"/>
  <c r="E29" i="46"/>
  <c r="D29" i="46"/>
  <c r="M26" i="46"/>
  <c r="L26" i="46"/>
  <c r="K26" i="46"/>
  <c r="J26" i="46"/>
  <c r="I26" i="46"/>
  <c r="H26" i="46"/>
  <c r="G26" i="46"/>
  <c r="F26" i="46"/>
  <c r="E26" i="46"/>
  <c r="D26" i="46"/>
  <c r="M23" i="46"/>
  <c r="L23" i="46"/>
  <c r="K23" i="46"/>
  <c r="J23" i="46"/>
  <c r="I23" i="46"/>
  <c r="H23" i="46"/>
  <c r="G23" i="46"/>
  <c r="F23" i="46"/>
  <c r="E23" i="46"/>
  <c r="D23" i="46"/>
  <c r="M253" i="46"/>
  <c r="L253" i="46"/>
  <c r="K253" i="46"/>
  <c r="J253" i="46"/>
  <c r="I253" i="46"/>
  <c r="H253" i="46"/>
  <c r="G253" i="46"/>
  <c r="F253" i="46"/>
  <c r="E253" i="46"/>
  <c r="D253" i="46"/>
  <c r="M250" i="46"/>
  <c r="L250" i="46"/>
  <c r="K250" i="46"/>
  <c r="J250" i="46"/>
  <c r="I250" i="46"/>
  <c r="H250" i="46"/>
  <c r="G250" i="46"/>
  <c r="F250" i="46"/>
  <c r="E250" i="46"/>
  <c r="D250" i="46"/>
  <c r="M247" i="46"/>
  <c r="L247" i="46"/>
  <c r="K247" i="46"/>
  <c r="J247" i="46"/>
  <c r="I247" i="46"/>
  <c r="H247" i="46"/>
  <c r="G247" i="46"/>
  <c r="F247" i="46"/>
  <c r="E247" i="46"/>
  <c r="D247" i="46"/>
  <c r="M243" i="46"/>
  <c r="L243" i="46"/>
  <c r="K243" i="46"/>
  <c r="J243" i="46"/>
  <c r="I243" i="46"/>
  <c r="H243" i="46"/>
  <c r="G243" i="46"/>
  <c r="F243" i="46"/>
  <c r="E243" i="46"/>
  <c r="D243" i="46"/>
  <c r="M240" i="46"/>
  <c r="L240" i="46"/>
  <c r="K240" i="46"/>
  <c r="J240" i="46"/>
  <c r="I240" i="46"/>
  <c r="H240" i="46"/>
  <c r="G240" i="46"/>
  <c r="F240" i="46"/>
  <c r="E240" i="46"/>
  <c r="D240" i="46"/>
  <c r="M237" i="46"/>
  <c r="L237" i="46"/>
  <c r="K237" i="46"/>
  <c r="J237" i="46"/>
  <c r="I237" i="46"/>
  <c r="H237" i="46"/>
  <c r="G237" i="46"/>
  <c r="F237" i="46"/>
  <c r="E237" i="46"/>
  <c r="D237" i="46"/>
  <c r="M234" i="46"/>
  <c r="L234" i="46"/>
  <c r="K234" i="46"/>
  <c r="J234" i="46"/>
  <c r="I234" i="46"/>
  <c r="H234" i="46"/>
  <c r="G234" i="46"/>
  <c r="F234" i="46"/>
  <c r="E234" i="46"/>
  <c r="D234" i="46"/>
  <c r="M231" i="46"/>
  <c r="L231" i="46"/>
  <c r="K231" i="46"/>
  <c r="J231" i="46"/>
  <c r="I231" i="46"/>
  <c r="H231" i="46"/>
  <c r="G231" i="46"/>
  <c r="F231" i="46"/>
  <c r="E231" i="46"/>
  <c r="D231" i="46"/>
  <c r="M220" i="46"/>
  <c r="L220" i="46"/>
  <c r="K220" i="46"/>
  <c r="J220" i="46"/>
  <c r="I220" i="46"/>
  <c r="H220" i="46"/>
  <c r="G220" i="46"/>
  <c r="F220" i="46"/>
  <c r="E220" i="46"/>
  <c r="D220" i="46"/>
  <c r="M210" i="46"/>
  <c r="L210" i="46"/>
  <c r="K210" i="46"/>
  <c r="J210" i="46"/>
  <c r="I210" i="46"/>
  <c r="H210" i="46"/>
  <c r="G210" i="46"/>
  <c r="F210" i="46"/>
  <c r="E210" i="46"/>
  <c r="D210" i="46"/>
  <c r="M207" i="46"/>
  <c r="L207" i="46"/>
  <c r="K207" i="46"/>
  <c r="J207" i="46"/>
  <c r="I207" i="46"/>
  <c r="H207" i="46"/>
  <c r="G207" i="46"/>
  <c r="F207" i="46"/>
  <c r="E207" i="46"/>
  <c r="D207" i="46"/>
  <c r="M204" i="46"/>
  <c r="L204" i="46"/>
  <c r="K204" i="46"/>
  <c r="J204" i="46"/>
  <c r="I204" i="46"/>
  <c r="H204" i="46"/>
  <c r="G204" i="46"/>
  <c r="F204" i="46"/>
  <c r="E204" i="46"/>
  <c r="D204" i="46"/>
  <c r="M200" i="46"/>
  <c r="L200" i="46"/>
  <c r="K200" i="46"/>
  <c r="J200" i="46"/>
  <c r="I200" i="46"/>
  <c r="H200" i="46"/>
  <c r="G200" i="46"/>
  <c r="F200" i="46"/>
  <c r="E200" i="46"/>
  <c r="D200" i="46"/>
  <c r="M197" i="46"/>
  <c r="L197" i="46"/>
  <c r="K197" i="46"/>
  <c r="J197" i="46"/>
  <c r="I197" i="46"/>
  <c r="H197" i="46"/>
  <c r="G197" i="46"/>
  <c r="F197" i="46"/>
  <c r="E197" i="46"/>
  <c r="D197" i="46"/>
  <c r="M194" i="46"/>
  <c r="L194" i="46"/>
  <c r="K194" i="46"/>
  <c r="J194" i="46"/>
  <c r="I194" i="46"/>
  <c r="H194" i="46"/>
  <c r="G194" i="46"/>
  <c r="F194" i="46"/>
  <c r="E194" i="46"/>
  <c r="D194" i="46"/>
  <c r="M191" i="46"/>
  <c r="L191" i="46"/>
  <c r="K191" i="46"/>
  <c r="J191" i="46"/>
  <c r="I191" i="46"/>
  <c r="H191" i="46"/>
  <c r="G191" i="46"/>
  <c r="F191" i="46"/>
  <c r="E191" i="46"/>
  <c r="D191" i="46"/>
  <c r="M188" i="46"/>
  <c r="L188" i="46"/>
  <c r="K188" i="46"/>
  <c r="J188" i="46"/>
  <c r="I188" i="46"/>
  <c r="H188" i="46"/>
  <c r="G188" i="46"/>
  <c r="F188" i="46"/>
  <c r="E188" i="46"/>
  <c r="D188" i="46"/>
  <c r="M185" i="46"/>
  <c r="L185" i="46"/>
  <c r="K185" i="46"/>
  <c r="J185" i="46"/>
  <c r="I185" i="46"/>
  <c r="H185" i="46"/>
  <c r="G185" i="46"/>
  <c r="F185" i="46"/>
  <c r="E185" i="46"/>
  <c r="D185" i="46"/>
  <c r="M182" i="46"/>
  <c r="L182" i="46"/>
  <c r="K182" i="46"/>
  <c r="J182" i="46"/>
  <c r="I182" i="46"/>
  <c r="H182" i="46"/>
  <c r="G182" i="46"/>
  <c r="F182" i="46"/>
  <c r="E182" i="46"/>
  <c r="D182" i="46"/>
  <c r="M179" i="46"/>
  <c r="L179" i="46"/>
  <c r="K179" i="46"/>
  <c r="J179" i="46"/>
  <c r="I179" i="46"/>
  <c r="H179" i="46"/>
  <c r="G179" i="46"/>
  <c r="F179" i="46"/>
  <c r="E179" i="46"/>
  <c r="D179" i="46"/>
  <c r="M175" i="46"/>
  <c r="L175" i="46"/>
  <c r="K175" i="46"/>
  <c r="J175" i="46"/>
  <c r="I175" i="46"/>
  <c r="H175" i="46"/>
  <c r="G175" i="46"/>
  <c r="F175" i="46"/>
  <c r="E175" i="46"/>
  <c r="D175" i="46"/>
  <c r="M172" i="46"/>
  <c r="L172" i="46"/>
  <c r="K172" i="46"/>
  <c r="J172" i="46"/>
  <c r="I172" i="46"/>
  <c r="H172" i="46"/>
  <c r="G172" i="46"/>
  <c r="F172" i="46"/>
  <c r="E172" i="46"/>
  <c r="D172" i="46"/>
  <c r="M169" i="46"/>
  <c r="L169" i="46"/>
  <c r="K169" i="46"/>
  <c r="J169" i="46"/>
  <c r="I169" i="46"/>
  <c r="H169" i="46"/>
  <c r="G169" i="46"/>
  <c r="F169" i="46"/>
  <c r="E169" i="46"/>
  <c r="D169" i="46"/>
  <c r="M166" i="46"/>
  <c r="L166" i="46"/>
  <c r="K166" i="46"/>
  <c r="J166" i="46"/>
  <c r="I166" i="46"/>
  <c r="H166" i="46"/>
  <c r="G166" i="46"/>
  <c r="F166" i="46"/>
  <c r="E166" i="46"/>
  <c r="D166" i="46"/>
  <c r="M163" i="46"/>
  <c r="L163" i="46"/>
  <c r="K163" i="46"/>
  <c r="J163" i="46"/>
  <c r="I163" i="46"/>
  <c r="H163" i="46"/>
  <c r="G163" i="46"/>
  <c r="F163" i="46"/>
  <c r="E163" i="46"/>
  <c r="D163" i="46"/>
  <c r="M160" i="46"/>
  <c r="L160" i="46"/>
  <c r="K160" i="46"/>
  <c r="J160" i="46"/>
  <c r="I160" i="46"/>
  <c r="H160" i="46"/>
  <c r="G160" i="46"/>
  <c r="F160" i="46"/>
  <c r="E160" i="46"/>
  <c r="D160" i="46"/>
  <c r="M157" i="46"/>
  <c r="L157" i="46"/>
  <c r="K157" i="46"/>
  <c r="J157" i="46"/>
  <c r="I157" i="46"/>
  <c r="H157" i="46"/>
  <c r="G157" i="46"/>
  <c r="F157" i="46"/>
  <c r="E157" i="46"/>
  <c r="D157" i="46"/>
  <c r="M154" i="46"/>
  <c r="L154" i="46"/>
  <c r="K154" i="46"/>
  <c r="J154" i="46"/>
  <c r="I154" i="46"/>
  <c r="H154" i="46"/>
  <c r="G154" i="46"/>
  <c r="F154" i="46"/>
  <c r="E154" i="46"/>
  <c r="D154" i="46"/>
  <c r="M151" i="46"/>
  <c r="L151" i="46"/>
  <c r="K151" i="46"/>
  <c r="J151" i="46"/>
  <c r="I151" i="46"/>
  <c r="H151" i="46"/>
  <c r="G151" i="46"/>
  <c r="F151" i="46"/>
  <c r="E151" i="46"/>
  <c r="D151" i="46"/>
  <c r="X511" i="46"/>
  <c r="W511" i="46"/>
  <c r="V511" i="46"/>
  <c r="U511" i="46"/>
  <c r="T511" i="46"/>
  <c r="S511" i="46"/>
  <c r="R511" i="46"/>
  <c r="Q511" i="46"/>
  <c r="P511" i="46"/>
  <c r="O511" i="46"/>
  <c r="X508" i="46"/>
  <c r="W508" i="46"/>
  <c r="V508" i="46"/>
  <c r="U508" i="46"/>
  <c r="T508" i="46"/>
  <c r="S508" i="46"/>
  <c r="R508" i="46"/>
  <c r="Q508" i="46"/>
  <c r="P508" i="46"/>
  <c r="O508" i="46"/>
  <c r="X505" i="46"/>
  <c r="W505" i="46"/>
  <c r="V505" i="46"/>
  <c r="U505" i="46"/>
  <c r="T505" i="46"/>
  <c r="S505" i="46"/>
  <c r="R505" i="46"/>
  <c r="Q505" i="46"/>
  <c r="P505" i="46"/>
  <c r="O505" i="46"/>
  <c r="X501" i="46"/>
  <c r="W501" i="46"/>
  <c r="V501" i="46"/>
  <c r="U501" i="46"/>
  <c r="T501" i="46"/>
  <c r="S501" i="46"/>
  <c r="R501" i="46"/>
  <c r="Q501" i="46"/>
  <c r="P501" i="46"/>
  <c r="O501" i="46"/>
  <c r="X498" i="46"/>
  <c r="W498" i="46"/>
  <c r="V498" i="46"/>
  <c r="U498" i="46"/>
  <c r="T498" i="46"/>
  <c r="S498" i="46"/>
  <c r="R498" i="46"/>
  <c r="Q498" i="46"/>
  <c r="P498" i="46"/>
  <c r="O498" i="46"/>
  <c r="X495" i="46"/>
  <c r="W495" i="46"/>
  <c r="V495" i="46"/>
  <c r="U495" i="46"/>
  <c r="T495" i="46"/>
  <c r="S495" i="46"/>
  <c r="R495" i="46"/>
  <c r="Q495" i="46"/>
  <c r="P495" i="46"/>
  <c r="O495" i="46"/>
  <c r="X492" i="46"/>
  <c r="W492" i="46"/>
  <c r="V492" i="46"/>
  <c r="U492" i="46"/>
  <c r="T492" i="46"/>
  <c r="S492" i="46"/>
  <c r="R492" i="46"/>
  <c r="Q492" i="46"/>
  <c r="P492" i="46"/>
  <c r="O492" i="46"/>
  <c r="X489" i="46"/>
  <c r="W489" i="46"/>
  <c r="V489" i="46"/>
  <c r="U489" i="46"/>
  <c r="T489" i="46"/>
  <c r="S489" i="46"/>
  <c r="R489" i="46"/>
  <c r="Q489" i="46"/>
  <c r="P489" i="46"/>
  <c r="O489" i="46"/>
  <c r="X478" i="46"/>
  <c r="W478" i="46"/>
  <c r="V478" i="46"/>
  <c r="U478" i="46"/>
  <c r="T478" i="46"/>
  <c r="S478" i="46"/>
  <c r="R478" i="46"/>
  <c r="Q478" i="46"/>
  <c r="P478" i="46"/>
  <c r="O478" i="46"/>
  <c r="X468" i="46"/>
  <c r="W468" i="46"/>
  <c r="V468" i="46"/>
  <c r="U468" i="46"/>
  <c r="T468" i="46"/>
  <c r="S468" i="46"/>
  <c r="R468" i="46"/>
  <c r="Q468" i="46"/>
  <c r="P468" i="46"/>
  <c r="O468" i="46"/>
  <c r="X465" i="46"/>
  <c r="W465" i="46"/>
  <c r="V465" i="46"/>
  <c r="U465" i="46"/>
  <c r="T465" i="46"/>
  <c r="S465" i="46"/>
  <c r="R465" i="46"/>
  <c r="Q465" i="46"/>
  <c r="P465" i="46"/>
  <c r="O465" i="46"/>
  <c r="X462" i="46"/>
  <c r="W462" i="46"/>
  <c r="V462" i="46"/>
  <c r="U462" i="46"/>
  <c r="T462" i="46"/>
  <c r="S462" i="46"/>
  <c r="R462" i="46"/>
  <c r="Q462" i="46"/>
  <c r="P462" i="46"/>
  <c r="O462" i="46"/>
  <c r="M511" i="46"/>
  <c r="L511" i="46"/>
  <c r="K511" i="46"/>
  <c r="J511" i="46"/>
  <c r="I511" i="46"/>
  <c r="H511" i="46"/>
  <c r="G511" i="46"/>
  <c r="F511" i="46"/>
  <c r="E511" i="46"/>
  <c r="D511" i="46"/>
  <c r="M510" i="46"/>
  <c r="L510" i="46"/>
  <c r="K510" i="46"/>
  <c r="J510" i="46"/>
  <c r="I510" i="46"/>
  <c r="H510" i="46"/>
  <c r="G510" i="46"/>
  <c r="F510" i="46"/>
  <c r="E510" i="46"/>
  <c r="D510" i="46"/>
  <c r="M508" i="46"/>
  <c r="L508" i="46"/>
  <c r="K508" i="46"/>
  <c r="J508" i="46"/>
  <c r="I508" i="46"/>
  <c r="H508" i="46"/>
  <c r="G508" i="46"/>
  <c r="F508" i="46"/>
  <c r="E508" i="46"/>
  <c r="D508" i="46"/>
  <c r="M507" i="46"/>
  <c r="L507" i="46"/>
  <c r="K507" i="46"/>
  <c r="J507" i="46"/>
  <c r="I507" i="46"/>
  <c r="H507" i="46"/>
  <c r="G507" i="46"/>
  <c r="F507" i="46"/>
  <c r="E507" i="46"/>
  <c r="D507" i="46"/>
  <c r="M505" i="46"/>
  <c r="L505" i="46"/>
  <c r="K505" i="46"/>
  <c r="J505" i="46"/>
  <c r="I505" i="46"/>
  <c r="H505" i="46"/>
  <c r="G505" i="46"/>
  <c r="F505" i="46"/>
  <c r="E505" i="46"/>
  <c r="D505" i="46"/>
  <c r="M504" i="46"/>
  <c r="L504" i="46"/>
  <c r="K504" i="46"/>
  <c r="J504" i="46"/>
  <c r="I504" i="46"/>
  <c r="H504" i="46"/>
  <c r="G504" i="46"/>
  <c r="F504" i="46"/>
  <c r="E504" i="46"/>
  <c r="D504" i="46"/>
  <c r="M501" i="46"/>
  <c r="L501" i="46"/>
  <c r="K501" i="46"/>
  <c r="J501" i="46"/>
  <c r="I501" i="46"/>
  <c r="H501" i="46"/>
  <c r="G501" i="46"/>
  <c r="F501" i="46"/>
  <c r="E501" i="46"/>
  <c r="D501" i="46"/>
  <c r="M500" i="46"/>
  <c r="L500" i="46"/>
  <c r="K500" i="46"/>
  <c r="J500" i="46"/>
  <c r="I500" i="46"/>
  <c r="H500" i="46"/>
  <c r="G500" i="46"/>
  <c r="F500" i="46"/>
  <c r="E500" i="46"/>
  <c r="D500" i="46"/>
  <c r="M498" i="46"/>
  <c r="L498" i="46"/>
  <c r="K498" i="46"/>
  <c r="J498" i="46"/>
  <c r="I498" i="46"/>
  <c r="H498" i="46"/>
  <c r="G498" i="46"/>
  <c r="F498" i="46"/>
  <c r="E498" i="46"/>
  <c r="D498" i="46"/>
  <c r="M497" i="46"/>
  <c r="L497" i="46"/>
  <c r="K497" i="46"/>
  <c r="J497" i="46"/>
  <c r="I497" i="46"/>
  <c r="H497" i="46"/>
  <c r="G497" i="46"/>
  <c r="F497" i="46"/>
  <c r="E497" i="46"/>
  <c r="D497" i="46"/>
  <c r="M495" i="46"/>
  <c r="L495" i="46"/>
  <c r="K495" i="46"/>
  <c r="J495" i="46"/>
  <c r="I495" i="46"/>
  <c r="H495" i="46"/>
  <c r="G495" i="46"/>
  <c r="F495" i="46"/>
  <c r="E495" i="46"/>
  <c r="D495" i="46"/>
  <c r="M494" i="46"/>
  <c r="L494" i="46"/>
  <c r="K494" i="46"/>
  <c r="J494" i="46"/>
  <c r="I494" i="46"/>
  <c r="H494" i="46"/>
  <c r="G494" i="46"/>
  <c r="F494" i="46"/>
  <c r="E494" i="46"/>
  <c r="D494" i="46"/>
  <c r="M492" i="46"/>
  <c r="L492" i="46"/>
  <c r="K492" i="46"/>
  <c r="J492" i="46"/>
  <c r="I492" i="46"/>
  <c r="H492" i="46"/>
  <c r="G492" i="46"/>
  <c r="F492" i="46"/>
  <c r="E492" i="46"/>
  <c r="D492" i="46"/>
  <c r="M491" i="46"/>
  <c r="L491" i="46"/>
  <c r="K491" i="46"/>
  <c r="J491" i="46"/>
  <c r="I491" i="46"/>
  <c r="H491" i="46"/>
  <c r="G491" i="46"/>
  <c r="F491" i="46"/>
  <c r="E491" i="46"/>
  <c r="D491" i="46"/>
  <c r="M489" i="46"/>
  <c r="L489" i="46"/>
  <c r="K489" i="46"/>
  <c r="J489" i="46"/>
  <c r="I489" i="46"/>
  <c r="H489" i="46"/>
  <c r="G489" i="46"/>
  <c r="F489" i="46"/>
  <c r="E489" i="46"/>
  <c r="M488" i="46"/>
  <c r="L488" i="46"/>
  <c r="K488" i="46"/>
  <c r="J488" i="46"/>
  <c r="I488" i="46"/>
  <c r="H488" i="46"/>
  <c r="G488" i="46"/>
  <c r="F488" i="46"/>
  <c r="E488" i="46"/>
  <c r="D489" i="46"/>
  <c r="M478" i="46"/>
  <c r="L478" i="46"/>
  <c r="K478" i="46"/>
  <c r="J478" i="46"/>
  <c r="I478" i="46"/>
  <c r="H478" i="46"/>
  <c r="G478" i="46"/>
  <c r="F478" i="46"/>
  <c r="E478" i="46"/>
  <c r="D478" i="46"/>
  <c r="M477" i="46"/>
  <c r="L477" i="46"/>
  <c r="K477" i="46"/>
  <c r="J477" i="46"/>
  <c r="I477" i="46"/>
  <c r="H477" i="46"/>
  <c r="G477" i="46"/>
  <c r="F477" i="46"/>
  <c r="E477" i="46"/>
  <c r="D477" i="46"/>
  <c r="M468" i="46"/>
  <c r="L468" i="46"/>
  <c r="K468" i="46"/>
  <c r="J468" i="46"/>
  <c r="I468" i="46"/>
  <c r="H468" i="46"/>
  <c r="G468" i="46"/>
  <c r="F468" i="46"/>
  <c r="E468" i="46"/>
  <c r="D468" i="46"/>
  <c r="M467" i="46"/>
  <c r="L467" i="46"/>
  <c r="K467" i="46"/>
  <c r="J467" i="46"/>
  <c r="I467" i="46"/>
  <c r="H467" i="46"/>
  <c r="G467" i="46"/>
  <c r="F467" i="46"/>
  <c r="E467" i="46"/>
  <c r="D467" i="46"/>
  <c r="M465" i="46"/>
  <c r="L465" i="46"/>
  <c r="K465" i="46"/>
  <c r="J465" i="46"/>
  <c r="I465" i="46"/>
  <c r="H465" i="46"/>
  <c r="G465" i="46"/>
  <c r="F465" i="46"/>
  <c r="E465" i="46"/>
  <c r="D465" i="46"/>
  <c r="M464" i="46"/>
  <c r="L464" i="46"/>
  <c r="K464" i="46"/>
  <c r="J464" i="46"/>
  <c r="I464" i="46"/>
  <c r="H464" i="46"/>
  <c r="G464" i="46"/>
  <c r="F464" i="46"/>
  <c r="E464" i="46"/>
  <c r="D464" i="46"/>
  <c r="M462" i="46"/>
  <c r="L462" i="46"/>
  <c r="K462" i="46"/>
  <c r="J462" i="46"/>
  <c r="I462" i="46"/>
  <c r="H462" i="46"/>
  <c r="G462" i="46"/>
  <c r="F462" i="46"/>
  <c r="E462" i="46"/>
  <c r="D462" i="46"/>
  <c r="M461" i="46"/>
  <c r="L461" i="46"/>
  <c r="K461" i="46"/>
  <c r="J461" i="46"/>
  <c r="I461" i="46"/>
  <c r="H461" i="46"/>
  <c r="G461" i="46"/>
  <c r="F461" i="46"/>
  <c r="E461" i="46"/>
  <c r="D461" i="46"/>
  <c r="X449" i="46"/>
  <c r="W449" i="46"/>
  <c r="V449" i="46"/>
  <c r="U449" i="46"/>
  <c r="T449" i="46"/>
  <c r="S449" i="46"/>
  <c r="R449" i="46"/>
  <c r="Q449" i="46"/>
  <c r="P449" i="46"/>
  <c r="O449" i="46"/>
  <c r="X448" i="46"/>
  <c r="W448" i="46"/>
  <c r="V448" i="46"/>
  <c r="U448" i="46"/>
  <c r="T448" i="46"/>
  <c r="S448" i="46"/>
  <c r="R448" i="46"/>
  <c r="Q448" i="46"/>
  <c r="P448" i="46"/>
  <c r="O448" i="46"/>
  <c r="X446" i="46"/>
  <c r="W446" i="46"/>
  <c r="V446" i="46"/>
  <c r="U446" i="46"/>
  <c r="T446" i="46"/>
  <c r="S446" i="46"/>
  <c r="R446" i="46"/>
  <c r="Q446" i="46"/>
  <c r="P446" i="46"/>
  <c r="O446" i="46"/>
  <c r="X445" i="46"/>
  <c r="W445" i="46"/>
  <c r="V445" i="46"/>
  <c r="U445" i="46"/>
  <c r="T445" i="46"/>
  <c r="S445" i="46"/>
  <c r="R445" i="46"/>
  <c r="Q445" i="46"/>
  <c r="P445" i="46"/>
  <c r="O445" i="46"/>
  <c r="X443" i="46"/>
  <c r="W443" i="46"/>
  <c r="V443" i="46"/>
  <c r="U443" i="46"/>
  <c r="T443" i="46"/>
  <c r="S443" i="46"/>
  <c r="R443" i="46"/>
  <c r="Q443" i="46"/>
  <c r="P443" i="46"/>
  <c r="O443" i="46"/>
  <c r="X442" i="46"/>
  <c r="W442" i="46"/>
  <c r="V442" i="46"/>
  <c r="U442" i="46"/>
  <c r="T442" i="46"/>
  <c r="S442" i="46"/>
  <c r="R442" i="46"/>
  <c r="Q442" i="46"/>
  <c r="P442" i="46"/>
  <c r="O442" i="46"/>
  <c r="X440" i="46"/>
  <c r="W440" i="46"/>
  <c r="V440" i="46"/>
  <c r="U440" i="46"/>
  <c r="T440" i="46"/>
  <c r="S440" i="46"/>
  <c r="R440" i="46"/>
  <c r="Q440" i="46"/>
  <c r="P440" i="46"/>
  <c r="O440" i="46"/>
  <c r="X439" i="46"/>
  <c r="W439" i="46"/>
  <c r="V439" i="46"/>
  <c r="U439" i="46"/>
  <c r="T439" i="46"/>
  <c r="S439" i="46"/>
  <c r="R439" i="46"/>
  <c r="Q439" i="46"/>
  <c r="P439" i="46"/>
  <c r="O439" i="46"/>
  <c r="X437" i="46"/>
  <c r="W437" i="46"/>
  <c r="V437" i="46"/>
  <c r="U437" i="46"/>
  <c r="T437" i="46"/>
  <c r="S437" i="46"/>
  <c r="R437" i="46"/>
  <c r="Q437" i="46"/>
  <c r="P437" i="46"/>
  <c r="O437" i="46"/>
  <c r="X436" i="46"/>
  <c r="W436" i="46"/>
  <c r="V436" i="46"/>
  <c r="U436" i="46"/>
  <c r="T436" i="46"/>
  <c r="S436" i="46"/>
  <c r="R436" i="46"/>
  <c r="Q436" i="46"/>
  <c r="P436" i="46"/>
  <c r="O436" i="46"/>
  <c r="M449" i="46"/>
  <c r="L449" i="46"/>
  <c r="K449" i="46"/>
  <c r="J449" i="46"/>
  <c r="I449" i="46"/>
  <c r="H449" i="46"/>
  <c r="G449" i="46"/>
  <c r="F449" i="46"/>
  <c r="E449" i="46"/>
  <c r="D449" i="46"/>
  <c r="M448" i="46"/>
  <c r="L448" i="46"/>
  <c r="K448" i="46"/>
  <c r="J448" i="46"/>
  <c r="I448" i="46"/>
  <c r="H448" i="46"/>
  <c r="G448" i="46"/>
  <c r="F448" i="46"/>
  <c r="E448" i="46"/>
  <c r="D448" i="46"/>
  <c r="M446" i="46"/>
  <c r="L446" i="46"/>
  <c r="K446" i="46"/>
  <c r="J446" i="46"/>
  <c r="I446" i="46"/>
  <c r="H446" i="46"/>
  <c r="G446" i="46"/>
  <c r="F446" i="46"/>
  <c r="E446" i="46"/>
  <c r="D446" i="46"/>
  <c r="M445" i="46"/>
  <c r="L445" i="46"/>
  <c r="K445" i="46"/>
  <c r="J445" i="46"/>
  <c r="I445" i="46"/>
  <c r="H445" i="46"/>
  <c r="G445" i="46"/>
  <c r="F445" i="46"/>
  <c r="E445" i="46"/>
  <c r="D445" i="46"/>
  <c r="M443" i="46"/>
  <c r="L443" i="46"/>
  <c r="K443" i="46"/>
  <c r="J443" i="46"/>
  <c r="I443" i="46"/>
  <c r="H443" i="46"/>
  <c r="G443" i="46"/>
  <c r="F443" i="46"/>
  <c r="E443" i="46"/>
  <c r="D443" i="46"/>
  <c r="M442" i="46"/>
  <c r="L442" i="46"/>
  <c r="K442" i="46"/>
  <c r="J442" i="46"/>
  <c r="I442" i="46"/>
  <c r="H442" i="46"/>
  <c r="G442" i="46"/>
  <c r="F442" i="46"/>
  <c r="E442" i="46"/>
  <c r="D442" i="46"/>
  <c r="M440" i="46"/>
  <c r="L440" i="46"/>
  <c r="K440" i="46"/>
  <c r="J440" i="46"/>
  <c r="I440" i="46"/>
  <c r="H440" i="46"/>
  <c r="G440" i="46"/>
  <c r="F440" i="46"/>
  <c r="E440" i="46"/>
  <c r="D440" i="46"/>
  <c r="M439" i="46"/>
  <c r="L439" i="46"/>
  <c r="K439" i="46"/>
  <c r="J439" i="46"/>
  <c r="I439" i="46"/>
  <c r="H439" i="46"/>
  <c r="G439" i="46"/>
  <c r="F439" i="46"/>
  <c r="E439" i="46"/>
  <c r="D439" i="46"/>
  <c r="M437" i="46"/>
  <c r="L437" i="46"/>
  <c r="K437" i="46"/>
  <c r="J437" i="46"/>
  <c r="I437" i="46"/>
  <c r="H437" i="46"/>
  <c r="G437" i="46"/>
  <c r="F437" i="46"/>
  <c r="E437" i="46"/>
  <c r="D437" i="46"/>
  <c r="M436" i="46"/>
  <c r="L436" i="46"/>
  <c r="K436" i="46"/>
  <c r="J436" i="46"/>
  <c r="I436" i="46"/>
  <c r="H436" i="46"/>
  <c r="G436" i="46"/>
  <c r="F436" i="46"/>
  <c r="E436" i="46"/>
  <c r="D436" i="46"/>
  <c r="X477" i="46"/>
  <c r="W477" i="46"/>
  <c r="V477" i="46"/>
  <c r="U477" i="46"/>
  <c r="T477" i="46"/>
  <c r="S477" i="46"/>
  <c r="R477" i="46"/>
  <c r="Q477" i="46"/>
  <c r="P477" i="46"/>
  <c r="O477" i="46"/>
  <c r="X458" i="46"/>
  <c r="W458" i="46"/>
  <c r="V458" i="46"/>
  <c r="U458" i="46"/>
  <c r="T458" i="46"/>
  <c r="S458" i="46"/>
  <c r="R458" i="46"/>
  <c r="Q458" i="46"/>
  <c r="P458" i="46"/>
  <c r="O458" i="46"/>
  <c r="M458" i="46"/>
  <c r="L458" i="46"/>
  <c r="K458" i="46"/>
  <c r="J458" i="46"/>
  <c r="I458" i="46"/>
  <c r="H458" i="46"/>
  <c r="G458" i="46"/>
  <c r="F458" i="46"/>
  <c r="E458" i="46"/>
  <c r="D458" i="46"/>
  <c r="X457" i="46"/>
  <c r="W457" i="46"/>
  <c r="V457" i="46"/>
  <c r="U457" i="46"/>
  <c r="T457" i="46"/>
  <c r="S457" i="46"/>
  <c r="R457" i="46"/>
  <c r="Q457" i="46"/>
  <c r="P457" i="46"/>
  <c r="O457" i="46"/>
  <c r="M457" i="46"/>
  <c r="L457" i="46"/>
  <c r="K457" i="46"/>
  <c r="J457" i="46"/>
  <c r="I457" i="46"/>
  <c r="H457" i="46"/>
  <c r="G457" i="46"/>
  <c r="F457" i="46"/>
  <c r="E457" i="46"/>
  <c r="D457" i="46"/>
  <c r="X455" i="46"/>
  <c r="W455" i="46"/>
  <c r="V455" i="46"/>
  <c r="U455" i="46"/>
  <c r="T455" i="46"/>
  <c r="S455" i="46"/>
  <c r="R455" i="46"/>
  <c r="Q455" i="46"/>
  <c r="P455" i="46"/>
  <c r="O455" i="46"/>
  <c r="M455" i="46"/>
  <c r="L455" i="46"/>
  <c r="K455" i="46"/>
  <c r="J455" i="46"/>
  <c r="I455" i="46"/>
  <c r="H455" i="46"/>
  <c r="G455" i="46"/>
  <c r="F455" i="46"/>
  <c r="E455" i="46"/>
  <c r="D455" i="46"/>
  <c r="X454" i="46"/>
  <c r="W454" i="46"/>
  <c r="V454" i="46"/>
  <c r="U454" i="46"/>
  <c r="T454" i="46"/>
  <c r="S454" i="46"/>
  <c r="R454" i="46"/>
  <c r="Q454" i="46"/>
  <c r="P454" i="46"/>
  <c r="O454" i="46"/>
  <c r="M454" i="46"/>
  <c r="L454" i="46"/>
  <c r="K454" i="46"/>
  <c r="J454" i="46"/>
  <c r="I454" i="46"/>
  <c r="H454" i="46"/>
  <c r="G454" i="46"/>
  <c r="F454" i="46"/>
  <c r="E454" i="46"/>
  <c r="D454" i="46"/>
  <c r="X452" i="46"/>
  <c r="W452" i="46"/>
  <c r="V452" i="46"/>
  <c r="U452" i="46"/>
  <c r="T452" i="46"/>
  <c r="S452" i="46"/>
  <c r="R452" i="46"/>
  <c r="Q452" i="46"/>
  <c r="P452" i="46"/>
  <c r="O452" i="46"/>
  <c r="M452" i="46"/>
  <c r="L452" i="46"/>
  <c r="K452" i="46"/>
  <c r="J452" i="46"/>
  <c r="I452" i="46"/>
  <c r="H452" i="46"/>
  <c r="G452" i="46"/>
  <c r="F452" i="46"/>
  <c r="E452" i="46"/>
  <c r="D452" i="46"/>
  <c r="X451" i="46"/>
  <c r="W451" i="46"/>
  <c r="V451" i="46"/>
  <c r="U451" i="46"/>
  <c r="T451" i="46"/>
  <c r="S451" i="46"/>
  <c r="R451" i="46"/>
  <c r="Q451" i="46"/>
  <c r="P451" i="46"/>
  <c r="O451" i="46"/>
  <c r="M451" i="46"/>
  <c r="L451" i="46"/>
  <c r="K451" i="46"/>
  <c r="J451" i="46"/>
  <c r="I451" i="46"/>
  <c r="H451" i="46"/>
  <c r="G451" i="46"/>
  <c r="F451" i="46"/>
  <c r="E451" i="46"/>
  <c r="D451" i="46"/>
  <c r="X433" i="46"/>
  <c r="W433" i="46"/>
  <c r="V433" i="46"/>
  <c r="U433" i="46"/>
  <c r="T433" i="46"/>
  <c r="S433" i="46"/>
  <c r="R433" i="46"/>
  <c r="Q433" i="46"/>
  <c r="P433" i="46"/>
  <c r="O433" i="46"/>
  <c r="M433" i="46"/>
  <c r="L433" i="46"/>
  <c r="K433" i="46"/>
  <c r="J433" i="46"/>
  <c r="I433" i="46"/>
  <c r="H433" i="46"/>
  <c r="G433" i="46"/>
  <c r="F433" i="46"/>
  <c r="E433" i="46"/>
  <c r="D433" i="46"/>
  <c r="X432" i="46"/>
  <c r="W432" i="46"/>
  <c r="V432" i="46"/>
  <c r="U432" i="46"/>
  <c r="T432" i="46"/>
  <c r="S432" i="46"/>
  <c r="R432" i="46"/>
  <c r="Q432" i="46"/>
  <c r="P432" i="46"/>
  <c r="O432" i="46"/>
  <c r="M432" i="46"/>
  <c r="L432" i="46"/>
  <c r="K432" i="46"/>
  <c r="J432" i="46"/>
  <c r="I432" i="46"/>
  <c r="H432" i="46"/>
  <c r="G432" i="46"/>
  <c r="F432" i="46"/>
  <c r="E432" i="46"/>
  <c r="D432" i="46"/>
  <c r="X430" i="46"/>
  <c r="W430" i="46"/>
  <c r="V430" i="46"/>
  <c r="U430" i="46"/>
  <c r="T430" i="46"/>
  <c r="S430" i="46"/>
  <c r="R430" i="46"/>
  <c r="Q430" i="46"/>
  <c r="P430" i="46"/>
  <c r="O430" i="46"/>
  <c r="M430" i="46"/>
  <c r="L430" i="46"/>
  <c r="K430" i="46"/>
  <c r="J430" i="46"/>
  <c r="I430" i="46"/>
  <c r="H430" i="46"/>
  <c r="G430" i="46"/>
  <c r="F430" i="46"/>
  <c r="E430" i="46"/>
  <c r="D430" i="46"/>
  <c r="X429" i="46"/>
  <c r="W429" i="46"/>
  <c r="V429" i="46"/>
  <c r="U429" i="46"/>
  <c r="T429" i="46"/>
  <c r="S429" i="46"/>
  <c r="R429" i="46"/>
  <c r="Q429" i="46"/>
  <c r="P429" i="46"/>
  <c r="O429" i="46"/>
  <c r="M429" i="46"/>
  <c r="L429" i="46"/>
  <c r="K429" i="46"/>
  <c r="J429" i="46"/>
  <c r="I429" i="46"/>
  <c r="H429" i="46"/>
  <c r="G429" i="46"/>
  <c r="F429" i="46"/>
  <c r="E429" i="46"/>
  <c r="D429" i="46"/>
  <c r="X427" i="46"/>
  <c r="W427" i="46"/>
  <c r="V427" i="46"/>
  <c r="U427" i="46"/>
  <c r="T427" i="46"/>
  <c r="S427" i="46"/>
  <c r="R427" i="46"/>
  <c r="Q427" i="46"/>
  <c r="P427" i="46"/>
  <c r="O427" i="46"/>
  <c r="M427" i="46"/>
  <c r="L427" i="46"/>
  <c r="K427" i="46"/>
  <c r="J427" i="46"/>
  <c r="I427" i="46"/>
  <c r="H427" i="46"/>
  <c r="G427" i="46"/>
  <c r="F427" i="46"/>
  <c r="E427" i="46"/>
  <c r="D427" i="46"/>
  <c r="X426" i="46"/>
  <c r="W426" i="46"/>
  <c r="V426" i="46"/>
  <c r="U426" i="46"/>
  <c r="T426" i="46"/>
  <c r="S426" i="46"/>
  <c r="R426" i="46"/>
  <c r="Q426" i="46"/>
  <c r="P426" i="46"/>
  <c r="O426" i="46"/>
  <c r="M426" i="46"/>
  <c r="L426" i="46"/>
  <c r="K426" i="46"/>
  <c r="J426" i="46"/>
  <c r="I426" i="46"/>
  <c r="H426" i="46"/>
  <c r="G426" i="46"/>
  <c r="F426" i="46"/>
  <c r="E426" i="46"/>
  <c r="D426" i="46"/>
  <c r="X424" i="46"/>
  <c r="W424" i="46"/>
  <c r="V424" i="46"/>
  <c r="U424" i="46"/>
  <c r="T424" i="46"/>
  <c r="S424" i="46"/>
  <c r="R424" i="46"/>
  <c r="Q424" i="46"/>
  <c r="P424" i="46"/>
  <c r="O424" i="46"/>
  <c r="M424" i="46"/>
  <c r="L424" i="46"/>
  <c r="K424" i="46"/>
  <c r="J424" i="46"/>
  <c r="I424" i="46"/>
  <c r="H424" i="46"/>
  <c r="G424" i="46"/>
  <c r="F424" i="46"/>
  <c r="E424" i="46"/>
  <c r="D424" i="46"/>
  <c r="X423" i="46"/>
  <c r="W423" i="46"/>
  <c r="V423" i="46"/>
  <c r="U423" i="46"/>
  <c r="T423" i="46"/>
  <c r="S423" i="46"/>
  <c r="R423" i="46"/>
  <c r="Q423" i="46"/>
  <c r="P423" i="46"/>
  <c r="O423" i="46"/>
  <c r="M423" i="46"/>
  <c r="L423" i="46"/>
  <c r="K423" i="46"/>
  <c r="J423" i="46"/>
  <c r="I423" i="46"/>
  <c r="H423" i="46"/>
  <c r="G423" i="46"/>
  <c r="F423" i="46"/>
  <c r="E423" i="46"/>
  <c r="D423" i="46"/>
  <c r="X421" i="46"/>
  <c r="W421" i="46"/>
  <c r="V421" i="46"/>
  <c r="U421" i="46"/>
  <c r="T421" i="46"/>
  <c r="S421" i="46"/>
  <c r="R421" i="46"/>
  <c r="Q421" i="46"/>
  <c r="P421" i="46"/>
  <c r="O421" i="46"/>
  <c r="M421" i="46"/>
  <c r="L421" i="46"/>
  <c r="K421" i="46"/>
  <c r="J421" i="46"/>
  <c r="I421" i="46"/>
  <c r="H421" i="46"/>
  <c r="G421" i="46"/>
  <c r="F421" i="46"/>
  <c r="E421" i="46"/>
  <c r="D421" i="46"/>
  <c r="X420" i="46"/>
  <c r="W420" i="46"/>
  <c r="V420" i="46"/>
  <c r="U420" i="46"/>
  <c r="T420" i="46"/>
  <c r="S420" i="46"/>
  <c r="R420" i="46"/>
  <c r="Q420" i="46"/>
  <c r="P420" i="46"/>
  <c r="O420" i="46"/>
  <c r="M420" i="46"/>
  <c r="L420" i="46"/>
  <c r="K420" i="46"/>
  <c r="J420" i="46"/>
  <c r="I420" i="46"/>
  <c r="H420" i="46"/>
  <c r="G420" i="46"/>
  <c r="F420" i="46"/>
  <c r="E420" i="46"/>
  <c r="D420" i="46"/>
  <c r="X418" i="46"/>
  <c r="W418" i="46"/>
  <c r="V418" i="46"/>
  <c r="U418" i="46"/>
  <c r="T418" i="46"/>
  <c r="S418" i="46"/>
  <c r="R418" i="46"/>
  <c r="Q418" i="46"/>
  <c r="P418" i="46"/>
  <c r="O418" i="46"/>
  <c r="M418" i="46"/>
  <c r="L418" i="46"/>
  <c r="K418" i="46"/>
  <c r="J418" i="46"/>
  <c r="I418" i="46"/>
  <c r="H418" i="46"/>
  <c r="G418" i="46"/>
  <c r="F418" i="46"/>
  <c r="E418" i="46"/>
  <c r="D418" i="46"/>
  <c r="X417" i="46"/>
  <c r="W417" i="46"/>
  <c r="V417" i="46"/>
  <c r="U417" i="46"/>
  <c r="T417" i="46"/>
  <c r="S417" i="46"/>
  <c r="R417" i="46"/>
  <c r="Q417" i="46"/>
  <c r="P417" i="46"/>
  <c r="O417" i="46"/>
  <c r="M417" i="46"/>
  <c r="L417" i="46"/>
  <c r="K417" i="46"/>
  <c r="J417" i="46"/>
  <c r="I417" i="46"/>
  <c r="H417" i="46"/>
  <c r="G417" i="46"/>
  <c r="F417" i="46"/>
  <c r="E417" i="46"/>
  <c r="D417" i="46"/>
  <c r="X415" i="46"/>
  <c r="W415" i="46"/>
  <c r="V415" i="46"/>
  <c r="U415" i="46"/>
  <c r="T415" i="46"/>
  <c r="S415" i="46"/>
  <c r="R415" i="46"/>
  <c r="Q415" i="46"/>
  <c r="P415" i="46"/>
  <c r="O415" i="46"/>
  <c r="M415" i="46"/>
  <c r="L415" i="46"/>
  <c r="K415" i="46"/>
  <c r="J415" i="46"/>
  <c r="I415" i="46"/>
  <c r="H415" i="46"/>
  <c r="G415" i="46"/>
  <c r="F415" i="46"/>
  <c r="E415" i="46"/>
  <c r="D415" i="46"/>
  <c r="X414" i="46"/>
  <c r="W414" i="46"/>
  <c r="V414" i="46"/>
  <c r="U414" i="46"/>
  <c r="T414" i="46"/>
  <c r="S414" i="46"/>
  <c r="R414" i="46"/>
  <c r="Q414" i="46"/>
  <c r="P414" i="46"/>
  <c r="O414" i="46"/>
  <c r="M414" i="46"/>
  <c r="L414" i="46"/>
  <c r="K414" i="46"/>
  <c r="J414" i="46"/>
  <c r="I414" i="46"/>
  <c r="H414" i="46"/>
  <c r="G414" i="46"/>
  <c r="F414" i="46"/>
  <c r="E414" i="46"/>
  <c r="D414" i="46"/>
  <c r="X412" i="46"/>
  <c r="W412" i="46"/>
  <c r="V412" i="46"/>
  <c r="U412" i="46"/>
  <c r="T412" i="46"/>
  <c r="S412" i="46"/>
  <c r="R412" i="46"/>
  <c r="Q412" i="46"/>
  <c r="P412" i="46"/>
  <c r="O412" i="46"/>
  <c r="M412" i="46"/>
  <c r="L412" i="46"/>
  <c r="K412" i="46"/>
  <c r="J412" i="46"/>
  <c r="I412" i="46"/>
  <c r="H412" i="46"/>
  <c r="G412" i="46"/>
  <c r="F412" i="46"/>
  <c r="E412" i="46"/>
  <c r="D412" i="46"/>
  <c r="X411" i="46"/>
  <c r="W411" i="46"/>
  <c r="V411" i="46"/>
  <c r="U411" i="46"/>
  <c r="T411" i="46"/>
  <c r="S411" i="46"/>
  <c r="R411" i="46"/>
  <c r="Q411" i="46"/>
  <c r="P411" i="46"/>
  <c r="O411" i="46"/>
  <c r="M411" i="46"/>
  <c r="L411" i="46"/>
  <c r="K411" i="46"/>
  <c r="J411" i="46"/>
  <c r="I411" i="46"/>
  <c r="H411" i="46"/>
  <c r="G411" i="46"/>
  <c r="F411" i="46"/>
  <c r="E411" i="46"/>
  <c r="D411" i="46"/>
  <c r="X409" i="46"/>
  <c r="W409" i="46"/>
  <c r="V409" i="46"/>
  <c r="U409" i="46"/>
  <c r="T409" i="46"/>
  <c r="S409" i="46"/>
  <c r="R409" i="46"/>
  <c r="Q409" i="46"/>
  <c r="P409" i="46"/>
  <c r="O409" i="46"/>
  <c r="M409" i="46"/>
  <c r="L409" i="46"/>
  <c r="K409" i="46"/>
  <c r="J409" i="46"/>
  <c r="I409" i="46"/>
  <c r="H409" i="46"/>
  <c r="G409" i="46"/>
  <c r="F409" i="46"/>
  <c r="E409" i="46"/>
  <c r="M408" i="46"/>
  <c r="L408" i="46"/>
  <c r="K408" i="46"/>
  <c r="J408" i="46"/>
  <c r="I408" i="46"/>
  <c r="H408" i="46"/>
  <c r="G408" i="46"/>
  <c r="F408" i="46"/>
  <c r="E408" i="46"/>
  <c r="D409" i="46"/>
  <c r="M382" i="46"/>
  <c r="L382" i="46"/>
  <c r="K382" i="46"/>
  <c r="J382" i="46"/>
  <c r="I382" i="46"/>
  <c r="H382" i="46"/>
  <c r="G382" i="46"/>
  <c r="F382" i="46"/>
  <c r="E382" i="46"/>
  <c r="D382" i="46"/>
  <c r="M379" i="46"/>
  <c r="L379" i="46"/>
  <c r="K379" i="46"/>
  <c r="J379" i="46"/>
  <c r="I379" i="46"/>
  <c r="H379" i="46"/>
  <c r="G379" i="46"/>
  <c r="F379" i="46"/>
  <c r="E379" i="46"/>
  <c r="D379" i="46"/>
  <c r="M376" i="46"/>
  <c r="L376" i="46"/>
  <c r="K376" i="46"/>
  <c r="J376" i="46"/>
  <c r="I376" i="46"/>
  <c r="H376" i="46"/>
  <c r="G376" i="46"/>
  <c r="F376" i="46"/>
  <c r="E376" i="46"/>
  <c r="D376" i="46"/>
  <c r="M372" i="46"/>
  <c r="L372" i="46"/>
  <c r="K372" i="46"/>
  <c r="J372" i="46"/>
  <c r="I372" i="46"/>
  <c r="H372" i="46"/>
  <c r="G372" i="46"/>
  <c r="F372" i="46"/>
  <c r="E372" i="46"/>
  <c r="D372" i="46"/>
  <c r="M369" i="46"/>
  <c r="L369" i="46"/>
  <c r="K369" i="46"/>
  <c r="J369" i="46"/>
  <c r="I369" i="46"/>
  <c r="H369" i="46"/>
  <c r="G369" i="46"/>
  <c r="F369" i="46"/>
  <c r="E369" i="46"/>
  <c r="D369" i="46"/>
  <c r="M366" i="46"/>
  <c r="L366" i="46"/>
  <c r="K366" i="46"/>
  <c r="J366" i="46"/>
  <c r="I366" i="46"/>
  <c r="H366" i="46"/>
  <c r="G366" i="46"/>
  <c r="F366" i="46"/>
  <c r="E366" i="46"/>
  <c r="D366" i="46"/>
  <c r="M363" i="46"/>
  <c r="L363" i="46"/>
  <c r="K363" i="46"/>
  <c r="J363" i="46"/>
  <c r="I363" i="46"/>
  <c r="H363" i="46"/>
  <c r="G363" i="46"/>
  <c r="F363" i="46"/>
  <c r="E363" i="46"/>
  <c r="D363" i="46"/>
  <c r="M360" i="46"/>
  <c r="L360" i="46"/>
  <c r="K360" i="46"/>
  <c r="J360" i="46"/>
  <c r="I360" i="46"/>
  <c r="H360" i="46"/>
  <c r="G360" i="46"/>
  <c r="F360" i="46"/>
  <c r="E360" i="46"/>
  <c r="D360" i="46"/>
  <c r="M349" i="46"/>
  <c r="L349" i="46"/>
  <c r="K349" i="46"/>
  <c r="J349" i="46"/>
  <c r="I349" i="46"/>
  <c r="H349" i="46"/>
  <c r="G349" i="46"/>
  <c r="F349" i="46"/>
  <c r="E349" i="46"/>
  <c r="D349" i="46"/>
  <c r="M339" i="46"/>
  <c r="L339" i="46"/>
  <c r="K339" i="46"/>
  <c r="J339" i="46"/>
  <c r="I339" i="46"/>
  <c r="H339" i="46"/>
  <c r="G339" i="46"/>
  <c r="F339" i="46"/>
  <c r="E339" i="46"/>
  <c r="D339" i="46"/>
  <c r="M336" i="46"/>
  <c r="L336" i="46"/>
  <c r="K336" i="46"/>
  <c r="J336" i="46"/>
  <c r="I336" i="46"/>
  <c r="H336" i="46"/>
  <c r="G336" i="46"/>
  <c r="F336" i="46"/>
  <c r="E336" i="46"/>
  <c r="D336" i="46"/>
  <c r="M333" i="46"/>
  <c r="L333" i="46"/>
  <c r="K333" i="46"/>
  <c r="J333" i="46"/>
  <c r="I333" i="46"/>
  <c r="H333" i="46"/>
  <c r="G333" i="46"/>
  <c r="F333" i="46"/>
  <c r="E333" i="46"/>
  <c r="D333" i="46"/>
  <c r="M329" i="46"/>
  <c r="L329" i="46"/>
  <c r="K329" i="46"/>
  <c r="J329" i="46"/>
  <c r="I329" i="46"/>
  <c r="H329" i="46"/>
  <c r="G329" i="46"/>
  <c r="F329" i="46"/>
  <c r="E329" i="46"/>
  <c r="D329" i="46"/>
  <c r="M323" i="46"/>
  <c r="L323" i="46"/>
  <c r="K323" i="46"/>
  <c r="J323" i="46"/>
  <c r="I323" i="46"/>
  <c r="H323" i="46"/>
  <c r="G323" i="46"/>
  <c r="F323" i="46"/>
  <c r="E323" i="46"/>
  <c r="D323" i="46"/>
  <c r="M326" i="46"/>
  <c r="L326" i="46"/>
  <c r="K326" i="46"/>
  <c r="J326" i="46"/>
  <c r="I326" i="46"/>
  <c r="H326" i="46"/>
  <c r="G326" i="46"/>
  <c r="F326" i="46"/>
  <c r="E326" i="46"/>
  <c r="D326" i="46"/>
  <c r="M320" i="46"/>
  <c r="L320" i="46"/>
  <c r="K320" i="46"/>
  <c r="J320" i="46"/>
  <c r="I320" i="46"/>
  <c r="H320" i="46"/>
  <c r="G320" i="46"/>
  <c r="F320" i="46"/>
  <c r="E320" i="46"/>
  <c r="D320" i="46"/>
  <c r="M317" i="46"/>
  <c r="L317" i="46"/>
  <c r="K317" i="46"/>
  <c r="J317" i="46"/>
  <c r="I317" i="46"/>
  <c r="H317" i="46"/>
  <c r="G317" i="46"/>
  <c r="F317" i="46"/>
  <c r="E317" i="46"/>
  <c r="D317" i="46"/>
  <c r="M314" i="46"/>
  <c r="L314" i="46"/>
  <c r="K314" i="46"/>
  <c r="J314" i="46"/>
  <c r="I314" i="46"/>
  <c r="H314" i="46"/>
  <c r="G314" i="46"/>
  <c r="F314" i="46"/>
  <c r="E314" i="46"/>
  <c r="D314" i="46"/>
  <c r="M311" i="46"/>
  <c r="L311" i="46"/>
  <c r="K311" i="46"/>
  <c r="J311" i="46"/>
  <c r="I311" i="46"/>
  <c r="H311" i="46"/>
  <c r="G311" i="46"/>
  <c r="F311" i="46"/>
  <c r="E311" i="46"/>
  <c r="D311" i="46"/>
  <c r="M308" i="46"/>
  <c r="L308" i="46"/>
  <c r="K308" i="46"/>
  <c r="J308" i="46"/>
  <c r="I308" i="46"/>
  <c r="H308" i="46"/>
  <c r="G308" i="46"/>
  <c r="F308" i="46"/>
  <c r="E308" i="46"/>
  <c r="D308" i="46"/>
  <c r="M304" i="46"/>
  <c r="L304" i="46"/>
  <c r="K304" i="46"/>
  <c r="J304" i="46"/>
  <c r="I304" i="46"/>
  <c r="H304" i="46"/>
  <c r="G304" i="46"/>
  <c r="F304" i="46"/>
  <c r="E304" i="46"/>
  <c r="D304" i="46"/>
  <c r="M301" i="46"/>
  <c r="L301" i="46"/>
  <c r="K301" i="46"/>
  <c r="J301" i="46"/>
  <c r="I301" i="46"/>
  <c r="H301" i="46"/>
  <c r="G301" i="46"/>
  <c r="F301" i="46"/>
  <c r="E301" i="46"/>
  <c r="D301" i="46"/>
  <c r="M298" i="46"/>
  <c r="L298" i="46"/>
  <c r="K298" i="46"/>
  <c r="J298" i="46"/>
  <c r="I298" i="46"/>
  <c r="H298" i="46"/>
  <c r="G298" i="46"/>
  <c r="F298" i="46"/>
  <c r="E298" i="46"/>
  <c r="D298" i="46"/>
  <c r="M295" i="46"/>
  <c r="L295" i="46"/>
  <c r="K295" i="46"/>
  <c r="J295" i="46"/>
  <c r="I295" i="46"/>
  <c r="H295" i="46"/>
  <c r="G295" i="46"/>
  <c r="F295" i="46"/>
  <c r="E295" i="46"/>
  <c r="D295" i="46"/>
  <c r="M292" i="46"/>
  <c r="L292" i="46"/>
  <c r="K292" i="46"/>
  <c r="J292" i="46"/>
  <c r="I292" i="46"/>
  <c r="H292" i="46"/>
  <c r="G292" i="46"/>
  <c r="F292" i="46"/>
  <c r="E292" i="46"/>
  <c r="D292" i="46"/>
  <c r="M289" i="46"/>
  <c r="L289" i="46"/>
  <c r="K289" i="46"/>
  <c r="J289" i="46"/>
  <c r="I289" i="46"/>
  <c r="H289" i="46"/>
  <c r="G289" i="46"/>
  <c r="F289" i="46"/>
  <c r="E289" i="46"/>
  <c r="D289" i="46"/>
  <c r="M286" i="46"/>
  <c r="L286" i="46"/>
  <c r="K286" i="46"/>
  <c r="J286" i="46"/>
  <c r="I286" i="46"/>
  <c r="H286" i="46"/>
  <c r="G286" i="46"/>
  <c r="F286" i="46"/>
  <c r="E286" i="46"/>
  <c r="D286" i="46"/>
  <c r="M283" i="46"/>
  <c r="L283" i="46"/>
  <c r="K283" i="46"/>
  <c r="J283" i="46"/>
  <c r="I283" i="46"/>
  <c r="H283" i="46"/>
  <c r="G283" i="46"/>
  <c r="F283" i="46"/>
  <c r="E283" i="46"/>
  <c r="D283" i="46"/>
  <c r="M280" i="46"/>
  <c r="L280" i="46"/>
  <c r="K280" i="46"/>
  <c r="J280" i="46"/>
  <c r="I280" i="46"/>
  <c r="H280" i="46"/>
  <c r="G280" i="46"/>
  <c r="F280" i="46"/>
  <c r="E280" i="46"/>
  <c r="D280" i="46"/>
  <c r="X125" i="46"/>
  <c r="W125" i="46"/>
  <c r="V125" i="46"/>
  <c r="U125" i="46"/>
  <c r="T125" i="46"/>
  <c r="S125" i="46"/>
  <c r="R125" i="46"/>
  <c r="Q125" i="46"/>
  <c r="P125" i="46"/>
  <c r="O125" i="46"/>
  <c r="X124" i="46"/>
  <c r="W124" i="46"/>
  <c r="V124" i="46"/>
  <c r="U124" i="46"/>
  <c r="T124" i="46"/>
  <c r="S124" i="46"/>
  <c r="R124" i="46"/>
  <c r="Q124" i="46"/>
  <c r="P124" i="46"/>
  <c r="O124" i="46"/>
  <c r="X122" i="46"/>
  <c r="W122" i="46"/>
  <c r="V122" i="46"/>
  <c r="U122" i="46"/>
  <c r="T122" i="46"/>
  <c r="S122" i="46"/>
  <c r="R122" i="46"/>
  <c r="Q122" i="46"/>
  <c r="P122" i="46"/>
  <c r="O122" i="46"/>
  <c r="X121" i="46"/>
  <c r="W121" i="46"/>
  <c r="V121" i="46"/>
  <c r="U121" i="46"/>
  <c r="T121" i="46"/>
  <c r="S121" i="46"/>
  <c r="R121" i="46"/>
  <c r="Q121" i="46"/>
  <c r="P121" i="46"/>
  <c r="O121" i="46"/>
  <c r="X119" i="46"/>
  <c r="W119" i="46"/>
  <c r="V119" i="46"/>
  <c r="U119" i="46"/>
  <c r="T119" i="46"/>
  <c r="S119" i="46"/>
  <c r="R119" i="46"/>
  <c r="Q119" i="46"/>
  <c r="P119" i="46"/>
  <c r="O119" i="46"/>
  <c r="X118" i="46"/>
  <c r="W118" i="46"/>
  <c r="V118" i="46"/>
  <c r="U118" i="46"/>
  <c r="T118" i="46"/>
  <c r="S118" i="46"/>
  <c r="R118" i="46"/>
  <c r="Q118" i="46"/>
  <c r="P118" i="46"/>
  <c r="O118" i="46"/>
  <c r="X115" i="46"/>
  <c r="W115" i="46"/>
  <c r="V115" i="46"/>
  <c r="U115" i="46"/>
  <c r="T115" i="46"/>
  <c r="S115" i="46"/>
  <c r="R115" i="46"/>
  <c r="Q115" i="46"/>
  <c r="P115" i="46"/>
  <c r="O115" i="46"/>
  <c r="X114" i="46"/>
  <c r="W114" i="46"/>
  <c r="V114" i="46"/>
  <c r="U114" i="46"/>
  <c r="T114" i="46"/>
  <c r="S114" i="46"/>
  <c r="R114" i="46"/>
  <c r="Q114" i="46"/>
  <c r="P114" i="46"/>
  <c r="O114" i="46"/>
  <c r="X112" i="46"/>
  <c r="W112" i="46"/>
  <c r="V112" i="46"/>
  <c r="U112" i="46"/>
  <c r="T112" i="46"/>
  <c r="S112" i="46"/>
  <c r="R112" i="46"/>
  <c r="Q112" i="46"/>
  <c r="P112" i="46"/>
  <c r="O112" i="46"/>
  <c r="X111" i="46"/>
  <c r="W111" i="46"/>
  <c r="V111" i="46"/>
  <c r="U111" i="46"/>
  <c r="T111" i="46"/>
  <c r="S111" i="46"/>
  <c r="R111" i="46"/>
  <c r="Q111" i="46"/>
  <c r="P111" i="46"/>
  <c r="O111" i="46"/>
  <c r="X109" i="46"/>
  <c r="W109" i="46"/>
  <c r="V109" i="46"/>
  <c r="U109" i="46"/>
  <c r="T109" i="46"/>
  <c r="S109" i="46"/>
  <c r="R109" i="46"/>
  <c r="Q109" i="46"/>
  <c r="P109" i="46"/>
  <c r="O109" i="46"/>
  <c r="X108" i="46"/>
  <c r="W108" i="46"/>
  <c r="V108" i="46"/>
  <c r="U108" i="46"/>
  <c r="T108" i="46"/>
  <c r="S108" i="46"/>
  <c r="R108" i="46"/>
  <c r="Q108" i="46"/>
  <c r="P108" i="46"/>
  <c r="O108" i="46"/>
  <c r="X92" i="46"/>
  <c r="W92" i="46"/>
  <c r="V92" i="46"/>
  <c r="U92" i="46"/>
  <c r="T92" i="46"/>
  <c r="S92" i="46"/>
  <c r="R92" i="46"/>
  <c r="Q92" i="46"/>
  <c r="P92" i="46"/>
  <c r="O92" i="46"/>
  <c r="X91" i="46"/>
  <c r="W91" i="46"/>
  <c r="V91" i="46"/>
  <c r="U91" i="46"/>
  <c r="T91" i="46"/>
  <c r="S91" i="46"/>
  <c r="R91" i="46"/>
  <c r="Q91" i="46"/>
  <c r="P91" i="46"/>
  <c r="O91" i="46"/>
  <c r="X82" i="46"/>
  <c r="W82" i="46"/>
  <c r="V82" i="46"/>
  <c r="U82" i="46"/>
  <c r="T82" i="46"/>
  <c r="S82" i="46"/>
  <c r="R82" i="46"/>
  <c r="Q82" i="46"/>
  <c r="P82" i="46"/>
  <c r="O82" i="46"/>
  <c r="X81" i="46"/>
  <c r="W81" i="46"/>
  <c r="V81" i="46"/>
  <c r="U81" i="46"/>
  <c r="T81" i="46"/>
  <c r="S81" i="46"/>
  <c r="R81" i="46"/>
  <c r="Q81" i="46"/>
  <c r="P81" i="46"/>
  <c r="O81" i="46"/>
  <c r="X79" i="46"/>
  <c r="W79" i="46"/>
  <c r="V79" i="46"/>
  <c r="U79" i="46"/>
  <c r="T79" i="46"/>
  <c r="S79" i="46"/>
  <c r="R79" i="46"/>
  <c r="Q79" i="46"/>
  <c r="P79" i="46"/>
  <c r="O79" i="46"/>
  <c r="X78" i="46"/>
  <c r="W78" i="46"/>
  <c r="V78" i="46"/>
  <c r="U78" i="46"/>
  <c r="T78" i="46"/>
  <c r="S78" i="46"/>
  <c r="R78" i="46"/>
  <c r="Q78" i="46"/>
  <c r="P78" i="46"/>
  <c r="O78" i="46"/>
  <c r="X76" i="46"/>
  <c r="W76" i="46"/>
  <c r="V76" i="46"/>
  <c r="U76" i="46"/>
  <c r="T76" i="46"/>
  <c r="S76" i="46"/>
  <c r="R76" i="46"/>
  <c r="Q76" i="46"/>
  <c r="P76" i="46"/>
  <c r="O76" i="46"/>
  <c r="X75" i="46"/>
  <c r="W75" i="46"/>
  <c r="V75" i="46"/>
  <c r="U75" i="46"/>
  <c r="T75" i="46"/>
  <c r="S75" i="46"/>
  <c r="R75" i="46"/>
  <c r="Q75" i="46"/>
  <c r="P75" i="46"/>
  <c r="O75" i="46"/>
  <c r="X72" i="46"/>
  <c r="W72" i="46"/>
  <c r="V72" i="46"/>
  <c r="U72" i="46"/>
  <c r="T72" i="46"/>
  <c r="S72" i="46"/>
  <c r="R72" i="46"/>
  <c r="Q72" i="46"/>
  <c r="P72" i="46"/>
  <c r="O72" i="46"/>
  <c r="X71" i="46"/>
  <c r="W71" i="46"/>
  <c r="V71" i="46"/>
  <c r="U71" i="46"/>
  <c r="T71" i="46"/>
  <c r="S71" i="46"/>
  <c r="R71" i="46"/>
  <c r="Q71" i="46"/>
  <c r="P71" i="46"/>
  <c r="O71" i="46"/>
  <c r="X69" i="46"/>
  <c r="W69" i="46"/>
  <c r="V69" i="46"/>
  <c r="U69" i="46"/>
  <c r="T69" i="46"/>
  <c r="S69" i="46"/>
  <c r="R69" i="46"/>
  <c r="Q69" i="46"/>
  <c r="P69" i="46"/>
  <c r="O69" i="46"/>
  <c r="X68" i="46"/>
  <c r="W68" i="46"/>
  <c r="V68" i="46"/>
  <c r="U68" i="46"/>
  <c r="T68" i="46"/>
  <c r="S68" i="46"/>
  <c r="R68" i="46"/>
  <c r="Q68" i="46"/>
  <c r="P68" i="46"/>
  <c r="O68" i="46"/>
  <c r="X66" i="46"/>
  <c r="W66" i="46"/>
  <c r="V66" i="46"/>
  <c r="U66" i="46"/>
  <c r="T66" i="46"/>
  <c r="S66" i="46"/>
  <c r="R66" i="46"/>
  <c r="Q66" i="46"/>
  <c r="P66" i="46"/>
  <c r="O66" i="46"/>
  <c r="X65" i="46"/>
  <c r="W65" i="46"/>
  <c r="V65" i="46"/>
  <c r="U65" i="46"/>
  <c r="T65" i="46"/>
  <c r="S65" i="46"/>
  <c r="R65" i="46"/>
  <c r="Q65" i="46"/>
  <c r="P65" i="46"/>
  <c r="O65" i="46"/>
  <c r="X63" i="46"/>
  <c r="W63" i="46"/>
  <c r="V63" i="46"/>
  <c r="U63" i="46"/>
  <c r="T63" i="46"/>
  <c r="S63" i="46"/>
  <c r="R63" i="46"/>
  <c r="Q63" i="46"/>
  <c r="P63" i="46"/>
  <c r="O63" i="46"/>
  <c r="X62" i="46"/>
  <c r="W62" i="46"/>
  <c r="V62" i="46"/>
  <c r="U62" i="46"/>
  <c r="T62" i="46"/>
  <c r="S62" i="46"/>
  <c r="R62" i="46"/>
  <c r="Q62" i="46"/>
  <c r="P62" i="46"/>
  <c r="O62" i="46"/>
  <c r="X60" i="46"/>
  <c r="W60" i="46"/>
  <c r="V60" i="46"/>
  <c r="U60" i="46"/>
  <c r="T60" i="46"/>
  <c r="S60" i="46"/>
  <c r="R60" i="46"/>
  <c r="Q60" i="46"/>
  <c r="P60" i="46"/>
  <c r="O60" i="46"/>
  <c r="X59" i="46"/>
  <c r="W59" i="46"/>
  <c r="V59" i="46"/>
  <c r="U59" i="46"/>
  <c r="T59" i="46"/>
  <c r="S59" i="46"/>
  <c r="R59" i="46"/>
  <c r="Q59" i="46"/>
  <c r="P59" i="46"/>
  <c r="O59" i="46"/>
  <c r="X57" i="46"/>
  <c r="W57" i="46"/>
  <c r="V57" i="46"/>
  <c r="U57" i="46"/>
  <c r="T57" i="46"/>
  <c r="S57" i="46"/>
  <c r="R57" i="46"/>
  <c r="Q57" i="46"/>
  <c r="P57" i="46"/>
  <c r="O57" i="46"/>
  <c r="X56" i="46"/>
  <c r="W56" i="46"/>
  <c r="V56" i="46"/>
  <c r="U56" i="46"/>
  <c r="T56" i="46"/>
  <c r="S56" i="46"/>
  <c r="R56" i="46"/>
  <c r="Q56" i="46"/>
  <c r="P56" i="46"/>
  <c r="O56" i="46"/>
  <c r="X54" i="46"/>
  <c r="W54" i="46"/>
  <c r="V54" i="46"/>
  <c r="U54" i="46"/>
  <c r="T54" i="46"/>
  <c r="S54" i="46"/>
  <c r="R54" i="46"/>
  <c r="Q54" i="46"/>
  <c r="P54" i="46"/>
  <c r="O54" i="46"/>
  <c r="X53" i="46"/>
  <c r="W53" i="46"/>
  <c r="V53" i="46"/>
  <c r="U53" i="46"/>
  <c r="T53" i="46"/>
  <c r="S53" i="46"/>
  <c r="R53" i="46"/>
  <c r="Q53" i="46"/>
  <c r="P53" i="46"/>
  <c r="O53" i="46"/>
  <c r="X51" i="46"/>
  <c r="W51" i="46"/>
  <c r="V51" i="46"/>
  <c r="U51" i="46"/>
  <c r="T51" i="46"/>
  <c r="S51" i="46"/>
  <c r="R51" i="46"/>
  <c r="Q51" i="46"/>
  <c r="P51" i="46"/>
  <c r="O51" i="46"/>
  <c r="X50" i="46"/>
  <c r="W50" i="46"/>
  <c r="V50" i="46"/>
  <c r="U50" i="46"/>
  <c r="T50" i="46"/>
  <c r="S50" i="46"/>
  <c r="R50" i="46"/>
  <c r="Q50" i="46"/>
  <c r="P50" i="46"/>
  <c r="O50" i="46"/>
  <c r="X47" i="46"/>
  <c r="W47" i="46"/>
  <c r="V47" i="46"/>
  <c r="U47" i="46"/>
  <c r="T47" i="46"/>
  <c r="S47" i="46"/>
  <c r="R47" i="46"/>
  <c r="Q47" i="46"/>
  <c r="P47" i="46"/>
  <c r="O47" i="46"/>
  <c r="X46" i="46"/>
  <c r="W46" i="46"/>
  <c r="V46" i="46"/>
  <c r="U46" i="46"/>
  <c r="T46" i="46"/>
  <c r="S46" i="46"/>
  <c r="R46" i="46"/>
  <c r="Q46" i="46"/>
  <c r="P46" i="46"/>
  <c r="O46" i="46"/>
  <c r="X44" i="46"/>
  <c r="W44" i="46"/>
  <c r="V44" i="46"/>
  <c r="U44" i="46"/>
  <c r="T44" i="46"/>
  <c r="S44" i="46"/>
  <c r="R44" i="46"/>
  <c r="Q44" i="46"/>
  <c r="P44" i="46"/>
  <c r="O44" i="46"/>
  <c r="X43" i="46"/>
  <c r="W43" i="46"/>
  <c r="V43" i="46"/>
  <c r="U43" i="46"/>
  <c r="T43" i="46"/>
  <c r="S43" i="46"/>
  <c r="R43" i="46"/>
  <c r="Q43" i="46"/>
  <c r="P43" i="46"/>
  <c r="O43" i="46"/>
  <c r="X41" i="46"/>
  <c r="W41" i="46"/>
  <c r="V41" i="46"/>
  <c r="U41" i="46"/>
  <c r="T41" i="46"/>
  <c r="S41" i="46"/>
  <c r="R41" i="46"/>
  <c r="Q41" i="46"/>
  <c r="P41" i="46"/>
  <c r="O41" i="46"/>
  <c r="X40" i="46"/>
  <c r="W40" i="46"/>
  <c r="V40" i="46"/>
  <c r="U40" i="46"/>
  <c r="T40" i="46"/>
  <c r="S40" i="46"/>
  <c r="R40" i="46"/>
  <c r="Q40" i="46"/>
  <c r="P40" i="46"/>
  <c r="O40" i="46"/>
  <c r="X38" i="46"/>
  <c r="W38" i="46"/>
  <c r="V38" i="46"/>
  <c r="U38" i="46"/>
  <c r="T38" i="46"/>
  <c r="S38" i="46"/>
  <c r="R38" i="46"/>
  <c r="Q38" i="46"/>
  <c r="P38" i="46"/>
  <c r="O38" i="46"/>
  <c r="X37" i="46"/>
  <c r="W37" i="46"/>
  <c r="V37" i="46"/>
  <c r="U37" i="46"/>
  <c r="T37" i="46"/>
  <c r="S37" i="46"/>
  <c r="R37" i="46"/>
  <c r="Q37" i="46"/>
  <c r="P37" i="46"/>
  <c r="O37" i="46"/>
  <c r="X35" i="46"/>
  <c r="W35" i="46"/>
  <c r="V35" i="46"/>
  <c r="U35" i="46"/>
  <c r="T35" i="46"/>
  <c r="S35" i="46"/>
  <c r="R35" i="46"/>
  <c r="Q35" i="46"/>
  <c r="P35" i="46"/>
  <c r="O35" i="46"/>
  <c r="X34" i="46"/>
  <c r="W34" i="46"/>
  <c r="V34" i="46"/>
  <c r="U34" i="46"/>
  <c r="T34" i="46"/>
  <c r="S34" i="46"/>
  <c r="R34" i="46"/>
  <c r="Q34" i="46"/>
  <c r="P34" i="46"/>
  <c r="O34" i="46"/>
  <c r="X32" i="46"/>
  <c r="W32" i="46"/>
  <c r="V32" i="46"/>
  <c r="U32" i="46"/>
  <c r="T32" i="46"/>
  <c r="S32" i="46"/>
  <c r="R32" i="46"/>
  <c r="Q32" i="46"/>
  <c r="P32" i="46"/>
  <c r="O32" i="46"/>
  <c r="X31" i="46"/>
  <c r="W31" i="46"/>
  <c r="V31" i="46"/>
  <c r="U31" i="46"/>
  <c r="T31" i="46"/>
  <c r="S31" i="46"/>
  <c r="R31" i="46"/>
  <c r="Q31" i="46"/>
  <c r="P31" i="46"/>
  <c r="O31" i="46"/>
  <c r="X29" i="46"/>
  <c r="W29" i="46"/>
  <c r="V29" i="46"/>
  <c r="U29" i="46"/>
  <c r="T29" i="46"/>
  <c r="S29" i="46"/>
  <c r="R29" i="46"/>
  <c r="Q29" i="46"/>
  <c r="P29" i="46"/>
  <c r="O29" i="46"/>
  <c r="X28" i="46"/>
  <c r="W28" i="46"/>
  <c r="V28" i="46"/>
  <c r="U28" i="46"/>
  <c r="T28" i="46"/>
  <c r="S28" i="46"/>
  <c r="R28" i="46"/>
  <c r="Q28" i="46"/>
  <c r="P28" i="46"/>
  <c r="O28" i="46"/>
  <c r="X26" i="46"/>
  <c r="W26" i="46"/>
  <c r="V26" i="46"/>
  <c r="U26" i="46"/>
  <c r="T26" i="46"/>
  <c r="S26" i="46"/>
  <c r="R26" i="46"/>
  <c r="Q26" i="46"/>
  <c r="P26" i="46"/>
  <c r="O26" i="46"/>
  <c r="X25" i="46"/>
  <c r="W25" i="46"/>
  <c r="V25" i="46"/>
  <c r="U25" i="46"/>
  <c r="T25" i="46"/>
  <c r="S25" i="46"/>
  <c r="R25" i="46"/>
  <c r="Q25" i="46"/>
  <c r="P25" i="46"/>
  <c r="O25" i="46"/>
  <c r="R23" i="46"/>
  <c r="Q23" i="46"/>
  <c r="P23" i="46"/>
  <c r="O23" i="46"/>
  <c r="R22" i="46"/>
  <c r="Q22" i="46"/>
  <c r="O22" i="46"/>
  <c r="X23" i="46"/>
  <c r="W23" i="46"/>
  <c r="V23" i="46"/>
  <c r="U23" i="46"/>
  <c r="T23" i="46"/>
  <c r="X22" i="46"/>
  <c r="W22" i="46"/>
  <c r="V22" i="46"/>
  <c r="U22" i="46"/>
  <c r="T22" i="46"/>
  <c r="S23" i="46"/>
  <c r="S22" i="46"/>
  <c r="M124" i="46"/>
  <c r="L124" i="46"/>
  <c r="K124" i="46"/>
  <c r="J124" i="46"/>
  <c r="I124" i="46"/>
  <c r="H124" i="46"/>
  <c r="G124" i="46"/>
  <c r="F124" i="46"/>
  <c r="E124" i="46"/>
  <c r="D124" i="46"/>
  <c r="M121" i="46"/>
  <c r="L121" i="46"/>
  <c r="K121" i="46"/>
  <c r="J121" i="46"/>
  <c r="I121" i="46"/>
  <c r="H121" i="46"/>
  <c r="G121" i="46"/>
  <c r="F121" i="46"/>
  <c r="E121" i="46"/>
  <c r="D121" i="46"/>
  <c r="M118" i="46"/>
  <c r="L118" i="46"/>
  <c r="K118" i="46"/>
  <c r="J118" i="46"/>
  <c r="I118" i="46"/>
  <c r="H118" i="46"/>
  <c r="G118" i="46"/>
  <c r="F118" i="46"/>
  <c r="E118" i="46"/>
  <c r="D118" i="46"/>
  <c r="M114" i="46"/>
  <c r="L114" i="46"/>
  <c r="K114" i="46"/>
  <c r="J114" i="46"/>
  <c r="I114" i="46"/>
  <c r="H114" i="46"/>
  <c r="G114" i="46"/>
  <c r="F114" i="46"/>
  <c r="E114" i="46"/>
  <c r="D114" i="46"/>
  <c r="M111" i="46"/>
  <c r="L111" i="46"/>
  <c r="K111" i="46"/>
  <c r="J111" i="46"/>
  <c r="I111" i="46"/>
  <c r="H111" i="46"/>
  <c r="G111" i="46"/>
  <c r="F111" i="46"/>
  <c r="E111" i="46"/>
  <c r="D111" i="46"/>
  <c r="M108" i="46"/>
  <c r="L108" i="46"/>
  <c r="K108" i="46"/>
  <c r="J108" i="46"/>
  <c r="I108" i="46"/>
  <c r="H108" i="46"/>
  <c r="G108" i="46"/>
  <c r="F108" i="46"/>
  <c r="E108" i="46"/>
  <c r="D108" i="46"/>
  <c r="M105" i="46"/>
  <c r="L105" i="46"/>
  <c r="K105" i="46"/>
  <c r="J105" i="46"/>
  <c r="I105" i="46"/>
  <c r="H105" i="46"/>
  <c r="G105" i="46"/>
  <c r="F105" i="46"/>
  <c r="E105" i="46"/>
  <c r="D105" i="46"/>
  <c r="M102" i="46"/>
  <c r="M91" i="46"/>
  <c r="L91" i="46"/>
  <c r="K91" i="46"/>
  <c r="J91" i="46"/>
  <c r="I91" i="46"/>
  <c r="H91" i="46"/>
  <c r="G91" i="46"/>
  <c r="F91" i="46"/>
  <c r="E91" i="46"/>
  <c r="D91" i="46"/>
  <c r="M81" i="46"/>
  <c r="L81" i="46"/>
  <c r="K81" i="46"/>
  <c r="J81" i="46"/>
  <c r="I81" i="46"/>
  <c r="H81" i="46"/>
  <c r="G81" i="46"/>
  <c r="F81" i="46"/>
  <c r="E81" i="46"/>
  <c r="D81" i="46"/>
  <c r="M78" i="46"/>
  <c r="L78" i="46"/>
  <c r="K78" i="46"/>
  <c r="J78" i="46"/>
  <c r="I78" i="46"/>
  <c r="H78" i="46"/>
  <c r="G78" i="46"/>
  <c r="F78" i="46"/>
  <c r="E78" i="46"/>
  <c r="D78" i="46"/>
  <c r="M75" i="46"/>
  <c r="L75" i="46"/>
  <c r="K75" i="46"/>
  <c r="J75" i="46"/>
  <c r="I75" i="46"/>
  <c r="H75" i="46"/>
  <c r="G75" i="46"/>
  <c r="F75" i="46"/>
  <c r="E75" i="46"/>
  <c r="D75" i="46"/>
  <c r="M71" i="46"/>
  <c r="L71" i="46"/>
  <c r="K71" i="46"/>
  <c r="J71" i="46"/>
  <c r="I71" i="46"/>
  <c r="H71" i="46"/>
  <c r="G71" i="46"/>
  <c r="F71" i="46"/>
  <c r="E71" i="46"/>
  <c r="D71" i="46"/>
  <c r="M68" i="46"/>
  <c r="L68" i="46"/>
  <c r="K68" i="46"/>
  <c r="J68" i="46"/>
  <c r="I68" i="46"/>
  <c r="H68" i="46"/>
  <c r="G68" i="46"/>
  <c r="F68" i="46"/>
  <c r="E68" i="46"/>
  <c r="D68" i="46"/>
  <c r="M65" i="46"/>
  <c r="L65" i="46"/>
  <c r="K65" i="46"/>
  <c r="J65" i="46"/>
  <c r="I65" i="46"/>
  <c r="H65" i="46"/>
  <c r="G65" i="46"/>
  <c r="F65" i="46"/>
  <c r="E65" i="46"/>
  <c r="D65" i="46"/>
  <c r="M62" i="46"/>
  <c r="L62" i="46"/>
  <c r="K62" i="46"/>
  <c r="J62" i="46"/>
  <c r="I62" i="46"/>
  <c r="H62" i="46"/>
  <c r="G62" i="46"/>
  <c r="F62" i="46"/>
  <c r="E62" i="46"/>
  <c r="D62" i="46"/>
  <c r="M59" i="46"/>
  <c r="L59" i="46"/>
  <c r="K59" i="46"/>
  <c r="J59" i="46"/>
  <c r="I59" i="46"/>
  <c r="H59" i="46"/>
  <c r="G59" i="46"/>
  <c r="F59" i="46"/>
  <c r="E59" i="46"/>
  <c r="D59" i="46"/>
  <c r="M56" i="46"/>
  <c r="L56" i="46"/>
  <c r="K56" i="46"/>
  <c r="J56" i="46"/>
  <c r="I56" i="46"/>
  <c r="H56" i="46"/>
  <c r="G56" i="46"/>
  <c r="F56" i="46"/>
  <c r="E56" i="46"/>
  <c r="D56" i="46"/>
  <c r="M53" i="46"/>
  <c r="L53" i="46"/>
  <c r="K53" i="46"/>
  <c r="J53" i="46"/>
  <c r="I53" i="46"/>
  <c r="H53" i="46"/>
  <c r="G53" i="46"/>
  <c r="F53" i="46"/>
  <c r="E53" i="46"/>
  <c r="D53" i="46"/>
  <c r="M50" i="46"/>
  <c r="L50" i="46"/>
  <c r="K50" i="46"/>
  <c r="J50" i="46"/>
  <c r="I50" i="46"/>
  <c r="H50" i="46"/>
  <c r="G50" i="46"/>
  <c r="F50" i="46"/>
  <c r="E50" i="46"/>
  <c r="D50" i="46"/>
  <c r="M46" i="46"/>
  <c r="L46" i="46"/>
  <c r="K46" i="46"/>
  <c r="J46" i="46"/>
  <c r="I46" i="46"/>
  <c r="H46" i="46"/>
  <c r="G46" i="46"/>
  <c r="F46" i="46"/>
  <c r="E46" i="46"/>
  <c r="D46" i="46"/>
  <c r="M43" i="46"/>
  <c r="L43" i="46"/>
  <c r="K43" i="46"/>
  <c r="J43" i="46"/>
  <c r="I43" i="46"/>
  <c r="H43" i="46"/>
  <c r="G43" i="46"/>
  <c r="F43" i="46"/>
  <c r="E43" i="46"/>
  <c r="D43" i="46"/>
  <c r="M40" i="46"/>
  <c r="L40" i="46"/>
  <c r="K40" i="46"/>
  <c r="J40" i="46"/>
  <c r="I40" i="46"/>
  <c r="H40" i="46"/>
  <c r="G40" i="46"/>
  <c r="F40" i="46"/>
  <c r="E40" i="46"/>
  <c r="D40" i="46"/>
  <c r="M37" i="46"/>
  <c r="L37" i="46"/>
  <c r="K37" i="46"/>
  <c r="J37" i="46"/>
  <c r="I37" i="46"/>
  <c r="H37" i="46"/>
  <c r="G37" i="46"/>
  <c r="F37" i="46"/>
  <c r="E37" i="46"/>
  <c r="D37" i="46"/>
  <c r="M34" i="46"/>
  <c r="L34" i="46"/>
  <c r="K34" i="46"/>
  <c r="J34" i="46"/>
  <c r="I34" i="46"/>
  <c r="H34" i="46"/>
  <c r="G34" i="46"/>
  <c r="F34" i="46"/>
  <c r="E34" i="46"/>
  <c r="D34" i="46"/>
  <c r="M31" i="46"/>
  <c r="L31" i="46"/>
  <c r="K31" i="46"/>
  <c r="J31" i="46"/>
  <c r="I31" i="46"/>
  <c r="H31" i="46"/>
  <c r="G31" i="46"/>
  <c r="F31" i="46"/>
  <c r="E31" i="46"/>
  <c r="D31" i="46"/>
  <c r="M28" i="46"/>
  <c r="L28" i="46"/>
  <c r="K28" i="46"/>
  <c r="J28" i="46"/>
  <c r="I28" i="46"/>
  <c r="H28" i="46"/>
  <c r="G28" i="46"/>
  <c r="F28" i="46"/>
  <c r="E28" i="46"/>
  <c r="D28" i="46"/>
  <c r="M25" i="46"/>
  <c r="L25" i="46"/>
  <c r="K25" i="46"/>
  <c r="J25" i="46"/>
  <c r="I25" i="46"/>
  <c r="H25" i="46"/>
  <c r="G25" i="46"/>
  <c r="F25" i="46"/>
  <c r="E25" i="46"/>
  <c r="D25" i="46"/>
  <c r="M22" i="46"/>
  <c r="L22" i="46"/>
  <c r="K22" i="46"/>
  <c r="J22" i="46"/>
  <c r="I22" i="46"/>
  <c r="H22" i="46"/>
  <c r="G22" i="46"/>
  <c r="F22" i="46"/>
  <c r="E22" i="46"/>
  <c r="D22" i="46"/>
  <c r="X253" i="46"/>
  <c r="W253" i="46"/>
  <c r="V253" i="46"/>
  <c r="U253" i="46"/>
  <c r="T253" i="46"/>
  <c r="S253" i="46"/>
  <c r="R253" i="46"/>
  <c r="Q253" i="46"/>
  <c r="P253" i="46"/>
  <c r="O253" i="46"/>
  <c r="X252" i="46"/>
  <c r="W252" i="46"/>
  <c r="V252" i="46"/>
  <c r="U252" i="46"/>
  <c r="T252" i="46"/>
  <c r="S252" i="46"/>
  <c r="R252" i="46"/>
  <c r="Q252" i="46"/>
  <c r="P252" i="46"/>
  <c r="O252" i="46"/>
  <c r="X250" i="46"/>
  <c r="W250" i="46"/>
  <c r="V250" i="46"/>
  <c r="U250" i="46"/>
  <c r="T250" i="46"/>
  <c r="S250" i="46"/>
  <c r="R250" i="46"/>
  <c r="Q250" i="46"/>
  <c r="P250" i="46"/>
  <c r="O250" i="46"/>
  <c r="X249" i="46"/>
  <c r="W249" i="46"/>
  <c r="V249" i="46"/>
  <c r="U249" i="46"/>
  <c r="T249" i="46"/>
  <c r="S249" i="46"/>
  <c r="R249" i="46"/>
  <c r="Q249" i="46"/>
  <c r="P249" i="46"/>
  <c r="O249" i="46"/>
  <c r="X247" i="46"/>
  <c r="W247" i="46"/>
  <c r="V247" i="46"/>
  <c r="U247" i="46"/>
  <c r="T247" i="46"/>
  <c r="S247" i="46"/>
  <c r="R247" i="46"/>
  <c r="Q247" i="46"/>
  <c r="P247" i="46"/>
  <c r="O247" i="46"/>
  <c r="X246" i="46"/>
  <c r="W246" i="46"/>
  <c r="V246" i="46"/>
  <c r="U246" i="46"/>
  <c r="T246" i="46"/>
  <c r="S246" i="46"/>
  <c r="R246" i="46"/>
  <c r="Q246" i="46"/>
  <c r="P246" i="46"/>
  <c r="O246" i="46"/>
  <c r="X243" i="46"/>
  <c r="W243" i="46"/>
  <c r="V243" i="46"/>
  <c r="U243" i="46"/>
  <c r="T243" i="46"/>
  <c r="S243" i="46"/>
  <c r="R243" i="46"/>
  <c r="Q243" i="46"/>
  <c r="P243" i="46"/>
  <c r="O243" i="46"/>
  <c r="X242" i="46"/>
  <c r="W242" i="46"/>
  <c r="V242" i="46"/>
  <c r="U242" i="46"/>
  <c r="T242" i="46"/>
  <c r="S242" i="46"/>
  <c r="R242" i="46"/>
  <c r="Q242" i="46"/>
  <c r="P242" i="46"/>
  <c r="O242" i="46"/>
  <c r="X240" i="46"/>
  <c r="W240" i="46"/>
  <c r="V240" i="46"/>
  <c r="U240" i="46"/>
  <c r="T240" i="46"/>
  <c r="S240" i="46"/>
  <c r="R240" i="46"/>
  <c r="Q240" i="46"/>
  <c r="P240" i="46"/>
  <c r="O240" i="46"/>
  <c r="X239" i="46"/>
  <c r="W239" i="46"/>
  <c r="V239" i="46"/>
  <c r="U239" i="46"/>
  <c r="T239" i="46"/>
  <c r="S239" i="46"/>
  <c r="R239" i="46"/>
  <c r="Q239" i="46"/>
  <c r="P239" i="46"/>
  <c r="O239" i="46"/>
  <c r="X237" i="46"/>
  <c r="W237" i="46"/>
  <c r="V237" i="46"/>
  <c r="U237" i="46"/>
  <c r="T237" i="46"/>
  <c r="S237" i="46"/>
  <c r="R237" i="46"/>
  <c r="Q237" i="46"/>
  <c r="P237" i="46"/>
  <c r="O237" i="46"/>
  <c r="X236" i="46"/>
  <c r="W236" i="46"/>
  <c r="V236" i="46"/>
  <c r="U236" i="46"/>
  <c r="T236" i="46"/>
  <c r="S236" i="46"/>
  <c r="R236" i="46"/>
  <c r="Q236" i="46"/>
  <c r="P236" i="46"/>
  <c r="O236" i="46"/>
  <c r="X234" i="46"/>
  <c r="W234" i="46"/>
  <c r="V234" i="46"/>
  <c r="U234" i="46"/>
  <c r="T234" i="46"/>
  <c r="S234" i="46"/>
  <c r="R234" i="46"/>
  <c r="Q234" i="46"/>
  <c r="P234" i="46"/>
  <c r="O234" i="46"/>
  <c r="X233" i="46"/>
  <c r="W233" i="46"/>
  <c r="V233" i="46"/>
  <c r="U233" i="46"/>
  <c r="T233" i="46"/>
  <c r="S233" i="46"/>
  <c r="R233" i="46"/>
  <c r="Q233" i="46"/>
  <c r="P233" i="46"/>
  <c r="O233" i="46"/>
  <c r="X231" i="46"/>
  <c r="W231" i="46"/>
  <c r="V231" i="46"/>
  <c r="U231" i="46"/>
  <c r="T231" i="46"/>
  <c r="S231" i="46"/>
  <c r="R231" i="46"/>
  <c r="Q231" i="46"/>
  <c r="P231" i="46"/>
  <c r="X230" i="46"/>
  <c r="W230" i="46"/>
  <c r="V230" i="46"/>
  <c r="U230" i="46"/>
  <c r="T230" i="46"/>
  <c r="S230" i="46"/>
  <c r="R230" i="46"/>
  <c r="Q230" i="46"/>
  <c r="P230" i="46"/>
  <c r="O231" i="46"/>
  <c r="O230" i="46"/>
  <c r="X220" i="46"/>
  <c r="W220" i="46"/>
  <c r="V220" i="46"/>
  <c r="U220" i="46"/>
  <c r="T220" i="46"/>
  <c r="S220" i="46"/>
  <c r="R220" i="46"/>
  <c r="Q220" i="46"/>
  <c r="P220" i="46"/>
  <c r="O220" i="46"/>
  <c r="X219" i="46"/>
  <c r="W219" i="46"/>
  <c r="V219" i="46"/>
  <c r="U219" i="46"/>
  <c r="T219" i="46"/>
  <c r="S219" i="46"/>
  <c r="R219" i="46"/>
  <c r="Q219" i="46"/>
  <c r="P219" i="46"/>
  <c r="O219" i="46"/>
  <c r="X210" i="46"/>
  <c r="W210" i="46"/>
  <c r="V210" i="46"/>
  <c r="U210" i="46"/>
  <c r="T210" i="46"/>
  <c r="S210" i="46"/>
  <c r="R210" i="46"/>
  <c r="Q210" i="46"/>
  <c r="P210" i="46"/>
  <c r="O210" i="46"/>
  <c r="X209" i="46"/>
  <c r="W209" i="46"/>
  <c r="V209" i="46"/>
  <c r="U209" i="46"/>
  <c r="T209" i="46"/>
  <c r="S209" i="46"/>
  <c r="R209" i="46"/>
  <c r="Q209" i="46"/>
  <c r="P209" i="46"/>
  <c r="O209" i="46"/>
  <c r="X207" i="46"/>
  <c r="W207" i="46"/>
  <c r="V207" i="46"/>
  <c r="U207" i="46"/>
  <c r="T207" i="46"/>
  <c r="S207" i="46"/>
  <c r="R207" i="46"/>
  <c r="Q207" i="46"/>
  <c r="P207" i="46"/>
  <c r="O207" i="46"/>
  <c r="X206" i="46"/>
  <c r="W206" i="46"/>
  <c r="V206" i="46"/>
  <c r="U206" i="46"/>
  <c r="T206" i="46"/>
  <c r="S206" i="46"/>
  <c r="R206" i="46"/>
  <c r="Q206" i="46"/>
  <c r="P206" i="46"/>
  <c r="O206" i="46"/>
  <c r="X204" i="46"/>
  <c r="W204" i="46"/>
  <c r="V204" i="46"/>
  <c r="U204" i="46"/>
  <c r="T204" i="46"/>
  <c r="S204" i="46"/>
  <c r="R204" i="46"/>
  <c r="Q204" i="46"/>
  <c r="P204" i="46"/>
  <c r="O204" i="46"/>
  <c r="X203" i="46"/>
  <c r="W203" i="46"/>
  <c r="V203" i="46"/>
  <c r="U203" i="46"/>
  <c r="T203" i="46"/>
  <c r="S203" i="46"/>
  <c r="R203" i="46"/>
  <c r="Q203" i="46"/>
  <c r="P203" i="46"/>
  <c r="O203" i="46"/>
  <c r="X200" i="46"/>
  <c r="W200" i="46"/>
  <c r="V200" i="46"/>
  <c r="U200" i="46"/>
  <c r="T200" i="46"/>
  <c r="S200" i="46"/>
  <c r="R200" i="46"/>
  <c r="Q200" i="46"/>
  <c r="P200" i="46"/>
  <c r="O200" i="46"/>
  <c r="X199" i="46"/>
  <c r="W199" i="46"/>
  <c r="V199" i="46"/>
  <c r="U199" i="46"/>
  <c r="T199" i="46"/>
  <c r="S199" i="46"/>
  <c r="R199" i="46"/>
  <c r="Q199" i="46"/>
  <c r="P199" i="46"/>
  <c r="O199" i="46"/>
  <c r="X197" i="46"/>
  <c r="W197" i="46"/>
  <c r="V197" i="46"/>
  <c r="U197" i="46"/>
  <c r="T197" i="46"/>
  <c r="S197" i="46"/>
  <c r="R197" i="46"/>
  <c r="Q197" i="46"/>
  <c r="P197" i="46"/>
  <c r="O197" i="46"/>
  <c r="X196" i="46"/>
  <c r="W196" i="46"/>
  <c r="V196" i="46"/>
  <c r="U196" i="46"/>
  <c r="T196" i="46"/>
  <c r="S196" i="46"/>
  <c r="R196" i="46"/>
  <c r="Q196" i="46"/>
  <c r="P196" i="46"/>
  <c r="O196" i="46"/>
  <c r="X194" i="46"/>
  <c r="W194" i="46"/>
  <c r="V194" i="46"/>
  <c r="U194" i="46"/>
  <c r="T194" i="46"/>
  <c r="S194" i="46"/>
  <c r="R194" i="46"/>
  <c r="Q194" i="46"/>
  <c r="P194" i="46"/>
  <c r="O194" i="46"/>
  <c r="X193" i="46"/>
  <c r="W193" i="46"/>
  <c r="V193" i="46"/>
  <c r="U193" i="46"/>
  <c r="T193" i="46"/>
  <c r="S193" i="46"/>
  <c r="R193" i="46"/>
  <c r="Q193" i="46"/>
  <c r="P193" i="46"/>
  <c r="O193" i="46"/>
  <c r="X191" i="46"/>
  <c r="W191" i="46"/>
  <c r="V191" i="46"/>
  <c r="U191" i="46"/>
  <c r="T191" i="46"/>
  <c r="S191" i="46"/>
  <c r="R191" i="46"/>
  <c r="Q191" i="46"/>
  <c r="P191" i="46"/>
  <c r="O191" i="46"/>
  <c r="X190" i="46"/>
  <c r="W190" i="46"/>
  <c r="V190" i="46"/>
  <c r="U190" i="46"/>
  <c r="T190" i="46"/>
  <c r="S190" i="46"/>
  <c r="R190" i="46"/>
  <c r="Q190" i="46"/>
  <c r="P190" i="46"/>
  <c r="O190" i="46"/>
  <c r="X188" i="46"/>
  <c r="W188" i="46"/>
  <c r="V188" i="46"/>
  <c r="U188" i="46"/>
  <c r="T188" i="46"/>
  <c r="S188" i="46"/>
  <c r="R188" i="46"/>
  <c r="Q188" i="46"/>
  <c r="P188" i="46"/>
  <c r="O188" i="46"/>
  <c r="X187" i="46"/>
  <c r="W187" i="46"/>
  <c r="V187" i="46"/>
  <c r="U187" i="46"/>
  <c r="T187" i="46"/>
  <c r="S187" i="46"/>
  <c r="R187" i="46"/>
  <c r="Q187" i="46"/>
  <c r="P187" i="46"/>
  <c r="O187" i="46"/>
  <c r="X185" i="46"/>
  <c r="W185" i="46"/>
  <c r="V185" i="46"/>
  <c r="U185" i="46"/>
  <c r="T185" i="46"/>
  <c r="S185" i="46"/>
  <c r="R185" i="46"/>
  <c r="Q185" i="46"/>
  <c r="P185" i="46"/>
  <c r="O185" i="46"/>
  <c r="X184" i="46"/>
  <c r="W184" i="46"/>
  <c r="V184" i="46"/>
  <c r="U184" i="46"/>
  <c r="T184" i="46"/>
  <c r="S184" i="46"/>
  <c r="R184" i="46"/>
  <c r="Q184" i="46"/>
  <c r="P184" i="46"/>
  <c r="O184" i="46"/>
  <c r="X182" i="46"/>
  <c r="W182" i="46"/>
  <c r="V182" i="46"/>
  <c r="U182" i="46"/>
  <c r="T182" i="46"/>
  <c r="S182" i="46"/>
  <c r="R182" i="46"/>
  <c r="Q182" i="46"/>
  <c r="P182" i="46"/>
  <c r="O182" i="46"/>
  <c r="X181" i="46"/>
  <c r="W181" i="46"/>
  <c r="V181" i="46"/>
  <c r="U181" i="46"/>
  <c r="T181" i="46"/>
  <c r="S181" i="46"/>
  <c r="R181" i="46"/>
  <c r="Q181" i="46"/>
  <c r="P181" i="46"/>
  <c r="O181" i="46"/>
  <c r="X179" i="46"/>
  <c r="W179" i="46"/>
  <c r="V179" i="46"/>
  <c r="U179" i="46"/>
  <c r="T179" i="46"/>
  <c r="S179" i="46"/>
  <c r="R179" i="46"/>
  <c r="Q179" i="46"/>
  <c r="P179" i="46"/>
  <c r="O179" i="46"/>
  <c r="X178" i="46"/>
  <c r="W178" i="46"/>
  <c r="V178" i="46"/>
  <c r="U178" i="46"/>
  <c r="T178" i="46"/>
  <c r="S178" i="46"/>
  <c r="R178" i="46"/>
  <c r="Q178" i="46"/>
  <c r="P178" i="46"/>
  <c r="O178" i="46"/>
  <c r="X175" i="46"/>
  <c r="W175" i="46"/>
  <c r="V175" i="46"/>
  <c r="U175" i="46"/>
  <c r="T175" i="46"/>
  <c r="S175" i="46"/>
  <c r="R175" i="46"/>
  <c r="Q175" i="46"/>
  <c r="P175" i="46"/>
  <c r="O175" i="46"/>
  <c r="X174" i="46"/>
  <c r="W174" i="46"/>
  <c r="V174" i="46"/>
  <c r="U174" i="46"/>
  <c r="T174" i="46"/>
  <c r="S174" i="46"/>
  <c r="R174" i="46"/>
  <c r="Q174" i="46"/>
  <c r="P174" i="46"/>
  <c r="O174" i="46"/>
  <c r="X172" i="46"/>
  <c r="W172" i="46"/>
  <c r="V172" i="46"/>
  <c r="U172" i="46"/>
  <c r="T172" i="46"/>
  <c r="S172" i="46"/>
  <c r="R172" i="46"/>
  <c r="Q172" i="46"/>
  <c r="P172" i="46"/>
  <c r="O172" i="46"/>
  <c r="X171" i="46"/>
  <c r="W171" i="46"/>
  <c r="V171" i="46"/>
  <c r="U171" i="46"/>
  <c r="T171" i="46"/>
  <c r="S171" i="46"/>
  <c r="R171" i="46"/>
  <c r="Q171" i="46"/>
  <c r="P171" i="46"/>
  <c r="O171" i="46"/>
  <c r="X169" i="46"/>
  <c r="W169" i="46"/>
  <c r="V169" i="46"/>
  <c r="U169" i="46"/>
  <c r="T169" i="46"/>
  <c r="S169" i="46"/>
  <c r="R169" i="46"/>
  <c r="Q169" i="46"/>
  <c r="P169" i="46"/>
  <c r="O169" i="46"/>
  <c r="X168" i="46"/>
  <c r="W168" i="46"/>
  <c r="V168" i="46"/>
  <c r="U168" i="46"/>
  <c r="T168" i="46"/>
  <c r="S168" i="46"/>
  <c r="R168" i="46"/>
  <c r="Q168" i="46"/>
  <c r="P168" i="46"/>
  <c r="O168" i="46"/>
  <c r="X166" i="46"/>
  <c r="W166" i="46"/>
  <c r="V166" i="46"/>
  <c r="U166" i="46"/>
  <c r="T166" i="46"/>
  <c r="S166" i="46"/>
  <c r="R166" i="46"/>
  <c r="Q166" i="46"/>
  <c r="P166" i="46"/>
  <c r="O166" i="46"/>
  <c r="X165" i="46"/>
  <c r="W165" i="46"/>
  <c r="V165" i="46"/>
  <c r="U165" i="46"/>
  <c r="T165" i="46"/>
  <c r="S165" i="46"/>
  <c r="R165" i="46"/>
  <c r="Q165" i="46"/>
  <c r="P165" i="46"/>
  <c r="O165" i="46"/>
  <c r="X163" i="46"/>
  <c r="W163" i="46"/>
  <c r="V163" i="46"/>
  <c r="U163" i="46"/>
  <c r="T163" i="46"/>
  <c r="S163" i="46"/>
  <c r="R163" i="46"/>
  <c r="Q163" i="46"/>
  <c r="P163" i="46"/>
  <c r="O163" i="46"/>
  <c r="X162" i="46"/>
  <c r="W162" i="46"/>
  <c r="V162" i="46"/>
  <c r="U162" i="46"/>
  <c r="T162" i="46"/>
  <c r="S162" i="46"/>
  <c r="R162" i="46"/>
  <c r="Q162" i="46"/>
  <c r="P162" i="46"/>
  <c r="O162" i="46"/>
  <c r="X160" i="46"/>
  <c r="W160" i="46"/>
  <c r="V160" i="46"/>
  <c r="U160" i="46"/>
  <c r="T160" i="46"/>
  <c r="S160" i="46"/>
  <c r="R160" i="46"/>
  <c r="Q160" i="46"/>
  <c r="P160" i="46"/>
  <c r="O160" i="46"/>
  <c r="X159" i="46"/>
  <c r="W159" i="46"/>
  <c r="V159" i="46"/>
  <c r="U159" i="46"/>
  <c r="T159" i="46"/>
  <c r="S159" i="46"/>
  <c r="R159" i="46"/>
  <c r="Q159" i="46"/>
  <c r="P159" i="46"/>
  <c r="O159" i="46"/>
  <c r="X157" i="46"/>
  <c r="W157" i="46"/>
  <c r="V157" i="46"/>
  <c r="U157" i="46"/>
  <c r="T157" i="46"/>
  <c r="S157" i="46"/>
  <c r="R157" i="46"/>
  <c r="Q157" i="46"/>
  <c r="P157" i="46"/>
  <c r="O157" i="46"/>
  <c r="X156" i="46"/>
  <c r="W156" i="46"/>
  <c r="V156" i="46"/>
  <c r="U156" i="46"/>
  <c r="T156" i="46"/>
  <c r="S156" i="46"/>
  <c r="R156" i="46"/>
  <c r="Q156" i="46"/>
  <c r="P156" i="46"/>
  <c r="O156" i="46"/>
  <c r="X154" i="46"/>
  <c r="W154" i="46"/>
  <c r="V154" i="46"/>
  <c r="U154" i="46"/>
  <c r="T154" i="46"/>
  <c r="S154" i="46"/>
  <c r="R154" i="46"/>
  <c r="Q154" i="46"/>
  <c r="P154" i="46"/>
  <c r="O154" i="46"/>
  <c r="X153" i="46"/>
  <c r="W153" i="46"/>
  <c r="V153" i="46"/>
  <c r="U153" i="46"/>
  <c r="T153" i="46"/>
  <c r="S153" i="46"/>
  <c r="R153" i="46"/>
  <c r="Q153" i="46"/>
  <c r="P153" i="46"/>
  <c r="O153" i="46"/>
  <c r="X151" i="46"/>
  <c r="W151" i="46"/>
  <c r="V151" i="46"/>
  <c r="U151" i="46"/>
  <c r="T151" i="46"/>
  <c r="S151" i="46"/>
  <c r="X150" i="46"/>
  <c r="W150" i="46"/>
  <c r="V150" i="46"/>
  <c r="U150" i="46"/>
  <c r="T150" i="46"/>
  <c r="S150" i="46"/>
  <c r="Q151" i="46"/>
  <c r="P151" i="46"/>
  <c r="O151" i="46"/>
  <c r="Q150" i="46"/>
  <c r="P150" i="46"/>
  <c r="O150" i="46"/>
  <c r="R151" i="46"/>
  <c r="R150" i="46"/>
  <c r="X382" i="46"/>
  <c r="W382" i="46"/>
  <c r="V382" i="46"/>
  <c r="U382" i="46"/>
  <c r="T382" i="46"/>
  <c r="S382" i="46"/>
  <c r="R382" i="46"/>
  <c r="Q382" i="46"/>
  <c r="P382" i="46"/>
  <c r="O382" i="46"/>
  <c r="X381" i="46"/>
  <c r="W381" i="46"/>
  <c r="V381" i="46"/>
  <c r="U381" i="46"/>
  <c r="T381" i="46"/>
  <c r="S381" i="46"/>
  <c r="R381" i="46"/>
  <c r="Q381" i="46"/>
  <c r="P381" i="46"/>
  <c r="O381" i="46"/>
  <c r="X379" i="46"/>
  <c r="W379" i="46"/>
  <c r="V379" i="46"/>
  <c r="U379" i="46"/>
  <c r="T379" i="46"/>
  <c r="S379" i="46"/>
  <c r="R379" i="46"/>
  <c r="Q379" i="46"/>
  <c r="P379" i="46"/>
  <c r="O379" i="46"/>
  <c r="X378" i="46"/>
  <c r="W378" i="46"/>
  <c r="V378" i="46"/>
  <c r="U378" i="46"/>
  <c r="T378" i="46"/>
  <c r="S378" i="46"/>
  <c r="R378" i="46"/>
  <c r="Q378" i="46"/>
  <c r="P378" i="46"/>
  <c r="O378" i="46"/>
  <c r="X376" i="46"/>
  <c r="W376" i="46"/>
  <c r="V376" i="46"/>
  <c r="U376" i="46"/>
  <c r="T376" i="46"/>
  <c r="S376" i="46"/>
  <c r="R376" i="46"/>
  <c r="Q376" i="46"/>
  <c r="P376" i="46"/>
  <c r="O376" i="46"/>
  <c r="X375" i="46"/>
  <c r="W375" i="46"/>
  <c r="V375" i="46"/>
  <c r="U375" i="46"/>
  <c r="T375" i="46"/>
  <c r="S375" i="46"/>
  <c r="R375" i="46"/>
  <c r="Q375" i="46"/>
  <c r="P375" i="46"/>
  <c r="O375" i="46"/>
  <c r="X372" i="46"/>
  <c r="W372" i="46"/>
  <c r="V372" i="46"/>
  <c r="U372" i="46"/>
  <c r="T372" i="46"/>
  <c r="S372" i="46"/>
  <c r="R372" i="46"/>
  <c r="Q372" i="46"/>
  <c r="P372" i="46"/>
  <c r="O372" i="46"/>
  <c r="X371" i="46"/>
  <c r="W371" i="46"/>
  <c r="V371" i="46"/>
  <c r="U371" i="46"/>
  <c r="T371" i="46"/>
  <c r="S371" i="46"/>
  <c r="R371" i="46"/>
  <c r="Q371" i="46"/>
  <c r="P371" i="46"/>
  <c r="O371" i="46"/>
  <c r="X369" i="46"/>
  <c r="W369" i="46"/>
  <c r="V369" i="46"/>
  <c r="U369" i="46"/>
  <c r="T369" i="46"/>
  <c r="S369" i="46"/>
  <c r="R369" i="46"/>
  <c r="Q369" i="46"/>
  <c r="P369" i="46"/>
  <c r="O369" i="46"/>
  <c r="X368" i="46"/>
  <c r="W368" i="46"/>
  <c r="V368" i="46"/>
  <c r="U368" i="46"/>
  <c r="T368" i="46"/>
  <c r="S368" i="46"/>
  <c r="R368" i="46"/>
  <c r="Q368" i="46"/>
  <c r="P368" i="46"/>
  <c r="O368" i="46"/>
  <c r="X366" i="46"/>
  <c r="W366" i="46"/>
  <c r="V366" i="46"/>
  <c r="U366" i="46"/>
  <c r="T366" i="46"/>
  <c r="S366" i="46"/>
  <c r="R366" i="46"/>
  <c r="Q366" i="46"/>
  <c r="P366" i="46"/>
  <c r="O366" i="46"/>
  <c r="X365" i="46"/>
  <c r="W365" i="46"/>
  <c r="V365" i="46"/>
  <c r="U365" i="46"/>
  <c r="T365" i="46"/>
  <c r="S365" i="46"/>
  <c r="R365" i="46"/>
  <c r="Q365" i="46"/>
  <c r="P365" i="46"/>
  <c r="O365" i="46"/>
  <c r="X363" i="46"/>
  <c r="W363" i="46"/>
  <c r="V363" i="46"/>
  <c r="U363" i="46"/>
  <c r="T363" i="46"/>
  <c r="S363" i="46"/>
  <c r="R363" i="46"/>
  <c r="Q363" i="46"/>
  <c r="P363" i="46"/>
  <c r="O363" i="46"/>
  <c r="X362" i="46"/>
  <c r="W362" i="46"/>
  <c r="V362" i="46"/>
  <c r="U362" i="46"/>
  <c r="T362" i="46"/>
  <c r="S362" i="46"/>
  <c r="R362" i="46"/>
  <c r="Q362" i="46"/>
  <c r="P362" i="46"/>
  <c r="O362" i="46"/>
  <c r="X360" i="46"/>
  <c r="W360" i="46"/>
  <c r="V360" i="46"/>
  <c r="U360" i="46"/>
  <c r="T360" i="46"/>
  <c r="S360" i="46"/>
  <c r="R360" i="46"/>
  <c r="Q360" i="46"/>
  <c r="P360" i="46"/>
  <c r="X359" i="46"/>
  <c r="W359" i="46"/>
  <c r="V359" i="46"/>
  <c r="U359" i="46"/>
  <c r="T359" i="46"/>
  <c r="S359" i="46"/>
  <c r="R359" i="46"/>
  <c r="Q359" i="46"/>
  <c r="P359" i="46"/>
  <c r="O360" i="46"/>
  <c r="O359" i="46"/>
  <c r="X349" i="46"/>
  <c r="W349" i="46"/>
  <c r="V349" i="46"/>
  <c r="U349" i="46"/>
  <c r="T349" i="46"/>
  <c r="S349" i="46"/>
  <c r="R349" i="46"/>
  <c r="Q349" i="46"/>
  <c r="P349" i="46"/>
  <c r="O349" i="46"/>
  <c r="X348" i="46"/>
  <c r="W348" i="46"/>
  <c r="V348" i="46"/>
  <c r="U348" i="46"/>
  <c r="T348" i="46"/>
  <c r="S348" i="46"/>
  <c r="R348" i="46"/>
  <c r="Q348" i="46"/>
  <c r="P348" i="46"/>
  <c r="O348" i="46"/>
  <c r="X339" i="46"/>
  <c r="W339" i="46"/>
  <c r="V339" i="46"/>
  <c r="U339" i="46"/>
  <c r="T339" i="46"/>
  <c r="S339" i="46"/>
  <c r="R339" i="46"/>
  <c r="Q339" i="46"/>
  <c r="P339" i="46"/>
  <c r="O339" i="46"/>
  <c r="X338" i="46"/>
  <c r="W338" i="46"/>
  <c r="V338" i="46"/>
  <c r="U338" i="46"/>
  <c r="T338" i="46"/>
  <c r="S338" i="46"/>
  <c r="R338" i="46"/>
  <c r="Q338" i="46"/>
  <c r="P338" i="46"/>
  <c r="O338" i="46"/>
  <c r="X336" i="46"/>
  <c r="W336" i="46"/>
  <c r="V336" i="46"/>
  <c r="U336" i="46"/>
  <c r="T336" i="46"/>
  <c r="S336" i="46"/>
  <c r="R336" i="46"/>
  <c r="Q336" i="46"/>
  <c r="P336" i="46"/>
  <c r="O336" i="46"/>
  <c r="X335" i="46"/>
  <c r="W335" i="46"/>
  <c r="V335" i="46"/>
  <c r="U335" i="46"/>
  <c r="T335" i="46"/>
  <c r="S335" i="46"/>
  <c r="R335" i="46"/>
  <c r="Q335" i="46"/>
  <c r="P335" i="46"/>
  <c r="O335" i="46"/>
  <c r="X333" i="46"/>
  <c r="W333" i="46"/>
  <c r="V333" i="46"/>
  <c r="U333" i="46"/>
  <c r="T333" i="46"/>
  <c r="S333" i="46"/>
  <c r="R333" i="46"/>
  <c r="Q333" i="46"/>
  <c r="P333" i="46"/>
  <c r="O333" i="46"/>
  <c r="X332" i="46"/>
  <c r="W332" i="46"/>
  <c r="V332" i="46"/>
  <c r="U332" i="46"/>
  <c r="T332" i="46"/>
  <c r="S332" i="46"/>
  <c r="R332" i="46"/>
  <c r="Q332" i="46"/>
  <c r="P332" i="46"/>
  <c r="O332" i="46"/>
  <c r="X329" i="46"/>
  <c r="W329" i="46"/>
  <c r="V329" i="46"/>
  <c r="U329" i="46"/>
  <c r="T329" i="46"/>
  <c r="S329" i="46"/>
  <c r="R329" i="46"/>
  <c r="Q329" i="46"/>
  <c r="P329" i="46"/>
  <c r="O329" i="46"/>
  <c r="X328" i="46"/>
  <c r="W328" i="46"/>
  <c r="V328" i="46"/>
  <c r="U328" i="46"/>
  <c r="T328" i="46"/>
  <c r="S328" i="46"/>
  <c r="R328" i="46"/>
  <c r="Q328" i="46"/>
  <c r="P328" i="46"/>
  <c r="O328" i="46"/>
  <c r="X326" i="46"/>
  <c r="W326" i="46"/>
  <c r="V326" i="46"/>
  <c r="U326" i="46"/>
  <c r="T326" i="46"/>
  <c r="S326" i="46"/>
  <c r="R326" i="46"/>
  <c r="Q326" i="46"/>
  <c r="P326" i="46"/>
  <c r="O326" i="46"/>
  <c r="X325" i="46"/>
  <c r="W325" i="46"/>
  <c r="V325" i="46"/>
  <c r="U325" i="46"/>
  <c r="T325" i="46"/>
  <c r="S325" i="46"/>
  <c r="R325" i="46"/>
  <c r="Q325" i="46"/>
  <c r="P325" i="46"/>
  <c r="O325" i="46"/>
  <c r="X323" i="46"/>
  <c r="W323" i="46"/>
  <c r="V323" i="46"/>
  <c r="U323" i="46"/>
  <c r="T323" i="46"/>
  <c r="S323" i="46"/>
  <c r="R323" i="46"/>
  <c r="Q323" i="46"/>
  <c r="P323" i="46"/>
  <c r="O323" i="46"/>
  <c r="X322" i="46"/>
  <c r="W322" i="46"/>
  <c r="V322" i="46"/>
  <c r="U322" i="46"/>
  <c r="T322" i="46"/>
  <c r="S322" i="46"/>
  <c r="R322" i="46"/>
  <c r="Q322" i="46"/>
  <c r="P322" i="46"/>
  <c r="O322" i="46"/>
  <c r="X320" i="46"/>
  <c r="W320" i="46"/>
  <c r="V320" i="46"/>
  <c r="U320" i="46"/>
  <c r="T320" i="46"/>
  <c r="S320" i="46"/>
  <c r="R320" i="46"/>
  <c r="Q320" i="46"/>
  <c r="P320" i="46"/>
  <c r="O320" i="46"/>
  <c r="X319" i="46"/>
  <c r="W319" i="46"/>
  <c r="V319" i="46"/>
  <c r="U319" i="46"/>
  <c r="T319" i="46"/>
  <c r="S319" i="46"/>
  <c r="R319" i="46"/>
  <c r="Q319" i="46"/>
  <c r="P319" i="46"/>
  <c r="O319" i="46"/>
  <c r="X317" i="46"/>
  <c r="W317" i="46"/>
  <c r="V317" i="46"/>
  <c r="U317" i="46"/>
  <c r="T317" i="46"/>
  <c r="S317" i="46"/>
  <c r="R317" i="46"/>
  <c r="Q317" i="46"/>
  <c r="P317" i="46"/>
  <c r="O317" i="46"/>
  <c r="X316" i="46"/>
  <c r="W316" i="46"/>
  <c r="V316" i="46"/>
  <c r="U316" i="46"/>
  <c r="T316" i="46"/>
  <c r="S316" i="46"/>
  <c r="R316" i="46"/>
  <c r="Q316" i="46"/>
  <c r="P316" i="46"/>
  <c r="O316" i="46"/>
  <c r="X314" i="46"/>
  <c r="W314" i="46"/>
  <c r="V314" i="46"/>
  <c r="U314" i="46"/>
  <c r="T314" i="46"/>
  <c r="S314" i="46"/>
  <c r="R314" i="46"/>
  <c r="Q314" i="46"/>
  <c r="P314" i="46"/>
  <c r="O314" i="46"/>
  <c r="X313" i="46"/>
  <c r="W313" i="46"/>
  <c r="V313" i="46"/>
  <c r="U313" i="46"/>
  <c r="T313" i="46"/>
  <c r="S313" i="46"/>
  <c r="R313" i="46"/>
  <c r="Q313" i="46"/>
  <c r="P313" i="46"/>
  <c r="O313" i="46"/>
  <c r="X311" i="46"/>
  <c r="W311" i="46"/>
  <c r="V311" i="46"/>
  <c r="U311" i="46"/>
  <c r="T311" i="46"/>
  <c r="S311" i="46"/>
  <c r="R311" i="46"/>
  <c r="Q311" i="46"/>
  <c r="P311" i="46"/>
  <c r="O311" i="46"/>
  <c r="X310" i="46"/>
  <c r="W310" i="46"/>
  <c r="V310" i="46"/>
  <c r="U310" i="46"/>
  <c r="T310" i="46"/>
  <c r="S310" i="46"/>
  <c r="R310" i="46"/>
  <c r="Q310" i="46"/>
  <c r="P310" i="46"/>
  <c r="O310" i="46"/>
  <c r="X308" i="46"/>
  <c r="W308" i="46"/>
  <c r="V308" i="46"/>
  <c r="U308" i="46"/>
  <c r="T308" i="46"/>
  <c r="S308" i="46"/>
  <c r="R308" i="46"/>
  <c r="Q308" i="46"/>
  <c r="P308" i="46"/>
  <c r="O308" i="46"/>
  <c r="X307" i="46"/>
  <c r="W307" i="46"/>
  <c r="V307" i="46"/>
  <c r="U307" i="46"/>
  <c r="T307" i="46"/>
  <c r="S307" i="46"/>
  <c r="R307" i="46"/>
  <c r="Q307" i="46"/>
  <c r="P307" i="46"/>
  <c r="O307" i="46"/>
  <c r="X304" i="46"/>
  <c r="W304" i="46"/>
  <c r="V304" i="46"/>
  <c r="U304" i="46"/>
  <c r="T304" i="46"/>
  <c r="S304" i="46"/>
  <c r="R304" i="46"/>
  <c r="Q304" i="46"/>
  <c r="P304" i="46"/>
  <c r="O304" i="46"/>
  <c r="X303" i="46"/>
  <c r="W303" i="46"/>
  <c r="V303" i="46"/>
  <c r="U303" i="46"/>
  <c r="T303" i="46"/>
  <c r="S303" i="46"/>
  <c r="R303" i="46"/>
  <c r="Q303" i="46"/>
  <c r="P303" i="46"/>
  <c r="O303" i="46"/>
  <c r="X301" i="46"/>
  <c r="W301" i="46"/>
  <c r="V301" i="46"/>
  <c r="U301" i="46"/>
  <c r="T301" i="46"/>
  <c r="S301" i="46"/>
  <c r="R301" i="46"/>
  <c r="Q301" i="46"/>
  <c r="P301" i="46"/>
  <c r="O301" i="46"/>
  <c r="X300" i="46"/>
  <c r="W300" i="46"/>
  <c r="V300" i="46"/>
  <c r="U300" i="46"/>
  <c r="T300" i="46"/>
  <c r="S300" i="46"/>
  <c r="R300" i="46"/>
  <c r="Q300" i="46"/>
  <c r="P300" i="46"/>
  <c r="O300" i="46"/>
  <c r="X298" i="46"/>
  <c r="W298" i="46"/>
  <c r="V298" i="46"/>
  <c r="U298" i="46"/>
  <c r="T298" i="46"/>
  <c r="S298" i="46"/>
  <c r="R298" i="46"/>
  <c r="Q298" i="46"/>
  <c r="P298" i="46"/>
  <c r="O298" i="46"/>
  <c r="X297" i="46"/>
  <c r="W297" i="46"/>
  <c r="V297" i="46"/>
  <c r="U297" i="46"/>
  <c r="T297" i="46"/>
  <c r="S297" i="46"/>
  <c r="R297" i="46"/>
  <c r="Q297" i="46"/>
  <c r="P297" i="46"/>
  <c r="O297" i="46"/>
  <c r="X295" i="46"/>
  <c r="W295" i="46"/>
  <c r="V295" i="46"/>
  <c r="U295" i="46"/>
  <c r="T295" i="46"/>
  <c r="S295" i="46"/>
  <c r="R295" i="46"/>
  <c r="Q295" i="46"/>
  <c r="P295" i="46"/>
  <c r="O295" i="46"/>
  <c r="X294" i="46"/>
  <c r="W294" i="46"/>
  <c r="V294" i="46"/>
  <c r="U294" i="46"/>
  <c r="T294" i="46"/>
  <c r="S294" i="46"/>
  <c r="R294" i="46"/>
  <c r="Q294" i="46"/>
  <c r="P294" i="46"/>
  <c r="O294" i="46"/>
  <c r="X292" i="46"/>
  <c r="W292" i="46"/>
  <c r="V292" i="46"/>
  <c r="U292" i="46"/>
  <c r="T292" i="46"/>
  <c r="S292" i="46"/>
  <c r="R292" i="46"/>
  <c r="Q292" i="46"/>
  <c r="P292" i="46"/>
  <c r="O292" i="46"/>
  <c r="X291" i="46"/>
  <c r="W291" i="46"/>
  <c r="V291" i="46"/>
  <c r="U291" i="46"/>
  <c r="T291" i="46"/>
  <c r="S291" i="46"/>
  <c r="R291" i="46"/>
  <c r="Q291" i="46"/>
  <c r="P291" i="46"/>
  <c r="O291" i="46"/>
  <c r="X289" i="46"/>
  <c r="W289" i="46"/>
  <c r="V289" i="46"/>
  <c r="U289" i="46"/>
  <c r="T289" i="46"/>
  <c r="S289" i="46"/>
  <c r="R289" i="46"/>
  <c r="Q289" i="46"/>
  <c r="P289" i="46"/>
  <c r="O289" i="46"/>
  <c r="X288" i="46"/>
  <c r="W288" i="46"/>
  <c r="V288" i="46"/>
  <c r="U288" i="46"/>
  <c r="T288" i="46"/>
  <c r="S288" i="46"/>
  <c r="R288" i="46"/>
  <c r="Q288" i="46"/>
  <c r="P288" i="46"/>
  <c r="O288" i="46"/>
  <c r="X286" i="46"/>
  <c r="W286" i="46"/>
  <c r="V286" i="46"/>
  <c r="U286" i="46"/>
  <c r="T286" i="46"/>
  <c r="S286" i="46"/>
  <c r="R286" i="46"/>
  <c r="Q286" i="46"/>
  <c r="P286" i="46"/>
  <c r="O286" i="46"/>
  <c r="X285" i="46"/>
  <c r="W285" i="46"/>
  <c r="V285" i="46"/>
  <c r="U285" i="46"/>
  <c r="T285" i="46"/>
  <c r="S285" i="46"/>
  <c r="R285" i="46"/>
  <c r="Q285" i="46"/>
  <c r="P285" i="46"/>
  <c r="O285" i="46"/>
  <c r="X283" i="46"/>
  <c r="W283" i="46"/>
  <c r="V283" i="46"/>
  <c r="U283" i="46"/>
  <c r="T283" i="46"/>
  <c r="S283" i="46"/>
  <c r="R283" i="46"/>
  <c r="Q283" i="46"/>
  <c r="P283" i="46"/>
  <c r="O283" i="46"/>
  <c r="X282" i="46"/>
  <c r="W282" i="46"/>
  <c r="V282" i="46"/>
  <c r="U282" i="46"/>
  <c r="T282" i="46"/>
  <c r="S282" i="46"/>
  <c r="R282" i="46"/>
  <c r="Q282" i="46"/>
  <c r="P282" i="46"/>
  <c r="O282" i="46"/>
  <c r="X280" i="46"/>
  <c r="W280" i="46"/>
  <c r="V280" i="46"/>
  <c r="U280" i="46"/>
  <c r="T280" i="46"/>
  <c r="S280" i="46"/>
  <c r="R280" i="46"/>
  <c r="X279" i="46"/>
  <c r="W279" i="46"/>
  <c r="V279" i="46"/>
  <c r="U279" i="46"/>
  <c r="T279" i="46"/>
  <c r="S279" i="46"/>
  <c r="R279" i="46"/>
  <c r="P280" i="46"/>
  <c r="O280" i="46"/>
  <c r="P279" i="46"/>
  <c r="O279" i="46"/>
  <c r="Q280" i="46"/>
  <c r="Q279" i="46"/>
  <c r="X510" i="46"/>
  <c r="W510" i="46"/>
  <c r="V510" i="46"/>
  <c r="U510" i="46"/>
  <c r="T510" i="46"/>
  <c r="S510" i="46"/>
  <c r="R510" i="46"/>
  <c r="Q510" i="46"/>
  <c r="P510" i="46"/>
  <c r="O510" i="46"/>
  <c r="X507" i="46"/>
  <c r="W507" i="46"/>
  <c r="V507" i="46"/>
  <c r="U507" i="46"/>
  <c r="T507" i="46"/>
  <c r="S507" i="46"/>
  <c r="R507" i="46"/>
  <c r="Q507" i="46"/>
  <c r="P507" i="46"/>
  <c r="O507" i="46"/>
  <c r="X504" i="46"/>
  <c r="W504" i="46"/>
  <c r="V504" i="46"/>
  <c r="U504" i="46"/>
  <c r="T504" i="46"/>
  <c r="S504" i="46"/>
  <c r="R504" i="46"/>
  <c r="Q504" i="46"/>
  <c r="P504" i="46"/>
  <c r="O504" i="46"/>
  <c r="X500" i="46"/>
  <c r="W500" i="46"/>
  <c r="V500" i="46"/>
  <c r="U500" i="46"/>
  <c r="T500" i="46"/>
  <c r="S500" i="46"/>
  <c r="R500" i="46"/>
  <c r="Q500" i="46"/>
  <c r="P500" i="46"/>
  <c r="O500" i="46"/>
  <c r="X497" i="46"/>
  <c r="W497" i="46"/>
  <c r="V497" i="46"/>
  <c r="U497" i="46"/>
  <c r="T497" i="46"/>
  <c r="S497" i="46"/>
  <c r="R497" i="46"/>
  <c r="Q497" i="46"/>
  <c r="P497" i="46"/>
  <c r="O497" i="46"/>
  <c r="X494" i="46"/>
  <c r="W494" i="46"/>
  <c r="V494" i="46"/>
  <c r="U494" i="46"/>
  <c r="T494" i="46"/>
  <c r="S494" i="46"/>
  <c r="R494" i="46"/>
  <c r="Q494" i="46"/>
  <c r="P494" i="46"/>
  <c r="O494" i="46"/>
  <c r="X491" i="46"/>
  <c r="W491" i="46"/>
  <c r="V491" i="46"/>
  <c r="U491" i="46"/>
  <c r="T491" i="46"/>
  <c r="S491" i="46"/>
  <c r="R491" i="46"/>
  <c r="Q491" i="46"/>
  <c r="P491" i="46"/>
  <c r="O491" i="46"/>
  <c r="X488" i="46"/>
  <c r="W488" i="46"/>
  <c r="V488" i="46"/>
  <c r="U488" i="46"/>
  <c r="T488" i="46"/>
  <c r="S488" i="46"/>
  <c r="R488" i="46"/>
  <c r="Q488" i="46"/>
  <c r="P488" i="46"/>
  <c r="O488" i="46"/>
  <c r="X467" i="46"/>
  <c r="W467" i="46"/>
  <c r="V467" i="46"/>
  <c r="U467" i="46"/>
  <c r="T467" i="46"/>
  <c r="S467" i="46"/>
  <c r="R467" i="46"/>
  <c r="Q467" i="46"/>
  <c r="P467" i="46"/>
  <c r="O467" i="46"/>
  <c r="X464" i="46"/>
  <c r="W464" i="46"/>
  <c r="V464" i="46"/>
  <c r="U464" i="46"/>
  <c r="T464" i="46"/>
  <c r="S464" i="46"/>
  <c r="R464" i="46"/>
  <c r="Q464" i="46"/>
  <c r="P464" i="46"/>
  <c r="O464" i="46"/>
  <c r="X461" i="46"/>
  <c r="W461" i="46"/>
  <c r="V461" i="46"/>
  <c r="U461" i="46"/>
  <c r="T461" i="46"/>
  <c r="S461" i="46"/>
  <c r="R461" i="46"/>
  <c r="Q461" i="46"/>
  <c r="P461" i="46"/>
  <c r="O461" i="46"/>
  <c r="X408" i="46"/>
  <c r="W408" i="46"/>
  <c r="V408" i="46"/>
  <c r="U408" i="46"/>
  <c r="T408" i="46"/>
  <c r="S408" i="46"/>
  <c r="R408" i="46"/>
  <c r="Q408" i="46"/>
  <c r="P408" i="46"/>
  <c r="O408" i="46" l="1"/>
  <c r="D488" i="46"/>
  <c r="D408" i="46"/>
  <c r="M381" i="46"/>
  <c r="L381" i="46"/>
  <c r="K381" i="46"/>
  <c r="J381" i="46"/>
  <c r="I381" i="46"/>
  <c r="H381" i="46"/>
  <c r="G381" i="46"/>
  <c r="F381" i="46"/>
  <c r="E381" i="46"/>
  <c r="D381" i="46"/>
  <c r="M378" i="46"/>
  <c r="L378" i="46"/>
  <c r="K378" i="46"/>
  <c r="J378" i="46"/>
  <c r="I378" i="46"/>
  <c r="H378" i="46"/>
  <c r="G378" i="46"/>
  <c r="F378" i="46"/>
  <c r="E378" i="46"/>
  <c r="D378" i="46"/>
  <c r="M375" i="46"/>
  <c r="L375" i="46"/>
  <c r="K375" i="46"/>
  <c r="J375" i="46"/>
  <c r="I375" i="46"/>
  <c r="H375" i="46"/>
  <c r="G375" i="46"/>
  <c r="F375" i="46"/>
  <c r="E375" i="46"/>
  <c r="D375" i="46"/>
  <c r="M371" i="46"/>
  <c r="L371" i="46"/>
  <c r="K371" i="46"/>
  <c r="J371" i="46"/>
  <c r="I371" i="46"/>
  <c r="H371" i="46"/>
  <c r="G371" i="46"/>
  <c r="F371" i="46"/>
  <c r="E371" i="46"/>
  <c r="D371" i="46"/>
  <c r="M368" i="46"/>
  <c r="L368" i="46"/>
  <c r="K368" i="46"/>
  <c r="J368" i="46"/>
  <c r="I368" i="46"/>
  <c r="H368" i="46"/>
  <c r="G368" i="46"/>
  <c r="F368" i="46"/>
  <c r="E368" i="46"/>
  <c r="D368" i="46"/>
  <c r="M365" i="46"/>
  <c r="L365" i="46"/>
  <c r="K365" i="46"/>
  <c r="J365" i="46"/>
  <c r="I365" i="46"/>
  <c r="H365" i="46"/>
  <c r="G365" i="46"/>
  <c r="F365" i="46"/>
  <c r="E365" i="46"/>
  <c r="D365" i="46"/>
  <c r="M362" i="46"/>
  <c r="L362" i="46"/>
  <c r="K362" i="46"/>
  <c r="J362" i="46"/>
  <c r="I362" i="46"/>
  <c r="H362" i="46"/>
  <c r="G362" i="46"/>
  <c r="F362" i="46"/>
  <c r="E362" i="46"/>
  <c r="D362" i="46"/>
  <c r="M359" i="46"/>
  <c r="L359" i="46"/>
  <c r="K359" i="46"/>
  <c r="J359" i="46"/>
  <c r="I359" i="46"/>
  <c r="H359" i="46"/>
  <c r="G359" i="46"/>
  <c r="F359" i="46"/>
  <c r="E359" i="46"/>
  <c r="D359" i="46"/>
  <c r="M348" i="46"/>
  <c r="L348" i="46"/>
  <c r="K348" i="46"/>
  <c r="J348" i="46"/>
  <c r="I348" i="46"/>
  <c r="H348" i="46"/>
  <c r="G348" i="46"/>
  <c r="F348" i="46"/>
  <c r="E348" i="46"/>
  <c r="D348" i="46"/>
  <c r="M338" i="46"/>
  <c r="L338" i="46"/>
  <c r="K338" i="46"/>
  <c r="J338" i="46"/>
  <c r="I338" i="46"/>
  <c r="H338" i="46"/>
  <c r="G338" i="46"/>
  <c r="F338" i="46"/>
  <c r="E338" i="46"/>
  <c r="D338" i="46"/>
  <c r="M335" i="46"/>
  <c r="L335" i="46"/>
  <c r="K335" i="46"/>
  <c r="J335" i="46"/>
  <c r="I335" i="46"/>
  <c r="H335" i="46"/>
  <c r="G335" i="46"/>
  <c r="F335" i="46"/>
  <c r="E335" i="46"/>
  <c r="D335" i="46"/>
  <c r="M332" i="46"/>
  <c r="L332" i="46"/>
  <c r="K332" i="46"/>
  <c r="J332" i="46"/>
  <c r="I332" i="46"/>
  <c r="H332" i="46"/>
  <c r="G332" i="46"/>
  <c r="F332" i="46"/>
  <c r="E332" i="46"/>
  <c r="D332" i="46"/>
  <c r="M328" i="46"/>
  <c r="L328" i="46"/>
  <c r="K328" i="46"/>
  <c r="J328" i="46"/>
  <c r="I328" i="46"/>
  <c r="H328" i="46"/>
  <c r="G328" i="46"/>
  <c r="F328" i="46"/>
  <c r="E328" i="46"/>
  <c r="D328" i="46"/>
  <c r="M325" i="46"/>
  <c r="L325" i="46"/>
  <c r="K325" i="46"/>
  <c r="J325" i="46"/>
  <c r="I325" i="46"/>
  <c r="H325" i="46"/>
  <c r="G325" i="46"/>
  <c r="F325" i="46"/>
  <c r="E325" i="46"/>
  <c r="D325" i="46"/>
  <c r="M322" i="46"/>
  <c r="L322" i="46"/>
  <c r="K322" i="46"/>
  <c r="J322" i="46"/>
  <c r="I322" i="46"/>
  <c r="H322" i="46"/>
  <c r="G322" i="46"/>
  <c r="F322" i="46"/>
  <c r="E322" i="46"/>
  <c r="D322" i="46"/>
  <c r="M319" i="46"/>
  <c r="L319" i="46"/>
  <c r="K319" i="46"/>
  <c r="J319" i="46"/>
  <c r="I319" i="46"/>
  <c r="H319" i="46"/>
  <c r="G319" i="46"/>
  <c r="F319" i="46"/>
  <c r="E319" i="46"/>
  <c r="D319" i="46"/>
  <c r="M316" i="46"/>
  <c r="L316" i="46"/>
  <c r="K316" i="46"/>
  <c r="J316" i="46"/>
  <c r="I316" i="46"/>
  <c r="H316" i="46"/>
  <c r="G316" i="46"/>
  <c r="F316" i="46"/>
  <c r="E316" i="46"/>
  <c r="D316" i="46"/>
  <c r="M313" i="46"/>
  <c r="L313" i="46"/>
  <c r="K313" i="46"/>
  <c r="J313" i="46"/>
  <c r="I313" i="46"/>
  <c r="H313" i="46"/>
  <c r="G313" i="46"/>
  <c r="F313" i="46"/>
  <c r="E313" i="46"/>
  <c r="D313" i="46"/>
  <c r="M310" i="46"/>
  <c r="L310" i="46"/>
  <c r="K310" i="46"/>
  <c r="J310" i="46"/>
  <c r="I310" i="46"/>
  <c r="H310" i="46"/>
  <c r="G310" i="46"/>
  <c r="F310" i="46"/>
  <c r="E310" i="46"/>
  <c r="D310" i="46"/>
  <c r="M307" i="46"/>
  <c r="L307" i="46"/>
  <c r="K307" i="46"/>
  <c r="J307" i="46"/>
  <c r="I307" i="46"/>
  <c r="H307" i="46"/>
  <c r="G307" i="46"/>
  <c r="F307" i="46"/>
  <c r="E307" i="46"/>
  <c r="D307" i="46"/>
  <c r="M303" i="46"/>
  <c r="L303" i="46"/>
  <c r="K303" i="46"/>
  <c r="J303" i="46"/>
  <c r="I303" i="46"/>
  <c r="H303" i="46"/>
  <c r="G303" i="46"/>
  <c r="F303" i="46"/>
  <c r="E303" i="46"/>
  <c r="D303" i="46"/>
  <c r="M300" i="46"/>
  <c r="L300" i="46"/>
  <c r="K300" i="46"/>
  <c r="J300" i="46"/>
  <c r="I300" i="46"/>
  <c r="H300" i="46"/>
  <c r="G300" i="46"/>
  <c r="F300" i="46"/>
  <c r="E300" i="46"/>
  <c r="D300" i="46"/>
  <c r="M297" i="46"/>
  <c r="L297" i="46"/>
  <c r="K297" i="46"/>
  <c r="J297" i="46"/>
  <c r="I297" i="46"/>
  <c r="H297" i="46"/>
  <c r="G297" i="46"/>
  <c r="F297" i="46"/>
  <c r="E297" i="46"/>
  <c r="D297" i="46"/>
  <c r="M294" i="46"/>
  <c r="L294" i="46"/>
  <c r="K294" i="46"/>
  <c r="J294" i="46"/>
  <c r="I294" i="46"/>
  <c r="H294" i="46"/>
  <c r="G294" i="46"/>
  <c r="F294" i="46"/>
  <c r="E294" i="46"/>
  <c r="D294" i="46"/>
  <c r="M291" i="46"/>
  <c r="L291" i="46"/>
  <c r="K291" i="46"/>
  <c r="J291" i="46"/>
  <c r="I291" i="46"/>
  <c r="H291" i="46"/>
  <c r="G291" i="46"/>
  <c r="F291" i="46"/>
  <c r="E291" i="46"/>
  <c r="D291" i="46"/>
  <c r="M288" i="46"/>
  <c r="L288" i="46"/>
  <c r="K288" i="46"/>
  <c r="J288" i="46"/>
  <c r="I288" i="46"/>
  <c r="H288" i="46"/>
  <c r="G288" i="46"/>
  <c r="F288" i="46"/>
  <c r="E288" i="46"/>
  <c r="D288" i="46"/>
  <c r="M285" i="46"/>
  <c r="L285" i="46"/>
  <c r="K285" i="46"/>
  <c r="J285" i="46"/>
  <c r="I285" i="46"/>
  <c r="H285" i="46"/>
  <c r="G285" i="46"/>
  <c r="F285" i="46"/>
  <c r="E285" i="46"/>
  <c r="D285" i="46"/>
  <c r="M282" i="46"/>
  <c r="L282" i="46"/>
  <c r="K282" i="46"/>
  <c r="J282" i="46"/>
  <c r="I282" i="46"/>
  <c r="H282" i="46"/>
  <c r="G282" i="46"/>
  <c r="F282" i="46"/>
  <c r="E282" i="46"/>
  <c r="D282" i="46"/>
  <c r="E279" i="46"/>
  <c r="D279" i="46"/>
  <c r="M279" i="46"/>
  <c r="L279" i="46"/>
  <c r="K279" i="46"/>
  <c r="J279" i="46"/>
  <c r="I279" i="46"/>
  <c r="H279" i="46"/>
  <c r="G279" i="46"/>
  <c r="F279" i="46"/>
  <c r="M252" i="46"/>
  <c r="L252" i="46"/>
  <c r="K252" i="46"/>
  <c r="J252" i="46"/>
  <c r="I252" i="46"/>
  <c r="H252" i="46"/>
  <c r="G252" i="46"/>
  <c r="F252" i="46"/>
  <c r="E252" i="46"/>
  <c r="D252" i="46"/>
  <c r="M249" i="46"/>
  <c r="L249" i="46"/>
  <c r="K249" i="46"/>
  <c r="J249" i="46"/>
  <c r="I249" i="46"/>
  <c r="H249" i="46"/>
  <c r="G249" i="46"/>
  <c r="F249" i="46"/>
  <c r="E249" i="46"/>
  <c r="D249" i="46"/>
  <c r="M246" i="46"/>
  <c r="L246" i="46"/>
  <c r="K246" i="46"/>
  <c r="J246" i="46"/>
  <c r="I246" i="46"/>
  <c r="H246" i="46"/>
  <c r="G246" i="46"/>
  <c r="F246" i="46"/>
  <c r="E246" i="46"/>
  <c r="D246" i="46"/>
  <c r="M242" i="46"/>
  <c r="L242" i="46"/>
  <c r="K242" i="46"/>
  <c r="J242" i="46"/>
  <c r="I242" i="46"/>
  <c r="H242" i="46"/>
  <c r="G242" i="46"/>
  <c r="F242" i="46"/>
  <c r="E242" i="46"/>
  <c r="D242" i="46"/>
  <c r="M239" i="46"/>
  <c r="L239" i="46"/>
  <c r="K239" i="46"/>
  <c r="J239" i="46"/>
  <c r="I239" i="46"/>
  <c r="H239" i="46"/>
  <c r="G239" i="46"/>
  <c r="F239" i="46"/>
  <c r="E239" i="46"/>
  <c r="D239" i="46"/>
  <c r="M236" i="46"/>
  <c r="L236" i="46"/>
  <c r="K236" i="46"/>
  <c r="J236" i="46"/>
  <c r="I236" i="46"/>
  <c r="H236" i="46"/>
  <c r="G236" i="46"/>
  <c r="F236" i="46"/>
  <c r="E236" i="46"/>
  <c r="D236" i="46"/>
  <c r="M233" i="46"/>
  <c r="L233" i="46"/>
  <c r="K233" i="46"/>
  <c r="J233" i="46"/>
  <c r="I233" i="46"/>
  <c r="H233" i="46"/>
  <c r="G233" i="46"/>
  <c r="F233" i="46"/>
  <c r="E233" i="46"/>
  <c r="D233" i="46"/>
  <c r="M230" i="46"/>
  <c r="L230" i="46"/>
  <c r="K230" i="46"/>
  <c r="J230" i="46"/>
  <c r="I230" i="46"/>
  <c r="H230" i="46"/>
  <c r="G230" i="46"/>
  <c r="F230" i="46"/>
  <c r="E230" i="46"/>
  <c r="D230" i="46"/>
  <c r="M219" i="46"/>
  <c r="L219" i="46"/>
  <c r="K219" i="46"/>
  <c r="J219" i="46"/>
  <c r="I219" i="46"/>
  <c r="H219" i="46"/>
  <c r="G219" i="46"/>
  <c r="F219" i="46"/>
  <c r="E219" i="46"/>
  <c r="D219" i="46"/>
  <c r="M209" i="46"/>
  <c r="L209" i="46"/>
  <c r="K209" i="46"/>
  <c r="J209" i="46"/>
  <c r="I209" i="46"/>
  <c r="H209" i="46"/>
  <c r="G209" i="46"/>
  <c r="F209" i="46"/>
  <c r="E209" i="46"/>
  <c r="D209" i="46"/>
  <c r="M206" i="46"/>
  <c r="L206" i="46"/>
  <c r="K206" i="46"/>
  <c r="J206" i="46"/>
  <c r="I206" i="46"/>
  <c r="H206" i="46"/>
  <c r="G206" i="46"/>
  <c r="F206" i="46"/>
  <c r="E206" i="46"/>
  <c r="D206" i="46"/>
  <c r="M203" i="46"/>
  <c r="L203" i="46"/>
  <c r="K203" i="46"/>
  <c r="J203" i="46"/>
  <c r="I203" i="46"/>
  <c r="H203" i="46"/>
  <c r="G203" i="46"/>
  <c r="F203" i="46"/>
  <c r="E203" i="46"/>
  <c r="D203" i="46"/>
  <c r="M199" i="46"/>
  <c r="L199" i="46"/>
  <c r="K199" i="46"/>
  <c r="J199" i="46"/>
  <c r="I199" i="46"/>
  <c r="H199" i="46"/>
  <c r="G199" i="46"/>
  <c r="F199" i="46"/>
  <c r="E199" i="46"/>
  <c r="D199" i="46"/>
  <c r="M196" i="46"/>
  <c r="L196" i="46"/>
  <c r="K196" i="46"/>
  <c r="J196" i="46"/>
  <c r="I196" i="46"/>
  <c r="H196" i="46"/>
  <c r="G196" i="46"/>
  <c r="F196" i="46"/>
  <c r="E196" i="46"/>
  <c r="D196" i="46"/>
  <c r="M193" i="46"/>
  <c r="L193" i="46"/>
  <c r="K193" i="46"/>
  <c r="J193" i="46"/>
  <c r="I193" i="46"/>
  <c r="H193" i="46"/>
  <c r="G193" i="46"/>
  <c r="F193" i="46"/>
  <c r="E193" i="46"/>
  <c r="D193" i="46"/>
  <c r="M190" i="46"/>
  <c r="L190" i="46"/>
  <c r="K190" i="46"/>
  <c r="J190" i="46"/>
  <c r="I190" i="46"/>
  <c r="H190" i="46"/>
  <c r="G190" i="46"/>
  <c r="F190" i="46"/>
  <c r="E190" i="46"/>
  <c r="D190" i="46"/>
  <c r="M187" i="46"/>
  <c r="L187" i="46"/>
  <c r="K187" i="46"/>
  <c r="J187" i="46"/>
  <c r="I187" i="46"/>
  <c r="H187" i="46"/>
  <c r="G187" i="46"/>
  <c r="F187" i="46"/>
  <c r="E187" i="46"/>
  <c r="D187" i="46"/>
  <c r="M184" i="46"/>
  <c r="L184" i="46"/>
  <c r="K184" i="46"/>
  <c r="J184" i="46"/>
  <c r="I184" i="46"/>
  <c r="H184" i="46"/>
  <c r="G184" i="46"/>
  <c r="F184" i="46"/>
  <c r="E184" i="46"/>
  <c r="D184" i="46"/>
  <c r="M181" i="46"/>
  <c r="L181" i="46"/>
  <c r="K181" i="46"/>
  <c r="J181" i="46"/>
  <c r="I181" i="46"/>
  <c r="H181" i="46"/>
  <c r="G181" i="46"/>
  <c r="F181" i="46"/>
  <c r="E181" i="46"/>
  <c r="D181" i="46"/>
  <c r="M178" i="46"/>
  <c r="L178" i="46"/>
  <c r="K178" i="46"/>
  <c r="J178" i="46"/>
  <c r="I178" i="46"/>
  <c r="H178" i="46"/>
  <c r="G178" i="46"/>
  <c r="F178" i="46"/>
  <c r="E178" i="46"/>
  <c r="D178" i="46"/>
  <c r="M174" i="46"/>
  <c r="L174" i="46"/>
  <c r="K174" i="46"/>
  <c r="J174" i="46"/>
  <c r="I174" i="46"/>
  <c r="H174" i="46"/>
  <c r="G174" i="46"/>
  <c r="F174" i="46"/>
  <c r="E174" i="46"/>
  <c r="D174" i="46"/>
  <c r="M171" i="46"/>
  <c r="L171" i="46"/>
  <c r="K171" i="46"/>
  <c r="J171" i="46"/>
  <c r="I171" i="46"/>
  <c r="H171" i="46"/>
  <c r="G171" i="46"/>
  <c r="F171" i="46"/>
  <c r="E171" i="46"/>
  <c r="D171" i="46"/>
  <c r="M168" i="46"/>
  <c r="L168" i="46"/>
  <c r="K168" i="46"/>
  <c r="J168" i="46"/>
  <c r="I168" i="46"/>
  <c r="H168" i="46"/>
  <c r="G168" i="46"/>
  <c r="F168" i="46"/>
  <c r="E168" i="46"/>
  <c r="D168" i="46"/>
  <c r="M165" i="46"/>
  <c r="L165" i="46"/>
  <c r="K165" i="46"/>
  <c r="J165" i="46"/>
  <c r="I165" i="46"/>
  <c r="H165" i="46"/>
  <c r="G165" i="46"/>
  <c r="F165" i="46"/>
  <c r="E165" i="46"/>
  <c r="D165" i="46"/>
  <c r="M162" i="46"/>
  <c r="L162" i="46"/>
  <c r="K162" i="46"/>
  <c r="J162" i="46"/>
  <c r="I162" i="46"/>
  <c r="H162" i="46"/>
  <c r="G162" i="46"/>
  <c r="F162" i="46"/>
  <c r="E162" i="46"/>
  <c r="D162" i="46"/>
  <c r="M159" i="46"/>
  <c r="L159" i="46"/>
  <c r="K159" i="46"/>
  <c r="J159" i="46"/>
  <c r="I159" i="46"/>
  <c r="H159" i="46"/>
  <c r="G159" i="46"/>
  <c r="F159" i="46"/>
  <c r="E159" i="46"/>
  <c r="D159" i="46"/>
  <c r="M156" i="46"/>
  <c r="L156" i="46"/>
  <c r="K156" i="46"/>
  <c r="J156" i="46"/>
  <c r="I156" i="46"/>
  <c r="H156" i="46"/>
  <c r="G156" i="46"/>
  <c r="F156" i="46"/>
  <c r="E156" i="46"/>
  <c r="D156" i="46"/>
  <c r="M150" i="46"/>
  <c r="L150" i="46"/>
  <c r="K150" i="46"/>
  <c r="J150" i="46"/>
  <c r="I150" i="46"/>
  <c r="H150" i="46"/>
  <c r="G150" i="46"/>
  <c r="F150" i="46"/>
  <c r="E150" i="46"/>
  <c r="D150" i="46"/>
  <c r="M153" i="46"/>
  <c r="L153" i="46"/>
  <c r="K153" i="46"/>
  <c r="J153" i="46"/>
  <c r="I153" i="46"/>
  <c r="H153" i="46"/>
  <c r="F153" i="46"/>
  <c r="E153" i="46"/>
  <c r="D153" i="46"/>
  <c r="G153" i="46"/>
  <c r="N151" i="46"/>
  <c r="N150" i="46"/>
  <c r="AA252" i="46"/>
  <c r="Z252" i="46"/>
  <c r="Y252" i="46"/>
  <c r="AA249" i="46"/>
  <c r="Z249" i="46"/>
  <c r="Y249" i="46"/>
  <c r="AA246" i="46"/>
  <c r="Z246" i="46"/>
  <c r="Y246" i="46"/>
  <c r="AA242" i="46"/>
  <c r="Z242" i="46"/>
  <c r="Y242" i="46"/>
  <c r="AA239" i="46"/>
  <c r="Z239" i="46"/>
  <c r="Y239" i="46"/>
  <c r="AA236" i="46"/>
  <c r="Z236" i="46"/>
  <c r="Y236" i="46"/>
  <c r="AA233" i="46"/>
  <c r="Z233" i="46"/>
  <c r="Y233" i="46"/>
  <c r="AA230" i="46"/>
  <c r="Z230" i="46"/>
  <c r="Y230" i="46"/>
  <c r="AA219" i="46"/>
  <c r="Z219" i="46"/>
  <c r="Y219" i="46"/>
  <c r="AA215" i="46"/>
  <c r="Z215" i="46"/>
  <c r="Y215" i="46"/>
  <c r="AA212" i="46"/>
  <c r="Z212" i="46"/>
  <c r="Y212" i="46"/>
  <c r="AA209" i="46"/>
  <c r="Z209" i="46"/>
  <c r="Y209" i="46"/>
  <c r="AA206" i="46"/>
  <c r="Z206" i="46"/>
  <c r="Y206" i="46"/>
  <c r="AA203" i="46"/>
  <c r="Z203" i="46"/>
  <c r="Y203" i="46"/>
  <c r="AA199" i="46"/>
  <c r="Z199" i="46"/>
  <c r="Y199" i="46"/>
  <c r="AA196" i="46"/>
  <c r="Z196" i="46"/>
  <c r="Y196" i="46"/>
  <c r="AA193" i="46"/>
  <c r="Z193" i="46"/>
  <c r="Y193" i="46"/>
  <c r="AA190" i="46"/>
  <c r="Z190" i="46"/>
  <c r="Y190" i="46"/>
  <c r="AA187" i="46"/>
  <c r="Z187" i="46"/>
  <c r="Y187" i="46"/>
  <c r="AA184" i="46"/>
  <c r="Z184" i="46"/>
  <c r="Y184" i="46"/>
  <c r="AA181" i="46"/>
  <c r="Z181" i="46"/>
  <c r="Y181" i="46"/>
  <c r="AA178" i="46"/>
  <c r="Z178" i="46"/>
  <c r="Y178" i="46"/>
  <c r="AA174" i="46"/>
  <c r="Z174" i="46"/>
  <c r="Y174" i="46"/>
  <c r="AA171" i="46"/>
  <c r="Z171" i="46"/>
  <c r="Y171" i="46"/>
  <c r="AA168" i="46"/>
  <c r="Z168" i="46"/>
  <c r="Y168" i="46"/>
  <c r="AA165" i="46"/>
  <c r="Z165" i="46"/>
  <c r="Y165" i="46"/>
  <c r="AA162" i="46"/>
  <c r="Z162" i="46"/>
  <c r="Y162" i="46"/>
  <c r="AA159" i="46"/>
  <c r="Z159" i="46"/>
  <c r="Y159" i="46"/>
  <c r="AA156" i="46"/>
  <c r="Z156" i="46"/>
  <c r="Y156" i="46"/>
  <c r="AA153" i="46"/>
  <c r="Z153" i="46"/>
  <c r="Y153" i="46"/>
  <c r="AA150" i="46"/>
  <c r="Z150" i="46"/>
  <c r="Y150" i="46"/>
  <c r="AA124" i="46"/>
  <c r="Z124" i="46"/>
  <c r="Y124" i="46"/>
  <c r="AA121" i="46"/>
  <c r="Z121" i="46"/>
  <c r="Y121" i="46"/>
  <c r="AA118" i="46"/>
  <c r="Z118" i="46"/>
  <c r="Y118" i="46"/>
  <c r="AA114" i="46"/>
  <c r="Z114" i="46"/>
  <c r="Y114" i="46"/>
  <c r="AA111" i="46"/>
  <c r="Z111" i="46"/>
  <c r="Y111" i="46"/>
  <c r="AA108" i="46"/>
  <c r="Z108" i="46"/>
  <c r="Y108" i="46"/>
  <c r="AA105" i="46"/>
  <c r="Z105" i="46"/>
  <c r="Y105" i="46"/>
  <c r="AA102" i="46"/>
  <c r="Z102" i="46"/>
  <c r="Y102" i="46"/>
  <c r="AA91" i="46"/>
  <c r="Z91" i="46"/>
  <c r="Y91" i="46"/>
  <c r="AA87" i="46"/>
  <c r="Z87" i="46"/>
  <c r="Y87" i="46"/>
  <c r="AA84" i="46"/>
  <c r="Z84" i="46"/>
  <c r="Y84" i="46"/>
  <c r="AA81" i="46"/>
  <c r="Z81" i="46"/>
  <c r="Y81" i="46"/>
  <c r="AA78" i="46"/>
  <c r="Z78" i="46"/>
  <c r="Y78" i="46"/>
  <c r="AA75" i="46"/>
  <c r="Z75" i="46"/>
  <c r="Y75" i="46"/>
  <c r="AA71" i="46"/>
  <c r="Z71" i="46"/>
  <c r="Y71" i="46"/>
  <c r="AA68" i="46"/>
  <c r="Z68" i="46"/>
  <c r="Y68" i="46"/>
  <c r="AA65" i="46"/>
  <c r="Z65" i="46"/>
  <c r="Y65" i="46"/>
  <c r="AA62" i="46"/>
  <c r="Z62" i="46"/>
  <c r="Y62" i="46"/>
  <c r="AA59" i="46"/>
  <c r="Z59" i="46"/>
  <c r="Y59" i="46"/>
  <c r="AA56" i="46"/>
  <c r="Z56" i="46"/>
  <c r="Y56" i="46"/>
  <c r="AA53" i="46"/>
  <c r="Z53" i="46"/>
  <c r="Y53" i="46"/>
  <c r="AA50" i="46"/>
  <c r="Z50" i="46"/>
  <c r="Y50" i="46"/>
  <c r="AA46" i="46"/>
  <c r="Z46" i="46"/>
  <c r="Y46" i="46"/>
  <c r="AA43" i="46"/>
  <c r="Z43" i="46"/>
  <c r="Y43" i="46"/>
  <c r="AA40" i="46"/>
  <c r="Z40" i="46"/>
  <c r="Y40" i="46"/>
  <c r="AA37" i="46"/>
  <c r="Z37" i="46"/>
  <c r="Y37" i="46"/>
  <c r="AA34" i="46"/>
  <c r="Z34" i="46"/>
  <c r="Y34" i="46"/>
  <c r="AA31" i="46"/>
  <c r="Z31" i="46"/>
  <c r="Y31" i="46"/>
  <c r="AA28" i="46"/>
  <c r="Z28" i="46"/>
  <c r="Y28" i="46"/>
  <c r="AA25" i="46"/>
  <c r="Z25" i="46"/>
  <c r="Y25" i="46"/>
  <c r="AA22" i="46"/>
  <c r="Z22" i="46"/>
  <c r="Y22" i="46"/>
  <c r="AA510" i="46" l="1"/>
  <c r="Z510" i="46"/>
  <c r="Y510" i="46"/>
  <c r="AA507" i="46"/>
  <c r="Z507" i="46"/>
  <c r="Y507" i="46"/>
  <c r="AA504" i="46"/>
  <c r="Z504" i="46"/>
  <c r="Y504" i="46"/>
  <c r="AA500" i="46"/>
  <c r="Z500" i="46"/>
  <c r="Y500" i="46"/>
  <c r="AA497" i="46"/>
  <c r="Z497" i="46"/>
  <c r="Y497" i="46"/>
  <c r="AA494" i="46"/>
  <c r="Z494" i="46"/>
  <c r="Y494" i="46"/>
  <c r="AA491" i="46"/>
  <c r="Z491" i="46"/>
  <c r="Y491" i="46"/>
  <c r="AA488" i="46"/>
  <c r="Z488" i="46"/>
  <c r="Y488" i="46"/>
  <c r="AA477" i="46"/>
  <c r="Z477" i="46"/>
  <c r="Y477" i="46"/>
  <c r="AA473" i="46"/>
  <c r="Z473" i="46"/>
  <c r="Y473" i="46"/>
  <c r="AA470" i="46"/>
  <c r="Z470" i="46"/>
  <c r="Y470" i="46"/>
  <c r="AA467" i="46"/>
  <c r="Z467" i="46"/>
  <c r="Y467" i="46"/>
  <c r="AA464" i="46"/>
  <c r="Z464" i="46"/>
  <c r="Y464" i="46"/>
  <c r="AA461" i="46"/>
  <c r="Z461" i="46"/>
  <c r="Y461" i="46"/>
  <c r="AA457" i="46"/>
  <c r="Z457" i="46"/>
  <c r="Y457" i="46"/>
  <c r="AA454" i="46"/>
  <c r="Z454" i="46"/>
  <c r="Y454" i="46"/>
  <c r="AA451" i="46"/>
  <c r="Z451" i="46"/>
  <c r="Y451" i="46"/>
  <c r="AA448" i="46"/>
  <c r="Z448" i="46"/>
  <c r="Y448" i="46"/>
  <c r="AA445" i="46"/>
  <c r="Z445" i="46"/>
  <c r="Y445" i="46"/>
  <c r="AA442" i="46"/>
  <c r="Z442" i="46"/>
  <c r="Y442" i="46"/>
  <c r="AA439" i="46"/>
  <c r="Z439" i="46"/>
  <c r="Y439" i="46"/>
  <c r="AA436" i="46"/>
  <c r="Z436" i="46"/>
  <c r="Y436" i="46"/>
  <c r="AA432" i="46"/>
  <c r="Z432" i="46"/>
  <c r="Y432" i="46"/>
  <c r="AA429" i="46"/>
  <c r="Z429" i="46"/>
  <c r="Y429" i="46"/>
  <c r="AA426" i="46"/>
  <c r="Z426" i="46"/>
  <c r="Y426" i="46"/>
  <c r="AA423" i="46"/>
  <c r="Z423" i="46"/>
  <c r="Y423" i="46"/>
  <c r="AA420" i="46"/>
  <c r="Z420" i="46"/>
  <c r="Y420" i="46"/>
  <c r="AA417" i="46"/>
  <c r="Z417" i="46"/>
  <c r="Y417" i="46"/>
  <c r="AA414" i="46"/>
  <c r="Z414" i="46"/>
  <c r="Y414" i="46"/>
  <c r="AA411" i="46"/>
  <c r="Z411" i="46"/>
  <c r="Y411" i="46"/>
  <c r="AA408" i="46"/>
  <c r="Z408" i="46"/>
  <c r="Y408" i="46"/>
  <c r="Y395" i="46" l="1"/>
  <c r="D513" i="46" l="1"/>
  <c r="P27" i="85" l="1"/>
  <c r="P49" i="85" s="1"/>
  <c r="C28" i="85" s="1"/>
  <c r="K27" i="85"/>
  <c r="K49" i="85" s="1"/>
  <c r="C27" i="85" s="1"/>
  <c r="D28" i="85" l="1"/>
  <c r="F28" i="85" s="1"/>
  <c r="F39" i="85" s="1"/>
  <c r="Z576" i="79" l="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Y519" i="46" s="1"/>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64" i="79"/>
  <c r="AK573" i="79" s="1"/>
  <c r="P73" i="43" s="1"/>
  <c r="Y522" i="46"/>
  <c r="D64" i="43" s="1"/>
  <c r="AD522" i="46"/>
  <c r="I64" i="43" s="1"/>
  <c r="Y1117" i="79"/>
  <c r="Y1123" i="79"/>
  <c r="AI517" i="46"/>
  <c r="AI520" i="46"/>
  <c r="AF518" i="46"/>
  <c r="AF520" i="46"/>
  <c r="Y518" i="46"/>
  <c r="Y517"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H132" i="46"/>
  <c r="M55" i="43" s="1"/>
  <c r="AG198" i="79"/>
  <c r="AG202" i="79" s="1"/>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9"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70" i="79" l="1"/>
  <c r="AK567" i="79"/>
  <c r="AK571" i="79"/>
  <c r="AK566" i="79"/>
  <c r="AE200" i="79"/>
  <c r="AE201" i="79"/>
  <c r="Y756" i="79"/>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2"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E60" i="43" s="1"/>
  <c r="Z261" i="46"/>
  <c r="Y391" i="46"/>
  <c r="J54" i="43"/>
  <c r="D54" i="43"/>
  <c r="D55" i="43"/>
  <c r="E54" i="43"/>
  <c r="AE204" i="79" l="1"/>
  <c r="J66" i="43" s="1"/>
  <c r="AM382" i="79"/>
  <c r="AM383" i="79"/>
  <c r="AM384" i="79"/>
  <c r="R54" i="43"/>
  <c r="Z756" i="79"/>
  <c r="E75" i="43" s="1"/>
  <c r="Y572" i="79"/>
  <c r="D72" i="43" s="1"/>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U83" i="47" l="1"/>
  <c r="E29" i="43"/>
  <c r="E42" i="43"/>
  <c r="E31" i="43"/>
  <c r="E30" i="43"/>
  <c r="H20" i="43"/>
  <c r="AM204" i="79"/>
  <c r="E32" i="43"/>
  <c r="R75" i="43"/>
  <c r="R66" i="43"/>
  <c r="R69" i="43"/>
  <c r="R60" i="43"/>
  <c r="R72" i="43"/>
  <c r="Q82" i="47"/>
  <c r="P83" i="47"/>
  <c r="AM391" i="46"/>
  <c r="AM393" i="46" s="1"/>
  <c r="U63" i="47"/>
  <c r="U71" i="47"/>
  <c r="AM206" i="79"/>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E43" i="43" l="1"/>
  <c r="H19"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D85" i="43" l="1"/>
  <c r="F29" i="43"/>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authors>
    <author>aprilb</author>
  </authors>
  <commentList>
    <comment ref="D84" authorId="0">
      <text>
        <r>
          <rPr>
            <b/>
            <sz val="9"/>
            <color indexed="81"/>
            <rFont val="Tahoma"/>
            <family val="2"/>
          </rPr>
          <t>Included in Business Program Retrofit</t>
        </r>
      </text>
    </comment>
    <comment ref="D87" authorId="0">
      <text>
        <r>
          <rPr>
            <b/>
            <sz val="9"/>
            <color indexed="81"/>
            <rFont val="Tahoma"/>
            <family val="2"/>
          </rPr>
          <t>Included in Business Program Retrofit</t>
        </r>
      </text>
    </comment>
    <comment ref="D212" authorId="0">
      <text>
        <r>
          <rPr>
            <b/>
            <sz val="9"/>
            <color indexed="81"/>
            <rFont val="Tahoma"/>
            <family val="2"/>
          </rPr>
          <t>Included in Business Program Retrofit</t>
        </r>
      </text>
    </comment>
    <comment ref="D215" authorId="0">
      <text>
        <r>
          <rPr>
            <b/>
            <sz val="9"/>
            <color indexed="81"/>
            <rFont val="Tahoma"/>
            <family val="2"/>
          </rPr>
          <t>Included in Business Program Retrofit</t>
        </r>
      </text>
    </comment>
    <comment ref="D341" authorId="0">
      <text>
        <r>
          <rPr>
            <b/>
            <sz val="9"/>
            <color indexed="81"/>
            <rFont val="Tahoma"/>
            <family val="2"/>
          </rPr>
          <t>Included in Business Program Retrofit</t>
        </r>
      </text>
    </comment>
    <comment ref="D344" authorId="0">
      <text>
        <r>
          <rPr>
            <b/>
            <sz val="9"/>
            <color indexed="81"/>
            <rFont val="Tahoma"/>
            <family val="2"/>
          </rPr>
          <t>Included in Business Program Retrofit</t>
        </r>
      </text>
    </comment>
    <comment ref="D470" authorId="0">
      <text>
        <r>
          <rPr>
            <b/>
            <sz val="9"/>
            <color indexed="81"/>
            <rFont val="Tahoma"/>
            <family val="2"/>
          </rPr>
          <t>Included in Business Program Retrofit</t>
        </r>
      </text>
    </comment>
    <comment ref="D473" authorId="0">
      <text>
        <r>
          <rPr>
            <b/>
            <sz val="9"/>
            <color indexed="81"/>
            <rFont val="Tahoma"/>
            <family val="2"/>
          </rPr>
          <t>Included in Business Program Retrofit</t>
        </r>
      </text>
    </comment>
  </commentList>
</comments>
</file>

<file path=xl/comments2.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3.xml><?xml version="1.0" encoding="utf-8"?>
<comments xmlns="http://schemas.openxmlformats.org/spreadsheetml/2006/main">
  <authors>
    <author>aprilb</author>
  </authors>
  <commentList>
    <comment ref="D35" authorId="0">
      <text>
        <r>
          <rPr>
            <b/>
            <sz val="9"/>
            <color indexed="81"/>
            <rFont val="Tahoma"/>
            <family val="2"/>
          </rPr>
          <t>High Performance New Construction</t>
        </r>
        <r>
          <rPr>
            <sz val="9"/>
            <color indexed="81"/>
            <rFont val="Tahoma"/>
            <family val="2"/>
          </rPr>
          <t xml:space="preserve">
</t>
        </r>
      </text>
    </comment>
    <comment ref="D36" authorId="0">
      <text>
        <r>
          <rPr>
            <b/>
            <sz val="9"/>
            <color indexed="81"/>
            <rFont val="Tahoma"/>
            <family val="2"/>
          </rPr>
          <t>High Performance New Construction</t>
        </r>
        <r>
          <rPr>
            <sz val="9"/>
            <color indexed="81"/>
            <rFont val="Tahoma"/>
            <family val="2"/>
          </rPr>
          <t xml:space="preserve">
</t>
        </r>
      </text>
    </comment>
    <comment ref="D37" authorId="0">
      <text>
        <r>
          <rPr>
            <b/>
            <sz val="9"/>
            <color indexed="81"/>
            <rFont val="Tahoma"/>
            <family val="2"/>
          </rPr>
          <t>High Performance New Construction</t>
        </r>
        <r>
          <rPr>
            <sz val="9"/>
            <color indexed="81"/>
            <rFont val="Tahoma"/>
            <family val="2"/>
          </rPr>
          <t xml:space="preserve">
</t>
        </r>
      </text>
    </comment>
    <comment ref="H49" authorId="0">
      <text>
        <r>
          <rPr>
            <b/>
            <sz val="9"/>
            <color indexed="81"/>
            <rFont val="Tahoma"/>
            <family val="2"/>
          </rPr>
          <t>Report has 2012</t>
        </r>
      </text>
    </comment>
    <comment ref="D57" authorId="0">
      <text>
        <r>
          <rPr>
            <b/>
            <sz val="9"/>
            <color indexed="81"/>
            <rFont val="Tahoma"/>
            <family val="2"/>
          </rPr>
          <t>Time-of-Use Savings</t>
        </r>
        <r>
          <rPr>
            <sz val="9"/>
            <color indexed="81"/>
            <rFont val="Tahoma"/>
            <family val="2"/>
          </rPr>
          <t xml:space="preserve">
</t>
        </r>
      </text>
    </comment>
    <comment ref="D59" authorId="0">
      <text>
        <r>
          <rPr>
            <b/>
            <sz val="9"/>
            <color indexed="81"/>
            <rFont val="Tahoma"/>
            <family val="2"/>
          </rPr>
          <t>Commercial Demand Response</t>
        </r>
        <r>
          <rPr>
            <sz val="9"/>
            <color indexed="81"/>
            <rFont val="Tahoma"/>
            <family val="2"/>
          </rPr>
          <t xml:space="preserve">
</t>
        </r>
      </text>
    </comment>
    <comment ref="D60" authorId="0">
      <text>
        <r>
          <rPr>
            <b/>
            <sz val="9"/>
            <color indexed="81"/>
            <rFont val="Tahoma"/>
            <family val="2"/>
          </rPr>
          <t>Commercial Demand Response</t>
        </r>
        <r>
          <rPr>
            <sz val="9"/>
            <color indexed="81"/>
            <rFont val="Tahoma"/>
            <family val="2"/>
          </rPr>
          <t xml:space="preserve">
</t>
        </r>
      </text>
    </comment>
    <comment ref="D61" authorId="0">
      <text>
        <r>
          <rPr>
            <b/>
            <sz val="9"/>
            <color indexed="81"/>
            <rFont val="Tahoma"/>
            <family val="2"/>
          </rPr>
          <t>Commercial Demand Response</t>
        </r>
        <r>
          <rPr>
            <sz val="9"/>
            <color indexed="81"/>
            <rFont val="Tahoma"/>
            <family val="2"/>
          </rPr>
          <t xml:space="preserve">
</t>
        </r>
      </text>
    </comment>
    <comment ref="D62" authorId="0">
      <text>
        <r>
          <rPr>
            <b/>
            <sz val="9"/>
            <color indexed="81"/>
            <rFont val="Tahoma"/>
            <family val="2"/>
          </rPr>
          <t>Commercial Demand Response</t>
        </r>
        <r>
          <rPr>
            <sz val="9"/>
            <color indexed="81"/>
            <rFont val="Tahoma"/>
            <family val="2"/>
          </rPr>
          <t xml:space="preserve">
</t>
        </r>
      </text>
    </comment>
    <comment ref="D70" authorId="0">
      <text>
        <r>
          <rPr>
            <b/>
            <sz val="9"/>
            <color indexed="81"/>
            <rFont val="Tahoma"/>
            <family val="2"/>
          </rPr>
          <t>Commercial Demand Response</t>
        </r>
        <r>
          <rPr>
            <sz val="9"/>
            <color indexed="81"/>
            <rFont val="Tahoma"/>
            <family val="2"/>
          </rPr>
          <t xml:space="preserve">
</t>
        </r>
      </text>
    </comment>
    <comment ref="D71" authorId="0">
      <text>
        <r>
          <rPr>
            <b/>
            <sz val="9"/>
            <color indexed="81"/>
            <rFont val="Tahoma"/>
            <family val="2"/>
          </rPr>
          <t>Commercial Demand Response</t>
        </r>
        <r>
          <rPr>
            <sz val="9"/>
            <color indexed="81"/>
            <rFont val="Tahoma"/>
            <family val="2"/>
          </rPr>
          <t xml:space="preserve">
</t>
        </r>
      </text>
    </comment>
    <comment ref="D72" authorId="0">
      <text>
        <r>
          <rPr>
            <b/>
            <sz val="9"/>
            <color indexed="81"/>
            <rFont val="Tahoma"/>
            <family val="2"/>
          </rPr>
          <t>Commercial Demand Response</t>
        </r>
        <r>
          <rPr>
            <sz val="9"/>
            <color indexed="81"/>
            <rFont val="Tahoma"/>
            <family val="2"/>
          </rPr>
          <t xml:space="preserve">
</t>
        </r>
      </text>
    </comment>
    <comment ref="D73" authorId="0">
      <text>
        <r>
          <rPr>
            <b/>
            <sz val="9"/>
            <color indexed="81"/>
            <rFont val="Tahoma"/>
            <family val="2"/>
          </rPr>
          <t>Commercial Demand Response</t>
        </r>
        <r>
          <rPr>
            <sz val="9"/>
            <color indexed="81"/>
            <rFont val="Tahoma"/>
            <family val="2"/>
          </rPr>
          <t xml:space="preserve">
</t>
        </r>
      </text>
    </comment>
    <comment ref="D74" authorId="0">
      <text>
        <r>
          <rPr>
            <b/>
            <sz val="9"/>
            <color indexed="81"/>
            <rFont val="Tahoma"/>
            <family val="2"/>
          </rPr>
          <t>Commercial Demand Response</t>
        </r>
        <r>
          <rPr>
            <sz val="9"/>
            <color indexed="81"/>
            <rFont val="Tahoma"/>
            <family val="2"/>
          </rPr>
          <t xml:space="preserve">
</t>
        </r>
      </text>
    </comment>
    <comment ref="D75" authorId="0">
      <text>
        <r>
          <rPr>
            <b/>
            <sz val="9"/>
            <color indexed="81"/>
            <rFont val="Tahoma"/>
            <family val="2"/>
          </rPr>
          <t>Commercial Demand Response</t>
        </r>
        <r>
          <rPr>
            <sz val="9"/>
            <color indexed="81"/>
            <rFont val="Tahoma"/>
            <family val="2"/>
          </rPr>
          <t xml:space="preserve">
</t>
        </r>
      </text>
    </comment>
    <comment ref="D76" authorId="0">
      <text>
        <r>
          <rPr>
            <b/>
            <sz val="9"/>
            <color indexed="81"/>
            <rFont val="Tahoma"/>
            <family val="2"/>
          </rPr>
          <t>Commercial Demand Response</t>
        </r>
        <r>
          <rPr>
            <sz val="9"/>
            <color indexed="81"/>
            <rFont val="Tahoma"/>
            <family val="2"/>
          </rPr>
          <t xml:space="preserve">
</t>
        </r>
      </text>
    </comment>
    <comment ref="D109" authorId="0">
      <text>
        <r>
          <rPr>
            <b/>
            <sz val="9"/>
            <color indexed="81"/>
            <rFont val="Tahoma"/>
            <family val="2"/>
          </rPr>
          <t>High Performance New Construction</t>
        </r>
        <r>
          <rPr>
            <sz val="9"/>
            <color indexed="81"/>
            <rFont val="Tahoma"/>
            <family val="2"/>
          </rPr>
          <t xml:space="preserve">
</t>
        </r>
      </text>
    </comment>
    <comment ref="D132" authorId="0">
      <text>
        <r>
          <rPr>
            <b/>
            <sz val="9"/>
            <color indexed="81"/>
            <rFont val="Tahoma"/>
            <family val="2"/>
          </rPr>
          <t>ERIP</t>
        </r>
      </text>
    </comment>
    <comment ref="D136" authorId="0">
      <text>
        <r>
          <rPr>
            <b/>
            <sz val="9"/>
            <color indexed="81"/>
            <rFont val="Tahoma"/>
            <family val="2"/>
          </rPr>
          <t>Energy Audit Funding</t>
        </r>
        <r>
          <rPr>
            <sz val="9"/>
            <color indexed="81"/>
            <rFont val="Tahoma"/>
            <family val="2"/>
          </rPr>
          <t xml:space="preserve">
</t>
        </r>
      </text>
    </comment>
    <comment ref="D137" authorId="0">
      <text>
        <r>
          <rPr>
            <b/>
            <sz val="9"/>
            <color indexed="81"/>
            <rFont val="Tahoma"/>
            <family val="2"/>
          </rPr>
          <t>Energy Audit Funding</t>
        </r>
        <r>
          <rPr>
            <sz val="9"/>
            <color indexed="81"/>
            <rFont val="Tahoma"/>
            <family val="2"/>
          </rPr>
          <t xml:space="preserve">
</t>
        </r>
      </text>
    </comment>
    <comment ref="D149" authorId="0">
      <text>
        <r>
          <rPr>
            <sz val="9"/>
            <color indexed="81"/>
            <rFont val="Tahoma"/>
            <family val="2"/>
          </rPr>
          <t xml:space="preserve">
Small Business Lighting</t>
        </r>
      </text>
    </comment>
    <comment ref="D150" authorId="0">
      <text>
        <r>
          <rPr>
            <sz val="9"/>
            <color indexed="81"/>
            <rFont val="Tahoma"/>
            <family val="2"/>
          </rPr>
          <t xml:space="preserve">
Small Business Lighting</t>
        </r>
      </text>
    </comment>
    <comment ref="D156" authorId="0">
      <text>
        <r>
          <rPr>
            <b/>
            <sz val="9"/>
            <color indexed="81"/>
            <rFont val="Tahoma"/>
            <family val="2"/>
          </rPr>
          <t>HVAC</t>
        </r>
        <r>
          <rPr>
            <sz val="9"/>
            <color indexed="81"/>
            <rFont val="Tahoma"/>
            <family val="2"/>
          </rPr>
          <t xml:space="preserve">
</t>
        </r>
      </text>
    </comment>
    <comment ref="D157" authorId="0">
      <text>
        <r>
          <rPr>
            <b/>
            <sz val="9"/>
            <color indexed="81"/>
            <rFont val="Tahoma"/>
            <family val="2"/>
          </rPr>
          <t>HVAC</t>
        </r>
        <r>
          <rPr>
            <sz val="9"/>
            <color indexed="81"/>
            <rFont val="Tahoma"/>
            <family val="2"/>
          </rPr>
          <t xml:space="preserve">
</t>
        </r>
      </text>
    </comment>
    <comment ref="D158" authorId="0">
      <text>
        <r>
          <rPr>
            <b/>
            <sz val="9"/>
            <color indexed="81"/>
            <rFont val="Tahoma"/>
            <family val="2"/>
          </rPr>
          <t>New Construction</t>
        </r>
      </text>
    </comment>
    <comment ref="D170" authorId="0">
      <text>
        <r>
          <rPr>
            <b/>
            <sz val="9"/>
            <color indexed="81"/>
            <rFont val="Tahoma"/>
            <family val="2"/>
          </rPr>
          <t>Energy Managers</t>
        </r>
        <r>
          <rPr>
            <sz val="9"/>
            <color indexed="81"/>
            <rFont val="Tahoma"/>
            <family val="2"/>
          </rPr>
          <t xml:space="preserve">
</t>
        </r>
      </text>
    </comment>
    <comment ref="C171" authorId="0">
      <text>
        <r>
          <rPr>
            <b/>
            <sz val="9"/>
            <color indexed="81"/>
            <rFont val="Tahoma"/>
            <family val="2"/>
          </rPr>
          <t>Pre-2011</t>
        </r>
        <r>
          <rPr>
            <sz val="9"/>
            <color indexed="81"/>
            <rFont val="Tahoma"/>
            <family val="2"/>
          </rPr>
          <t xml:space="preserve">
</t>
        </r>
      </text>
    </comment>
    <comment ref="D183" authorId="0">
      <text>
        <r>
          <rPr>
            <b/>
            <sz val="9"/>
            <color indexed="81"/>
            <rFont val="Tahoma"/>
            <family val="2"/>
          </rPr>
          <t>HVAC</t>
        </r>
        <r>
          <rPr>
            <sz val="9"/>
            <color indexed="81"/>
            <rFont val="Tahoma"/>
            <family val="2"/>
          </rPr>
          <t xml:space="preserve">
</t>
        </r>
      </text>
    </comment>
  </commentList>
</comments>
</file>

<file path=xl/sharedStrings.xml><?xml version="1.0" encoding="utf-8"?>
<sst xmlns="http://schemas.openxmlformats.org/spreadsheetml/2006/main" count="4246" uniqueCount="767">
  <si>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</si>
  <si>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</si>
  <si>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</si>
  <si>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</si>
  <si>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</si>
  <si>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</si>
  <si>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</si>
  <si>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</si>
  <si>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</si>
  <si>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</si>
  <si>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</si>
  <si>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</si>
  <si>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</si>
  <si>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</si>
  <si>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</si>
  <si>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</si>
  <si>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</si>
  <si>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</si>
  <si>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</si>
  <si>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</si>
  <si>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</si>
  <si>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</si>
  <si>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</si>
  <si>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</si>
  <si>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</si>
  <si>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</si>
  <si>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</si>
  <si>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</si>
  <si>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</si>
  <si>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</si>
  <si>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</si>
  <si>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</si>
  <si>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</si>
  <si>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</si>
  <si>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</si>
  <si>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</si>
  <si>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</si>
  <si>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</si>
  <si>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</si>
  <si>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</si>
  <si>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</si>
  <si>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</si>
  <si>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</si>
  <si>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</si>
  <si>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</si>
  <si>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</si>
  <si>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</si>
  <si>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</si>
  <si>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</si>
  <si>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</si>
  <si>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</si>
  <si>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</si>
  <si>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</si>
  <si>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</si>
  <si>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</si>
  <si>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</si>
  <si>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</si>
  <si>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</si>
  <si>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</si>
  <si>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</si>
  <si>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</si>
  <si>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</si>
  <si>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</si>
  <si>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</si>
  <si>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</si>
  <si>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</si>
  <si>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</si>
  <si>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</si>
  <si>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</si>
  <si>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</si>
  <si>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</si>
  <si>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</si>
  <si>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</si>
  <si>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</si>
  <si>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</si>
  <si>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</si>
  <si>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</si>
  <si>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</si>
  <si>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</si>
  <si>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</si>
  <si>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</si>
  <si>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</si>
  <si>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</si>
  <si>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</si>
  <si>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</si>
  <si>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</si>
  <si>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</si>
  <si>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</si>
  <si>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</si>
  <si>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</si>
  <si>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</si>
  <si>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</si>
  <si>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</si>
  <si>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</si>
  <si>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</si>
  <si>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</si>
  <si>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</si>
  <si>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</si>
  <si>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</si>
  <si>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</si>
  <si>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</si>
  <si>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</si>
  <si>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</si>
  <si>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</si>
  <si>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</si>
  <si>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</si>
  <si>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</si>
  <si>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</si>
  <si>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</si>
  <si>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</si>
  <si>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</si>
  <si>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</si>
  <si>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</si>
  <si>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</si>
  <si>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</si>
  <si>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</si>
  <si>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</si>
  <si>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</si>
  <si>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</si>
  <si>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</si>
  <si>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</si>
  <si>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</si>
  <si>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</si>
  <si>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</si>
  <si>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</si>
  <si>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</si>
  <si>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</si>
  <si>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</si>
  <si>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</si>
  <si>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</si>
  <si>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</si>
  <si>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</si>
  <si>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</si>
  <si>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</si>
  <si>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</si>
  <si>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</si>
  <si>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</si>
  <si>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</si>
  <si>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</si>
  <si>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</si>
  <si>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</si>
  <si>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</si>
  <si>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</si>
  <si>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</si>
  <si>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</si>
  <si>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</si>
  <si>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</si>
  <si>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</si>
  <si>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</si>
  <si>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</si>
  <si>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</si>
  <si>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</si>
  <si>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</si>
  <si>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</si>
  <si>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</si>
  <si>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</si>
  <si>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</si>
  <si>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</si>
  <si>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</si>
  <si>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</si>
  <si>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</si>
  <si>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</si>
  <si>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</si>
  <si>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</si>
  <si>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</si>
  <si>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</si>
  <si>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</si>
  <si>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</si>
  <si>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</si>
  <si>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</si>
  <si>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</si>
  <si>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</si>
  <si>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</si>
  <si>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</si>
  <si>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</si>
  <si>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</si>
  <si>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</si>
  <si>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</si>
  <si>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</si>
  <si>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</si>
  <si>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</si>
  <si>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</si>
  <si>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</si>
  <si>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</si>
  <si>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</si>
  <si>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</si>
  <si>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</si>
  <si>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</si>
  <si>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</si>
  <si>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</si>
  <si>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</si>
  <si>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</si>
  <si>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</si>
  <si>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</si>
  <si>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</si>
  <si>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</si>
  <si>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</si>
  <si>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</si>
  <si>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</si>
  <si>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</si>
  <si>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</si>
  <si>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</si>
  <si>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</si>
  <si>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</si>
  <si>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</si>
  <si>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</si>
  <si>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</si>
  <si>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</si>
  <si>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</si>
  <si>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</si>
  <si>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</si>
  <si>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</si>
  <si>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</si>
  <si>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</si>
  <si>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</si>
  <si>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</si>
  <si>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</si>
  <si>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</si>
  <si>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</si>
  <si>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</si>
  <si>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</si>
  <si>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</si>
  <si>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</si>
  <si>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</si>
  <si>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</si>
  <si>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</si>
  <si>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</si>
  <si>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</si>
  <si>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</si>
  <si>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</si>
  <si>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</si>
  <si>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</si>
  <si>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</si>
  <si>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</si>
  <si>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</si>
  <si>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</si>
  <si>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</si>
  <si>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</si>
  <si>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</si>
  <si>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</si>
  <si>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</si>
  <si>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</si>
  <si>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</si>
  <si>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</si>
  <si>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</si>
  <si>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</si>
  <si>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</si>
  <si>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</si>
  <si>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</si>
  <si>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</si>
  <si>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</si>
  <si>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</si>
  <si>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</si>
  <si>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</si>
  <si>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</si>
  <si>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</si>
  <si>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</si>
  <si>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</si>
  <si>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</si>
  <si>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</si>
  <si>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</si>
  <si>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</si>
  <si>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</si>
  <si>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</si>
  <si>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</si>
  <si>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</si>
  <si>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</si>
  <si>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</si>
  <si>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</si>
  <si>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</si>
  <si>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</si>
  <si>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</si>
  <si>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</si>
  <si>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</si>
  <si>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</si>
  <si>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</si>
  <si>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</si>
  <si>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</si>
  <si>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</si>
  <si>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</si>
  <si>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</si>
  <si>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</si>
  <si>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</si>
  <si>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</si>
  <si>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</si>
  <si>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</si>
  <si>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</si>
  <si>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</si>
  <si>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</si>
  <si>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</si>
  <si>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</si>
  <si>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</si>
  <si>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</si>
  <si>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</si>
  <si>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</si>
  <si>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</si>
  <si>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</si>
  <si>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</si>
  <si>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</si>
  <si>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</si>
  <si>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</si>
  <si>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</si>
  <si>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</si>
  <si>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</si>
  <si>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</si>
  <si>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</si>
  <si>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</si>
  <si>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</si>
  <si>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</si>
  <si>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</si>
  <si>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</si>
  <si>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</si>
  <si>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</si>
  <si>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</si>
  <si>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</si>
  <si>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</si>
  <si>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</si>
  <si>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</si>
  <si>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</si>
  <si>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</si>
  <si>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</si>
  <si>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</si>
  <si>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</si>
  <si>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</si>
  <si>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</si>
  <si>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</si>
  <si>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</si>
  <si>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</si>
  <si>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</si>
  <si>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</si>
  <si>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</si>
  <si>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</si>
  <si>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</si>
  <si>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</si>
  <si>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</si>
  <si>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</si>
  <si>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</si>
  <si>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</si>
  <si>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</si>
  <si>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</si>
  <si>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</si>
  <si>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</si>
  <si>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</si>
  <si>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</si>
  <si>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</si>
  <si>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</si>
  <si>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</si>
  <si>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</si>
  <si>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</si>
  <si>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</si>
  <si>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</si>
  <si>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</si>
  <si>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</si>
  <si>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</si>
  <si>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</si>
  <si>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</si>
  <si>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</si>
  <si>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</si>
  <si>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</si>
  <si>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</si>
  <si>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</si>
  <si>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</si>
  <si>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</si>
  <si>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</si>
  <si>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</si>
  <si>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</si>
  <si>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</si>
  <si>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</si>
  <si>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</si>
  <si>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</si>
  <si>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</si>
  <si>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</si>
  <si>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</si>
  <si>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</si>
  <si>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</si>
  <si>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</si>
  <si>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</si>
  <si>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</si>
  <si>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</si>
  <si>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</si>
  <si>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</si>
  <si>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</si>
  <si>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</si>
  <si>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</si>
  <si>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</si>
  <si>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</si>
  <si>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</si>
  <si>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</si>
  <si>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</si>
  <si>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</si>
  <si>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</si>
  <si>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</si>
  <si>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</si>
  <si>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</si>
  <si>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</si>
  <si>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</si>
  <si>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</si>
  <si>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</si>
  <si>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</si>
  <si>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</si>
  <si>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</si>
  <si>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</si>
  <si>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</si>
  <si>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</si>
  <si>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</si>
  <si>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</si>
  <si>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</si>
  <si>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</si>
  <si>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</si>
  <si>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</si>
  <si>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</si>
  <si>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</si>
  <si>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</si>
  <si>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</si>
  <si>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</si>
  <si>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</si>
  <si>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</si>
  <si>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</si>
  <si>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</si>
  <si>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</si>
  <si>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</si>
  <si>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</si>
  <si>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</si>
  <si>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</si>
  <si>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</si>
  <si>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</si>
  <si>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</si>
  <si>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</si>
  <si>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</si>
  <si>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</si>
  <si>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</si>
  <si>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</si>
  <si>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</si>
  <si>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</si>
  <si>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</si>
  <si>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</si>
  <si>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</si>
  <si>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</si>
  <si>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</si>
  <si>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</si>
  <si>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</si>
  <si>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</si>
  <si>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</si>
  <si>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</si>
  <si>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</si>
  <si>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</si>
  <si>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</si>
  <si>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</si>
  <si>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</si>
  <si>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</si>
  <si>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</si>
  <si>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</si>
  <si>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</si>
  <si>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</si>
  <si>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</si>
  <si>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</si>
  <si>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</si>
  <si>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</si>
  <si>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</si>
  <si>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</si>
  <si>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</si>
  <si>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</si>
  <si>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</si>
  <si>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</si>
  <si>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</si>
  <si>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</si>
  <si>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</si>
  <si>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</si>
  <si>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</si>
  <si>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</si>
  <si>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</si>
  <si>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</si>
  <si>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</si>
  <si>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</si>
  <si>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</si>
  <si>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</si>
  <si>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</si>
  <si>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</si>
  <si>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</si>
  <si>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</si>
  <si>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</si>
  <si>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</si>
  <si>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</si>
  <si>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</si>
  <si>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</si>
  <si>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</si>
  <si>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</si>
  <si>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</si>
  <si>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</si>
  <si>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</si>
  <si>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</si>
  <si>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</si>
  <si>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</si>
  <si>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</si>
  <si>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</si>
  <si>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</si>
  <si>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</si>
  <si>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</si>
  <si>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</si>
  <si>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</si>
  <si>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</si>
  <si>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</si>
  <si>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</si>
  <si>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</si>
  <si>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</si>
  <si>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</si>
  <si>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</si>
  <si>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</si>
  <si>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</si>
  <si>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</si>
  <si>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</si>
  <si>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</si>
  <si>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</si>
  <si>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</si>
  <si>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</si>
  <si>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</si>
  <si>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</si>
  <si>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</si>
  <si>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</si>
  <si>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</si>
  <si>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</si>
  <si>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</si>
  <si>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</si>
  <si>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</si>
  <si>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</si>
  <si>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</si>
  <si>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</si>
  <si>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</si>
  <si>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</si>
  <si>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</si>
  <si>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</si>
  <si>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</si>
  <si>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</si>
  <si>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</si>
  <si>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</si>
  <si>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</si>
  <si>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</si>
  <si>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</si>
  <si>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</si>
  <si>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</si>
  <si>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</si>
  <si>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</si>
  <si>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</si>
  <si>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</si>
  <si>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</si>
  <si>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</si>
  <si>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</si>
  <si>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</si>
  <si>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</si>
  <si>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</si>
  <si>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</si>
  <si>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</si>
  <si>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</si>
  <si>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</si>
  <si>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</si>
  <si>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</si>
  <si>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</si>
  <si>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</si>
  <si>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</si>
  <si>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</si>
  <si>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</si>
  <si>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</si>
  <si>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</si>
  <si>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</si>
  <si>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</si>
  <si>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</si>
  <si>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</si>
  <si>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</si>
  <si>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</si>
  <si>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EB-2015-XXXX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</si>
  <si>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</si>
  <si>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</si>
  <si>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</si>
  <si>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</si>
  <si>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</si>
  <si>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</si>
  <si>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</si>
  <si>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</si>
  <si>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</si>
  <si>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</si>
  <si>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</si>
  <si>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</si>
  <si>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</si>
  <si>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</si>
  <si>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</si>
  <si>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</si>
  <si>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</si>
  <si>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</si>
  <si>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</si>
  <si>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</si>
  <si>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</si>
  <si>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</si>
  <si>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</si>
  <si>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</si>
  <si>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</si>
  <si>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</si>
  <si>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</si>
  <si>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</si>
  <si>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</si>
  <si>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</si>
  <si>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</si>
  <si>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</si>
  <si>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</si>
  <si>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</si>
  <si>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</si>
  <si>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</si>
  <si>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</si>
  <si>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</si>
  <si>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</si>
  <si>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</si>
  <si>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</si>
  <si>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</si>
  <si>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</si>
  <si>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</si>
  <si>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</si>
  <si>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</si>
  <si>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</si>
  <si>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</si>
  <si>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</si>
  <si>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</si>
  <si>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</si>
  <si>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</si>
  <si>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</si>
  <si>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</si>
  <si>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</si>
  <si>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</si>
  <si>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</si>
  <si>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</si>
  <si>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</si>
  <si>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</si>
  <si>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</si>
  <si>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</si>
  <si>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</si>
  <si>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</si>
  <si>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</si>
  <si>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</si>
  <si>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</si>
  <si>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</si>
  <si>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</si>
  <si>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</si>
  <si>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</si>
  <si>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</si>
  <si>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</si>
  <si>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</si>
  <si>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</si>
  <si>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</si>
  <si>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</si>
  <si>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</si>
  <si>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</si>
  <si>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</si>
  <si>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</si>
  <si>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</si>
  <si>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</si>
  <si>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</si>
  <si>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</si>
  <si>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</si>
  <si>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</si>
  <si>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</si>
  <si>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</si>
  <si>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</si>
  <si>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</si>
  <si>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</si>
  <si>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</si>
  <si>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</si>
  <si>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</si>
  <si>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</si>
  <si>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</si>
  <si>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</si>
  <si>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</si>
  <si>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</si>
  <si>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</si>
  <si>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</si>
  <si>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</si>
  <si>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</si>
  <si>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</si>
  <si>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</si>
  <si>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</si>
  <si>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</si>
  <si>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</si>
  <si>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</si>
  <si>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</si>
  <si>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</si>
  <si>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</si>
  <si>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</si>
  <si>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</si>
  <si>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</si>
  <si>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</si>
  <si>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</si>
  <si>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</si>
  <si>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</si>
  <si>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</si>
  <si>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</si>
  <si>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</si>
  <si>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</si>
  <si>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</si>
  <si>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</si>
  <si>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</si>
  <si>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</si>
  <si>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</si>
  <si>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</si>
  <si>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</si>
  <si>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</si>
  <si>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</si>
  <si>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</si>
  <si>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</si>
  <si>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</si>
  <si>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</si>
  <si>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</si>
  <si>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</si>
  <si>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</si>
  <si>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</si>
  <si>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</si>
  <si>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</si>
  <si>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</si>
  <si>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</si>
  <si>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</si>
  <si>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</si>
  <si>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</si>
  <si>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</si>
  <si>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</si>
  <si>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</si>
  <si>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</si>
  <si>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</si>
  <si>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</si>
  <si>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</si>
  <si>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</si>
  <si>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</si>
  <si>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</si>
  <si>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Commercial 50 kW to Large Use</t>
  </si>
  <si>
    <t>In order to have sumifs formulas work, as Persistence report used a slightly different description.</t>
  </si>
  <si>
    <t>Business</t>
  </si>
  <si>
    <t>Hydro Ottawa Limited</t>
  </si>
  <si>
    <t>Commercial</t>
  </si>
  <si>
    <t>EE</t>
  </si>
  <si>
    <t>Consumer</t>
  </si>
  <si>
    <t>Home Assistance</t>
  </si>
  <si>
    <t>DR</t>
  </si>
  <si>
    <t>Pre-2011 Programs Completed in 2011</t>
  </si>
  <si>
    <t>non-Tier 1</t>
  </si>
  <si>
    <t>Industrial</t>
  </si>
  <si>
    <t>Tier 1</t>
  </si>
  <si>
    <t>Energy Managers</t>
  </si>
  <si>
    <t>Commercial Demand Response (part of the Residential program schedule)</t>
  </si>
  <si>
    <t>Commercial &amp; Institutional</t>
  </si>
  <si>
    <t>Demand Response 3 (part of the Industrial program schedule)</t>
  </si>
  <si>
    <t>C&amp;I</t>
  </si>
  <si>
    <t>Non-Tier 1</t>
  </si>
  <si>
    <t>Residential and Small Commercial Demand Response</t>
  </si>
  <si>
    <t>Tier 1 - 2011 Adjustment</t>
  </si>
  <si>
    <t>DR-3</t>
  </si>
  <si>
    <t>peaksaverPLUS</t>
  </si>
  <si>
    <t>peaksaverPLUS (IHD)</t>
  </si>
  <si>
    <t>Non-LDC</t>
  </si>
  <si>
    <t>EB-2013-0143</t>
  </si>
  <si>
    <t>EB-2015-0004</t>
  </si>
  <si>
    <t>2016 COS/IRM Application</t>
  </si>
  <si>
    <t>EB-2019-0261</t>
  </si>
  <si>
    <t>Row C and D</t>
  </si>
  <si>
    <t>Row H</t>
  </si>
  <si>
    <t>Correct one year</t>
  </si>
  <si>
    <t>To balance to IESO report</t>
  </si>
  <si>
    <t>Correct Initiative and Program name so that consistent through years, for example HVCA to always be HVAC Incentives. Bolded changed items and added comment.</t>
  </si>
  <si>
    <t>EB-2014-0085</t>
  </si>
  <si>
    <t>2014-2016</t>
  </si>
  <si>
    <t>2021-2025  CIR</t>
  </si>
  <si>
    <t>This information is provided in UPDATED Exhibit 4-5-2: LRAM Variance Account</t>
  </si>
  <si>
    <t>EB-2011-0054, Page 13</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</si>
</sst>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2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0" fillId="0" borderId="110" xfId="0" applyFont="1" applyFill="1" applyBorder="1" applyAlignment="1">
      <alignment vertical="top"/>
    </xf>
    <xf numFmtId="0" fontId="4" fillId="28" borderId="110" xfId="0" applyFont="1" applyFill="1" applyBorder="1" applyAlignment="1">
      <alignment vertical="top"/>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8">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1488458" cy="2360144"/>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1878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8186"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804976" cy="2344551"/>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19050</xdr:rowOff>
        </xdr:from>
        <xdr:to>
          <xdr:col>2</xdr:col>
          <xdr:colOff>1384300</xdr:colOff>
          <xdr:row>54</xdr:row>
          <xdr:rowOff>165100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19050</xdr:rowOff>
        </xdr:from>
        <xdr:to>
          <xdr:col>2</xdr:col>
          <xdr:colOff>1384300</xdr:colOff>
          <xdr:row>57</xdr:row>
          <xdr:rowOff>165100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19050</xdr:rowOff>
        </xdr:from>
        <xdr:to>
          <xdr:col>2</xdr:col>
          <xdr:colOff>1384300</xdr:colOff>
          <xdr:row>60</xdr:row>
          <xdr:rowOff>165100</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19050</xdr:rowOff>
        </xdr:from>
        <xdr:to>
          <xdr:col>2</xdr:col>
          <xdr:colOff>1384300</xdr:colOff>
          <xdr:row>63</xdr:row>
          <xdr:rowOff>165100</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19050</xdr:rowOff>
        </xdr:from>
        <xdr:to>
          <xdr:col>2</xdr:col>
          <xdr:colOff>1384300</xdr:colOff>
          <xdr:row>66</xdr:row>
          <xdr:rowOff>165100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69</xdr:row>
          <xdr:rowOff>171450</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72</xdr:row>
          <xdr:rowOff>171450</xdr:rowOff>
        </xdr:to>
        <xdr:sp macro="" textlink="">
          <xdr:nvSpPr>
            <xdr:cNvPr id="3105" name="Check Box 33" hidden="1">
              <a:extLst>
                <a:ext uri="{63B3BB69-23CF-44E3-9099-C40C66FF867C}">
                  <a14:compatExt spid="_x0000_s3105"/>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914914"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44467" cy="217714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97174</xdr:colOff>
      <xdr:row>0</xdr:row>
      <xdr:rowOff>69272</xdr:rowOff>
    </xdr:from>
    <xdr:to>
      <xdr:col>15</xdr:col>
      <xdr:colOff>912092</xdr:colOff>
      <xdr:row>1</xdr:row>
      <xdr:rowOff>143355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7174" y="69272"/>
          <a:ext cx="18254327" cy="1892492"/>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82817" y="281441"/>
          <a:ext cx="15377754" cy="1568717"/>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3175" y="216648"/>
          <a:ext cx="19141011"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11728" y="134471"/>
          <a:ext cx="18345727"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8522083"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app01/sites/FIN/REG/AnnualUpdates/2019/Rate%20Application/E9%20Def%20Var%20Acc/Working%20Folders/Working%20Folders/Generic_LRAMVA_Work_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 val="DropDown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7">
          <cell r="D27" t="str">
            <v>Direct Install Lighting</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abSelected="1" zoomScale="80" zoomScaleNormal="80" workbookViewId="0">
      <selection activeCell="H5" sqref="H5"/>
    </sheetView>
  </sheetViews>
  <sheetFormatPr defaultColWidth="9.1796875" defaultRowHeight="14.5"/>
  <cols>
    <col min="1" max="1" width="9.1796875" style="9"/>
    <col min="2" max="2" width="32.1796875" style="27" customWidth="1"/>
    <col min="3" max="3" width="114.26953125" style="9" customWidth="1"/>
    <col min="4" max="4" width="8.1796875" style="9" customWidth="1"/>
    <col min="5" max="16384" width="9.1796875" style="9"/>
  </cols>
  <sheetData>
    <row r="1" spans="1:3" ht="174" customHeight="1"/>
    <row r="3" spans="1:3" ht="20">
      <c r="B3" s="758" t="s">
        <v>174</v>
      </c>
      <c r="C3" s="758"/>
    </row>
    <row r="4" spans="1:3" ht="11.25" customHeight="1"/>
    <row r="5" spans="1:3" s="30" customFormat="1" ht="25.5" customHeight="1">
      <c r="B5" s="60" t="s">
        <v>420</v>
      </c>
      <c r="C5" s="60" t="s">
        <v>173</v>
      </c>
    </row>
    <row r="6" spans="1:3" s="176" customFormat="1" ht="48" customHeight="1">
      <c r="A6" s="241"/>
      <c r="B6" s="617" t="s">
        <v>170</v>
      </c>
      <c r="C6" s="670" t="s">
        <v>606</v>
      </c>
    </row>
    <row r="7" spans="1:3" s="176" customFormat="1" ht="21" customHeight="1">
      <c r="A7" s="241"/>
      <c r="B7" s="611" t="s">
        <v>552</v>
      </c>
      <c r="C7" s="671" t="s">
        <v>619</v>
      </c>
    </row>
    <row r="8" spans="1:3" s="176" customFormat="1" ht="32.25" customHeight="1">
      <c r="B8" s="611" t="s">
        <v>367</v>
      </c>
      <c r="C8" s="672" t="s">
        <v>607</v>
      </c>
    </row>
    <row r="9" spans="1:3" s="176" customFormat="1" ht="27.75" customHeight="1">
      <c r="B9" s="611" t="s">
        <v>169</v>
      </c>
      <c r="C9" s="672" t="s">
        <v>608</v>
      </c>
    </row>
    <row r="10" spans="1:3" s="176" customFormat="1" ht="33" customHeight="1">
      <c r="B10" s="611" t="s">
        <v>604</v>
      </c>
      <c r="C10" s="671" t="s">
        <v>612</v>
      </c>
    </row>
    <row r="11" spans="1:3" s="176" customFormat="1" ht="26.25" customHeight="1">
      <c r="B11" s="626" t="s">
        <v>368</v>
      </c>
      <c r="C11" s="674" t="s">
        <v>609</v>
      </c>
    </row>
    <row r="12" spans="1:3" s="176" customFormat="1" ht="39.75" customHeight="1">
      <c r="B12" s="611" t="s">
        <v>369</v>
      </c>
      <c r="C12" s="672" t="s">
        <v>610</v>
      </c>
    </row>
    <row r="13" spans="1:3" s="176" customFormat="1" ht="18" customHeight="1">
      <c r="B13" s="611" t="s">
        <v>370</v>
      </c>
      <c r="C13" s="672" t="s">
        <v>611</v>
      </c>
    </row>
    <row r="14" spans="1:3" s="176" customFormat="1" ht="13.5" customHeight="1">
      <c r="B14" s="611"/>
      <c r="C14" s="673"/>
    </row>
    <row r="15" spans="1:3" s="176" customFormat="1" ht="18" customHeight="1">
      <c r="B15" s="611" t="s">
        <v>675</v>
      </c>
      <c r="C15" s="671" t="s">
        <v>673</v>
      </c>
    </row>
    <row r="16" spans="1:3" s="176" customFormat="1" ht="8.25" customHeight="1">
      <c r="B16" s="611"/>
      <c r="C16" s="673"/>
    </row>
    <row r="17" spans="2:3" s="176" customFormat="1" ht="33" customHeight="1">
      <c r="B17" s="675" t="s">
        <v>605</v>
      </c>
      <c r="C17" s="676" t="s">
        <v>674</v>
      </c>
    </row>
    <row r="18" spans="2:3" s="103" customFormat="1" ht="15.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47" activePane="bottomLeft" state="frozen"/>
      <selection pane="bottomLeft" activeCell="R19" sqref="R19"/>
    </sheetView>
  </sheetViews>
  <sheetFormatPr defaultColWidth="9.1796875" defaultRowHeight="14.5"/>
  <cols>
    <col min="1" max="1" width="9.1796875" style="12"/>
    <col min="2" max="2" width="36.81640625" style="703" customWidth="1"/>
    <col min="3" max="3" width="9.1796875" style="10"/>
    <col min="4" max="16384" width="9.1796875" style="12"/>
  </cols>
  <sheetData>
    <row r="16" spans="2:21" ht="26.25" customHeight="1">
      <c r="B16" s="704" t="s">
        <v>561</v>
      </c>
      <c r="C16" s="765" t="s">
        <v>505</v>
      </c>
      <c r="D16" s="766"/>
      <c r="E16" s="766"/>
      <c r="F16" s="766"/>
      <c r="G16" s="766"/>
      <c r="H16" s="766"/>
      <c r="I16" s="766"/>
      <c r="J16" s="766"/>
      <c r="K16" s="766"/>
      <c r="L16" s="766"/>
      <c r="M16" s="766"/>
      <c r="N16" s="766"/>
      <c r="O16" s="766"/>
      <c r="P16" s="766"/>
      <c r="Q16" s="766"/>
      <c r="R16" s="766"/>
      <c r="S16" s="766"/>
      <c r="T16" s="766"/>
      <c r="U16" s="766"/>
    </row>
    <row r="17" spans="2:21" ht="55.5" customHeight="1">
      <c r="B17" s="705" t="s">
        <v>642</v>
      </c>
      <c r="C17" s="767" t="s">
        <v>727</v>
      </c>
      <c r="D17" s="767"/>
      <c r="E17" s="767"/>
      <c r="F17" s="767"/>
      <c r="G17" s="767"/>
      <c r="H17" s="767"/>
      <c r="I17" s="767"/>
      <c r="J17" s="767"/>
      <c r="K17" s="767"/>
      <c r="L17" s="767"/>
      <c r="M17" s="767"/>
      <c r="N17" s="767"/>
      <c r="O17" s="767"/>
      <c r="P17" s="767"/>
      <c r="Q17" s="767"/>
      <c r="R17" s="767"/>
      <c r="S17" s="767"/>
      <c r="T17" s="767"/>
      <c r="U17" s="768"/>
    </row>
    <row r="18" spans="2:21" ht="15.5">
      <c r="B18" s="706"/>
      <c r="C18" s="707"/>
      <c r="D18" s="708"/>
      <c r="E18" s="708"/>
      <c r="F18" s="708"/>
      <c r="G18" s="708"/>
      <c r="H18" s="708"/>
      <c r="I18" s="708"/>
      <c r="J18" s="708"/>
      <c r="K18" s="708"/>
      <c r="L18" s="708"/>
      <c r="M18" s="708"/>
      <c r="N18" s="708"/>
      <c r="O18" s="708"/>
      <c r="P18" s="708"/>
      <c r="Q18" s="708"/>
      <c r="R18" s="708"/>
      <c r="S18" s="708"/>
      <c r="T18" s="708"/>
      <c r="U18" s="709"/>
    </row>
    <row r="19" spans="2:21" ht="15.5">
      <c r="B19" s="706"/>
      <c r="C19" s="707" t="s">
        <v>646</v>
      </c>
      <c r="D19" s="708"/>
      <c r="E19" s="708"/>
      <c r="F19" s="708"/>
      <c r="G19" s="708"/>
      <c r="H19" s="708"/>
      <c r="I19" s="708"/>
      <c r="J19" s="708"/>
      <c r="K19" s="708"/>
      <c r="L19" s="708"/>
      <c r="M19" s="708"/>
      <c r="N19" s="708"/>
      <c r="O19" s="708"/>
      <c r="P19" s="708"/>
      <c r="Q19" s="708"/>
      <c r="R19" s="708"/>
      <c r="S19" s="708"/>
      <c r="T19" s="708"/>
      <c r="U19" s="709"/>
    </row>
    <row r="20" spans="2:21" ht="15.5">
      <c r="B20" s="706"/>
      <c r="C20" s="707"/>
      <c r="D20" s="708"/>
      <c r="E20" s="708"/>
      <c r="F20" s="708"/>
      <c r="G20" s="708"/>
      <c r="H20" s="708"/>
      <c r="I20" s="708"/>
      <c r="J20" s="708"/>
      <c r="K20" s="708"/>
      <c r="L20" s="708"/>
      <c r="M20" s="708"/>
      <c r="N20" s="708"/>
      <c r="O20" s="708"/>
      <c r="P20" s="708"/>
      <c r="Q20" s="708"/>
      <c r="R20" s="708"/>
      <c r="S20" s="708"/>
      <c r="T20" s="708"/>
      <c r="U20" s="709"/>
    </row>
    <row r="21" spans="2:21" ht="15.5">
      <c r="B21" s="706"/>
      <c r="C21" s="707" t="s">
        <v>643</v>
      </c>
      <c r="D21" s="708"/>
      <c r="E21" s="708"/>
      <c r="F21" s="708"/>
      <c r="G21" s="708"/>
      <c r="H21" s="708"/>
      <c r="I21" s="708"/>
      <c r="J21" s="708"/>
      <c r="K21" s="708"/>
      <c r="L21" s="708"/>
      <c r="M21" s="708"/>
      <c r="N21" s="708"/>
      <c r="O21" s="708"/>
      <c r="P21" s="708"/>
      <c r="Q21" s="708"/>
      <c r="R21" s="708"/>
      <c r="S21" s="708"/>
      <c r="T21" s="708"/>
      <c r="U21" s="709"/>
    </row>
    <row r="22" spans="2:21" ht="15.5">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761" t="s">
        <v>644</v>
      </c>
      <c r="D23" s="761"/>
      <c r="E23" s="761"/>
      <c r="F23" s="761"/>
      <c r="G23" s="761"/>
      <c r="H23" s="761"/>
      <c r="I23" s="761"/>
      <c r="J23" s="761"/>
      <c r="K23" s="761"/>
      <c r="L23" s="761"/>
      <c r="M23" s="761"/>
      <c r="N23" s="761"/>
      <c r="O23" s="761"/>
      <c r="P23" s="761"/>
      <c r="Q23" s="761"/>
      <c r="R23" s="761"/>
      <c r="S23" s="761"/>
      <c r="T23" s="708"/>
      <c r="U23" s="709"/>
    </row>
    <row r="24" spans="2:21" ht="15.5">
      <c r="B24" s="706"/>
      <c r="C24" s="707"/>
      <c r="D24" s="708"/>
      <c r="E24" s="708"/>
      <c r="F24" s="708"/>
      <c r="G24" s="708"/>
      <c r="H24" s="708"/>
      <c r="I24" s="708"/>
      <c r="J24" s="708"/>
      <c r="K24" s="708"/>
      <c r="L24" s="708"/>
      <c r="M24" s="708"/>
      <c r="N24" s="708"/>
      <c r="O24" s="708"/>
      <c r="P24" s="708"/>
      <c r="Q24" s="708"/>
      <c r="R24" s="708"/>
      <c r="S24" s="708"/>
      <c r="T24" s="708"/>
      <c r="U24" s="709"/>
    </row>
    <row r="25" spans="2:21" ht="15.5">
      <c r="B25" s="706"/>
      <c r="C25" s="707" t="s">
        <v>647</v>
      </c>
      <c r="D25" s="708"/>
      <c r="E25" s="708"/>
      <c r="F25" s="708"/>
      <c r="G25" s="708"/>
      <c r="H25" s="708"/>
      <c r="I25" s="708"/>
      <c r="J25" s="708"/>
      <c r="K25" s="708"/>
      <c r="L25" s="708"/>
      <c r="M25" s="708"/>
      <c r="N25" s="708"/>
      <c r="O25" s="708"/>
      <c r="P25" s="708"/>
      <c r="Q25" s="708"/>
      <c r="R25" s="708"/>
      <c r="S25" s="708"/>
      <c r="T25" s="708"/>
      <c r="U25" s="709"/>
    </row>
    <row r="26" spans="2:21" ht="15.5">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761" t="s">
        <v>645</v>
      </c>
      <c r="D27" s="761"/>
      <c r="E27" s="761"/>
      <c r="F27" s="761"/>
      <c r="G27" s="761"/>
      <c r="H27" s="761"/>
      <c r="I27" s="761"/>
      <c r="J27" s="761"/>
      <c r="K27" s="761"/>
      <c r="L27" s="761"/>
      <c r="M27" s="761"/>
      <c r="N27" s="761"/>
      <c r="O27" s="761"/>
      <c r="P27" s="761"/>
      <c r="Q27" s="761"/>
      <c r="R27" s="761"/>
      <c r="S27" s="761"/>
      <c r="T27" s="761"/>
      <c r="U27" s="762"/>
    </row>
    <row r="28" spans="2:21" ht="15.5">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761" t="s">
        <v>648</v>
      </c>
      <c r="D29" s="761"/>
      <c r="E29" s="761"/>
      <c r="F29" s="761"/>
      <c r="G29" s="761"/>
      <c r="H29" s="761"/>
      <c r="I29" s="761"/>
      <c r="J29" s="761"/>
      <c r="K29" s="761"/>
      <c r="L29" s="761"/>
      <c r="M29" s="761"/>
      <c r="N29" s="761"/>
      <c r="O29" s="761"/>
      <c r="P29" s="761"/>
      <c r="Q29" s="761"/>
      <c r="R29" s="761"/>
      <c r="S29" s="761"/>
      <c r="T29" s="761"/>
      <c r="U29" s="762"/>
    </row>
    <row r="30" spans="2:21" ht="15.5">
      <c r="B30" s="706"/>
      <c r="C30" s="707"/>
      <c r="D30" s="708"/>
      <c r="E30" s="708"/>
      <c r="F30" s="708"/>
      <c r="G30" s="708"/>
      <c r="H30" s="708"/>
      <c r="I30" s="708"/>
      <c r="J30" s="708"/>
      <c r="K30" s="708"/>
      <c r="L30" s="708"/>
      <c r="M30" s="708"/>
      <c r="N30" s="708"/>
      <c r="O30" s="708"/>
      <c r="P30" s="708"/>
      <c r="Q30" s="708"/>
      <c r="R30" s="708"/>
      <c r="S30" s="708"/>
      <c r="T30" s="708"/>
      <c r="U30" s="709"/>
    </row>
    <row r="31" spans="2:21" ht="15.5">
      <c r="B31" s="706"/>
      <c r="C31" s="707" t="s">
        <v>649</v>
      </c>
      <c r="D31" s="708"/>
      <c r="E31" s="708"/>
      <c r="F31" s="708"/>
      <c r="G31" s="708"/>
      <c r="H31" s="708"/>
      <c r="I31" s="708"/>
      <c r="J31" s="708"/>
      <c r="K31" s="708"/>
      <c r="L31" s="708"/>
      <c r="M31" s="708"/>
      <c r="N31" s="708"/>
      <c r="O31" s="708"/>
      <c r="P31" s="708"/>
      <c r="Q31" s="708"/>
      <c r="R31" s="708"/>
      <c r="S31" s="708"/>
      <c r="T31" s="708"/>
      <c r="U31" s="709"/>
    </row>
    <row r="32" spans="2:21" ht="15.5">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650</v>
      </c>
      <c r="C33" s="769" t="s">
        <v>651</v>
      </c>
      <c r="D33" s="769"/>
      <c r="E33" s="769"/>
      <c r="F33" s="769"/>
      <c r="G33" s="769"/>
      <c r="H33" s="769"/>
      <c r="I33" s="769"/>
      <c r="J33" s="769"/>
      <c r="K33" s="769"/>
      <c r="L33" s="769"/>
      <c r="M33" s="769"/>
      <c r="N33" s="769"/>
      <c r="O33" s="769"/>
      <c r="P33" s="769"/>
      <c r="Q33" s="769"/>
      <c r="R33" s="769"/>
      <c r="S33" s="769"/>
      <c r="T33" s="769"/>
      <c r="U33" s="770"/>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5">
      <c r="B35" s="718" t="s">
        <v>652</v>
      </c>
      <c r="C35" s="719" t="s">
        <v>653</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654</v>
      </c>
      <c r="C37" s="763" t="s">
        <v>655</v>
      </c>
      <c r="D37" s="763"/>
      <c r="E37" s="763"/>
      <c r="F37" s="763"/>
      <c r="G37" s="763"/>
      <c r="H37" s="763"/>
      <c r="I37" s="763"/>
      <c r="J37" s="763"/>
      <c r="K37" s="763"/>
      <c r="L37" s="763"/>
      <c r="M37" s="763"/>
      <c r="N37" s="763"/>
      <c r="O37" s="763"/>
      <c r="P37" s="763"/>
      <c r="Q37" s="763"/>
      <c r="R37" s="763"/>
      <c r="S37" s="763"/>
      <c r="T37" s="763"/>
      <c r="U37" s="764"/>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5">
      <c r="B39" s="705" t="s">
        <v>656</v>
      </c>
      <c r="C39" s="721" t="s">
        <v>657</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ht="38.25" customHeight="1">
      <c r="B41" s="714" t="s">
        <v>658</v>
      </c>
      <c r="C41" s="771" t="s">
        <v>659</v>
      </c>
      <c r="D41" s="771"/>
      <c r="E41" s="771"/>
      <c r="F41" s="771"/>
      <c r="G41" s="771"/>
      <c r="H41" s="771"/>
      <c r="I41" s="771"/>
      <c r="J41" s="771"/>
      <c r="K41" s="771"/>
      <c r="L41" s="771"/>
      <c r="M41" s="771"/>
      <c r="N41" s="771"/>
      <c r="O41" s="771"/>
      <c r="P41" s="771"/>
      <c r="Q41" s="771"/>
      <c r="R41" s="771"/>
      <c r="S41" s="771"/>
      <c r="T41" s="771"/>
      <c r="U41" s="772"/>
    </row>
    <row r="42" spans="2:21">
      <c r="B42" s="722"/>
      <c r="C42" s="716"/>
      <c r="D42" s="716"/>
      <c r="E42" s="716"/>
      <c r="F42" s="716"/>
      <c r="G42" s="716"/>
      <c r="H42" s="716"/>
      <c r="I42" s="716"/>
      <c r="J42" s="716"/>
      <c r="K42" s="716"/>
      <c r="L42" s="716"/>
      <c r="M42" s="716"/>
      <c r="N42" s="716"/>
      <c r="O42" s="716"/>
      <c r="P42" s="716"/>
      <c r="Q42" s="716"/>
      <c r="R42" s="716"/>
      <c r="S42" s="716"/>
      <c r="T42" s="716"/>
      <c r="U42" s="717"/>
    </row>
    <row r="43" spans="2:21" ht="15.5">
      <c r="B43" s="718" t="s">
        <v>660</v>
      </c>
      <c r="C43" s="719" t="s">
        <v>661</v>
      </c>
      <c r="D43" s="708"/>
      <c r="E43" s="708"/>
      <c r="F43" s="708"/>
      <c r="G43" s="708"/>
      <c r="H43" s="708"/>
      <c r="I43" s="708"/>
      <c r="J43" s="708"/>
      <c r="K43" s="708"/>
      <c r="L43" s="708"/>
      <c r="M43" s="708"/>
      <c r="N43" s="708"/>
      <c r="O43" s="708"/>
      <c r="P43" s="708"/>
      <c r="Q43" s="708"/>
      <c r="R43" s="708"/>
      <c r="S43" s="708"/>
      <c r="T43" s="708"/>
      <c r="U43" s="709"/>
    </row>
    <row r="44" spans="2:21">
      <c r="B44" s="723"/>
      <c r="C44" s="708"/>
      <c r="D44" s="708"/>
      <c r="E44" s="708"/>
      <c r="F44" s="708"/>
      <c r="G44" s="708"/>
      <c r="H44" s="708"/>
      <c r="I44" s="708"/>
      <c r="J44" s="708"/>
      <c r="K44" s="708"/>
      <c r="L44" s="708"/>
      <c r="M44" s="708"/>
      <c r="N44" s="708"/>
      <c r="O44" s="708"/>
      <c r="P44" s="708"/>
      <c r="Q44" s="708"/>
      <c r="R44" s="708"/>
      <c r="S44" s="708"/>
      <c r="T44" s="708"/>
      <c r="U44" s="709"/>
    </row>
    <row r="45" spans="2:21" ht="36" customHeight="1">
      <c r="B45" s="723"/>
      <c r="C45" s="759" t="s">
        <v>677</v>
      </c>
      <c r="D45" s="759"/>
      <c r="E45" s="759"/>
      <c r="F45" s="759"/>
      <c r="G45" s="759"/>
      <c r="H45" s="759"/>
      <c r="I45" s="759"/>
      <c r="J45" s="759"/>
      <c r="K45" s="759"/>
      <c r="L45" s="759"/>
      <c r="M45" s="759"/>
      <c r="N45" s="759"/>
      <c r="O45" s="759"/>
      <c r="P45" s="759"/>
      <c r="Q45" s="759"/>
      <c r="R45" s="759"/>
      <c r="S45" s="759"/>
      <c r="T45" s="759"/>
      <c r="U45" s="760"/>
    </row>
    <row r="46" spans="2:21">
      <c r="B46" s="723"/>
      <c r="C46" s="724"/>
      <c r="D46" s="708"/>
      <c r="E46" s="708"/>
      <c r="F46" s="708"/>
      <c r="G46" s="708"/>
      <c r="H46" s="708"/>
      <c r="I46" s="708"/>
      <c r="J46" s="708"/>
      <c r="K46" s="708"/>
      <c r="L46" s="708"/>
      <c r="M46" s="708"/>
      <c r="N46" s="708"/>
      <c r="O46" s="708"/>
      <c r="P46" s="708"/>
      <c r="Q46" s="708"/>
      <c r="R46" s="708"/>
      <c r="S46" s="708"/>
      <c r="T46" s="708"/>
      <c r="U46" s="709"/>
    </row>
    <row r="47" spans="2:21" ht="35.25" customHeight="1">
      <c r="B47" s="723"/>
      <c r="C47" s="759" t="s">
        <v>662</v>
      </c>
      <c r="D47" s="759"/>
      <c r="E47" s="759"/>
      <c r="F47" s="759"/>
      <c r="G47" s="759"/>
      <c r="H47" s="759"/>
      <c r="I47" s="759"/>
      <c r="J47" s="759"/>
      <c r="K47" s="759"/>
      <c r="L47" s="759"/>
      <c r="M47" s="759"/>
      <c r="N47" s="759"/>
      <c r="O47" s="759"/>
      <c r="P47" s="759"/>
      <c r="Q47" s="759"/>
      <c r="R47" s="759"/>
      <c r="S47" s="759"/>
      <c r="T47" s="759"/>
      <c r="U47" s="760"/>
    </row>
    <row r="48" spans="2:21">
      <c r="B48" s="723"/>
      <c r="C48" s="724"/>
      <c r="D48" s="708"/>
      <c r="E48" s="708"/>
      <c r="F48" s="708"/>
      <c r="G48" s="708"/>
      <c r="H48" s="708"/>
      <c r="I48" s="708"/>
      <c r="J48" s="708"/>
      <c r="K48" s="708"/>
      <c r="L48" s="708"/>
      <c r="M48" s="708"/>
      <c r="N48" s="708"/>
      <c r="O48" s="708"/>
      <c r="P48" s="708"/>
      <c r="Q48" s="708"/>
      <c r="R48" s="708"/>
      <c r="S48" s="708"/>
      <c r="T48" s="708"/>
      <c r="U48" s="709"/>
    </row>
    <row r="49" spans="2:21" ht="40.5" customHeight="1">
      <c r="B49" s="723"/>
      <c r="C49" s="759" t="s">
        <v>663</v>
      </c>
      <c r="D49" s="759"/>
      <c r="E49" s="759"/>
      <c r="F49" s="759"/>
      <c r="G49" s="759"/>
      <c r="H49" s="759"/>
      <c r="I49" s="759"/>
      <c r="J49" s="759"/>
      <c r="K49" s="759"/>
      <c r="L49" s="759"/>
      <c r="M49" s="759"/>
      <c r="N49" s="759"/>
      <c r="O49" s="759"/>
      <c r="P49" s="759"/>
      <c r="Q49" s="759"/>
      <c r="R49" s="759"/>
      <c r="S49" s="759"/>
      <c r="T49" s="759"/>
      <c r="U49" s="760"/>
    </row>
    <row r="50" spans="2:21">
      <c r="B50" s="723"/>
      <c r="C50" s="724"/>
      <c r="D50" s="708"/>
      <c r="E50" s="708"/>
      <c r="F50" s="708"/>
      <c r="G50" s="708"/>
      <c r="H50" s="708"/>
      <c r="I50" s="708"/>
      <c r="J50" s="708"/>
      <c r="K50" s="708"/>
      <c r="L50" s="708"/>
      <c r="M50" s="708"/>
      <c r="N50" s="708"/>
      <c r="O50" s="708"/>
      <c r="P50" s="708"/>
      <c r="Q50" s="708"/>
      <c r="R50" s="708"/>
      <c r="S50" s="708"/>
      <c r="T50" s="708"/>
      <c r="U50" s="709"/>
    </row>
    <row r="51" spans="2:21" ht="30" customHeight="1">
      <c r="B51" s="723"/>
      <c r="C51" s="759" t="s">
        <v>664</v>
      </c>
      <c r="D51" s="759"/>
      <c r="E51" s="759"/>
      <c r="F51" s="759"/>
      <c r="G51" s="759"/>
      <c r="H51" s="759"/>
      <c r="I51" s="759"/>
      <c r="J51" s="759"/>
      <c r="K51" s="759"/>
      <c r="L51" s="759"/>
      <c r="M51" s="759"/>
      <c r="N51" s="759"/>
      <c r="O51" s="759"/>
      <c r="P51" s="759"/>
      <c r="Q51" s="759"/>
      <c r="R51" s="759"/>
      <c r="S51" s="759"/>
      <c r="T51" s="759"/>
      <c r="U51" s="760"/>
    </row>
    <row r="52" spans="2:21" ht="15.5">
      <c r="B52" s="723"/>
      <c r="C52" s="707"/>
      <c r="D52" s="708"/>
      <c r="E52" s="708"/>
      <c r="F52" s="708"/>
      <c r="G52" s="708"/>
      <c r="H52" s="708"/>
      <c r="I52" s="708"/>
      <c r="J52" s="708"/>
      <c r="K52" s="708"/>
      <c r="L52" s="708"/>
      <c r="M52" s="708"/>
      <c r="N52" s="708"/>
      <c r="O52" s="708"/>
      <c r="P52" s="708"/>
      <c r="Q52" s="708"/>
      <c r="R52" s="708"/>
      <c r="S52" s="708"/>
      <c r="T52" s="708"/>
      <c r="U52" s="709"/>
    </row>
    <row r="53" spans="2:21" ht="31.5" customHeight="1">
      <c r="B53" s="723"/>
      <c r="C53" s="761" t="s">
        <v>676</v>
      </c>
      <c r="D53" s="761"/>
      <c r="E53" s="761"/>
      <c r="F53" s="761"/>
      <c r="G53" s="761"/>
      <c r="H53" s="761"/>
      <c r="I53" s="761"/>
      <c r="J53" s="761"/>
      <c r="K53" s="761"/>
      <c r="L53" s="761"/>
      <c r="M53" s="761"/>
      <c r="N53" s="761"/>
      <c r="O53" s="761"/>
      <c r="P53" s="761"/>
      <c r="Q53" s="761"/>
      <c r="R53" s="761"/>
      <c r="S53" s="761"/>
      <c r="T53" s="761"/>
      <c r="U53" s="762"/>
    </row>
    <row r="54" spans="2:21">
      <c r="B54" s="720"/>
      <c r="C54" s="712"/>
      <c r="D54" s="712"/>
      <c r="E54" s="712"/>
      <c r="F54" s="712"/>
      <c r="G54" s="712"/>
      <c r="H54" s="712"/>
      <c r="I54" s="712"/>
      <c r="J54" s="712"/>
      <c r="K54" s="712"/>
      <c r="L54" s="712"/>
      <c r="M54" s="712"/>
      <c r="N54" s="712"/>
      <c r="O54" s="712"/>
      <c r="P54" s="712"/>
      <c r="Q54" s="712"/>
      <c r="R54" s="712"/>
      <c r="S54" s="712"/>
      <c r="T54" s="712"/>
      <c r="U54" s="713"/>
    </row>
    <row r="55" spans="2:21" ht="48" customHeight="1">
      <c r="B55" s="705" t="s">
        <v>665</v>
      </c>
      <c r="C55" s="763" t="s">
        <v>666</v>
      </c>
      <c r="D55" s="763"/>
      <c r="E55" s="763"/>
      <c r="F55" s="763"/>
      <c r="G55" s="763"/>
      <c r="H55" s="763"/>
      <c r="I55" s="763"/>
      <c r="J55" s="763"/>
      <c r="K55" s="763"/>
      <c r="L55" s="763"/>
      <c r="M55" s="763"/>
      <c r="N55" s="763"/>
      <c r="O55" s="763"/>
      <c r="P55" s="763"/>
      <c r="Q55" s="763"/>
      <c r="R55" s="763"/>
      <c r="S55" s="763"/>
      <c r="T55" s="763"/>
      <c r="U55" s="764"/>
    </row>
    <row r="56" spans="2:21">
      <c r="B56" s="720"/>
      <c r="C56" s="712"/>
      <c r="D56" s="712"/>
      <c r="E56" s="712"/>
      <c r="F56" s="712"/>
      <c r="G56" s="712"/>
      <c r="H56" s="712"/>
      <c r="I56" s="712"/>
      <c r="J56" s="712"/>
      <c r="K56" s="712"/>
      <c r="L56" s="712"/>
      <c r="M56" s="712"/>
      <c r="N56" s="712"/>
      <c r="O56" s="712"/>
      <c r="P56" s="712"/>
      <c r="Q56" s="712"/>
      <c r="R56" s="712"/>
      <c r="S56" s="712"/>
      <c r="T56" s="712"/>
      <c r="U56" s="713"/>
    </row>
    <row r="57" spans="2:21" ht="34.5" customHeight="1">
      <c r="B57" s="705" t="s">
        <v>667</v>
      </c>
      <c r="C57" s="763" t="s">
        <v>668</v>
      </c>
      <c r="D57" s="763"/>
      <c r="E57" s="763"/>
      <c r="F57" s="763"/>
      <c r="G57" s="763"/>
      <c r="H57" s="763"/>
      <c r="I57" s="763"/>
      <c r="J57" s="763"/>
      <c r="K57" s="763"/>
      <c r="L57" s="763"/>
      <c r="M57" s="763"/>
      <c r="N57" s="763"/>
      <c r="O57" s="763"/>
      <c r="P57" s="763"/>
      <c r="Q57" s="763"/>
      <c r="R57" s="763"/>
      <c r="S57" s="763"/>
      <c r="T57" s="763"/>
      <c r="U57" s="764"/>
    </row>
    <row r="58" spans="2:21">
      <c r="B58" s="725"/>
      <c r="C58" s="712"/>
      <c r="D58" s="712"/>
      <c r="E58" s="712"/>
      <c r="F58" s="712"/>
      <c r="G58" s="712"/>
      <c r="H58" s="712"/>
      <c r="I58" s="712"/>
      <c r="J58" s="712"/>
      <c r="K58" s="712"/>
      <c r="L58" s="712"/>
      <c r="M58" s="712"/>
      <c r="N58" s="712"/>
      <c r="O58" s="712"/>
      <c r="P58" s="712"/>
      <c r="Q58" s="712"/>
      <c r="R58" s="712"/>
      <c r="S58" s="712"/>
      <c r="T58" s="712"/>
      <c r="U58" s="713"/>
    </row>
    <row r="59" spans="2:21" ht="30.75" customHeight="1">
      <c r="B59" s="714" t="s">
        <v>669</v>
      </c>
      <c r="C59" s="726" t="s">
        <v>670</v>
      </c>
      <c r="D59" s="727"/>
      <c r="E59" s="727"/>
      <c r="F59" s="727"/>
      <c r="G59" s="727"/>
      <c r="H59" s="727"/>
      <c r="I59" s="727"/>
      <c r="J59" s="727"/>
      <c r="K59" s="727"/>
      <c r="L59" s="727"/>
      <c r="M59" s="727"/>
      <c r="N59" s="727"/>
      <c r="O59" s="727"/>
      <c r="P59" s="727"/>
      <c r="Q59" s="727"/>
      <c r="R59" s="727"/>
      <c r="S59" s="727"/>
      <c r="T59" s="727"/>
      <c r="U59" s="728"/>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80" zoomScaleNormal="80" workbookViewId="0">
      <selection activeCell="B3" sqref="B3:F6"/>
    </sheetView>
  </sheetViews>
  <sheetFormatPr defaultColWidth="9.1796875" defaultRowHeight="15.5"/>
  <cols>
    <col min="1" max="1" width="3.1796875" style="12" customWidth="1"/>
    <col min="2" max="2" width="61.7265625" style="10" customWidth="1"/>
    <col min="3" max="3" width="58.7265625" style="12" customWidth="1"/>
    <col min="4" max="4" width="62.54296875" style="12" customWidth="1"/>
    <col min="5" max="5" width="53.54296875" style="12" customWidth="1"/>
    <col min="6" max="6" width="47.1796875" style="12" customWidth="1"/>
    <col min="7" max="7" width="9.1796875" style="16"/>
    <col min="8" max="10" width="9.1796875" style="12"/>
    <col min="11" max="11" width="26.1796875" style="12" customWidth="1"/>
    <col min="12" max="12" width="59.81640625" style="17" customWidth="1"/>
    <col min="13" max="13" width="14.7265625" style="25" customWidth="1"/>
    <col min="14" max="14" width="29.7265625" style="17" customWidth="1"/>
    <col min="15" max="16384" width="9.1796875" style="12"/>
  </cols>
  <sheetData>
    <row r="1" spans="2:20" ht="146.25" customHeight="1"/>
    <row r="3" spans="2:20" ht="25.5" customHeight="1">
      <c r="B3" s="774" t="s">
        <v>699</v>
      </c>
      <c r="C3" s="775"/>
      <c r="D3" s="775"/>
      <c r="E3" s="775"/>
      <c r="F3" s="776"/>
      <c r="G3" s="122"/>
    </row>
    <row r="4" spans="2:20" ht="16.5" customHeight="1">
      <c r="B4" s="777"/>
      <c r="C4" s="778"/>
      <c r="D4" s="778"/>
      <c r="E4" s="778"/>
      <c r="F4" s="779"/>
      <c r="G4" s="122"/>
    </row>
    <row r="5" spans="2:20" ht="71.25" customHeight="1">
      <c r="B5" s="777"/>
      <c r="C5" s="778"/>
      <c r="D5" s="778"/>
      <c r="E5" s="778"/>
      <c r="F5" s="779"/>
      <c r="G5" s="122"/>
    </row>
    <row r="6" spans="2:20" ht="21.75" customHeight="1">
      <c r="B6" s="780"/>
      <c r="C6" s="781"/>
      <c r="D6" s="781"/>
      <c r="E6" s="781"/>
      <c r="F6" s="782"/>
      <c r="G6" s="122"/>
    </row>
    <row r="8" spans="2:20" ht="20">
      <c r="B8" s="773" t="s">
        <v>481</v>
      </c>
      <c r="C8" s="773"/>
      <c r="D8" s="773"/>
      <c r="E8" s="773"/>
      <c r="F8" s="773"/>
      <c r="G8" s="773"/>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596</v>
      </c>
      <c r="G12" s="28"/>
      <c r="L12" s="33"/>
      <c r="M12" s="33"/>
      <c r="N12" s="33"/>
      <c r="O12" s="33"/>
      <c r="P12" s="33"/>
      <c r="Q12" s="68"/>
      <c r="S12" s="8"/>
      <c r="T12" s="8"/>
    </row>
    <row r="13" spans="2:20" s="9" customFormat="1" ht="26.25" customHeight="1" thickBot="1">
      <c r="B13" s="102" t="s">
        <v>416</v>
      </c>
      <c r="C13" s="124" t="s">
        <v>635</v>
      </c>
      <c r="G13" s="109"/>
      <c r="L13" s="33"/>
      <c r="M13" s="33"/>
      <c r="N13" s="33"/>
      <c r="O13" s="33"/>
      <c r="P13" s="33"/>
      <c r="Q13" s="68"/>
      <c r="S13" s="8"/>
      <c r="T13" s="8"/>
    </row>
    <row r="14" spans="2:20" s="9" customFormat="1" ht="26.25" customHeight="1" thickBot="1">
      <c r="B14" s="102" t="s">
        <v>416</v>
      </c>
      <c r="C14" s="172" t="s">
        <v>630</v>
      </c>
      <c r="G14" s="123"/>
      <c r="L14" s="33"/>
      <c r="M14" s="33"/>
      <c r="N14" s="33"/>
      <c r="O14" s="33"/>
      <c r="P14" s="33"/>
      <c r="Q14" s="68"/>
      <c r="S14" s="8"/>
      <c r="T14" s="8"/>
    </row>
    <row r="15" spans="2:20" s="9" customFormat="1" ht="26.25" customHeight="1" thickBot="1">
      <c r="B15" s="102" t="s">
        <v>416</v>
      </c>
      <c r="C15" s="172" t="s">
        <v>631</v>
      </c>
      <c r="G15" s="123"/>
      <c r="L15" s="33"/>
      <c r="M15" s="33"/>
      <c r="N15" s="33"/>
      <c r="O15" s="33"/>
      <c r="P15" s="33"/>
      <c r="Q15" s="68"/>
      <c r="S15" s="8"/>
      <c r="T15" s="8"/>
    </row>
    <row r="16" spans="2:20" s="9" customFormat="1" ht="26.25" customHeight="1" thickBot="1">
      <c r="B16" s="102" t="s">
        <v>416</v>
      </c>
      <c r="C16" s="172" t="s">
        <v>632</v>
      </c>
      <c r="G16" s="123"/>
      <c r="L16" s="33"/>
      <c r="M16" s="33"/>
      <c r="N16" s="33"/>
      <c r="O16" s="33"/>
      <c r="P16" s="33"/>
      <c r="Q16" s="68"/>
      <c r="S16" s="8"/>
      <c r="T16" s="8"/>
    </row>
    <row r="17" spans="2:20" s="9" customFormat="1" ht="26.25" customHeight="1" thickBot="1">
      <c r="B17" s="102" t="s">
        <v>416</v>
      </c>
      <c r="C17" s="124" t="s">
        <v>633</v>
      </c>
      <c r="G17" s="109"/>
      <c r="L17" s="33"/>
      <c r="M17" s="33"/>
      <c r="N17" s="33"/>
      <c r="O17" s="33"/>
      <c r="P17" s="33"/>
      <c r="Q17" s="68"/>
      <c r="S17" s="8"/>
      <c r="T17" s="8"/>
    </row>
    <row r="18" spans="2:20" s="9" customFormat="1" ht="26.25" customHeight="1" thickBot="1">
      <c r="B18" s="102"/>
      <c r="C18" s="124" t="s">
        <v>634</v>
      </c>
      <c r="G18" s="123"/>
      <c r="L18" s="33"/>
      <c r="M18" s="33"/>
      <c r="N18" s="33"/>
      <c r="O18" s="33"/>
      <c r="P18" s="33"/>
      <c r="Q18" s="68"/>
      <c r="S18" s="8"/>
      <c r="T18" s="8"/>
    </row>
    <row r="19" spans="2:20" s="9" customFormat="1" ht="26.25" customHeight="1" thickBot="1">
      <c r="B19" s="102" t="s">
        <v>416</v>
      </c>
      <c r="C19" s="124" t="s">
        <v>636</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6" t="s">
        <v>543</v>
      </c>
      <c r="C22" s="652" t="s">
        <v>437</v>
      </c>
      <c r="D22" s="655" t="s">
        <v>443</v>
      </c>
      <c r="E22" s="659" t="s">
        <v>595</v>
      </c>
      <c r="F22" s="655" t="s">
        <v>448</v>
      </c>
      <c r="G22" s="174"/>
      <c r="M22" s="644"/>
      <c r="T22" s="644"/>
    </row>
    <row r="23" spans="2:20" s="103" customFormat="1" ht="35.25" customHeight="1">
      <c r="B23" s="647" t="s">
        <v>458</v>
      </c>
      <c r="C23" s="653" t="s">
        <v>438</v>
      </c>
      <c r="D23" s="656" t="s">
        <v>444</v>
      </c>
      <c r="E23" s="660" t="s">
        <v>595</v>
      </c>
      <c r="F23" s="656" t="s">
        <v>448</v>
      </c>
      <c r="G23" s="174"/>
      <c r="M23" s="644"/>
      <c r="T23" s="644"/>
    </row>
    <row r="24" spans="2:20" s="103" customFormat="1" ht="34.5" customHeight="1">
      <c r="B24" s="647" t="s">
        <v>455</v>
      </c>
      <c r="C24" s="653" t="s">
        <v>438</v>
      </c>
      <c r="D24" s="656" t="s">
        <v>445</v>
      </c>
      <c r="E24" s="660" t="s">
        <v>595</v>
      </c>
      <c r="F24" s="656" t="s">
        <v>448</v>
      </c>
      <c r="G24" s="174"/>
      <c r="M24" s="644"/>
      <c r="T24" s="644"/>
    </row>
    <row r="25" spans="2:20" s="103" customFormat="1" ht="32.25" customHeight="1">
      <c r="B25" s="648" t="s">
        <v>456</v>
      </c>
      <c r="C25" s="653" t="s">
        <v>437</v>
      </c>
      <c r="D25" s="656" t="s">
        <v>446</v>
      </c>
      <c r="E25" s="661" t="s">
        <v>614</v>
      </c>
      <c r="F25" s="664"/>
      <c r="G25" s="174"/>
      <c r="M25" s="644"/>
      <c r="T25" s="644"/>
    </row>
    <row r="26" spans="2:20" s="103" customFormat="1" ht="30.75" customHeight="1">
      <c r="B26" s="649" t="s">
        <v>541</v>
      </c>
      <c r="C26" s="653" t="s">
        <v>437</v>
      </c>
      <c r="D26" s="656"/>
      <c r="E26" s="661"/>
      <c r="F26" s="664"/>
      <c r="G26" s="174"/>
      <c r="M26" s="644"/>
      <c r="T26" s="644"/>
    </row>
    <row r="27" spans="2:20" s="103" customFormat="1" ht="32.25" customHeight="1">
      <c r="B27" s="650" t="s">
        <v>542</v>
      </c>
      <c r="C27" s="653" t="s">
        <v>437</v>
      </c>
      <c r="D27" s="657" t="s">
        <v>538</v>
      </c>
      <c r="E27" s="661"/>
      <c r="F27" s="664"/>
      <c r="G27" s="174"/>
      <c r="M27" s="644"/>
      <c r="T27" s="644"/>
    </row>
    <row r="28" spans="2:20" s="103" customFormat="1" ht="27" customHeight="1">
      <c r="B28" s="648" t="s">
        <v>457</v>
      </c>
      <c r="C28" s="653" t="s">
        <v>440</v>
      </c>
      <c r="D28" s="656" t="s">
        <v>482</v>
      </c>
      <c r="E28" s="661" t="s">
        <v>459</v>
      </c>
      <c r="F28" s="664"/>
      <c r="G28" s="174"/>
      <c r="M28" s="644"/>
      <c r="T28" s="644"/>
    </row>
    <row r="29" spans="2:20" s="103" customFormat="1" ht="27" customHeight="1">
      <c r="B29" s="650" t="s">
        <v>452</v>
      </c>
      <c r="C29" s="653" t="s">
        <v>437</v>
      </c>
      <c r="D29" s="656"/>
      <c r="E29" s="661"/>
      <c r="F29" s="656" t="s">
        <v>407</v>
      </c>
      <c r="G29" s="174"/>
      <c r="M29" s="644"/>
      <c r="T29" s="644"/>
    </row>
    <row r="30" spans="2:20" s="103" customFormat="1" ht="32.25" customHeight="1">
      <c r="B30" s="648" t="s">
        <v>207</v>
      </c>
      <c r="C30" s="653" t="s">
        <v>442</v>
      </c>
      <c r="D30" s="656" t="s">
        <v>555</v>
      </c>
      <c r="E30" s="662"/>
      <c r="F30" s="656" t="s">
        <v>554</v>
      </c>
      <c r="G30" s="645"/>
      <c r="M30" s="644"/>
    </row>
    <row r="31" spans="2:20" s="103" customFormat="1" ht="27.75" customHeight="1">
      <c r="B31" s="651" t="s">
        <v>539</v>
      </c>
      <c r="C31" s="654" t="s">
        <v>441</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796875" defaultRowHeight="14.5"/>
  <cols>
    <col min="1" max="1" width="61.1796875" style="12" bestFit="1" customWidth="1"/>
    <col min="2" max="2" width="13.7265625" style="12" customWidth="1"/>
    <col min="3" max="3" width="9.1796875" style="10"/>
    <col min="4" max="4" width="15" style="12" customWidth="1"/>
    <col min="5" max="5" width="11.54296875" style="10" customWidth="1"/>
    <col min="6" max="6" width="24.1796875" style="12" customWidth="1"/>
    <col min="7" max="7" width="32" style="12" customWidth="1"/>
    <col min="8" max="8" width="14.7265625" style="12" customWidth="1"/>
    <col min="9" max="16384" width="9.1796875" style="12"/>
  </cols>
  <sheetData>
    <row r="1" spans="1:8">
      <c r="A1" s="8" t="s">
        <v>410</v>
      </c>
      <c r="B1" s="8" t="s">
        <v>41</v>
      </c>
      <c r="C1" s="120" t="s">
        <v>234</v>
      </c>
      <c r="D1" s="8" t="s">
        <v>415</v>
      </c>
      <c r="E1" s="120" t="s">
        <v>450</v>
      </c>
      <c r="F1" s="120" t="s">
        <v>549</v>
      </c>
      <c r="G1" s="120" t="s">
        <v>578</v>
      </c>
      <c r="H1" s="120" t="s">
        <v>589</v>
      </c>
    </row>
    <row r="2" spans="1:8">
      <c r="A2" s="12" t="s">
        <v>29</v>
      </c>
      <c r="B2" s="12" t="s">
        <v>27</v>
      </c>
      <c r="C2" s="10">
        <v>2006</v>
      </c>
      <c r="D2" s="12" t="s">
        <v>416</v>
      </c>
      <c r="E2" s="10">
        <f>'2. LRAMVA Threshold'!D9</f>
        <v>2015</v>
      </c>
      <c r="F2" s="26" t="s">
        <v>170</v>
      </c>
      <c r="G2" s="12" t="s">
        <v>579</v>
      </c>
      <c r="H2" s="12" t="s">
        <v>597</v>
      </c>
    </row>
    <row r="3" spans="1:8">
      <c r="A3" s="12" t="s">
        <v>371</v>
      </c>
      <c r="B3" s="12" t="s">
        <v>27</v>
      </c>
      <c r="C3" s="10">
        <v>2007</v>
      </c>
      <c r="D3" s="12" t="s">
        <v>417</v>
      </c>
      <c r="E3" s="10">
        <f>'2. LRAMVA Threshold'!D24</f>
        <v>0</v>
      </c>
      <c r="F3" s="12" t="s">
        <v>550</v>
      </c>
      <c r="G3" s="12" t="s">
        <v>580</v>
      </c>
      <c r="H3" s="12" t="s">
        <v>590</v>
      </c>
    </row>
    <row r="4" spans="1:8">
      <c r="A4" s="12" t="s">
        <v>372</v>
      </c>
      <c r="B4" s="12" t="s">
        <v>28</v>
      </c>
      <c r="C4" s="10">
        <v>2008</v>
      </c>
      <c r="D4" s="12" t="s">
        <v>418</v>
      </c>
      <c r="F4" s="12" t="s">
        <v>169</v>
      </c>
      <c r="G4" s="12" t="s">
        <v>581</v>
      </c>
    </row>
    <row r="5" spans="1:8">
      <c r="A5" s="12" t="s">
        <v>373</v>
      </c>
      <c r="B5" s="12" t="s">
        <v>28</v>
      </c>
      <c r="C5" s="10">
        <v>2009</v>
      </c>
      <c r="F5" s="12" t="s">
        <v>368</v>
      </c>
      <c r="G5" s="12" t="s">
        <v>582</v>
      </c>
    </row>
    <row r="6" spans="1:8">
      <c r="A6" s="12" t="s">
        <v>374</v>
      </c>
      <c r="B6" s="12" t="s">
        <v>28</v>
      </c>
      <c r="C6" s="10">
        <v>2010</v>
      </c>
      <c r="F6" s="12" t="s">
        <v>369</v>
      </c>
      <c r="G6" s="12" t="s">
        <v>583</v>
      </c>
    </row>
    <row r="7" spans="1:8">
      <c r="A7" s="12" t="s">
        <v>375</v>
      </c>
      <c r="B7" s="12" t="s">
        <v>28</v>
      </c>
      <c r="C7" s="10">
        <v>2011</v>
      </c>
      <c r="F7" s="12" t="s">
        <v>370</v>
      </c>
      <c r="G7" s="12" t="s">
        <v>584</v>
      </c>
    </row>
    <row r="8" spans="1:8">
      <c r="A8" s="12" t="s">
        <v>376</v>
      </c>
      <c r="B8" s="12" t="s">
        <v>28</v>
      </c>
      <c r="C8" s="10">
        <v>2012</v>
      </c>
      <c r="F8" s="12" t="s">
        <v>558</v>
      </c>
      <c r="G8" s="12" t="s">
        <v>585</v>
      </c>
    </row>
    <row r="9" spans="1:8">
      <c r="A9" s="12" t="s">
        <v>377</v>
      </c>
      <c r="B9" s="12" t="s">
        <v>28</v>
      </c>
      <c r="C9" s="10">
        <v>2013</v>
      </c>
      <c r="G9" s="12" t="s">
        <v>586</v>
      </c>
    </row>
    <row r="10" spans="1:8">
      <c r="A10" s="12" t="s">
        <v>378</v>
      </c>
      <c r="B10" s="12" t="s">
        <v>28</v>
      </c>
      <c r="C10" s="10">
        <v>2014</v>
      </c>
      <c r="G10" s="12" t="s">
        <v>587</v>
      </c>
    </row>
    <row r="11" spans="1:8">
      <c r="A11" s="12" t="s">
        <v>379</v>
      </c>
      <c r="B11" s="12" t="s">
        <v>28</v>
      </c>
      <c r="C11" s="10">
        <v>2015</v>
      </c>
      <c r="G11" s="12" t="s">
        <v>588</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zoomScale="55" zoomScaleNormal="55" workbookViewId="0">
      <selection activeCell="H14" sqref="H14:H17"/>
    </sheetView>
  </sheetViews>
  <sheetFormatPr defaultColWidth="9.1796875" defaultRowHeight="15.5"/>
  <cols>
    <col min="1" max="1" width="2.726562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8.81640625" style="9" customWidth="1"/>
    <col min="9" max="9" width="23.1796875" style="9" customWidth="1"/>
    <col min="10" max="10" width="22" style="9" customWidth="1"/>
    <col min="11" max="11" width="19.7265625" style="9" customWidth="1"/>
    <col min="12" max="12" width="21.7265625" style="9" customWidth="1"/>
    <col min="13" max="13" width="24" style="9" customWidth="1"/>
    <col min="14" max="14" width="24.1796875" style="9" customWidth="1"/>
    <col min="15" max="15" width="21.453125" style="9" customWidth="1"/>
    <col min="16" max="16" width="22.1796875" style="9" customWidth="1"/>
    <col min="17" max="17" width="16.453125" style="9" customWidth="1"/>
    <col min="18" max="18" width="17.7265625" style="9" customWidth="1"/>
    <col min="19" max="19" width="17.1796875" style="9" customWidth="1"/>
    <col min="20" max="20" width="13.7265625" style="8" customWidth="1"/>
    <col min="21" max="21" width="6.26953125" style="8" customWidth="1"/>
    <col min="22" max="22" width="13.54296875" style="9" customWidth="1"/>
    <col min="23" max="23" width="15.26953125" style="9" customWidth="1"/>
    <col min="24" max="16384" width="9.17968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8" t="s">
        <v>551</v>
      </c>
      <c r="D6" s="17"/>
      <c r="E6" s="9"/>
      <c r="T6" s="9"/>
      <c r="V6" s="8"/>
    </row>
    <row r="7" spans="2:22" ht="21" customHeight="1">
      <c r="B7" s="536"/>
      <c r="C7" s="17"/>
      <c r="D7" s="17"/>
      <c r="E7" s="9"/>
      <c r="T7" s="9"/>
      <c r="V7" s="8"/>
    </row>
    <row r="8" spans="2:22" ht="24.75" customHeight="1">
      <c r="B8" s="117" t="s">
        <v>239</v>
      </c>
      <c r="C8" s="189" t="s">
        <v>731</v>
      </c>
      <c r="D8" s="600"/>
      <c r="E8" s="9"/>
      <c r="T8" s="9"/>
      <c r="V8" s="8"/>
    </row>
    <row r="9" spans="2:22" ht="41.25" customHeight="1">
      <c r="B9" s="550" t="s">
        <v>520</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556</v>
      </c>
      <c r="C11" s="566"/>
      <c r="D11" s="566"/>
      <c r="E11" s="566"/>
      <c r="F11" s="566"/>
      <c r="G11" s="566"/>
      <c r="H11" s="566"/>
      <c r="T11" s="549"/>
      <c r="U11" s="549"/>
    </row>
    <row r="12" spans="2:22" s="32" customFormat="1" ht="18.75" customHeight="1">
      <c r="B12" s="543"/>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1" t="s">
        <v>754</v>
      </c>
      <c r="E14" s="130"/>
      <c r="F14" s="124" t="s">
        <v>548</v>
      </c>
      <c r="H14" s="541" t="s">
        <v>756</v>
      </c>
      <c r="J14" s="124" t="s">
        <v>515</v>
      </c>
      <c r="L14" s="132">
        <v>0</v>
      </c>
      <c r="N14" s="103"/>
      <c r="Q14" s="99"/>
      <c r="R14" s="96"/>
    </row>
    <row r="15" spans="2:22" ht="26.25" customHeight="1" thickBot="1">
      <c r="B15" s="124" t="s">
        <v>424</v>
      </c>
      <c r="C15" s="106"/>
      <c r="D15" s="541" t="s">
        <v>755</v>
      </c>
      <c r="F15" s="124" t="s">
        <v>414</v>
      </c>
      <c r="G15" s="127"/>
      <c r="H15" s="541" t="s">
        <v>764</v>
      </c>
      <c r="I15" s="17"/>
      <c r="J15" s="124" t="s">
        <v>516</v>
      </c>
      <c r="L15" s="132">
        <v>0</v>
      </c>
      <c r="M15" s="103"/>
      <c r="Q15" s="108"/>
      <c r="R15" s="96"/>
    </row>
    <row r="16" spans="2:22" ht="28.5" customHeight="1" thickBot="1">
      <c r="B16" s="124" t="s">
        <v>454</v>
      </c>
      <c r="C16" s="106"/>
      <c r="D16" s="542" t="s">
        <v>179</v>
      </c>
      <c r="E16" s="103"/>
      <c r="F16" s="124" t="s">
        <v>434</v>
      </c>
      <c r="G16" s="125"/>
      <c r="H16" s="542" t="s">
        <v>763</v>
      </c>
      <c r="I16" s="103"/>
      <c r="K16" s="195"/>
      <c r="L16" s="195"/>
      <c r="M16" s="195"/>
      <c r="N16" s="195"/>
      <c r="Q16" s="115"/>
      <c r="R16" s="96"/>
    </row>
    <row r="17" spans="1:21" ht="29.25" customHeight="1">
      <c r="B17" s="124" t="s">
        <v>421</v>
      </c>
      <c r="C17" s="106"/>
      <c r="D17" s="732">
        <v>-687335.49596850015</v>
      </c>
      <c r="E17" s="121"/>
      <c r="F17" s="739" t="s">
        <v>680</v>
      </c>
      <c r="G17" s="195"/>
      <c r="H17" s="733">
        <v>2</v>
      </c>
      <c r="I17" s="17"/>
      <c r="M17" s="195"/>
      <c r="N17" s="195"/>
      <c r="P17" s="99"/>
      <c r="Q17" s="99"/>
      <c r="R17" s="96"/>
    </row>
    <row r="18" spans="1:21" s="28" customFormat="1" ht="29.25" customHeight="1">
      <c r="B18" s="124"/>
      <c r="C18" s="734"/>
      <c r="D18" s="731"/>
      <c r="E18" s="735"/>
      <c r="F18" s="730"/>
      <c r="G18" s="736"/>
      <c r="H18" s="737"/>
      <c r="I18" s="163"/>
      <c r="M18" s="736"/>
      <c r="N18" s="736"/>
      <c r="P18" s="736"/>
      <c r="Q18" s="736"/>
      <c r="R18" s="738"/>
      <c r="T18" s="37"/>
      <c r="U18" s="37"/>
    </row>
    <row r="19" spans="1:21" ht="27.75" customHeight="1" thickBot="1">
      <c r="E19" s="9"/>
      <c r="F19" s="124" t="s">
        <v>435</v>
      </c>
      <c r="G19" s="602" t="s">
        <v>363</v>
      </c>
      <c r="H19" s="242">
        <f>SUM(R54,R57,R60,R63,R66,R69,R72,R75)</f>
        <v>2095822.2180689825</v>
      </c>
      <c r="I19" s="17"/>
      <c r="J19" s="115"/>
      <c r="K19" s="115"/>
      <c r="L19" s="115"/>
      <c r="M19" s="115"/>
      <c r="N19" s="115"/>
      <c r="P19" s="115"/>
      <c r="Q19" s="115"/>
      <c r="R19" s="96"/>
    </row>
    <row r="20" spans="1:21" ht="27.75" customHeight="1" thickBot="1">
      <c r="E20" s="9"/>
      <c r="F20" s="124" t="s">
        <v>436</v>
      </c>
      <c r="G20" s="602" t="s">
        <v>364</v>
      </c>
      <c r="H20" s="131">
        <f>-SUM(R55,R58,R61,R64,R67,R70,R73,R76)</f>
        <v>1789159.8291057677</v>
      </c>
      <c r="I20" s="17"/>
      <c r="J20" s="115"/>
      <c r="P20" s="115"/>
      <c r="Q20" s="115"/>
      <c r="R20" s="96"/>
    </row>
    <row r="21" spans="1:21" ht="27.75" customHeight="1" thickBot="1">
      <c r="C21" s="32"/>
      <c r="D21" s="32"/>
      <c r="E21" s="32"/>
      <c r="F21" s="124" t="s">
        <v>408</v>
      </c>
      <c r="G21" s="602" t="s">
        <v>365</v>
      </c>
      <c r="H21" s="188">
        <f>R84</f>
        <v>27912.027315445615</v>
      </c>
      <c r="I21" s="103"/>
      <c r="P21" s="115"/>
      <c r="Q21" s="115"/>
      <c r="R21" s="96"/>
    </row>
    <row r="22" spans="1:21" ht="27.75" customHeight="1">
      <c r="C22" s="32"/>
      <c r="D22" s="32"/>
      <c r="E22" s="32"/>
      <c r="F22" s="124" t="s">
        <v>510</v>
      </c>
      <c r="G22" s="602" t="s">
        <v>449</v>
      </c>
      <c r="H22" s="188">
        <f>H19-H20+H21</f>
        <v>334574.41627866041</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785" t="s">
        <v>687</v>
      </c>
      <c r="C26" s="785"/>
      <c r="D26" s="785"/>
      <c r="E26" s="785"/>
      <c r="F26" s="785"/>
      <c r="G26" s="785"/>
    </row>
    <row r="27" spans="1:21" ht="14.25" customHeight="1">
      <c r="A27" s="28"/>
      <c r="B27" s="547"/>
      <c r="C27" s="547"/>
      <c r="D27" s="537"/>
      <c r="E27" s="537"/>
      <c r="F27" s="537"/>
      <c r="G27" s="547"/>
    </row>
    <row r="28" spans="1:21" s="17" customFormat="1" ht="27" customHeight="1">
      <c r="B28" s="788" t="s">
        <v>507</v>
      </c>
      <c r="C28" s="789"/>
      <c r="D28" s="133" t="s">
        <v>41</v>
      </c>
      <c r="E28" s="134" t="s">
        <v>678</v>
      </c>
      <c r="F28" s="134" t="s">
        <v>408</v>
      </c>
      <c r="G28" s="135" t="s">
        <v>409</v>
      </c>
      <c r="T28" s="136"/>
      <c r="U28" s="136"/>
    </row>
    <row r="29" spans="1:21" ht="20.25" customHeight="1">
      <c r="B29" s="783" t="s">
        <v>29</v>
      </c>
      <c r="C29" s="784"/>
      <c r="D29" s="637" t="s">
        <v>27</v>
      </c>
      <c r="E29" s="138">
        <f>SUM(D54:D83)</f>
        <v>232190.52605407615</v>
      </c>
      <c r="F29" s="139">
        <f>D84</f>
        <v>21133.691443284461</v>
      </c>
      <c r="G29" s="138">
        <f>E29+F29</f>
        <v>253324.2174973606</v>
      </c>
    </row>
    <row r="30" spans="1:21" ht="20.25" customHeight="1">
      <c r="B30" s="783" t="s">
        <v>371</v>
      </c>
      <c r="C30" s="784"/>
      <c r="D30" s="637" t="s">
        <v>27</v>
      </c>
      <c r="E30" s="140">
        <f>SUM(E54:E83)</f>
        <v>195541.31098865997</v>
      </c>
      <c r="F30" s="141">
        <f>E84</f>
        <v>17797.925699549098</v>
      </c>
      <c r="G30" s="140">
        <f>E30+F30</f>
        <v>213339.23668820906</v>
      </c>
    </row>
    <row r="31" spans="1:21" ht="20.25" customHeight="1">
      <c r="B31" s="783" t="s">
        <v>728</v>
      </c>
      <c r="C31" s="784"/>
      <c r="D31" s="637" t="s">
        <v>28</v>
      </c>
      <c r="E31" s="140">
        <f>SUM(F54:F83)</f>
        <v>-102319.93827375374</v>
      </c>
      <c r="F31" s="141">
        <f>F84</f>
        <v>-9313.0328817542249</v>
      </c>
      <c r="G31" s="140">
        <f t="shared" ref="G31:G34" si="0">E31+F31</f>
        <v>-111632.97115550796</v>
      </c>
    </row>
    <row r="32" spans="1:21" ht="20.25" customHeight="1">
      <c r="B32" s="783" t="s">
        <v>32</v>
      </c>
      <c r="C32" s="784"/>
      <c r="D32" s="637" t="s">
        <v>27</v>
      </c>
      <c r="E32" s="140">
        <f>SUM(G54:G83)</f>
        <v>-3718.6372057676749</v>
      </c>
      <c r="F32" s="141">
        <f>G84</f>
        <v>-338.46571017246634</v>
      </c>
      <c r="G32" s="140">
        <f t="shared" si="0"/>
        <v>-4057.1029159401414</v>
      </c>
    </row>
    <row r="33" spans="2:22" ht="20.25" customHeight="1">
      <c r="B33" s="783" t="s">
        <v>31</v>
      </c>
      <c r="C33" s="784"/>
      <c r="D33" s="637" t="s">
        <v>28</v>
      </c>
      <c r="E33" s="140">
        <f>SUM(H54:H83)</f>
        <v>-15030.872599999999</v>
      </c>
      <c r="F33" s="141">
        <f>H84</f>
        <v>-1368.0912354612506</v>
      </c>
      <c r="G33" s="140">
        <f>E33+F33</f>
        <v>-16398.963835461251</v>
      </c>
    </row>
    <row r="34" spans="2:22" ht="20.25" customHeight="1">
      <c r="B34" s="783"/>
      <c r="C34" s="784"/>
      <c r="D34" s="637"/>
      <c r="E34" s="140">
        <f>SUM(I54:I83)</f>
        <v>0</v>
      </c>
      <c r="F34" s="141">
        <f>I84</f>
        <v>0</v>
      </c>
      <c r="G34" s="140">
        <f t="shared" si="0"/>
        <v>0</v>
      </c>
    </row>
    <row r="35" spans="2:22" ht="20.25" customHeight="1">
      <c r="B35" s="783"/>
      <c r="C35" s="784"/>
      <c r="D35" s="637"/>
      <c r="E35" s="140">
        <f>SUM(J54:J83)</f>
        <v>0</v>
      </c>
      <c r="F35" s="141">
        <f>J84</f>
        <v>0</v>
      </c>
      <c r="G35" s="140">
        <f>E35+F35</f>
        <v>0</v>
      </c>
    </row>
    <row r="36" spans="2:22" ht="20.25" customHeight="1">
      <c r="B36" s="783"/>
      <c r="C36" s="784"/>
      <c r="D36" s="637"/>
      <c r="E36" s="140">
        <f>SUM(K54:K83)</f>
        <v>0</v>
      </c>
      <c r="F36" s="141">
        <f>K84</f>
        <v>0</v>
      </c>
      <c r="G36" s="140">
        <f t="shared" ref="G36:G42" si="1">E36+F36</f>
        <v>0</v>
      </c>
    </row>
    <row r="37" spans="2:22" ht="20.25" customHeight="1">
      <c r="B37" s="783"/>
      <c r="C37" s="784"/>
      <c r="D37" s="637"/>
      <c r="E37" s="140">
        <f>SUM(L54:L83)</f>
        <v>0</v>
      </c>
      <c r="F37" s="141">
        <f>L84</f>
        <v>0</v>
      </c>
      <c r="G37" s="140">
        <f t="shared" si="1"/>
        <v>0</v>
      </c>
    </row>
    <row r="38" spans="2:22" ht="20.25" customHeight="1">
      <c r="B38" s="783"/>
      <c r="C38" s="784"/>
      <c r="D38" s="637"/>
      <c r="E38" s="140">
        <f>SUM(M54:M83)</f>
        <v>0</v>
      </c>
      <c r="F38" s="141">
        <f>M84</f>
        <v>0</v>
      </c>
      <c r="G38" s="140">
        <f t="shared" si="1"/>
        <v>0</v>
      </c>
    </row>
    <row r="39" spans="2:22" ht="20.25" customHeight="1">
      <c r="B39" s="783"/>
      <c r="C39" s="784"/>
      <c r="D39" s="637"/>
      <c r="E39" s="140">
        <f>SUM(N54:N83)</f>
        <v>0</v>
      </c>
      <c r="F39" s="141">
        <f>N84</f>
        <v>0</v>
      </c>
      <c r="G39" s="140">
        <f t="shared" si="1"/>
        <v>0</v>
      </c>
    </row>
    <row r="40" spans="2:22" ht="20.25" customHeight="1">
      <c r="B40" s="783"/>
      <c r="C40" s="784"/>
      <c r="D40" s="637"/>
      <c r="E40" s="140">
        <f>SUM(O54:O83)</f>
        <v>0</v>
      </c>
      <c r="F40" s="141">
        <f>O84</f>
        <v>0</v>
      </c>
      <c r="G40" s="140">
        <f t="shared" si="1"/>
        <v>0</v>
      </c>
    </row>
    <row r="41" spans="2:22" ht="20.25" customHeight="1">
      <c r="B41" s="783"/>
      <c r="C41" s="784"/>
      <c r="D41" s="637"/>
      <c r="E41" s="140">
        <f>SUM(P54:P83)</f>
        <v>0</v>
      </c>
      <c r="F41" s="141">
        <f>P84</f>
        <v>0</v>
      </c>
      <c r="G41" s="140">
        <f t="shared" si="1"/>
        <v>0</v>
      </c>
    </row>
    <row r="42" spans="2:22" ht="20.25" customHeight="1">
      <c r="B42" s="783"/>
      <c r="C42" s="784"/>
      <c r="D42" s="638"/>
      <c r="E42" s="142">
        <f>SUM(Q54:Q83)</f>
        <v>0</v>
      </c>
      <c r="F42" s="143">
        <f>Q84</f>
        <v>0</v>
      </c>
      <c r="G42" s="142">
        <f t="shared" si="1"/>
        <v>0</v>
      </c>
    </row>
    <row r="43" spans="2:22" s="8" customFormat="1" ht="21" customHeight="1">
      <c r="B43" s="786" t="s">
        <v>26</v>
      </c>
      <c r="C43" s="787"/>
      <c r="D43" s="137"/>
      <c r="E43" s="144">
        <f>SUM(E29:E42)</f>
        <v>306662.3889632147</v>
      </c>
      <c r="F43" s="144">
        <f>SUM(F29:F42)</f>
        <v>27912.027315445615</v>
      </c>
      <c r="G43" s="144">
        <f>SUM(G29:G42)</f>
        <v>334574.4162786603</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6"/>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85" t="s">
        <v>617</v>
      </c>
      <c r="C48" s="785"/>
      <c r="D48" s="785"/>
      <c r="E48" s="785"/>
      <c r="F48" s="785"/>
      <c r="G48" s="785"/>
      <c r="H48" s="785"/>
      <c r="I48" s="785"/>
      <c r="J48" s="785"/>
      <c r="K48" s="785"/>
      <c r="L48" s="785"/>
      <c r="M48" s="616"/>
      <c r="N48" s="105"/>
      <c r="O48" s="105"/>
      <c r="P48" s="105"/>
      <c r="Q48" s="105"/>
      <c r="R48" s="105"/>
      <c r="T48" s="37"/>
      <c r="U48" s="19"/>
      <c r="V48" s="38"/>
    </row>
    <row r="49" spans="2:22" s="28" customFormat="1" ht="40.9" customHeight="1">
      <c r="B49" s="785" t="s">
        <v>564</v>
      </c>
      <c r="C49" s="785"/>
      <c r="D49" s="785"/>
      <c r="E49" s="785"/>
      <c r="F49" s="785"/>
      <c r="G49" s="785"/>
      <c r="H49" s="785"/>
      <c r="I49" s="785"/>
      <c r="J49" s="785"/>
      <c r="K49" s="785"/>
      <c r="L49" s="785"/>
      <c r="M49" s="616"/>
      <c r="N49" s="105"/>
      <c r="O49" s="105"/>
      <c r="P49" s="105"/>
      <c r="Q49" s="105"/>
      <c r="R49" s="105"/>
      <c r="T49" s="37"/>
      <c r="U49" s="19"/>
      <c r="V49" s="38"/>
    </row>
    <row r="50" spans="2:22" s="28" customFormat="1" ht="18" customHeight="1">
      <c r="B50" s="785" t="s">
        <v>686</v>
      </c>
      <c r="C50" s="785"/>
      <c r="D50" s="785"/>
      <c r="E50" s="785"/>
      <c r="F50" s="785"/>
      <c r="G50" s="785"/>
      <c r="H50" s="785"/>
      <c r="I50" s="785"/>
      <c r="J50" s="785"/>
      <c r="K50" s="785"/>
      <c r="L50" s="785"/>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Commercial 50 kW to Large Use</v>
      </c>
      <c r="G52" s="135" t="str">
        <f>IF($B32&lt;&gt;"",$B32,"")</f>
        <v>Unmetered Scattered Load</v>
      </c>
      <c r="H52" s="135" t="str">
        <f>IF($B33&lt;&gt;"",$B33,"")</f>
        <v>Street Lighting</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4"/>
      <c r="C53" s="575"/>
      <c r="D53" s="575" t="str">
        <f>D29</f>
        <v>kWh</v>
      </c>
      <c r="E53" s="575" t="str">
        <f>D30</f>
        <v>kWh</v>
      </c>
      <c r="F53" s="575" t="str">
        <f>D31</f>
        <v>kW</v>
      </c>
      <c r="G53" s="575" t="str">
        <f>D32</f>
        <v>kWh</v>
      </c>
      <c r="H53" s="575" t="str">
        <f>D33</f>
        <v>kW</v>
      </c>
      <c r="I53" s="575">
        <f>D34</f>
        <v>0</v>
      </c>
      <c r="J53" s="575">
        <f>D35</f>
        <v>0</v>
      </c>
      <c r="K53" s="575">
        <f>D36</f>
        <v>0</v>
      </c>
      <c r="L53" s="575">
        <f>D37</f>
        <v>0</v>
      </c>
      <c r="M53" s="575">
        <f>D38</f>
        <v>0</v>
      </c>
      <c r="N53" s="575">
        <f>D39</f>
        <v>0</v>
      </c>
      <c r="O53" s="575">
        <f>D40</f>
        <v>0</v>
      </c>
      <c r="P53" s="575">
        <f>D41</f>
        <v>0</v>
      </c>
      <c r="Q53" s="575">
        <f>D42</f>
        <v>0</v>
      </c>
      <c r="R53" s="576"/>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4" t="s">
        <v>67</v>
      </c>
      <c r="C56" s="620"/>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c r="B66" s="154" t="s">
        <v>94</v>
      </c>
      <c r="C66" s="534"/>
      <c r="D66" s="164">
        <f>'5.  2015-2020 LRAM'!Y204</f>
        <v>752329.56365407619</v>
      </c>
      <c r="E66" s="164">
        <f>'5.  2015-2020 LRAM'!Z204</f>
        <v>342394.31098865997</v>
      </c>
      <c r="F66" s="164">
        <f>'5.  2015-2020 LRAM'!AA204</f>
        <v>1001098.3434262462</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2095822.2180689825</v>
      </c>
      <c r="U66" s="152"/>
      <c r="V66" s="153"/>
    </row>
    <row r="67" spans="2:22" s="163" customFormat="1">
      <c r="B67" s="154" t="s">
        <v>93</v>
      </c>
      <c r="C67" s="155"/>
      <c r="D67" s="164">
        <f>-'5.  2015-2020 LRAM'!Y205</f>
        <v>-520139.03760000004</v>
      </c>
      <c r="E67" s="164">
        <f>-'5.  2015-2020 LRAM'!Z205</f>
        <v>-146853</v>
      </c>
      <c r="F67" s="164">
        <f>-'5.  2015-2020 LRAM'!AA205</f>
        <v>-1103418.2816999999</v>
      </c>
      <c r="G67" s="164">
        <f>-'5.  2015-2020 LRAM'!AB205</f>
        <v>-3718.6372057676749</v>
      </c>
      <c r="H67" s="164">
        <f>-'5.  2015-2020 LRAM'!AC205</f>
        <v>-15030.872599999999</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-1789159.8291057677</v>
      </c>
      <c r="S67" s="158"/>
      <c r="U67" s="152"/>
      <c r="V67" s="153"/>
    </row>
    <row r="68" spans="2:22" s="136" customFormat="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c r="B69" s="154" t="s">
        <v>225</v>
      </c>
      <c r="C69" s="534"/>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c r="B72" s="154" t="s">
        <v>227</v>
      </c>
      <c r="C72" s="534"/>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4" t="s">
        <v>67</v>
      </c>
      <c r="C74" s="620"/>
      <c r="D74" s="160"/>
      <c r="E74" s="160"/>
      <c r="F74" s="160"/>
      <c r="G74" s="160"/>
      <c r="H74" s="160"/>
      <c r="I74" s="160"/>
      <c r="J74" s="160"/>
      <c r="K74" s="161"/>
      <c r="L74" s="161"/>
      <c r="M74" s="161"/>
      <c r="N74" s="161"/>
      <c r="O74" s="161"/>
      <c r="P74" s="161"/>
      <c r="Q74" s="161"/>
      <c r="R74" s="162"/>
      <c r="U74" s="159"/>
      <c r="V74" s="153"/>
    </row>
    <row r="75" spans="2:22" s="163" customFormat="1">
      <c r="B75" s="154" t="s">
        <v>229</v>
      </c>
      <c r="C75" s="534"/>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4" t="s">
        <v>67</v>
      </c>
      <c r="C77" s="620"/>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hidden="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4" t="s">
        <v>67</v>
      </c>
      <c r="C80" s="620"/>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4"/>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4" t="s">
        <v>67</v>
      </c>
      <c r="C83" s="620"/>
      <c r="D83" s="160"/>
      <c r="E83" s="160"/>
      <c r="F83" s="160"/>
      <c r="G83" s="160"/>
      <c r="H83" s="160"/>
      <c r="I83" s="160"/>
      <c r="J83" s="160"/>
      <c r="K83" s="161"/>
      <c r="L83" s="161"/>
      <c r="M83" s="161"/>
      <c r="N83" s="161"/>
      <c r="O83" s="161"/>
      <c r="P83" s="161"/>
      <c r="Q83" s="161"/>
      <c r="R83" s="162"/>
      <c r="U83" s="159"/>
      <c r="V83" s="153"/>
    </row>
    <row r="84" spans="2:22" s="17" customFormat="1" ht="20.25" customHeight="1">
      <c r="B84" s="621" t="s">
        <v>43</v>
      </c>
      <c r="C84" s="620"/>
      <c r="D84" s="678">
        <f>'6.  Carrying Charges'!I162</f>
        <v>21133.691443284461</v>
      </c>
      <c r="E84" s="678">
        <f>'6.  Carrying Charges'!J162</f>
        <v>17797.925699549098</v>
      </c>
      <c r="F84" s="678">
        <f>'6.  Carrying Charges'!K162</f>
        <v>-9313.0328817542249</v>
      </c>
      <c r="G84" s="678">
        <f>'6.  Carrying Charges'!L162</f>
        <v>-338.46571017246634</v>
      </c>
      <c r="H84" s="678">
        <f>'6.  Carrying Charges'!M162</f>
        <v>-1368.0912354612506</v>
      </c>
      <c r="I84" s="678">
        <f>'6.  Carrying Charges'!N162</f>
        <v>0</v>
      </c>
      <c r="J84" s="678">
        <f>'6.  Carrying Charges'!O162</f>
        <v>0</v>
      </c>
      <c r="K84" s="678">
        <f>'6.  Carrying Charges'!P162</f>
        <v>0</v>
      </c>
      <c r="L84" s="678">
        <f>'6.  Carrying Charges'!Q162</f>
        <v>0</v>
      </c>
      <c r="M84" s="678">
        <f>'6.  Carrying Charges'!R162</f>
        <v>0</v>
      </c>
      <c r="N84" s="678">
        <f>'6.  Carrying Charges'!S162</f>
        <v>0</v>
      </c>
      <c r="O84" s="678">
        <f>'6.  Carrying Charges'!T162</f>
        <v>0</v>
      </c>
      <c r="P84" s="678">
        <f>'6.  Carrying Charges'!U162</f>
        <v>0</v>
      </c>
      <c r="Q84" s="678">
        <f>'6.  Carrying Charges'!V162</f>
        <v>0</v>
      </c>
      <c r="R84" s="679">
        <f>SUM(D84:Q84)</f>
        <v>27912.027315445615</v>
      </c>
      <c r="U84" s="152"/>
      <c r="V84" s="153"/>
    </row>
    <row r="85" spans="2:22" s="163" customFormat="1" ht="21.75" customHeight="1">
      <c r="B85" s="622" t="s">
        <v>240</v>
      </c>
      <c r="C85" s="623"/>
      <c r="D85" s="622">
        <f>SUM(D54:D77)+D84</f>
        <v>253324.2174973606</v>
      </c>
      <c r="E85" s="622">
        <f>SUM(E54:E77)+E84</f>
        <v>213339.23668820906</v>
      </c>
      <c r="F85" s="622">
        <f>SUM(F54:F77)+F84</f>
        <v>-111632.97115550796</v>
      </c>
      <c r="G85" s="622">
        <f>SUM(G54:G77)+G84</f>
        <v>-4057.1029159401414</v>
      </c>
      <c r="H85" s="622">
        <f>SUM(H54:H77)+H84</f>
        <v>-16398.963835461251</v>
      </c>
      <c r="I85" s="622">
        <f t="shared" ref="I85:O85" si="2">SUM(I54:I77)+I84</f>
        <v>0</v>
      </c>
      <c r="J85" s="622">
        <f t="shared" si="2"/>
        <v>0</v>
      </c>
      <c r="K85" s="622">
        <f t="shared" si="2"/>
        <v>0</v>
      </c>
      <c r="L85" s="622">
        <f t="shared" si="2"/>
        <v>0</v>
      </c>
      <c r="M85" s="622">
        <f t="shared" si="2"/>
        <v>0</v>
      </c>
      <c r="N85" s="622">
        <f>SUM(N54:N77)+N84</f>
        <v>0</v>
      </c>
      <c r="O85" s="622">
        <f t="shared" si="2"/>
        <v>0</v>
      </c>
      <c r="P85" s="622">
        <f>SUM(P54:P77)+P84</f>
        <v>0</v>
      </c>
      <c r="Q85" s="622">
        <f>SUM(Q54:Q77)+Q84</f>
        <v>0</v>
      </c>
      <c r="R85" s="622">
        <f>SUM(R54:R77)+R84</f>
        <v>334574.41627866041</v>
      </c>
      <c r="U85" s="152"/>
      <c r="V85" s="153"/>
    </row>
    <row r="86" spans="2:22" ht="20.25" customHeight="1">
      <c r="B86" s="453" t="s">
        <v>536</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4.5">
      <c r="E88" s="9"/>
    </row>
    <row r="89" spans="2:22" ht="21" hidden="1" customHeight="1">
      <c r="B89" s="118" t="s">
        <v>537</v>
      </c>
      <c r="F89" s="588"/>
    </row>
    <row r="90" spans="2:22" s="548" customFormat="1" ht="27.75" hidden="1" customHeight="1">
      <c r="B90" s="569" t="s">
        <v>557</v>
      </c>
      <c r="C90" s="565"/>
      <c r="D90" s="565"/>
      <c r="E90" s="572"/>
      <c r="F90" s="565"/>
      <c r="G90" s="565"/>
      <c r="H90" s="565"/>
      <c r="I90" s="565"/>
      <c r="J90" s="565"/>
      <c r="T90" s="549"/>
      <c r="U90" s="549"/>
    </row>
    <row r="91" spans="2:22" ht="11.25" hidden="1" customHeight="1">
      <c r="B91" s="110"/>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row>
    <row r="93" spans="2:22" s="90" customFormat="1" ht="23.25" hidden="1" customHeight="1">
      <c r="B93" s="198">
        <v>2011</v>
      </c>
      <c r="C93" s="554">
        <f>'4.  2011-2014 LRAM'!AM131</f>
        <v>0</v>
      </c>
      <c r="D93" s="555">
        <f>SUM('4.  2011-2014 LRAM'!Y259:AL259)</f>
        <v>0</v>
      </c>
      <c r="E93" s="555">
        <f>SUM('4.  2011-2014 LRAM'!Y388:AL388)</f>
        <v>0</v>
      </c>
      <c r="F93" s="556">
        <f>SUM('4.  2011-2014 LRAM'!Y517:AL517)</f>
        <v>0</v>
      </c>
      <c r="G93" s="556">
        <f>SUM('5.  2015-2020 LRAM'!Y199:AL199)</f>
        <v>424815.95842846797</v>
      </c>
      <c r="H93" s="555">
        <f>SUM('5.  2015-2020 LRAM'!Y382:AL382)</f>
        <v>0</v>
      </c>
      <c r="I93" s="556">
        <f>SUM('5.  2015-2020 LRAM'!Y565:AL565)</f>
        <v>0</v>
      </c>
      <c r="J93" s="555">
        <f>SUM('5.  2015-2020 LRAM'!Y748:AL748)</f>
        <v>0</v>
      </c>
      <c r="K93" s="555">
        <f>SUM('5.  2015-2020 LRAM'!Y931:AL931)</f>
        <v>0</v>
      </c>
      <c r="L93" s="555">
        <f>SUM('5.  2015-2020 LRAM'!Y1114:AL1114)</f>
        <v>0</v>
      </c>
      <c r="M93" s="555">
        <f>SUM(C93:L93)</f>
        <v>424815.95842846797</v>
      </c>
      <c r="T93" s="197"/>
      <c r="U93" s="197"/>
    </row>
    <row r="94" spans="2:22" s="90" customFormat="1" ht="23.25" hidden="1" customHeight="1">
      <c r="B94" s="198">
        <v>2012</v>
      </c>
      <c r="C94" s="557"/>
      <c r="D94" s="556">
        <f>SUM('4.  2011-2014 LRAM'!Y260:AL260)</f>
        <v>0</v>
      </c>
      <c r="E94" s="555">
        <f>SUM('4.  2011-2014 LRAM'!Y389:AL389)</f>
        <v>0</v>
      </c>
      <c r="F94" s="556">
        <f>SUM('4.  2011-2014 LRAM'!Y518:AL518)</f>
        <v>0</v>
      </c>
      <c r="G94" s="556">
        <f>SUM('5.  2015-2020 LRAM'!Y200:AL200)</f>
        <v>459598.40320977016</v>
      </c>
      <c r="H94" s="555">
        <f>SUM('5.  2015-2020 LRAM'!Y383:AL383)</f>
        <v>0</v>
      </c>
      <c r="I94" s="556">
        <f>SUM('5.  2015-2020 LRAM'!Y566:AL566)</f>
        <v>0</v>
      </c>
      <c r="J94" s="555">
        <f>SUM('5.  2015-2020 LRAM'!Y749:AL749)</f>
        <v>0</v>
      </c>
      <c r="K94" s="555">
        <f>SUM('5.  2015-2020 LRAM'!Y932:AL932)</f>
        <v>0</v>
      </c>
      <c r="L94" s="555">
        <f>SUM('5.  2015-2020 LRAM'!Y1115:AL1115)</f>
        <v>0</v>
      </c>
      <c r="M94" s="555">
        <f>SUM(D94:L94)</f>
        <v>459598.40320977016</v>
      </c>
      <c r="T94" s="197"/>
      <c r="U94" s="197"/>
    </row>
    <row r="95" spans="2:22" s="90" customFormat="1" ht="23.25" hidden="1" customHeight="1">
      <c r="B95" s="198">
        <v>2013</v>
      </c>
      <c r="C95" s="558"/>
      <c r="D95" s="558"/>
      <c r="E95" s="556">
        <f>SUM('4.  2011-2014 LRAM'!Y390:AL390)</f>
        <v>0</v>
      </c>
      <c r="F95" s="556">
        <f>SUM('4.  2011-2014 LRAM'!Y519:AL519)</f>
        <v>0</v>
      </c>
      <c r="G95" s="556">
        <f>SUM('5.  2015-2020 LRAM'!Y201:AL201)</f>
        <v>457723.25059264677</v>
      </c>
      <c r="H95" s="555">
        <f>SUM('5.  2015-2020 LRAM'!Y384:AL384)</f>
        <v>0</v>
      </c>
      <c r="I95" s="556">
        <f>SUM('5.  2015-2020 LRAM'!Y567:AL567)</f>
        <v>0</v>
      </c>
      <c r="J95" s="555">
        <f>SUM('5.  2015-2020 LRAM'!Y750:AL750)</f>
        <v>0</v>
      </c>
      <c r="K95" s="555">
        <f>SUM('5.  2015-2020 LRAM'!Y933:AL933)</f>
        <v>0</v>
      </c>
      <c r="L95" s="555">
        <f>SUM('5.  2015-2020 LRAM'!Y1116:AL1116)</f>
        <v>0</v>
      </c>
      <c r="M95" s="555">
        <f>SUM(C95:L95)</f>
        <v>457723.25059264677</v>
      </c>
      <c r="T95" s="197"/>
      <c r="U95" s="197"/>
    </row>
    <row r="96" spans="2:22" s="90" customFormat="1" ht="23.25" hidden="1" customHeight="1">
      <c r="B96" s="198">
        <v>2014</v>
      </c>
      <c r="C96" s="558"/>
      <c r="D96" s="558"/>
      <c r="E96" s="558"/>
      <c r="F96" s="556">
        <f>SUM('4.  2011-2014 LRAM'!Y520:AL520)</f>
        <v>0</v>
      </c>
      <c r="G96" s="556">
        <f>SUM('5.  2015-2020 LRAM'!Y202:AL202)</f>
        <v>753684.6058380974</v>
      </c>
      <c r="H96" s="555">
        <f>SUM('5.  2015-2020 LRAM'!Y385:AL385)</f>
        <v>0</v>
      </c>
      <c r="I96" s="556">
        <f>SUM('5.  2015-2020 LRAM'!Y568:AL568)</f>
        <v>0</v>
      </c>
      <c r="J96" s="555">
        <f>SUM('5.  2015-2020 LRAM'!Y751:AL751)</f>
        <v>0</v>
      </c>
      <c r="K96" s="555">
        <f>SUM('5.  2015-2020 LRAM'!Y934:AL934)</f>
        <v>0</v>
      </c>
      <c r="L96" s="555">
        <f>SUM('5.  2015-2020 LRAM'!Y1117:AL1117)</f>
        <v>0</v>
      </c>
      <c r="M96" s="555">
        <f>SUM(F96:L96)</f>
        <v>753684.6058380974</v>
      </c>
      <c r="T96" s="197"/>
      <c r="U96" s="197"/>
    </row>
    <row r="97" spans="2:21" s="90" customFormat="1" ht="23.25" hidden="1" customHeight="1">
      <c r="B97" s="198">
        <v>2015</v>
      </c>
      <c r="C97" s="558"/>
      <c r="D97" s="558"/>
      <c r="E97" s="558"/>
      <c r="F97" s="558"/>
      <c r="G97" s="556">
        <f>SUM('5.  2015-2020 LRAM'!Y203:AL203)</f>
        <v>0</v>
      </c>
      <c r="H97" s="555">
        <f>SUM('5.  2015-2020 LRAM'!Y386:AL386)</f>
        <v>0</v>
      </c>
      <c r="I97" s="556">
        <f>SUM('5.  2015-2020 LRAM'!Y569:AL569)</f>
        <v>0</v>
      </c>
      <c r="J97" s="555">
        <f>SUM('5.  2015-2020 LRAM'!Y752:AL752)</f>
        <v>0</v>
      </c>
      <c r="K97" s="555">
        <f>SUM('5.  2015-2020 LRAM'!Y935:AL935)</f>
        <v>0</v>
      </c>
      <c r="L97" s="555">
        <f>SUM('5.  2015-2020 LRAM'!Y1118:AL1118)</f>
        <v>0</v>
      </c>
      <c r="M97" s="555">
        <f>SUM(G97:L97)</f>
        <v>0</v>
      </c>
      <c r="T97" s="197"/>
      <c r="U97" s="197"/>
    </row>
    <row r="98" spans="2:21" s="90" customFormat="1" ht="23.25" hidden="1" customHeight="1">
      <c r="B98" s="198">
        <v>2016</v>
      </c>
      <c r="C98" s="558"/>
      <c r="D98" s="558"/>
      <c r="E98" s="558"/>
      <c r="F98" s="558"/>
      <c r="G98" s="558"/>
      <c r="H98" s="555">
        <f>SUM('5.  2015-2020 LRAM'!Y387:AL387)</f>
        <v>0</v>
      </c>
      <c r="I98" s="556">
        <f>SUM('5.  2015-2020 LRAM'!Y570:AL570)</f>
        <v>0</v>
      </c>
      <c r="J98" s="555">
        <f>SUM('5.  2015-2020 LRAM'!Y753:AL753)</f>
        <v>0</v>
      </c>
      <c r="K98" s="555">
        <f>SUM('5.  2015-2020 LRAM'!Y936:AL936)</f>
        <v>0</v>
      </c>
      <c r="L98" s="555">
        <f>SUM('5.  2015-2020 LRAM'!Y1119:AL1119)</f>
        <v>0</v>
      </c>
      <c r="M98" s="555">
        <f>SUM(H98:L98)</f>
        <v>0</v>
      </c>
      <c r="T98" s="197"/>
      <c r="U98" s="197"/>
    </row>
    <row r="99" spans="2:21" s="90" customFormat="1" ht="23.25" hidden="1" customHeight="1">
      <c r="B99" s="198">
        <v>2017</v>
      </c>
      <c r="C99" s="558"/>
      <c r="D99" s="558"/>
      <c r="E99" s="558"/>
      <c r="F99" s="558"/>
      <c r="G99" s="558"/>
      <c r="H99" s="558"/>
      <c r="I99" s="555">
        <f>SUM('5.  2015-2020 LRAM'!Y571:AL571)</f>
        <v>0</v>
      </c>
      <c r="J99" s="555">
        <f>SUM('5.  2015-2020 LRAM'!Y754:AL754)</f>
        <v>0</v>
      </c>
      <c r="K99" s="555">
        <f>SUM('5.  2015-2020 LRAM'!Y937:AL937)</f>
        <v>0</v>
      </c>
      <c r="L99" s="555">
        <f>SUM('5.  2015-2020 LRAM'!Y1120:AL1120)</f>
        <v>0</v>
      </c>
      <c r="M99" s="555">
        <f>SUM(I99:L99)</f>
        <v>0</v>
      </c>
      <c r="T99" s="197"/>
      <c r="U99" s="197"/>
    </row>
    <row r="100" spans="2:21" s="90" customFormat="1" ht="23.25" hidden="1" customHeight="1">
      <c r="B100" s="198">
        <v>2018</v>
      </c>
      <c r="C100" s="558"/>
      <c r="D100" s="558"/>
      <c r="E100" s="558"/>
      <c r="F100" s="558"/>
      <c r="G100" s="558"/>
      <c r="H100" s="558"/>
      <c r="I100" s="558"/>
      <c r="J100" s="555">
        <f>SUM('5.  2015-2020 LRAM'!Y755:AL755)</f>
        <v>0</v>
      </c>
      <c r="K100" s="555">
        <f>SUM('5.  2015-2020 LRAM'!Y938:AL938)</f>
        <v>0</v>
      </c>
      <c r="L100" s="555">
        <f>SUM('5.  2015-2020 LRAM'!Y1121:AL1121)</f>
        <v>0</v>
      </c>
      <c r="M100" s="555">
        <f>SUM(J100:L100)</f>
        <v>0</v>
      </c>
      <c r="T100" s="197"/>
      <c r="U100" s="197"/>
    </row>
    <row r="101" spans="2:21" s="90" customFormat="1" ht="23.25" hidden="1" customHeight="1">
      <c r="B101" s="198">
        <v>2019</v>
      </c>
      <c r="C101" s="558"/>
      <c r="D101" s="558"/>
      <c r="E101" s="558"/>
      <c r="F101" s="558"/>
      <c r="G101" s="558"/>
      <c r="H101" s="558"/>
      <c r="I101" s="558"/>
      <c r="J101" s="558"/>
      <c r="K101" s="555">
        <f>SUM('5.  2015-2020 LRAM'!Y939:AL939)</f>
        <v>0</v>
      </c>
      <c r="L101" s="555">
        <f>SUM('5.  2015-2020 LRAM'!Y1122:AL1122)</f>
        <v>0</v>
      </c>
      <c r="M101" s="555">
        <f>SUM(K101:L101)</f>
        <v>0</v>
      </c>
      <c r="T101" s="197"/>
      <c r="U101" s="197"/>
    </row>
    <row r="102" spans="2:21" s="90" customFormat="1" ht="23.25" hidden="1" customHeight="1">
      <c r="B102" s="198">
        <v>2020</v>
      </c>
      <c r="C102" s="558"/>
      <c r="D102" s="558"/>
      <c r="E102" s="558"/>
      <c r="F102" s="558"/>
      <c r="G102" s="558"/>
      <c r="H102" s="558"/>
      <c r="I102" s="558"/>
      <c r="J102" s="558"/>
      <c r="K102" s="558"/>
      <c r="L102" s="557">
        <f>SUM('5.  2015-2020 LRAM'!Y1123:AL1123)</f>
        <v>0</v>
      </c>
      <c r="M102" s="557">
        <f>L102</f>
        <v>0</v>
      </c>
      <c r="T102" s="197"/>
      <c r="U102" s="197"/>
    </row>
    <row r="103" spans="2:21" s="196" customFormat="1" ht="24" hidden="1" customHeight="1">
      <c r="B103" s="570" t="s">
        <v>519</v>
      </c>
      <c r="C103" s="554">
        <f>C93</f>
        <v>0</v>
      </c>
      <c r="D103" s="555">
        <f>D93+D94</f>
        <v>0</v>
      </c>
      <c r="E103" s="555">
        <f>E93+E94+E95</f>
        <v>0</v>
      </c>
      <c r="F103" s="555">
        <f>F93+F94+F95+F96</f>
        <v>0</v>
      </c>
      <c r="G103" s="555">
        <f>G93+G94+G95+G96+G97</f>
        <v>2095822.2180689822</v>
      </c>
      <c r="H103" s="555">
        <f>H93+H94+H95+H96+H97+H98</f>
        <v>0</v>
      </c>
      <c r="I103" s="555">
        <f>I93+I94+I95+I96+I97+I98+I99</f>
        <v>0</v>
      </c>
      <c r="J103" s="555">
        <f>J93+J94+J95+J96+J97+J98+J99+J100</f>
        <v>0</v>
      </c>
      <c r="K103" s="555">
        <f>K93+K94+K95+K96+K97+K98+K99+K100+K101</f>
        <v>0</v>
      </c>
      <c r="L103" s="555">
        <f>SUM(L93:L102)</f>
        <v>0</v>
      </c>
      <c r="M103" s="555">
        <f>SUM(M93:M102)</f>
        <v>2095822.2180689822</v>
      </c>
      <c r="T103" s="199"/>
      <c r="U103" s="199"/>
    </row>
    <row r="104" spans="2:21" s="27" customFormat="1" ht="24.75" hidden="1" customHeight="1">
      <c r="B104" s="571" t="s">
        <v>518</v>
      </c>
      <c r="C104" s="553">
        <f>'4.  2011-2014 LRAM'!AM132</f>
        <v>0</v>
      </c>
      <c r="D104" s="553">
        <f>'4.  2011-2014 LRAM'!AM262</f>
        <v>0</v>
      </c>
      <c r="E104" s="553">
        <f>'4.  2011-2014 LRAM'!AM392</f>
        <v>0</v>
      </c>
      <c r="F104" s="553">
        <f>'4.  2011-2014 LRAM'!AM522</f>
        <v>0</v>
      </c>
      <c r="G104" s="553">
        <f>'5.  2015-2020 LRAM'!AM205</f>
        <v>1789159.8291057677</v>
      </c>
      <c r="H104" s="553">
        <f>'5.  2015-2020 LRAM'!AM389</f>
        <v>0</v>
      </c>
      <c r="I104" s="553">
        <f>'5.  2015-2020 LRAM'!AM573</f>
        <v>0</v>
      </c>
      <c r="J104" s="553">
        <f>'5.  2015-2020 LRAM'!AM757</f>
        <v>0</v>
      </c>
      <c r="K104" s="553">
        <f>'5.  2015-2020 LRAM'!AM941</f>
        <v>0</v>
      </c>
      <c r="L104" s="553">
        <f>'5.  2015-2020 LRAM'!AM1125</f>
        <v>0</v>
      </c>
      <c r="M104" s="555">
        <f>SUM(C104:L104)</f>
        <v>1789159.8291057677</v>
      </c>
      <c r="T104" s="89"/>
      <c r="U104" s="89"/>
    </row>
    <row r="105" spans="2:21" ht="24.75" hidden="1" customHeight="1">
      <c r="B105" s="571" t="s">
        <v>43</v>
      </c>
      <c r="C105" s="553">
        <f>'6.  Carrying Charges'!W27</f>
        <v>0</v>
      </c>
      <c r="D105" s="553">
        <f>'6.  Carrying Charges'!W42</f>
        <v>0</v>
      </c>
      <c r="E105" s="553">
        <f>'6.  Carrying Charges'!W57</f>
        <v>0</v>
      </c>
      <c r="F105" s="553">
        <f>'6.  Carrying Charges'!W72</f>
        <v>0</v>
      </c>
      <c r="G105" s="553">
        <f>'6.  Carrying Charges'!W87</f>
        <v>1569.7281035054552</v>
      </c>
      <c r="H105" s="553">
        <f>'6.  Carrying Charges'!W102</f>
        <v>4943.0143821008178</v>
      </c>
      <c r="I105" s="553">
        <f>'6.  Carrying Charges'!W117</f>
        <v>8622.9630496593945</v>
      </c>
      <c r="J105" s="553">
        <f>'6.  Carrying Charges'!W132</f>
        <v>14334.550044099266</v>
      </c>
      <c r="K105" s="553">
        <f>'6.  Carrying Charges'!W147</f>
        <v>21226.787236047523</v>
      </c>
      <c r="L105" s="553">
        <f>'6.  Carrying Charges'!W162</f>
        <v>27912.027315445615</v>
      </c>
      <c r="M105" s="555">
        <f>SUM(C105:L105)</f>
        <v>78609.070130858076</v>
      </c>
    </row>
    <row r="106" spans="2:21" ht="23.25" hidden="1" customHeight="1">
      <c r="B106" s="570" t="s">
        <v>26</v>
      </c>
      <c r="C106" s="553">
        <f>C103-C104+C105</f>
        <v>0</v>
      </c>
      <c r="D106" s="553">
        <f t="shared" ref="D106:J106" si="3">D103-D104+D105</f>
        <v>0</v>
      </c>
      <c r="E106" s="553">
        <f t="shared" si="3"/>
        <v>0</v>
      </c>
      <c r="F106" s="553">
        <f t="shared" si="3"/>
        <v>0</v>
      </c>
      <c r="G106" s="553">
        <f t="shared" si="3"/>
        <v>308232.11706672003</v>
      </c>
      <c r="H106" s="553">
        <f t="shared" si="3"/>
        <v>4943.0143821008178</v>
      </c>
      <c r="I106" s="553">
        <f t="shared" si="3"/>
        <v>8622.9630496593945</v>
      </c>
      <c r="J106" s="553">
        <f t="shared" si="3"/>
        <v>14334.550044099266</v>
      </c>
      <c r="K106" s="553">
        <f>K103-K104+K105</f>
        <v>21226.787236047523</v>
      </c>
      <c r="L106" s="553">
        <f>L103-L104+L105</f>
        <v>27912.027315445615</v>
      </c>
      <c r="M106" s="553">
        <f>M103-M104+M105</f>
        <v>385271.45909407269</v>
      </c>
    </row>
    <row r="107" spans="2:21" hidden="1"/>
    <row r="108" spans="2:21">
      <c r="B108" s="588"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19050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19050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19050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19050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19050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11" zoomScale="70" zoomScaleNormal="70" workbookViewId="0">
      <selection activeCell="E31" sqref="E31:F31"/>
    </sheetView>
  </sheetViews>
  <sheetFormatPr defaultColWidth="9.1796875" defaultRowHeight="14.5"/>
  <cols>
    <col min="1" max="1" width="5.453125" style="12" customWidth="1"/>
    <col min="2" max="2" width="27" style="12" customWidth="1"/>
    <col min="3" max="3" width="24.26953125" style="12" customWidth="1"/>
    <col min="4" max="4" width="23.453125" style="12" customWidth="1"/>
    <col min="5" max="5" width="28.7265625" style="12" customWidth="1"/>
    <col min="6" max="6" width="43.81640625" style="12" customWidth="1"/>
    <col min="7" max="7" width="72.7265625" style="12" customWidth="1"/>
    <col min="8" max="16384" width="9.1796875" style="12"/>
  </cols>
  <sheetData>
    <row r="13" spans="2:3" ht="15" thickBot="1"/>
    <row r="14" spans="2:3" ht="26.25" customHeight="1" thickBot="1">
      <c r="B14" s="536" t="s">
        <v>171</v>
      </c>
      <c r="C14" s="126" t="s">
        <v>175</v>
      </c>
    </row>
    <row r="15" spans="2:3" ht="26.25" customHeight="1" thickBot="1">
      <c r="C15" s="128" t="s">
        <v>406</v>
      </c>
    </row>
    <row r="16" spans="2:3" ht="27" customHeight="1" thickBot="1">
      <c r="C16" s="568" t="s">
        <v>551</v>
      </c>
    </row>
    <row r="19" spans="2:8" ht="15.5">
      <c r="B19" s="536" t="s">
        <v>622</v>
      </c>
    </row>
    <row r="20" spans="2:8" ht="13.5" customHeight="1"/>
    <row r="21" spans="2:8" ht="40.9" customHeight="1">
      <c r="B21" s="785" t="s">
        <v>685</v>
      </c>
      <c r="C21" s="785"/>
      <c r="D21" s="785"/>
      <c r="E21" s="785"/>
      <c r="F21" s="785"/>
      <c r="G21" s="785"/>
      <c r="H21" s="785"/>
    </row>
    <row r="23" spans="2:8" s="608" customFormat="1" ht="15.5">
      <c r="B23" s="618" t="s">
        <v>546</v>
      </c>
      <c r="C23" s="618" t="s">
        <v>561</v>
      </c>
      <c r="D23" s="618" t="s">
        <v>545</v>
      </c>
      <c r="E23" s="794" t="s">
        <v>34</v>
      </c>
      <c r="F23" s="795"/>
      <c r="G23" s="794" t="s">
        <v>544</v>
      </c>
      <c r="H23" s="795"/>
    </row>
    <row r="24" spans="2:8" ht="50.25" customHeight="1">
      <c r="B24" s="607">
        <v>1</v>
      </c>
      <c r="C24" s="643" t="s">
        <v>558</v>
      </c>
      <c r="D24" s="606" t="s">
        <v>757</v>
      </c>
      <c r="E24" s="796" t="s">
        <v>761</v>
      </c>
      <c r="F24" s="797"/>
      <c r="G24" s="796" t="s">
        <v>729</v>
      </c>
      <c r="H24" s="797"/>
    </row>
    <row r="25" spans="2:8">
      <c r="B25" s="607">
        <v>2</v>
      </c>
      <c r="C25" s="643" t="s">
        <v>558</v>
      </c>
      <c r="D25" s="606" t="s">
        <v>758</v>
      </c>
      <c r="E25" s="790" t="s">
        <v>759</v>
      </c>
      <c r="F25" s="791"/>
      <c r="G25" s="790" t="s">
        <v>760</v>
      </c>
      <c r="H25" s="791"/>
    </row>
    <row r="26" spans="2:8">
      <c r="B26" s="607">
        <v>3</v>
      </c>
      <c r="C26" s="643"/>
      <c r="D26" s="606"/>
      <c r="E26" s="790"/>
      <c r="F26" s="791"/>
      <c r="G26" s="792"/>
      <c r="H26" s="793"/>
    </row>
    <row r="27" spans="2:8">
      <c r="B27" s="607">
        <v>4</v>
      </c>
      <c r="C27" s="643"/>
      <c r="D27" s="606"/>
      <c r="E27" s="790"/>
      <c r="F27" s="791"/>
      <c r="G27" s="792"/>
      <c r="H27" s="793"/>
    </row>
    <row r="28" spans="2:8">
      <c r="B28" s="607">
        <v>5</v>
      </c>
      <c r="C28" s="643"/>
      <c r="D28" s="606"/>
      <c r="E28" s="790"/>
      <c r="F28" s="791"/>
      <c r="G28" s="792"/>
      <c r="H28" s="793"/>
    </row>
    <row r="29" spans="2:8">
      <c r="B29" s="607">
        <v>6</v>
      </c>
      <c r="C29" s="643"/>
      <c r="D29" s="606"/>
      <c r="E29" s="790"/>
      <c r="F29" s="791"/>
      <c r="G29" s="792"/>
      <c r="H29" s="793"/>
    </row>
    <row r="30" spans="2:8">
      <c r="B30" s="607">
        <v>7</v>
      </c>
      <c r="C30" s="643"/>
      <c r="D30" s="606"/>
      <c r="E30" s="790"/>
      <c r="F30" s="791"/>
      <c r="G30" s="792"/>
      <c r="H30" s="793"/>
    </row>
    <row r="31" spans="2:8">
      <c r="B31" s="607">
        <v>8</v>
      </c>
      <c r="C31" s="643"/>
      <c r="D31" s="606"/>
      <c r="E31" s="790"/>
      <c r="F31" s="791"/>
      <c r="G31" s="792"/>
      <c r="H31" s="793"/>
    </row>
    <row r="32" spans="2:8">
      <c r="B32" s="607">
        <v>9</v>
      </c>
      <c r="C32" s="643"/>
      <c r="D32" s="606"/>
      <c r="E32" s="790"/>
      <c r="F32" s="791"/>
      <c r="G32" s="792"/>
      <c r="H32" s="793"/>
    </row>
    <row r="33" spans="2:8">
      <c r="B33" s="607">
        <v>10</v>
      </c>
      <c r="C33" s="643"/>
      <c r="D33" s="606"/>
      <c r="E33" s="790"/>
      <c r="F33" s="791"/>
      <c r="G33" s="792"/>
      <c r="H33" s="793"/>
    </row>
    <row r="34" spans="2:8">
      <c r="B34" s="607" t="s">
        <v>480</v>
      </c>
      <c r="C34" s="643"/>
      <c r="D34" s="606"/>
      <c r="E34" s="790"/>
      <c r="F34" s="791"/>
      <c r="G34" s="792"/>
      <c r="H34" s="793"/>
    </row>
    <row r="36" spans="2:8" ht="30.75" customHeight="1">
      <c r="B36" s="536" t="s">
        <v>618</v>
      </c>
    </row>
    <row r="37" spans="2:8" ht="23.25" customHeight="1">
      <c r="B37" s="567" t="s">
        <v>623</v>
      </c>
      <c r="C37" s="604"/>
      <c r="D37" s="604"/>
      <c r="E37" s="604"/>
      <c r="F37" s="604"/>
      <c r="G37" s="604"/>
      <c r="H37" s="604"/>
    </row>
    <row r="39" spans="2:8" s="90" customFormat="1" ht="15.5">
      <c r="B39" s="618" t="s">
        <v>546</v>
      </c>
      <c r="C39" s="618" t="s">
        <v>561</v>
      </c>
      <c r="D39" s="618" t="s">
        <v>545</v>
      </c>
      <c r="E39" s="794" t="s">
        <v>34</v>
      </c>
      <c r="F39" s="795"/>
      <c r="G39" s="794" t="s">
        <v>544</v>
      </c>
      <c r="H39" s="795"/>
    </row>
    <row r="40" spans="2:8">
      <c r="B40" s="607">
        <v>1</v>
      </c>
      <c r="C40" s="643"/>
      <c r="D40" s="606"/>
      <c r="E40" s="790"/>
      <c r="F40" s="791"/>
      <c r="G40" s="792"/>
      <c r="H40" s="793"/>
    </row>
    <row r="41" spans="2:8">
      <c r="B41" s="607">
        <v>2</v>
      </c>
      <c r="C41" s="643"/>
      <c r="D41" s="606"/>
      <c r="E41" s="790"/>
      <c r="F41" s="791"/>
      <c r="G41" s="792"/>
      <c r="H41" s="793"/>
    </row>
    <row r="42" spans="2:8">
      <c r="B42" s="607">
        <v>3</v>
      </c>
      <c r="C42" s="643"/>
      <c r="D42" s="606"/>
      <c r="E42" s="790"/>
      <c r="F42" s="791"/>
      <c r="G42" s="792"/>
      <c r="H42" s="793"/>
    </row>
    <row r="43" spans="2:8">
      <c r="B43" s="607">
        <v>4</v>
      </c>
      <c r="C43" s="643"/>
      <c r="D43" s="606"/>
      <c r="E43" s="790"/>
      <c r="F43" s="791"/>
      <c r="G43" s="792"/>
      <c r="H43" s="793"/>
    </row>
    <row r="44" spans="2:8">
      <c r="B44" s="607">
        <v>5</v>
      </c>
      <c r="C44" s="643"/>
      <c r="D44" s="606"/>
      <c r="E44" s="790"/>
      <c r="F44" s="791"/>
      <c r="G44" s="792"/>
      <c r="H44" s="793"/>
    </row>
    <row r="45" spans="2:8">
      <c r="B45" s="607">
        <v>6</v>
      </c>
      <c r="C45" s="643"/>
      <c r="D45" s="606"/>
      <c r="E45" s="790"/>
      <c r="F45" s="791"/>
      <c r="G45" s="792"/>
      <c r="H45" s="793"/>
    </row>
    <row r="46" spans="2:8">
      <c r="B46" s="607">
        <v>7</v>
      </c>
      <c r="C46" s="643"/>
      <c r="D46" s="606"/>
      <c r="E46" s="790"/>
      <c r="F46" s="791"/>
      <c r="G46" s="792"/>
      <c r="H46" s="793"/>
    </row>
    <row r="47" spans="2:8">
      <c r="B47" s="607">
        <v>8</v>
      </c>
      <c r="C47" s="643"/>
      <c r="D47" s="606"/>
      <c r="E47" s="790"/>
      <c r="F47" s="791"/>
      <c r="G47" s="792"/>
      <c r="H47" s="793"/>
    </row>
    <row r="48" spans="2:8">
      <c r="B48" s="607">
        <v>9</v>
      </c>
      <c r="C48" s="643"/>
      <c r="D48" s="606"/>
      <c r="E48" s="790"/>
      <c r="F48" s="791"/>
      <c r="G48" s="792"/>
      <c r="H48" s="793"/>
    </row>
    <row r="49" spans="2:8">
      <c r="B49" s="607">
        <v>10</v>
      </c>
      <c r="C49" s="643"/>
      <c r="D49" s="606"/>
      <c r="E49" s="790"/>
      <c r="F49" s="791"/>
      <c r="G49" s="792"/>
      <c r="H49" s="793"/>
    </row>
    <row r="50" spans="2:8">
      <c r="B50" s="607" t="s">
        <v>480</v>
      </c>
      <c r="C50" s="643"/>
      <c r="D50" s="606"/>
      <c r="E50" s="790"/>
      <c r="F50" s="791"/>
      <c r="G50" s="792"/>
      <c r="H50" s="793"/>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DropDownList!$F$2:$F$8</xm:f>
          </x14:formula1>
          <xm:sqref>C40:C50 C26:C34</xm:sqref>
        </x14:dataValidation>
        <x14:dataValidation type="list" allowBlank="1" showInputMessage="1" showErrorMessage="1">
          <x14:formula1>
            <xm:f>[1]DropDownList!#REF!</xm:f>
          </x14:formula1>
          <xm:sqref>C24:C25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zoomScale="70" zoomScaleNormal="70" workbookViewId="0">
      <selection activeCell="G23" sqref="G23"/>
    </sheetView>
  </sheetViews>
  <sheetFormatPr defaultColWidth="9.1796875"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453125" style="12" customWidth="1"/>
    <col min="8" max="8" width="24.1796875" style="12" customWidth="1"/>
    <col min="9" max="13" width="22.1796875" style="12" customWidth="1"/>
    <col min="14" max="14" width="26" style="12" customWidth="1"/>
    <col min="15" max="16" width="22.1796875" style="12" customWidth="1"/>
    <col min="17" max="17" width="16.26953125" style="12" customWidth="1"/>
    <col min="18" max="18" width="13.54296875" style="12" customWidth="1"/>
    <col min="19" max="19" width="13.81640625" style="12" customWidth="1"/>
    <col min="20" max="20" width="20" style="12" customWidth="1"/>
    <col min="21" max="21" width="10.1796875" style="12" customWidth="1"/>
    <col min="22" max="30" width="14" style="12" customWidth="1"/>
    <col min="31" max="16384" width="9.17968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8" t="s">
        <v>551</v>
      </c>
      <c r="P7" s="105"/>
      <c r="Q7" s="105"/>
    </row>
    <row r="8" spans="2:17" s="104" customFormat="1" ht="30" customHeight="1">
      <c r="D8" s="573"/>
      <c r="P8" s="105"/>
      <c r="Q8" s="105"/>
    </row>
    <row r="9" spans="2:17" s="2" customFormat="1" ht="24.75" customHeight="1">
      <c r="B9" s="118" t="s">
        <v>411</v>
      </c>
      <c r="C9" s="17"/>
      <c r="D9" s="455">
        <v>2015</v>
      </c>
    </row>
    <row r="10" spans="2:17" s="17" customFormat="1" ht="16.5" customHeight="1"/>
    <row r="11" spans="2:17" s="17" customFormat="1" ht="36.75" customHeight="1">
      <c r="B11" s="798" t="s">
        <v>563</v>
      </c>
      <c r="C11" s="798"/>
      <c r="D11" s="798"/>
      <c r="E11" s="798"/>
      <c r="F11" s="798"/>
      <c r="G11" s="798"/>
      <c r="H11" s="798"/>
      <c r="I11" s="798"/>
      <c r="J11" s="798"/>
      <c r="K11" s="798"/>
      <c r="L11" s="798"/>
      <c r="M11" s="798"/>
      <c r="N11" s="613"/>
      <c r="O11" s="613"/>
      <c r="P11" s="613"/>
      <c r="Q11" s="613"/>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Commercial 50 kW to Large Use</v>
      </c>
      <c r="G13" s="243" t="str">
        <f>'1.  LRAMVA Summary'!G52</f>
        <v>Unmetered Scattered Load</v>
      </c>
      <c r="H13" s="243" t="str">
        <f>'1.  LRAMVA Summary'!H52</f>
        <v>Street Lighting</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7"/>
      <c r="D14" s="578" t="str">
        <f>'1.  LRAMVA Summary'!D53</f>
        <v>kWh</v>
      </c>
      <c r="E14" s="578" t="str">
        <f>'1.  LRAMVA Summary'!E53</f>
        <v>kWh</v>
      </c>
      <c r="F14" s="578" t="str">
        <f>'1.  LRAMVA Summary'!F53</f>
        <v>kW</v>
      </c>
      <c r="G14" s="578" t="str">
        <f>'1.  LRAMVA Summary'!G53</f>
        <v>kWh</v>
      </c>
      <c r="H14" s="578" t="str">
        <f>'1.  LRAMVA Summary'!H53</f>
        <v>kW</v>
      </c>
      <c r="I14" s="578">
        <f>'1.  LRAMVA Summary'!I53</f>
        <v>0</v>
      </c>
      <c r="J14" s="578">
        <f>'1.  LRAMVA Summary'!J53</f>
        <v>0</v>
      </c>
      <c r="K14" s="578">
        <f>'1.  LRAMVA Summary'!K53</f>
        <v>0</v>
      </c>
      <c r="L14" s="578">
        <f>'1.  LRAMVA Summary'!L53</f>
        <v>0</v>
      </c>
      <c r="M14" s="578">
        <f>'1.  LRAMVA Summary'!M53</f>
        <v>0</v>
      </c>
      <c r="N14" s="578">
        <f>'1.  LRAMVA Summary'!N53</f>
        <v>0</v>
      </c>
      <c r="O14" s="578">
        <f>'1.  LRAMVA Summary'!O53</f>
        <v>0</v>
      </c>
      <c r="P14" s="578">
        <f>'1.  LRAMVA Summary'!P53</f>
        <v>0</v>
      </c>
      <c r="Q14" s="579">
        <f>'1.  LRAMVA Summary'!Q53</f>
        <v>0</v>
      </c>
    </row>
    <row r="15" spans="2:17" s="456" customFormat="1" ht="15.75" customHeight="1">
      <c r="B15" s="461" t="s">
        <v>27</v>
      </c>
      <c r="C15" s="625">
        <f>SUM(D15:Q15)</f>
        <v>29390964.785651494</v>
      </c>
      <c r="D15" s="462">
        <v>22228164</v>
      </c>
      <c r="E15" s="462">
        <v>6993000</v>
      </c>
      <c r="F15" s="462"/>
      <c r="G15" s="462">
        <v>169800.78565149201</v>
      </c>
      <c r="H15" s="462"/>
      <c r="I15" s="451"/>
      <c r="J15" s="451"/>
      <c r="K15" s="451"/>
      <c r="L15" s="451"/>
      <c r="M15" s="451"/>
      <c r="N15" s="451"/>
      <c r="O15" s="451"/>
      <c r="P15" s="452"/>
      <c r="Q15" s="452"/>
    </row>
    <row r="16" spans="2:17" s="456" customFormat="1" ht="15.75" customHeight="1">
      <c r="B16" s="461" t="s">
        <v>28</v>
      </c>
      <c r="C16" s="625">
        <f>SUM(D16:Q16)</f>
        <v>322951</v>
      </c>
      <c r="D16" s="450"/>
      <c r="E16" s="450"/>
      <c r="F16" s="462">
        <v>319193</v>
      </c>
      <c r="G16" s="450"/>
      <c r="H16" s="462">
        <v>3758</v>
      </c>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22228164</v>
      </c>
      <c r="E18" s="192">
        <f t="shared" si="0"/>
        <v>6993000</v>
      </c>
      <c r="F18" s="192">
        <f>IF(F14="kw",HLOOKUP(F14,F14:F16,3,FALSE),HLOOKUP(F14,F14:F16,2,FALSE))</f>
        <v>319193</v>
      </c>
      <c r="G18" s="192">
        <f t="shared" ref="G18:Q18" si="1">IF(G14="kw",HLOOKUP(G14,G14:G16,3,FALSE),HLOOKUP(G14,G14:G16,2,FALSE))</f>
        <v>169800.78565149201</v>
      </c>
      <c r="H18" s="192">
        <f t="shared" si="1"/>
        <v>3758</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679</v>
      </c>
      <c r="C20" s="453">
        <v>4</v>
      </c>
      <c r="D20" s="454" t="s">
        <v>180</v>
      </c>
    </row>
    <row r="21" spans="2:17" s="438" customFormat="1" ht="21" customHeight="1">
      <c r="B21" s="460" t="s">
        <v>366</v>
      </c>
      <c r="C21" s="453" t="s">
        <v>766</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798" t="s">
        <v>562</v>
      </c>
      <c r="C26" s="798"/>
      <c r="D26" s="798"/>
      <c r="E26" s="798"/>
      <c r="F26" s="798"/>
      <c r="G26" s="798"/>
      <c r="H26" s="798"/>
      <c r="I26" s="798"/>
      <c r="J26" s="798"/>
      <c r="K26" s="798"/>
      <c r="L26" s="798"/>
      <c r="M26" s="798"/>
      <c r="N26" s="613"/>
      <c r="O26" s="613"/>
      <c r="P26" s="613"/>
      <c r="Q26" s="613"/>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Commercial 50 kW to Large Use</v>
      </c>
      <c r="G28" s="243" t="str">
        <f>'1.  LRAMVA Summary'!G52</f>
        <v>Unmetered Scattered Load</v>
      </c>
      <c r="H28" s="243" t="str">
        <f>'1.  LRAMVA Summary'!H52</f>
        <v>Street Lighting</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7"/>
      <c r="D29" s="578" t="str">
        <f>'1.  LRAMVA Summary'!D53</f>
        <v>kWh</v>
      </c>
      <c r="E29" s="578" t="str">
        <f>'1.  LRAMVA Summary'!E53</f>
        <v>kWh</v>
      </c>
      <c r="F29" s="578" t="str">
        <f>'1.  LRAMVA Summary'!F53</f>
        <v>kW</v>
      </c>
      <c r="G29" s="578" t="str">
        <f>'1.  LRAMVA Summary'!G53</f>
        <v>kWh</v>
      </c>
      <c r="H29" s="578" t="str">
        <f>'1.  LRAMVA Summary'!H53</f>
        <v>kW</v>
      </c>
      <c r="I29" s="578">
        <f>'1.  LRAMVA Summary'!I53</f>
        <v>0</v>
      </c>
      <c r="J29" s="578">
        <f>'1.  LRAMVA Summary'!J53</f>
        <v>0</v>
      </c>
      <c r="K29" s="578">
        <f>'1.  LRAMVA Summary'!K53</f>
        <v>0</v>
      </c>
      <c r="L29" s="578">
        <f>'1.  LRAMVA Summary'!L53</f>
        <v>0</v>
      </c>
      <c r="M29" s="578">
        <f>'1.  LRAMVA Summary'!M53</f>
        <v>0</v>
      </c>
      <c r="N29" s="578">
        <f>'1.  LRAMVA Summary'!N53</f>
        <v>0</v>
      </c>
      <c r="O29" s="578">
        <f>'1.  LRAMVA Summary'!O53</f>
        <v>0</v>
      </c>
      <c r="P29" s="578">
        <f>'1.  LRAMVA Summary'!P53</f>
        <v>0</v>
      </c>
      <c r="Q29" s="579">
        <f>'1.  LRAMVA Summary'!Q53</f>
        <v>0</v>
      </c>
    </row>
    <row r="30" spans="2:17" s="456" customFormat="1" ht="15.75" customHeight="1">
      <c r="B30" s="461" t="s">
        <v>27</v>
      </c>
      <c r="C30" s="625">
        <f>SUM(D30:Q30)</f>
        <v>0</v>
      </c>
      <c r="D30" s="462"/>
      <c r="E30" s="462"/>
      <c r="F30" s="462"/>
      <c r="G30" s="462"/>
      <c r="H30" s="462"/>
      <c r="I30" s="462"/>
      <c r="J30" s="462"/>
      <c r="K30" s="462"/>
      <c r="L30" s="462"/>
      <c r="M30" s="462"/>
      <c r="N30" s="462"/>
      <c r="O30" s="462"/>
      <c r="P30" s="462"/>
      <c r="Q30" s="452"/>
    </row>
    <row r="31" spans="2:17" s="463" customFormat="1" ht="15" customHeight="1">
      <c r="B31" s="461" t="s">
        <v>28</v>
      </c>
      <c r="C31" s="625">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679</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5">
      <c r="B39" s="118" t="s">
        <v>453</v>
      </c>
      <c r="C39" s="35"/>
      <c r="D39" s="34"/>
      <c r="E39" s="39"/>
      <c r="F39" s="40"/>
    </row>
    <row r="40" spans="2:32" s="70" customFormat="1" ht="39" customHeight="1">
      <c r="B40" s="798" t="s">
        <v>616</v>
      </c>
      <c r="C40" s="798"/>
      <c r="D40" s="798"/>
      <c r="E40" s="798"/>
      <c r="F40" s="798"/>
      <c r="G40" s="798"/>
      <c r="H40" s="798"/>
      <c r="I40" s="798"/>
      <c r="J40" s="798"/>
      <c r="K40" s="798"/>
      <c r="L40" s="798"/>
      <c r="M40" s="798"/>
      <c r="N40" s="613"/>
      <c r="O40" s="613"/>
      <c r="P40" s="613"/>
      <c r="Q40" s="613"/>
    </row>
    <row r="41" spans="2:32" s="2" customFormat="1" ht="16.5" customHeight="1">
      <c r="B41" s="10"/>
      <c r="C41" s="10"/>
      <c r="D41" s="22"/>
      <c r="E41" s="20"/>
      <c r="F41" s="20"/>
      <c r="G41" s="20"/>
      <c r="R41" s="20"/>
    </row>
    <row r="42" spans="2:32" s="17" customFormat="1" ht="56.25" customHeight="1">
      <c r="B42" s="243" t="s">
        <v>234</v>
      </c>
      <c r="C42" s="243" t="s">
        <v>613</v>
      </c>
      <c r="D42" s="243" t="str">
        <f>'1.  LRAMVA Summary'!D52</f>
        <v>Residential</v>
      </c>
      <c r="E42" s="243" t="str">
        <f>'1.  LRAMVA Summary'!E52</f>
        <v>GS&lt;50 kW</v>
      </c>
      <c r="F42" s="243" t="str">
        <f>'1.  LRAMVA Summary'!F52</f>
        <v>Commercial 50 kW to Large Use</v>
      </c>
      <c r="G42" s="243" t="str">
        <f>'1.  LRAMVA Summary'!G52</f>
        <v>Unmetered Scattered Load</v>
      </c>
      <c r="H42" s="243" t="str">
        <f>'1.  LRAMVA Summary'!H52</f>
        <v>Street Lighting</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0"/>
      <c r="C43" s="581"/>
      <c r="D43" s="582" t="str">
        <f>'1.  LRAMVA Summary'!D53</f>
        <v>kWh</v>
      </c>
      <c r="E43" s="582" t="str">
        <f>'1.  LRAMVA Summary'!E53</f>
        <v>kWh</v>
      </c>
      <c r="F43" s="582" t="str">
        <f>'1.  LRAMVA Summary'!F53</f>
        <v>kW</v>
      </c>
      <c r="G43" s="582" t="str">
        <f>'1.  LRAMVA Summary'!G53</f>
        <v>kWh</v>
      </c>
      <c r="H43" s="582" t="str">
        <f>'1.  LRAMVA Summary'!H53</f>
        <v>kW</v>
      </c>
      <c r="I43" s="582">
        <f>'1.  LRAMVA Summary'!I53</f>
        <v>0</v>
      </c>
      <c r="J43" s="582">
        <f>'1.  LRAMVA Summary'!J53</f>
        <v>0</v>
      </c>
      <c r="K43" s="582">
        <f>'1.  LRAMVA Summary'!K53</f>
        <v>0</v>
      </c>
      <c r="L43" s="582">
        <f>'1.  LRAMVA Summary'!L53</f>
        <v>0</v>
      </c>
      <c r="M43" s="582">
        <f>'1.  LRAMVA Summary'!M53</f>
        <v>0</v>
      </c>
      <c r="N43" s="582">
        <f>'1.  LRAMVA Summary'!N53</f>
        <v>0</v>
      </c>
      <c r="O43" s="582">
        <f>'1.  LRAMVA Summary'!O53</f>
        <v>0</v>
      </c>
      <c r="P43" s="582">
        <f>'1.  LRAMVA Summary'!P53</f>
        <v>0</v>
      </c>
      <c r="Q43" s="583">
        <f>'1.  LRAMVA Summary'!Q53</f>
        <v>0</v>
      </c>
      <c r="R43" s="169"/>
    </row>
    <row r="44" spans="2:32" s="17" customFormat="1" ht="15.5">
      <c r="B44" s="170">
        <v>2011</v>
      </c>
      <c r="C44" s="533"/>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c r="B45" s="170">
        <v>2012</v>
      </c>
      <c r="C45" s="533"/>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c r="B46" s="171">
        <v>2013</v>
      </c>
      <c r="C46" s="533"/>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c r="B47" s="171">
        <v>2014</v>
      </c>
      <c r="C47" s="533"/>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533">
        <v>2015</v>
      </c>
      <c r="D48" s="190">
        <f t="shared" ref="D48:Q48" si="7">IF(ISBLANK($C$48),0,IF($C$48=$D$9,HLOOKUP(D43,D14:D18,5,FALSE),HLOOKUP(D43,D29:D33,5,FALSE)))</f>
        <v>22228164</v>
      </c>
      <c r="E48" s="190">
        <f t="shared" si="7"/>
        <v>6993000</v>
      </c>
      <c r="F48" s="190">
        <f t="shared" si="7"/>
        <v>319193</v>
      </c>
      <c r="G48" s="190">
        <f t="shared" si="7"/>
        <v>169800.78565149201</v>
      </c>
      <c r="H48" s="190">
        <f t="shared" si="7"/>
        <v>3758</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c r="B49" s="171">
        <v>2016</v>
      </c>
      <c r="C49" s="533"/>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c r="B50" s="171">
        <v>2017</v>
      </c>
      <c r="C50" s="533"/>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c r="B51" s="171">
        <v>2018</v>
      </c>
      <c r="C51" s="533"/>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hidden="1">
      <c r="B52" s="171">
        <v>2019</v>
      </c>
      <c r="C52" s="533"/>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5" hidden="1">
      <c r="B53" s="171">
        <v>2020</v>
      </c>
      <c r="C53" s="533"/>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55" zoomScaleNormal="55" workbookViewId="0">
      <pane ySplit="14" topLeftCell="A15" activePane="bottomLeft" state="frozen"/>
      <selection pane="bottomLeft" activeCell="C52" sqref="C52"/>
    </sheetView>
  </sheetViews>
  <sheetFormatPr defaultColWidth="9.1796875" defaultRowHeight="14.5" outlineLevelRow="1"/>
  <cols>
    <col min="1" max="1" width="6.54296875" style="4" customWidth="1"/>
    <col min="2" max="2" width="36.54296875" style="5" customWidth="1"/>
    <col min="3" max="3" width="16.81640625" style="78" customWidth="1"/>
    <col min="4" max="5" width="17.81640625" style="5" customWidth="1"/>
    <col min="6" max="6" width="18.7265625" style="5" customWidth="1"/>
    <col min="7" max="8" width="15.453125" style="5" customWidth="1"/>
    <col min="9" max="9" width="17.26953125" style="5" customWidth="1"/>
    <col min="10" max="13" width="15.81640625" style="5" customWidth="1"/>
    <col min="14" max="14" width="18.81640625" style="5" customWidth="1"/>
    <col min="15" max="15" width="16.54296875" style="5" customWidth="1"/>
    <col min="16" max="16" width="17.1796875" style="5" customWidth="1"/>
    <col min="17" max="16384" width="9.17968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04" t="s">
        <v>171</v>
      </c>
      <c r="C4" s="85" t="s">
        <v>175</v>
      </c>
      <c r="D4" s="85"/>
      <c r="E4" s="49"/>
    </row>
    <row r="5" spans="1:26" s="18" customFormat="1" ht="26.25" hidden="1" customHeight="1" outlineLevel="1" thickBot="1">
      <c r="A5" s="4"/>
      <c r="B5" s="804"/>
      <c r="C5" s="86" t="s">
        <v>172</v>
      </c>
      <c r="D5" s="86"/>
      <c r="E5" s="49"/>
    </row>
    <row r="6" spans="1:26" ht="26.25" hidden="1" customHeight="1" outlineLevel="1" thickBot="1">
      <c r="B6" s="804"/>
      <c r="C6" s="807" t="s">
        <v>551</v>
      </c>
      <c r="D6" s="808"/>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527</v>
      </c>
      <c r="C8" s="593" t="s">
        <v>482</v>
      </c>
      <c r="D8" s="592"/>
      <c r="M8" s="6"/>
      <c r="N8" s="6"/>
      <c r="O8" s="6"/>
      <c r="P8" s="6"/>
      <c r="Q8" s="6"/>
      <c r="R8" s="6"/>
      <c r="S8" s="6"/>
      <c r="T8" s="6"/>
      <c r="U8" s="6"/>
      <c r="V8" s="6"/>
      <c r="W8" s="6"/>
      <c r="X8" s="6"/>
      <c r="Y8" s="6"/>
      <c r="Z8" s="6"/>
    </row>
    <row r="9" spans="1:26" s="18" customFormat="1" ht="19.5" hidden="1" customHeight="1" outlineLevel="1">
      <c r="A9" s="4"/>
      <c r="B9" s="539"/>
      <c r="C9" s="593" t="s">
        <v>528</v>
      </c>
      <c r="D9" s="592"/>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1"/>
    </row>
    <row r="12" spans="1:26" ht="58.5" customHeight="1">
      <c r="B12" s="802" t="s">
        <v>624</v>
      </c>
      <c r="C12" s="802"/>
      <c r="D12" s="802"/>
      <c r="E12" s="802"/>
      <c r="F12" s="802"/>
      <c r="G12" s="802"/>
      <c r="H12" s="802"/>
      <c r="I12" s="802"/>
      <c r="J12" s="802"/>
      <c r="K12" s="802"/>
      <c r="L12" s="802"/>
      <c r="M12" s="802"/>
      <c r="N12" s="802"/>
      <c r="O12" s="802"/>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0" t="s">
        <v>41</v>
      </c>
      <c r="D14" s="471" t="s">
        <v>565</v>
      </c>
      <c r="E14" s="471" t="s">
        <v>566</v>
      </c>
      <c r="F14" s="471" t="s">
        <v>567</v>
      </c>
      <c r="G14" s="471" t="s">
        <v>568</v>
      </c>
      <c r="H14" s="471" t="s">
        <v>753</v>
      </c>
      <c r="I14" s="471" t="s">
        <v>762</v>
      </c>
      <c r="J14" s="471" t="s">
        <v>569</v>
      </c>
      <c r="K14" s="471" t="s">
        <v>570</v>
      </c>
      <c r="L14" s="471" t="s">
        <v>571</v>
      </c>
      <c r="M14" s="471" t="s">
        <v>572</v>
      </c>
      <c r="N14" s="471" t="s">
        <v>573</v>
      </c>
      <c r="O14" s="471" t="s">
        <v>574</v>
      </c>
      <c r="P14" s="7"/>
    </row>
    <row r="15" spans="1:26" s="7" customFormat="1" ht="18.75" customHeight="1">
      <c r="B15" s="472" t="s">
        <v>188</v>
      </c>
      <c r="C15" s="805"/>
      <c r="D15" s="473">
        <v>2010</v>
      </c>
      <c r="E15" s="473">
        <v>2011</v>
      </c>
      <c r="F15" s="473">
        <v>2012</v>
      </c>
      <c r="G15" s="473">
        <v>2013</v>
      </c>
      <c r="H15" s="473">
        <v>2014</v>
      </c>
      <c r="I15" s="473">
        <v>2015</v>
      </c>
      <c r="J15" s="473">
        <v>2016</v>
      </c>
      <c r="K15" s="473">
        <v>2017</v>
      </c>
      <c r="L15" s="473">
        <v>2018</v>
      </c>
      <c r="M15" s="473">
        <v>2019</v>
      </c>
      <c r="N15" s="473">
        <v>2020</v>
      </c>
      <c r="O15" s="474">
        <v>2021</v>
      </c>
    </row>
    <row r="16" spans="1:26" s="111" customFormat="1" ht="18" customHeight="1">
      <c r="B16" s="475" t="s">
        <v>559</v>
      </c>
      <c r="C16" s="800"/>
      <c r="D16" s="476"/>
      <c r="E16" s="476"/>
      <c r="F16" s="476"/>
      <c r="G16" s="476"/>
      <c r="H16" s="476"/>
      <c r="I16" s="476"/>
      <c r="J16" s="476"/>
      <c r="K16" s="476"/>
      <c r="L16" s="476"/>
      <c r="M16" s="476"/>
      <c r="N16" s="476"/>
      <c r="O16" s="477"/>
    </row>
    <row r="17" spans="1:15" s="111" customFormat="1" ht="17.25" customHeight="1">
      <c r="B17" s="478" t="s">
        <v>560</v>
      </c>
      <c r="C17" s="806"/>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9" t="str">
        <f>'1.  LRAMVA Summary'!B29</f>
        <v>Residential</v>
      </c>
      <c r="C18" s="799" t="str">
        <f>'2. LRAMVA Threshold'!D43</f>
        <v>kWh</v>
      </c>
      <c r="D18" s="46"/>
      <c r="E18" s="46"/>
      <c r="F18" s="46"/>
      <c r="G18" s="46"/>
      <c r="H18" s="46"/>
      <c r="I18" s="46">
        <v>2.3400000000000001E-2</v>
      </c>
      <c r="J18" s="46"/>
      <c r="K18" s="46"/>
      <c r="L18" s="46"/>
      <c r="M18" s="46"/>
      <c r="N18" s="46"/>
      <c r="O18" s="69"/>
    </row>
    <row r="19" spans="1:15" s="7" customFormat="1" ht="15" customHeight="1" outlineLevel="1">
      <c r="B19" s="535" t="s">
        <v>511</v>
      </c>
      <c r="C19" s="800"/>
      <c r="D19" s="46"/>
      <c r="E19" s="46"/>
      <c r="F19" s="46"/>
      <c r="G19" s="46"/>
      <c r="H19" s="46"/>
      <c r="I19" s="46"/>
      <c r="J19" s="46"/>
      <c r="K19" s="46"/>
      <c r="L19" s="46"/>
      <c r="M19" s="46"/>
      <c r="N19" s="46"/>
      <c r="O19" s="69"/>
    </row>
    <row r="20" spans="1:15" s="7" customFormat="1" ht="15" customHeight="1" outlineLevel="1">
      <c r="B20" s="535" t="s">
        <v>512</v>
      </c>
      <c r="C20" s="800"/>
      <c r="D20" s="46"/>
      <c r="E20" s="46"/>
      <c r="F20" s="46"/>
      <c r="G20" s="46"/>
      <c r="H20" s="46"/>
      <c r="I20" s="46"/>
      <c r="J20" s="46"/>
      <c r="K20" s="46"/>
      <c r="L20" s="46"/>
      <c r="M20" s="46"/>
      <c r="N20" s="46"/>
      <c r="O20" s="69"/>
    </row>
    <row r="21" spans="1:15" s="7" customFormat="1" ht="15" customHeight="1" outlineLevel="1">
      <c r="B21" s="535" t="s">
        <v>490</v>
      </c>
      <c r="C21" s="800"/>
      <c r="D21" s="46"/>
      <c r="E21" s="46"/>
      <c r="F21" s="46"/>
      <c r="G21" s="46"/>
      <c r="H21" s="46"/>
      <c r="I21" s="46"/>
      <c r="J21" s="46"/>
      <c r="K21" s="46"/>
      <c r="L21" s="46"/>
      <c r="M21" s="46"/>
      <c r="N21" s="46"/>
      <c r="O21" s="69"/>
    </row>
    <row r="22" spans="1:15" s="7" customFormat="1" ht="14.25" customHeight="1">
      <c r="B22" s="535" t="s">
        <v>513</v>
      </c>
      <c r="C22" s="801"/>
      <c r="D22" s="65">
        <f>SUM(D18:D21)</f>
        <v>0</v>
      </c>
      <c r="E22" s="65">
        <f>SUM(E18:E21)</f>
        <v>0</v>
      </c>
      <c r="F22" s="65">
        <f>SUM(F18:F21)</f>
        <v>0</v>
      </c>
      <c r="G22" s="65">
        <f t="shared" ref="G22:N22" si="2">SUM(G18:G21)</f>
        <v>0</v>
      </c>
      <c r="H22" s="65">
        <f t="shared" si="2"/>
        <v>0</v>
      </c>
      <c r="I22" s="65">
        <f t="shared" si="2"/>
        <v>2.3400000000000001E-2</v>
      </c>
      <c r="J22" s="65">
        <f t="shared" si="2"/>
        <v>0</v>
      </c>
      <c r="K22" s="65">
        <f t="shared" si="2"/>
        <v>0</v>
      </c>
      <c r="L22" s="65">
        <f t="shared" si="2"/>
        <v>0</v>
      </c>
      <c r="M22" s="65">
        <f t="shared" si="2"/>
        <v>0</v>
      </c>
      <c r="N22" s="65">
        <f t="shared" si="2"/>
        <v>0</v>
      </c>
      <c r="O22" s="76"/>
    </row>
    <row r="23" spans="1:15" s="63" customFormat="1">
      <c r="A23" s="62"/>
      <c r="B23" s="491" t="s">
        <v>514</v>
      </c>
      <c r="C23" s="481"/>
      <c r="D23" s="482"/>
      <c r="E23" s="483">
        <f>ROUND(SUM(D22*E16+E22*E17)/12,4)</f>
        <v>0</v>
      </c>
      <c r="F23" s="483">
        <f>ROUND(SUM(E22*F16+F22*F17)/12,4)</f>
        <v>0</v>
      </c>
      <c r="G23" s="483">
        <f>ROUND(SUM(F22*G16+G22*G17)/12,4)</f>
        <v>0</v>
      </c>
      <c r="H23" s="483">
        <f>ROUND(SUM(G22*H16+H22*H17)/12,4)</f>
        <v>0</v>
      </c>
      <c r="I23" s="483">
        <f>ROUND(SUM(H22*I16+I22*I17)/12,4)</f>
        <v>2.3400000000000001E-2</v>
      </c>
      <c r="J23" s="483">
        <f t="shared" ref="J23:N23" si="3">ROUND(SUM(I22*J16+J22*J17)/12,4)</f>
        <v>0</v>
      </c>
      <c r="K23" s="483">
        <f t="shared" si="3"/>
        <v>0</v>
      </c>
      <c r="L23" s="483">
        <f t="shared" si="3"/>
        <v>0</v>
      </c>
      <c r="M23" s="483">
        <f t="shared" si="3"/>
        <v>0</v>
      </c>
      <c r="N23" s="483">
        <f t="shared" si="3"/>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3" t="str">
        <f>'1.  LRAMVA Summary'!B30</f>
        <v>GS&lt;50 kW</v>
      </c>
      <c r="C25" s="799" t="str">
        <f>'2. LRAMVA Threshold'!E43</f>
        <v>kWh</v>
      </c>
      <c r="D25" s="46"/>
      <c r="E25" s="46"/>
      <c r="F25" s="46"/>
      <c r="G25" s="46"/>
      <c r="H25" s="46"/>
      <c r="I25" s="46">
        <v>2.1000000000000001E-2</v>
      </c>
      <c r="J25" s="46"/>
      <c r="K25" s="46"/>
      <c r="L25" s="46"/>
      <c r="M25" s="46"/>
      <c r="N25" s="46"/>
      <c r="O25" s="69"/>
    </row>
    <row r="26" spans="1:15" s="18" customFormat="1" outlineLevel="1">
      <c r="A26" s="4"/>
      <c r="B26" s="535" t="s">
        <v>511</v>
      </c>
      <c r="C26" s="800"/>
      <c r="D26" s="46"/>
      <c r="E26" s="46"/>
      <c r="F26" s="46"/>
      <c r="G26" s="46"/>
      <c r="H26" s="46"/>
      <c r="I26" s="46"/>
      <c r="J26" s="46"/>
      <c r="K26" s="46"/>
      <c r="L26" s="46"/>
      <c r="M26" s="46"/>
      <c r="N26" s="46"/>
      <c r="O26" s="69"/>
    </row>
    <row r="27" spans="1:15" s="18" customFormat="1" outlineLevel="1">
      <c r="A27" s="4"/>
      <c r="B27" s="535" t="s">
        <v>512</v>
      </c>
      <c r="C27" s="800"/>
      <c r="D27" s="46"/>
      <c r="E27" s="46"/>
      <c r="F27" s="46"/>
      <c r="G27" s="46"/>
      <c r="H27" s="46"/>
      <c r="I27" s="46"/>
      <c r="J27" s="46"/>
      <c r="K27" s="46"/>
      <c r="L27" s="46"/>
      <c r="M27" s="46"/>
      <c r="N27" s="46"/>
      <c r="O27" s="69"/>
    </row>
    <row r="28" spans="1:15" s="18" customFormat="1" outlineLevel="1">
      <c r="A28" s="4"/>
      <c r="B28" s="535" t="s">
        <v>490</v>
      </c>
      <c r="C28" s="800"/>
      <c r="D28" s="46"/>
      <c r="E28" s="46"/>
      <c r="F28" s="46"/>
      <c r="G28" s="46"/>
      <c r="H28" s="46"/>
      <c r="I28" s="46"/>
      <c r="J28" s="46"/>
      <c r="K28" s="46"/>
      <c r="L28" s="46"/>
      <c r="M28" s="46"/>
      <c r="N28" s="46"/>
      <c r="O28" s="69"/>
    </row>
    <row r="29" spans="1:15" s="18" customFormat="1">
      <c r="A29" s="4"/>
      <c r="B29" s="535" t="s">
        <v>513</v>
      </c>
      <c r="C29" s="801"/>
      <c r="D29" s="65">
        <f>SUM(D25:D28)</f>
        <v>0</v>
      </c>
      <c r="E29" s="65">
        <f t="shared" ref="E29:N29" si="4">SUM(E25:E28)</f>
        <v>0</v>
      </c>
      <c r="F29" s="65">
        <f t="shared" si="4"/>
        <v>0</v>
      </c>
      <c r="G29" s="65">
        <f t="shared" si="4"/>
        <v>0</v>
      </c>
      <c r="H29" s="65">
        <f t="shared" si="4"/>
        <v>0</v>
      </c>
      <c r="I29" s="65">
        <f t="shared" si="4"/>
        <v>2.1000000000000001E-2</v>
      </c>
      <c r="J29" s="65">
        <f t="shared" si="4"/>
        <v>0</v>
      </c>
      <c r="K29" s="65">
        <f t="shared" si="4"/>
        <v>0</v>
      </c>
      <c r="L29" s="65">
        <f t="shared" si="4"/>
        <v>0</v>
      </c>
      <c r="M29" s="65">
        <f t="shared" si="4"/>
        <v>0</v>
      </c>
      <c r="N29" s="65">
        <f t="shared" si="4"/>
        <v>0</v>
      </c>
      <c r="O29" s="76"/>
    </row>
    <row r="30" spans="1:15" s="18" customFormat="1">
      <c r="A30" s="4"/>
      <c r="B30" s="491" t="s">
        <v>514</v>
      </c>
      <c r="C30" s="487"/>
      <c r="D30" s="71"/>
      <c r="E30" s="483">
        <f>ROUND(SUM(D29*E16+E29*E17)/12,4)</f>
        <v>0</v>
      </c>
      <c r="F30" s="483">
        <f t="shared" ref="F30:N30" si="5">ROUND(SUM(E29*F16+F29*F17)/12,4)</f>
        <v>0</v>
      </c>
      <c r="G30" s="483">
        <f t="shared" si="5"/>
        <v>0</v>
      </c>
      <c r="H30" s="483">
        <f t="shared" si="5"/>
        <v>0</v>
      </c>
      <c r="I30" s="483">
        <f t="shared" si="5"/>
        <v>2.1000000000000001E-2</v>
      </c>
      <c r="J30" s="483">
        <f>ROUND(SUM(I29*J16+J29*J17)/12,4)</f>
        <v>0</v>
      </c>
      <c r="K30" s="483">
        <f t="shared" si="5"/>
        <v>0</v>
      </c>
      <c r="L30" s="483">
        <f t="shared" si="5"/>
        <v>0</v>
      </c>
      <c r="M30" s="483">
        <f t="shared" si="5"/>
        <v>0</v>
      </c>
      <c r="N30" s="483">
        <f t="shared" si="5"/>
        <v>0</v>
      </c>
      <c r="O30" s="488"/>
    </row>
    <row r="31" spans="1:15" s="18" customFormat="1">
      <c r="A31" s="4"/>
      <c r="B31" s="480"/>
      <c r="C31" s="489"/>
      <c r="D31" s="490"/>
      <c r="E31" s="490"/>
      <c r="F31" s="490"/>
      <c r="G31" s="490"/>
      <c r="H31" s="490"/>
      <c r="I31" s="490"/>
      <c r="J31" s="490"/>
      <c r="K31" s="490"/>
      <c r="L31" s="490"/>
      <c r="M31" s="490"/>
      <c r="N31" s="486"/>
      <c r="O31" s="488"/>
    </row>
    <row r="32" spans="1:15" s="64" customFormat="1" ht="14">
      <c r="B32" s="603" t="str">
        <f>'1.  LRAMVA Summary'!B31</f>
        <v>Commercial 50 kW to Large Use</v>
      </c>
      <c r="C32" s="799" t="str">
        <f>'2. LRAMVA Threshold'!F43</f>
        <v>kW</v>
      </c>
      <c r="D32" s="46"/>
      <c r="E32" s="46"/>
      <c r="F32" s="46"/>
      <c r="G32" s="46"/>
      <c r="H32" s="46"/>
      <c r="I32" s="46">
        <f>(3.5691+3.4887+3.3129)/3</f>
        <v>3.4568999999999996</v>
      </c>
      <c r="J32" s="46"/>
      <c r="K32" s="46"/>
      <c r="L32" s="46"/>
      <c r="M32" s="46"/>
      <c r="N32" s="46"/>
      <c r="O32" s="69"/>
    </row>
    <row r="33" spans="1:15" s="18" customFormat="1" outlineLevel="1">
      <c r="A33" s="4"/>
      <c r="B33" s="535" t="s">
        <v>511</v>
      </c>
      <c r="C33" s="800"/>
      <c r="D33" s="46"/>
      <c r="E33" s="46"/>
      <c r="F33" s="46"/>
      <c r="G33" s="46"/>
      <c r="H33" s="46"/>
      <c r="I33" s="46"/>
      <c r="J33" s="46"/>
      <c r="K33" s="46"/>
      <c r="L33" s="46"/>
      <c r="M33" s="46"/>
      <c r="N33" s="46"/>
      <c r="O33" s="69"/>
    </row>
    <row r="34" spans="1:15" s="18" customFormat="1" outlineLevel="1">
      <c r="A34" s="4"/>
      <c r="B34" s="535" t="s">
        <v>512</v>
      </c>
      <c r="C34" s="800"/>
      <c r="D34" s="46"/>
      <c r="E34" s="46"/>
      <c r="F34" s="46"/>
      <c r="G34" s="46"/>
      <c r="H34" s="46"/>
      <c r="I34" s="46"/>
      <c r="J34" s="46"/>
      <c r="K34" s="46"/>
      <c r="L34" s="46"/>
      <c r="M34" s="46"/>
      <c r="N34" s="46"/>
      <c r="O34" s="69"/>
    </row>
    <row r="35" spans="1:15" s="18" customFormat="1" outlineLevel="1">
      <c r="A35" s="4"/>
      <c r="B35" s="535" t="s">
        <v>490</v>
      </c>
      <c r="C35" s="800"/>
      <c r="D35" s="46"/>
      <c r="E35" s="46"/>
      <c r="F35" s="46"/>
      <c r="G35" s="46"/>
      <c r="H35" s="46"/>
      <c r="I35" s="46"/>
      <c r="J35" s="46"/>
      <c r="K35" s="46"/>
      <c r="L35" s="46"/>
      <c r="M35" s="46"/>
      <c r="N35" s="46"/>
      <c r="O35" s="69"/>
    </row>
    <row r="36" spans="1:15" s="18" customFormat="1">
      <c r="A36" s="4"/>
      <c r="B36" s="535" t="s">
        <v>513</v>
      </c>
      <c r="C36" s="801"/>
      <c r="D36" s="65">
        <f>SUM(D32:D35)</f>
        <v>0</v>
      </c>
      <c r="E36" s="65">
        <f>SUM(E32:E35)</f>
        <v>0</v>
      </c>
      <c r="F36" s="65">
        <f t="shared" ref="F36:M36" si="6">SUM(F32:F35)</f>
        <v>0</v>
      </c>
      <c r="G36" s="65">
        <f t="shared" si="6"/>
        <v>0</v>
      </c>
      <c r="H36" s="65">
        <f t="shared" si="6"/>
        <v>0</v>
      </c>
      <c r="I36" s="65">
        <f t="shared" si="6"/>
        <v>3.4568999999999996</v>
      </c>
      <c r="J36" s="65">
        <f t="shared" si="6"/>
        <v>0</v>
      </c>
      <c r="K36" s="65">
        <f t="shared" si="6"/>
        <v>0</v>
      </c>
      <c r="L36" s="65">
        <f t="shared" si="6"/>
        <v>0</v>
      </c>
      <c r="M36" s="65">
        <f t="shared" si="6"/>
        <v>0</v>
      </c>
      <c r="N36" s="65">
        <f>SUM(N32:N35)</f>
        <v>0</v>
      </c>
      <c r="O36" s="76"/>
    </row>
    <row r="37" spans="1:15" s="18" customFormat="1">
      <c r="A37" s="4"/>
      <c r="B37" s="491" t="s">
        <v>514</v>
      </c>
      <c r="C37" s="487"/>
      <c r="D37" s="71"/>
      <c r="E37" s="483">
        <f t="shared" ref="E37:N37" si="7">ROUND(SUM(D36*E16+E36*E17)/12,4)</f>
        <v>0</v>
      </c>
      <c r="F37" s="483">
        <f t="shared" si="7"/>
        <v>0</v>
      </c>
      <c r="G37" s="483">
        <f t="shared" si="7"/>
        <v>0</v>
      </c>
      <c r="H37" s="483">
        <f t="shared" si="7"/>
        <v>0</v>
      </c>
      <c r="I37" s="483">
        <f t="shared" si="7"/>
        <v>3.4569000000000001</v>
      </c>
      <c r="J37" s="483">
        <f t="shared" si="7"/>
        <v>0</v>
      </c>
      <c r="K37" s="483">
        <f t="shared" si="7"/>
        <v>0</v>
      </c>
      <c r="L37" s="483">
        <f t="shared" si="7"/>
        <v>0</v>
      </c>
      <c r="M37" s="483">
        <f t="shared" si="7"/>
        <v>0</v>
      </c>
      <c r="N37" s="483">
        <f t="shared" si="7"/>
        <v>0</v>
      </c>
      <c r="O37" s="488"/>
    </row>
    <row r="38" spans="1:15" s="70" customFormat="1" ht="15.75" customHeight="1">
      <c r="B38" s="491"/>
      <c r="C38" s="487"/>
      <c r="D38" s="71"/>
      <c r="E38" s="71"/>
      <c r="F38" s="71"/>
      <c r="G38" s="71"/>
      <c r="H38" s="71"/>
      <c r="I38" s="71"/>
      <c r="J38" s="71"/>
      <c r="K38" s="71"/>
      <c r="L38" s="486"/>
      <c r="M38" s="486"/>
      <c r="N38" s="486"/>
      <c r="O38" s="492"/>
    </row>
    <row r="39" spans="1:15" s="64" customFormat="1" ht="14">
      <c r="A39" s="62"/>
      <c r="B39" s="603" t="str">
        <f>'1.  LRAMVA Summary'!B32</f>
        <v>Unmetered Scattered Load</v>
      </c>
      <c r="C39" s="799" t="str">
        <f>'2. LRAMVA Threshold'!G43</f>
        <v>kWh</v>
      </c>
      <c r="D39" s="46"/>
      <c r="E39" s="46"/>
      <c r="F39" s="46"/>
      <c r="G39" s="46"/>
      <c r="H39" s="46"/>
      <c r="I39" s="46">
        <v>2.1899999999999999E-2</v>
      </c>
      <c r="J39" s="46"/>
      <c r="K39" s="46"/>
      <c r="L39" s="46"/>
      <c r="M39" s="46"/>
      <c r="N39" s="46"/>
      <c r="O39" s="69"/>
    </row>
    <row r="40" spans="1:15" s="18" customFormat="1" outlineLevel="1">
      <c r="A40" s="4"/>
      <c r="B40" s="535" t="s">
        <v>511</v>
      </c>
      <c r="C40" s="800"/>
      <c r="D40" s="46"/>
      <c r="E40" s="46"/>
      <c r="F40" s="46"/>
      <c r="G40" s="46"/>
      <c r="H40" s="46"/>
      <c r="I40" s="46"/>
      <c r="J40" s="46"/>
      <c r="K40" s="46"/>
      <c r="L40" s="46"/>
      <c r="M40" s="46"/>
      <c r="N40" s="46"/>
      <c r="O40" s="69"/>
    </row>
    <row r="41" spans="1:15" s="18" customFormat="1" outlineLevel="1">
      <c r="A41" s="4"/>
      <c r="B41" s="535" t="s">
        <v>512</v>
      </c>
      <c r="C41" s="800"/>
      <c r="D41" s="46"/>
      <c r="E41" s="46"/>
      <c r="F41" s="46"/>
      <c r="G41" s="46"/>
      <c r="H41" s="46"/>
      <c r="I41" s="46"/>
      <c r="J41" s="46"/>
      <c r="K41" s="46"/>
      <c r="L41" s="46"/>
      <c r="M41" s="46"/>
      <c r="N41" s="46"/>
      <c r="O41" s="69"/>
    </row>
    <row r="42" spans="1:15" s="18" customFormat="1" outlineLevel="1">
      <c r="A42" s="4"/>
      <c r="B42" s="535" t="s">
        <v>490</v>
      </c>
      <c r="C42" s="800"/>
      <c r="D42" s="46"/>
      <c r="E42" s="46"/>
      <c r="F42" s="46"/>
      <c r="G42" s="46"/>
      <c r="H42" s="46"/>
      <c r="I42" s="46"/>
      <c r="J42" s="46"/>
      <c r="K42" s="46"/>
      <c r="L42" s="46"/>
      <c r="M42" s="46"/>
      <c r="N42" s="46"/>
      <c r="O42" s="69"/>
    </row>
    <row r="43" spans="1:15" s="18" customFormat="1">
      <c r="A43" s="4"/>
      <c r="B43" s="535" t="s">
        <v>513</v>
      </c>
      <c r="C43" s="801"/>
      <c r="D43" s="65">
        <f>SUM(D39:D42)</f>
        <v>0</v>
      </c>
      <c r="E43" s="65">
        <f t="shared" ref="E43:N43" si="8">SUM(E39:E42)</f>
        <v>0</v>
      </c>
      <c r="F43" s="65">
        <f t="shared" si="8"/>
        <v>0</v>
      </c>
      <c r="G43" s="65">
        <f t="shared" si="8"/>
        <v>0</v>
      </c>
      <c r="H43" s="65">
        <f t="shared" si="8"/>
        <v>0</v>
      </c>
      <c r="I43" s="65">
        <f t="shared" si="8"/>
        <v>2.1899999999999999E-2</v>
      </c>
      <c r="J43" s="65">
        <f t="shared" si="8"/>
        <v>0</v>
      </c>
      <c r="K43" s="65">
        <f t="shared" si="8"/>
        <v>0</v>
      </c>
      <c r="L43" s="65">
        <f t="shared" si="8"/>
        <v>0</v>
      </c>
      <c r="M43" s="65">
        <f t="shared" si="8"/>
        <v>0</v>
      </c>
      <c r="N43" s="65">
        <f t="shared" si="8"/>
        <v>0</v>
      </c>
      <c r="O43" s="76"/>
    </row>
    <row r="44" spans="1:15" s="14" customFormat="1">
      <c r="A44" s="72"/>
      <c r="B44" s="491" t="s">
        <v>514</v>
      </c>
      <c r="C44" s="487"/>
      <c r="D44" s="71"/>
      <c r="E44" s="483">
        <f t="shared" ref="E44:N44" si="9">ROUND(SUM(D43*E16+E43*E17)/12,4)</f>
        <v>0</v>
      </c>
      <c r="F44" s="483">
        <f t="shared" si="9"/>
        <v>0</v>
      </c>
      <c r="G44" s="483">
        <f t="shared" si="9"/>
        <v>0</v>
      </c>
      <c r="H44" s="483">
        <f t="shared" si="9"/>
        <v>0</v>
      </c>
      <c r="I44" s="483">
        <f t="shared" si="9"/>
        <v>2.1899999999999999E-2</v>
      </c>
      <c r="J44" s="483">
        <f t="shared" si="9"/>
        <v>0</v>
      </c>
      <c r="K44" s="483">
        <f t="shared" si="9"/>
        <v>0</v>
      </c>
      <c r="L44" s="483">
        <f t="shared" si="9"/>
        <v>0</v>
      </c>
      <c r="M44" s="483">
        <f t="shared" si="9"/>
        <v>0</v>
      </c>
      <c r="N44" s="483">
        <f t="shared" si="9"/>
        <v>0</v>
      </c>
      <c r="O44" s="488"/>
    </row>
    <row r="45" spans="1:15" s="70" customFormat="1" ht="14">
      <c r="A45" s="72"/>
      <c r="B45" s="491"/>
      <c r="C45" s="487"/>
      <c r="D45" s="71"/>
      <c r="E45" s="71"/>
      <c r="F45" s="71"/>
      <c r="G45" s="71"/>
      <c r="H45" s="71"/>
      <c r="I45" s="71"/>
      <c r="J45" s="71"/>
      <c r="K45" s="71"/>
      <c r="L45" s="486"/>
      <c r="M45" s="486"/>
      <c r="N45" s="486"/>
      <c r="O45" s="492"/>
    </row>
    <row r="46" spans="1:15" s="64" customFormat="1" ht="14">
      <c r="A46" s="62"/>
      <c r="B46" s="603" t="str">
        <f>'1.  LRAMVA Summary'!B33</f>
        <v>Street Lighting</v>
      </c>
      <c r="C46" s="799" t="str">
        <f>'2. LRAMVA Threshold'!H43</f>
        <v>kW</v>
      </c>
      <c r="D46" s="46"/>
      <c r="E46" s="46"/>
      <c r="F46" s="46"/>
      <c r="G46" s="46"/>
      <c r="H46" s="46"/>
      <c r="I46" s="46">
        <v>3.9996999999999998</v>
      </c>
      <c r="J46" s="46"/>
      <c r="K46" s="46"/>
      <c r="L46" s="46"/>
      <c r="M46" s="46"/>
      <c r="N46" s="46"/>
      <c r="O46" s="69"/>
    </row>
    <row r="47" spans="1:15" s="18" customFormat="1" outlineLevel="1">
      <c r="A47" s="4"/>
      <c r="B47" s="535" t="s">
        <v>511</v>
      </c>
      <c r="C47" s="800"/>
      <c r="D47" s="46"/>
      <c r="E47" s="46"/>
      <c r="F47" s="46"/>
      <c r="G47" s="46"/>
      <c r="H47" s="46"/>
      <c r="I47" s="46"/>
      <c r="J47" s="46"/>
      <c r="K47" s="46"/>
      <c r="L47" s="46"/>
      <c r="M47" s="46"/>
      <c r="N47" s="46"/>
      <c r="O47" s="69"/>
    </row>
    <row r="48" spans="1:15" s="18" customFormat="1" outlineLevel="1">
      <c r="A48" s="4"/>
      <c r="B48" s="535" t="s">
        <v>512</v>
      </c>
      <c r="C48" s="800"/>
      <c r="D48" s="46"/>
      <c r="E48" s="46"/>
      <c r="F48" s="46"/>
      <c r="G48" s="46"/>
      <c r="H48" s="46"/>
      <c r="I48" s="46"/>
      <c r="J48" s="46"/>
      <c r="K48" s="46"/>
      <c r="L48" s="46"/>
      <c r="M48" s="46"/>
      <c r="N48" s="46"/>
      <c r="O48" s="69"/>
    </row>
    <row r="49" spans="1:15" s="18" customFormat="1" outlineLevel="1">
      <c r="A49" s="4"/>
      <c r="B49" s="535" t="s">
        <v>490</v>
      </c>
      <c r="C49" s="800"/>
      <c r="D49" s="46"/>
      <c r="E49" s="46"/>
      <c r="F49" s="46"/>
      <c r="G49" s="46"/>
      <c r="H49" s="46"/>
      <c r="I49" s="46"/>
      <c r="J49" s="46"/>
      <c r="K49" s="46"/>
      <c r="L49" s="46"/>
      <c r="M49" s="46"/>
      <c r="N49" s="46"/>
      <c r="O49" s="69"/>
    </row>
    <row r="50" spans="1:15" s="18" customFormat="1">
      <c r="A50" s="4"/>
      <c r="B50" s="535" t="s">
        <v>513</v>
      </c>
      <c r="C50" s="801"/>
      <c r="D50" s="65">
        <f>SUM(D46:D49)</f>
        <v>0</v>
      </c>
      <c r="E50" s="65">
        <f t="shared" ref="E50:N50" si="10">SUM(E46:E49)</f>
        <v>0</v>
      </c>
      <c r="F50" s="65">
        <f t="shared" si="10"/>
        <v>0</v>
      </c>
      <c r="G50" s="65">
        <f t="shared" si="10"/>
        <v>0</v>
      </c>
      <c r="H50" s="65">
        <f t="shared" si="10"/>
        <v>0</v>
      </c>
      <c r="I50" s="65">
        <f t="shared" si="10"/>
        <v>3.9996999999999998</v>
      </c>
      <c r="J50" s="65">
        <f t="shared" si="10"/>
        <v>0</v>
      </c>
      <c r="K50" s="65">
        <f t="shared" si="10"/>
        <v>0</v>
      </c>
      <c r="L50" s="65">
        <f t="shared" si="10"/>
        <v>0</v>
      </c>
      <c r="M50" s="65">
        <f t="shared" si="10"/>
        <v>0</v>
      </c>
      <c r="N50" s="65">
        <f t="shared" si="10"/>
        <v>0</v>
      </c>
      <c r="O50" s="76"/>
    </row>
    <row r="51" spans="1:15" s="14" customFormat="1">
      <c r="A51" s="72"/>
      <c r="B51" s="491" t="s">
        <v>514</v>
      </c>
      <c r="C51" s="487"/>
      <c r="D51" s="71"/>
      <c r="E51" s="483">
        <f t="shared" ref="E51:N51" si="11">ROUND(SUM(D50*E16+E50*E17)/12,4)</f>
        <v>0</v>
      </c>
      <c r="F51" s="483">
        <f t="shared" si="11"/>
        <v>0</v>
      </c>
      <c r="G51" s="483">
        <f t="shared" si="11"/>
        <v>0</v>
      </c>
      <c r="H51" s="483">
        <f t="shared" si="11"/>
        <v>0</v>
      </c>
      <c r="I51" s="483">
        <f t="shared" si="11"/>
        <v>3.9996999999999998</v>
      </c>
      <c r="J51" s="483">
        <f t="shared" si="11"/>
        <v>0</v>
      </c>
      <c r="K51" s="483">
        <f t="shared" si="11"/>
        <v>0</v>
      </c>
      <c r="L51" s="483">
        <f t="shared" si="11"/>
        <v>0</v>
      </c>
      <c r="M51" s="483">
        <f t="shared" si="11"/>
        <v>0</v>
      </c>
      <c r="N51" s="483">
        <f t="shared" si="11"/>
        <v>0</v>
      </c>
      <c r="O51" s="488"/>
    </row>
    <row r="52" spans="1:15" s="70" customFormat="1" ht="14">
      <c r="A52" s="72"/>
      <c r="B52" s="491"/>
      <c r="C52" s="487"/>
      <c r="D52" s="71"/>
      <c r="E52" s="71"/>
      <c r="F52" s="71"/>
      <c r="G52" s="71"/>
      <c r="H52" s="71"/>
      <c r="I52" s="71"/>
      <c r="J52" s="71"/>
      <c r="K52" s="71"/>
      <c r="L52" s="493"/>
      <c r="M52" s="493"/>
      <c r="N52" s="493"/>
      <c r="O52" s="492"/>
    </row>
    <row r="53" spans="1:15" s="64" customFormat="1" ht="14">
      <c r="A53" s="62"/>
      <c r="B53" s="603">
        <f>'1.  LRAMVA Summary'!B34</f>
        <v>0</v>
      </c>
      <c r="C53" s="799">
        <f>'2. LRAMVA Threshold'!I43</f>
        <v>0</v>
      </c>
      <c r="D53" s="46"/>
      <c r="E53" s="46"/>
      <c r="F53" s="46"/>
      <c r="G53" s="46"/>
      <c r="H53" s="46"/>
      <c r="I53" s="46"/>
      <c r="J53" s="46"/>
      <c r="K53" s="46"/>
      <c r="L53" s="46"/>
      <c r="M53" s="46"/>
      <c r="N53" s="46"/>
      <c r="O53" s="69"/>
    </row>
    <row r="54" spans="1:15" s="18" customFormat="1" outlineLevel="1">
      <c r="A54" s="4"/>
      <c r="B54" s="535" t="s">
        <v>511</v>
      </c>
      <c r="C54" s="800"/>
      <c r="D54" s="46"/>
      <c r="E54" s="46"/>
      <c r="F54" s="46"/>
      <c r="G54" s="46"/>
      <c r="H54" s="46"/>
      <c r="I54" s="46"/>
      <c r="J54" s="46"/>
      <c r="K54" s="46"/>
      <c r="L54" s="46"/>
      <c r="M54" s="46"/>
      <c r="N54" s="46"/>
      <c r="O54" s="69"/>
    </row>
    <row r="55" spans="1:15" s="18" customFormat="1" outlineLevel="1">
      <c r="A55" s="4"/>
      <c r="B55" s="535" t="s">
        <v>512</v>
      </c>
      <c r="C55" s="800"/>
      <c r="D55" s="46"/>
      <c r="E55" s="46"/>
      <c r="F55" s="46"/>
      <c r="G55" s="46"/>
      <c r="H55" s="46"/>
      <c r="I55" s="46"/>
      <c r="J55" s="46"/>
      <c r="K55" s="46"/>
      <c r="L55" s="46"/>
      <c r="M55" s="46"/>
      <c r="N55" s="46"/>
      <c r="O55" s="69"/>
    </row>
    <row r="56" spans="1:15" s="18" customFormat="1" outlineLevel="1">
      <c r="A56" s="4"/>
      <c r="B56" s="535" t="s">
        <v>490</v>
      </c>
      <c r="C56" s="800"/>
      <c r="D56" s="46"/>
      <c r="E56" s="46"/>
      <c r="F56" s="46"/>
      <c r="G56" s="46"/>
      <c r="H56" s="46"/>
      <c r="I56" s="46"/>
      <c r="J56" s="46"/>
      <c r="K56" s="46"/>
      <c r="L56" s="46"/>
      <c r="M56" s="46"/>
      <c r="N56" s="46"/>
      <c r="O56" s="69"/>
    </row>
    <row r="57" spans="1:15" s="18" customFormat="1">
      <c r="A57" s="4"/>
      <c r="B57" s="535" t="s">
        <v>513</v>
      </c>
      <c r="C57" s="801"/>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1" t="s">
        <v>514</v>
      </c>
      <c r="C58" s="487"/>
      <c r="D58" s="71"/>
      <c r="E58" s="483">
        <f t="shared" ref="E58:N58" si="13">ROUND(SUM(D57*E16+E57*E17)/12,4)</f>
        <v>0</v>
      </c>
      <c r="F58" s="483">
        <f t="shared" si="13"/>
        <v>0</v>
      </c>
      <c r="G58" s="483">
        <f t="shared" si="13"/>
        <v>0</v>
      </c>
      <c r="H58" s="483">
        <f t="shared" si="13"/>
        <v>0</v>
      </c>
      <c r="I58" s="483">
        <f t="shared" si="13"/>
        <v>0</v>
      </c>
      <c r="J58" s="483">
        <f t="shared" si="13"/>
        <v>0</v>
      </c>
      <c r="K58" s="483">
        <f t="shared" si="13"/>
        <v>0</v>
      </c>
      <c r="L58" s="483">
        <f t="shared" si="13"/>
        <v>0</v>
      </c>
      <c r="M58" s="483">
        <f t="shared" si="13"/>
        <v>0</v>
      </c>
      <c r="N58" s="483">
        <f t="shared" si="13"/>
        <v>0</v>
      </c>
      <c r="O58" s="488"/>
    </row>
    <row r="59" spans="1:15" s="70" customFormat="1" ht="14">
      <c r="A59" s="72"/>
      <c r="B59" s="491"/>
      <c r="C59" s="487"/>
      <c r="D59" s="71"/>
      <c r="E59" s="71"/>
      <c r="F59" s="71"/>
      <c r="G59" s="71"/>
      <c r="H59" s="71"/>
      <c r="I59" s="71"/>
      <c r="J59" s="71"/>
      <c r="K59" s="71"/>
      <c r="L59" s="493"/>
      <c r="M59" s="493"/>
      <c r="N59" s="493"/>
      <c r="O59" s="492"/>
    </row>
    <row r="60" spans="1:15" s="64" customFormat="1" ht="14">
      <c r="A60" s="62"/>
      <c r="B60" s="603">
        <f>'1.  LRAMVA Summary'!B35</f>
        <v>0</v>
      </c>
      <c r="C60" s="799">
        <f>'2. LRAMVA Threshold'!J43</f>
        <v>0</v>
      </c>
      <c r="D60" s="46"/>
      <c r="E60" s="46"/>
      <c r="F60" s="46"/>
      <c r="G60" s="46"/>
      <c r="H60" s="46"/>
      <c r="I60" s="46"/>
      <c r="J60" s="46"/>
      <c r="K60" s="46"/>
      <c r="L60" s="46"/>
      <c r="M60" s="46"/>
      <c r="N60" s="46"/>
      <c r="O60" s="69"/>
    </row>
    <row r="61" spans="1:15" s="18" customFormat="1" outlineLevel="1">
      <c r="A61" s="4"/>
      <c r="B61" s="535" t="s">
        <v>511</v>
      </c>
      <c r="C61" s="800"/>
      <c r="D61" s="46"/>
      <c r="E61" s="46"/>
      <c r="F61" s="46"/>
      <c r="G61" s="46"/>
      <c r="H61" s="46"/>
      <c r="I61" s="46"/>
      <c r="J61" s="46"/>
      <c r="K61" s="46"/>
      <c r="L61" s="46"/>
      <c r="M61" s="46"/>
      <c r="N61" s="46"/>
      <c r="O61" s="69"/>
    </row>
    <row r="62" spans="1:15" s="18" customFormat="1" outlineLevel="1">
      <c r="A62" s="4"/>
      <c r="B62" s="535" t="s">
        <v>512</v>
      </c>
      <c r="C62" s="800"/>
      <c r="D62" s="46"/>
      <c r="E62" s="46"/>
      <c r="F62" s="46"/>
      <c r="G62" s="46"/>
      <c r="H62" s="46"/>
      <c r="I62" s="46"/>
      <c r="J62" s="46"/>
      <c r="K62" s="46"/>
      <c r="L62" s="46"/>
      <c r="M62" s="46"/>
      <c r="N62" s="46"/>
      <c r="O62" s="69"/>
    </row>
    <row r="63" spans="1:15" s="18" customFormat="1" outlineLevel="1">
      <c r="A63" s="4"/>
      <c r="B63" s="535" t="s">
        <v>490</v>
      </c>
      <c r="C63" s="800"/>
      <c r="D63" s="46"/>
      <c r="E63" s="46"/>
      <c r="F63" s="46"/>
      <c r="G63" s="46"/>
      <c r="H63" s="46"/>
      <c r="I63" s="46"/>
      <c r="J63" s="46"/>
      <c r="K63" s="46"/>
      <c r="L63" s="46"/>
      <c r="M63" s="46"/>
      <c r="N63" s="46"/>
      <c r="O63" s="69"/>
    </row>
    <row r="64" spans="1:15" s="18" customFormat="1">
      <c r="A64" s="4"/>
      <c r="B64" s="535" t="s">
        <v>513</v>
      </c>
      <c r="C64" s="801"/>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1" t="s">
        <v>514</v>
      </c>
      <c r="C65" s="487"/>
      <c r="D65" s="71"/>
      <c r="E65" s="483">
        <f t="shared" ref="E65:N65" si="15">ROUND(SUM(D64*E16+E64*E17)/12,4)</f>
        <v>0</v>
      </c>
      <c r="F65" s="483">
        <f t="shared" si="15"/>
        <v>0</v>
      </c>
      <c r="G65" s="483">
        <f t="shared" si="15"/>
        <v>0</v>
      </c>
      <c r="H65" s="483">
        <f t="shared" si="15"/>
        <v>0</v>
      </c>
      <c r="I65" s="483">
        <f>ROUND(SUM(H64*I16+I64*I17)/12,4)</f>
        <v>0</v>
      </c>
      <c r="J65" s="483">
        <f t="shared" si="15"/>
        <v>0</v>
      </c>
      <c r="K65" s="483">
        <f t="shared" si="15"/>
        <v>0</v>
      </c>
      <c r="L65" s="483">
        <f t="shared" si="15"/>
        <v>0</v>
      </c>
      <c r="M65" s="483">
        <f t="shared" si="15"/>
        <v>0</v>
      </c>
      <c r="N65" s="483">
        <f t="shared" si="15"/>
        <v>0</v>
      </c>
      <c r="O65" s="488"/>
    </row>
    <row r="66" spans="1:15" s="14" customFormat="1">
      <c r="A66" s="72"/>
      <c r="B66" s="73"/>
      <c r="C66" s="80"/>
      <c r="D66" s="71"/>
      <c r="E66" s="71"/>
      <c r="F66" s="71"/>
      <c r="G66" s="71"/>
      <c r="H66" s="71"/>
      <c r="I66" s="71"/>
      <c r="J66" s="71"/>
      <c r="K66" s="71"/>
      <c r="L66" s="486"/>
      <c r="M66" s="486"/>
      <c r="N66" s="486"/>
      <c r="O66" s="488"/>
    </row>
    <row r="67" spans="1:15" s="64" customFormat="1" ht="14">
      <c r="A67" s="62"/>
      <c r="B67" s="603">
        <f>'1.  LRAMVA Summary'!B36</f>
        <v>0</v>
      </c>
      <c r="C67" s="799">
        <f>'2. LRAMVA Threshold'!K43</f>
        <v>0</v>
      </c>
      <c r="D67" s="46"/>
      <c r="E67" s="46"/>
      <c r="F67" s="46"/>
      <c r="G67" s="46"/>
      <c r="H67" s="46"/>
      <c r="I67" s="46"/>
      <c r="J67" s="46"/>
      <c r="K67" s="46"/>
      <c r="L67" s="46"/>
      <c r="M67" s="46"/>
      <c r="N67" s="46"/>
      <c r="O67" s="69"/>
    </row>
    <row r="68" spans="1:15" s="18" customFormat="1" outlineLevel="1">
      <c r="A68" s="4"/>
      <c r="B68" s="535" t="s">
        <v>511</v>
      </c>
      <c r="C68" s="800"/>
      <c r="D68" s="46"/>
      <c r="E68" s="46"/>
      <c r="F68" s="46"/>
      <c r="G68" s="46"/>
      <c r="H68" s="46"/>
      <c r="I68" s="46"/>
      <c r="J68" s="46"/>
      <c r="K68" s="46"/>
      <c r="L68" s="46"/>
      <c r="M68" s="46"/>
      <c r="N68" s="46"/>
      <c r="O68" s="69"/>
    </row>
    <row r="69" spans="1:15" s="18" customFormat="1" outlineLevel="1">
      <c r="A69" s="4"/>
      <c r="B69" s="535" t="s">
        <v>512</v>
      </c>
      <c r="C69" s="800"/>
      <c r="D69" s="46"/>
      <c r="E69" s="46"/>
      <c r="F69" s="46"/>
      <c r="G69" s="46"/>
      <c r="H69" s="46"/>
      <c r="I69" s="46"/>
      <c r="J69" s="46"/>
      <c r="K69" s="46"/>
      <c r="L69" s="46"/>
      <c r="M69" s="46"/>
      <c r="N69" s="46"/>
      <c r="O69" s="69"/>
    </row>
    <row r="70" spans="1:15" s="18" customFormat="1" outlineLevel="1">
      <c r="A70" s="4"/>
      <c r="B70" s="535" t="s">
        <v>490</v>
      </c>
      <c r="C70" s="800"/>
      <c r="D70" s="46"/>
      <c r="E70" s="46"/>
      <c r="F70" s="46"/>
      <c r="G70" s="46"/>
      <c r="H70" s="46"/>
      <c r="I70" s="46"/>
      <c r="J70" s="46"/>
      <c r="K70" s="46"/>
      <c r="L70" s="46"/>
      <c r="M70" s="46"/>
      <c r="N70" s="46"/>
      <c r="O70" s="69"/>
    </row>
    <row r="71" spans="1:15" s="18" customFormat="1">
      <c r="A71" s="4"/>
      <c r="B71" s="535" t="s">
        <v>513</v>
      </c>
      <c r="C71" s="801"/>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1" t="s">
        <v>514</v>
      </c>
      <c r="C72" s="487"/>
      <c r="D72" s="71"/>
      <c r="E72" s="483">
        <f t="shared" ref="E72:N72" si="17">ROUND(SUM(D71*E16+E71*E17)/12,4)</f>
        <v>0</v>
      </c>
      <c r="F72" s="483">
        <f t="shared" si="17"/>
        <v>0</v>
      </c>
      <c r="G72" s="483">
        <f t="shared" si="17"/>
        <v>0</v>
      </c>
      <c r="H72" s="483">
        <f t="shared" si="17"/>
        <v>0</v>
      </c>
      <c r="I72" s="483">
        <f t="shared" si="17"/>
        <v>0</v>
      </c>
      <c r="J72" s="483">
        <f t="shared" si="17"/>
        <v>0</v>
      </c>
      <c r="K72" s="483">
        <f t="shared" si="17"/>
        <v>0</v>
      </c>
      <c r="L72" s="483">
        <f t="shared" si="17"/>
        <v>0</v>
      </c>
      <c r="M72" s="483">
        <f t="shared" si="17"/>
        <v>0</v>
      </c>
      <c r="N72" s="483">
        <f t="shared" si="17"/>
        <v>0</v>
      </c>
      <c r="O72" s="488"/>
    </row>
    <row r="73" spans="1:15" s="14" customFormat="1">
      <c r="A73" s="72"/>
      <c r="B73" s="480"/>
      <c r="C73" s="487"/>
      <c r="D73" s="71"/>
      <c r="E73" s="483"/>
      <c r="F73" s="483"/>
      <c r="G73" s="483"/>
      <c r="H73" s="483"/>
      <c r="I73" s="483"/>
      <c r="J73" s="483"/>
      <c r="K73" s="483"/>
      <c r="L73" s="483"/>
      <c r="M73" s="483"/>
      <c r="N73" s="483"/>
      <c r="O73" s="488"/>
    </row>
    <row r="74" spans="1:15" s="64" customFormat="1" ht="14">
      <c r="A74" s="62"/>
      <c r="B74" s="603">
        <f>'1.  LRAMVA Summary'!B37</f>
        <v>0</v>
      </c>
      <c r="C74" s="799">
        <f>'2. LRAMVA Threshold'!L43</f>
        <v>0</v>
      </c>
      <c r="D74" s="46"/>
      <c r="E74" s="46"/>
      <c r="F74" s="46"/>
      <c r="G74" s="46"/>
      <c r="H74" s="46"/>
      <c r="I74" s="46"/>
      <c r="J74" s="46"/>
      <c r="K74" s="46"/>
      <c r="L74" s="46"/>
      <c r="M74" s="46"/>
      <c r="N74" s="46"/>
      <c r="O74" s="69"/>
    </row>
    <row r="75" spans="1:15" s="18" customFormat="1" outlineLevel="1">
      <c r="A75" s="4"/>
      <c r="B75" s="535" t="s">
        <v>511</v>
      </c>
      <c r="C75" s="800"/>
      <c r="D75" s="46"/>
      <c r="E75" s="46"/>
      <c r="F75" s="46"/>
      <c r="G75" s="46"/>
      <c r="H75" s="46"/>
      <c r="I75" s="46"/>
      <c r="J75" s="46"/>
      <c r="K75" s="46"/>
      <c r="L75" s="46"/>
      <c r="M75" s="46"/>
      <c r="N75" s="46"/>
      <c r="O75" s="69"/>
    </row>
    <row r="76" spans="1:15" s="18" customFormat="1" outlineLevel="1">
      <c r="A76" s="4"/>
      <c r="B76" s="535" t="s">
        <v>512</v>
      </c>
      <c r="C76" s="800"/>
      <c r="D76" s="46"/>
      <c r="E76" s="46"/>
      <c r="F76" s="46"/>
      <c r="G76" s="46"/>
      <c r="H76" s="46"/>
      <c r="I76" s="46"/>
      <c r="J76" s="46"/>
      <c r="K76" s="46"/>
      <c r="L76" s="46"/>
      <c r="M76" s="46"/>
      <c r="N76" s="46"/>
      <c r="O76" s="69"/>
    </row>
    <row r="77" spans="1:15" s="18" customFormat="1" outlineLevel="1">
      <c r="A77" s="4"/>
      <c r="B77" s="535" t="s">
        <v>490</v>
      </c>
      <c r="C77" s="800"/>
      <c r="D77" s="46"/>
      <c r="E77" s="46"/>
      <c r="F77" s="46"/>
      <c r="G77" s="46"/>
      <c r="H77" s="46"/>
      <c r="I77" s="46"/>
      <c r="J77" s="46"/>
      <c r="K77" s="46"/>
      <c r="L77" s="46"/>
      <c r="M77" s="46"/>
      <c r="N77" s="46"/>
      <c r="O77" s="69"/>
    </row>
    <row r="78" spans="1:15" s="18" customFormat="1">
      <c r="A78" s="4"/>
      <c r="B78" s="535" t="s">
        <v>513</v>
      </c>
      <c r="C78" s="801"/>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1" t="s">
        <v>514</v>
      </c>
      <c r="C79" s="487"/>
      <c r="D79" s="71"/>
      <c r="E79" s="483">
        <f t="shared" ref="E79:N79" si="19">ROUND(SUM(D78*E16+E78*E17)/12,4)</f>
        <v>0</v>
      </c>
      <c r="F79" s="483">
        <f t="shared" si="19"/>
        <v>0</v>
      </c>
      <c r="G79" s="483">
        <f t="shared" si="19"/>
        <v>0</v>
      </c>
      <c r="H79" s="483">
        <f t="shared" si="19"/>
        <v>0</v>
      </c>
      <c r="I79" s="483">
        <f t="shared" si="19"/>
        <v>0</v>
      </c>
      <c r="J79" s="483">
        <f t="shared" si="19"/>
        <v>0</v>
      </c>
      <c r="K79" s="483">
        <f t="shared" si="19"/>
        <v>0</v>
      </c>
      <c r="L79" s="483">
        <f t="shared" si="19"/>
        <v>0</v>
      </c>
      <c r="M79" s="483">
        <f t="shared" si="19"/>
        <v>0</v>
      </c>
      <c r="N79" s="483">
        <f t="shared" si="19"/>
        <v>0</v>
      </c>
      <c r="O79" s="488"/>
    </row>
    <row r="80" spans="1:15" s="14" customFormat="1">
      <c r="A80" s="72"/>
      <c r="B80" s="480"/>
      <c r="C80" s="487"/>
      <c r="D80" s="71"/>
      <c r="E80" s="483"/>
      <c r="F80" s="483"/>
      <c r="G80" s="483"/>
      <c r="H80" s="483"/>
      <c r="I80" s="483"/>
      <c r="J80" s="483"/>
      <c r="K80" s="483"/>
      <c r="L80" s="483"/>
      <c r="M80" s="483"/>
      <c r="N80" s="483"/>
      <c r="O80" s="488"/>
    </row>
    <row r="81" spans="1:15" s="64" customFormat="1" ht="14">
      <c r="A81" s="62"/>
      <c r="B81" s="603">
        <f>'1.  LRAMVA Summary'!B38</f>
        <v>0</v>
      </c>
      <c r="C81" s="799">
        <f>'2. LRAMVA Threshold'!M43</f>
        <v>0</v>
      </c>
      <c r="D81" s="46"/>
      <c r="E81" s="46"/>
      <c r="F81" s="46"/>
      <c r="G81" s="46"/>
      <c r="H81" s="46"/>
      <c r="I81" s="46"/>
      <c r="J81" s="46"/>
      <c r="K81" s="46"/>
      <c r="L81" s="46"/>
      <c r="M81" s="46"/>
      <c r="N81" s="46"/>
      <c r="O81" s="69"/>
    </row>
    <row r="82" spans="1:15" s="18" customFormat="1" outlineLevel="1">
      <c r="A82" s="4"/>
      <c r="B82" s="535" t="s">
        <v>511</v>
      </c>
      <c r="C82" s="800"/>
      <c r="D82" s="46"/>
      <c r="E82" s="46"/>
      <c r="F82" s="46"/>
      <c r="G82" s="46"/>
      <c r="H82" s="46"/>
      <c r="I82" s="46"/>
      <c r="J82" s="46"/>
      <c r="K82" s="46"/>
      <c r="L82" s="46"/>
      <c r="M82" s="46"/>
      <c r="N82" s="46"/>
      <c r="O82" s="69"/>
    </row>
    <row r="83" spans="1:15" s="18" customFormat="1" outlineLevel="1">
      <c r="A83" s="4"/>
      <c r="B83" s="535" t="s">
        <v>512</v>
      </c>
      <c r="C83" s="800"/>
      <c r="D83" s="46"/>
      <c r="E83" s="46"/>
      <c r="F83" s="46"/>
      <c r="G83" s="46"/>
      <c r="H83" s="46"/>
      <c r="I83" s="46"/>
      <c r="J83" s="46"/>
      <c r="K83" s="46"/>
      <c r="L83" s="46"/>
      <c r="M83" s="46"/>
      <c r="N83" s="46"/>
      <c r="O83" s="69"/>
    </row>
    <row r="84" spans="1:15" s="18" customFormat="1" outlineLevel="1">
      <c r="A84" s="4"/>
      <c r="B84" s="535" t="s">
        <v>490</v>
      </c>
      <c r="C84" s="800"/>
      <c r="D84" s="46"/>
      <c r="E84" s="46"/>
      <c r="F84" s="46"/>
      <c r="G84" s="46"/>
      <c r="H84" s="46"/>
      <c r="I84" s="46"/>
      <c r="J84" s="46"/>
      <c r="K84" s="46"/>
      <c r="L84" s="46"/>
      <c r="M84" s="46"/>
      <c r="N84" s="46"/>
      <c r="O84" s="69"/>
    </row>
    <row r="85" spans="1:15" s="18" customFormat="1">
      <c r="A85" s="4"/>
      <c r="B85" s="535" t="s">
        <v>513</v>
      </c>
      <c r="C85" s="801"/>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1" t="s">
        <v>514</v>
      </c>
      <c r="C86" s="487"/>
      <c r="D86" s="71"/>
      <c r="E86" s="483">
        <f t="shared" ref="E86:N86" si="21">ROUND(SUM(D85*E16+E85*E17)/12,4)</f>
        <v>0</v>
      </c>
      <c r="F86" s="483">
        <f t="shared" si="21"/>
        <v>0</v>
      </c>
      <c r="G86" s="483">
        <f t="shared" si="21"/>
        <v>0</v>
      </c>
      <c r="H86" s="483">
        <f t="shared" si="21"/>
        <v>0</v>
      </c>
      <c r="I86" s="483">
        <f t="shared" si="21"/>
        <v>0</v>
      </c>
      <c r="J86" s="483">
        <f t="shared" si="21"/>
        <v>0</v>
      </c>
      <c r="K86" s="483">
        <f t="shared" si="21"/>
        <v>0</v>
      </c>
      <c r="L86" s="483">
        <f t="shared" si="21"/>
        <v>0</v>
      </c>
      <c r="M86" s="483">
        <f t="shared" si="21"/>
        <v>0</v>
      </c>
      <c r="N86" s="483">
        <f t="shared" si="21"/>
        <v>0</v>
      </c>
      <c r="O86" s="488"/>
    </row>
    <row r="87" spans="1:15" s="14" customFormat="1">
      <c r="A87" s="72"/>
      <c r="B87" s="480"/>
      <c r="C87" s="487"/>
      <c r="D87" s="71"/>
      <c r="E87" s="483"/>
      <c r="F87" s="483"/>
      <c r="G87" s="483"/>
      <c r="H87" s="483"/>
      <c r="I87" s="483"/>
      <c r="J87" s="483"/>
      <c r="K87" s="483"/>
      <c r="L87" s="483"/>
      <c r="M87" s="483"/>
      <c r="N87" s="483"/>
      <c r="O87" s="488"/>
    </row>
    <row r="88" spans="1:15" s="64" customFormat="1" ht="14">
      <c r="A88" s="62"/>
      <c r="B88" s="603">
        <f>'1.  LRAMVA Summary'!B39</f>
        <v>0</v>
      </c>
      <c r="C88" s="799">
        <f>'2. LRAMVA Threshold'!N43</f>
        <v>0</v>
      </c>
      <c r="D88" s="46"/>
      <c r="E88" s="46"/>
      <c r="F88" s="46"/>
      <c r="G88" s="46"/>
      <c r="H88" s="46"/>
      <c r="I88" s="46"/>
      <c r="J88" s="46"/>
      <c r="K88" s="46"/>
      <c r="L88" s="46"/>
      <c r="M88" s="46"/>
      <c r="N88" s="46"/>
      <c r="O88" s="69"/>
    </row>
    <row r="89" spans="1:15" s="18" customFormat="1" outlineLevel="1">
      <c r="A89" s="4"/>
      <c r="B89" s="535" t="s">
        <v>511</v>
      </c>
      <c r="C89" s="800"/>
      <c r="D89" s="46"/>
      <c r="E89" s="46"/>
      <c r="F89" s="46"/>
      <c r="G89" s="46"/>
      <c r="H89" s="46"/>
      <c r="I89" s="46"/>
      <c r="J89" s="46"/>
      <c r="K89" s="46"/>
      <c r="L89" s="46"/>
      <c r="M89" s="46"/>
      <c r="N89" s="46"/>
      <c r="O89" s="69"/>
    </row>
    <row r="90" spans="1:15" s="18" customFormat="1" outlineLevel="1">
      <c r="A90" s="4"/>
      <c r="B90" s="535" t="s">
        <v>512</v>
      </c>
      <c r="C90" s="800"/>
      <c r="D90" s="46"/>
      <c r="E90" s="46"/>
      <c r="F90" s="46"/>
      <c r="G90" s="46"/>
      <c r="H90" s="46"/>
      <c r="I90" s="46"/>
      <c r="J90" s="46"/>
      <c r="K90" s="46"/>
      <c r="L90" s="46"/>
      <c r="M90" s="46"/>
      <c r="N90" s="46"/>
      <c r="O90" s="69"/>
    </row>
    <row r="91" spans="1:15" s="18" customFormat="1" outlineLevel="1">
      <c r="A91" s="4"/>
      <c r="B91" s="535" t="s">
        <v>490</v>
      </c>
      <c r="C91" s="800"/>
      <c r="D91" s="46"/>
      <c r="E91" s="46"/>
      <c r="F91" s="46"/>
      <c r="G91" s="46"/>
      <c r="H91" s="46"/>
      <c r="I91" s="46"/>
      <c r="J91" s="46"/>
      <c r="K91" s="46"/>
      <c r="L91" s="46"/>
      <c r="M91" s="46"/>
      <c r="N91" s="46"/>
      <c r="O91" s="69"/>
    </row>
    <row r="92" spans="1:15" s="18" customFormat="1">
      <c r="A92" s="4"/>
      <c r="B92" s="535" t="s">
        <v>513</v>
      </c>
      <c r="C92" s="801"/>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1" t="s">
        <v>514</v>
      </c>
      <c r="C93" s="487"/>
      <c r="D93" s="71"/>
      <c r="E93" s="483">
        <f t="shared" ref="E93:N93" si="23">ROUND(SUM(D92*E16+E92*E17)/12,4)</f>
        <v>0</v>
      </c>
      <c r="F93" s="483">
        <f t="shared" si="23"/>
        <v>0</v>
      </c>
      <c r="G93" s="483">
        <f t="shared" si="23"/>
        <v>0</v>
      </c>
      <c r="H93" s="483">
        <f t="shared" si="23"/>
        <v>0</v>
      </c>
      <c r="I93" s="483">
        <f t="shared" si="23"/>
        <v>0</v>
      </c>
      <c r="J93" s="483">
        <f t="shared" si="23"/>
        <v>0</v>
      </c>
      <c r="K93" s="483">
        <f t="shared" si="23"/>
        <v>0</v>
      </c>
      <c r="L93" s="483">
        <f t="shared" si="23"/>
        <v>0</v>
      </c>
      <c r="M93" s="483">
        <f t="shared" si="23"/>
        <v>0</v>
      </c>
      <c r="N93" s="483">
        <f t="shared" si="23"/>
        <v>0</v>
      </c>
      <c r="O93" s="488"/>
    </row>
    <row r="94" spans="1:15" s="14" customFormat="1">
      <c r="A94" s="72"/>
      <c r="B94" s="480"/>
      <c r="C94" s="487"/>
      <c r="D94" s="71"/>
      <c r="E94" s="483"/>
      <c r="F94" s="483"/>
      <c r="G94" s="483"/>
      <c r="H94" s="483"/>
      <c r="I94" s="483"/>
      <c r="J94" s="483"/>
      <c r="K94" s="483"/>
      <c r="L94" s="483"/>
      <c r="M94" s="483"/>
      <c r="N94" s="483"/>
      <c r="O94" s="488"/>
    </row>
    <row r="95" spans="1:15" s="64" customFormat="1" ht="14">
      <c r="A95" s="62"/>
      <c r="B95" s="603">
        <f>'1.  LRAMVA Summary'!B40</f>
        <v>0</v>
      </c>
      <c r="C95" s="799">
        <f>'2. LRAMVA Threshold'!O43</f>
        <v>0</v>
      </c>
      <c r="D95" s="46"/>
      <c r="E95" s="46"/>
      <c r="F95" s="46"/>
      <c r="G95" s="46"/>
      <c r="H95" s="46"/>
      <c r="I95" s="46"/>
      <c r="J95" s="46"/>
      <c r="K95" s="46"/>
      <c r="L95" s="46"/>
      <c r="M95" s="46"/>
      <c r="N95" s="46"/>
      <c r="O95" s="69"/>
    </row>
    <row r="96" spans="1:15" s="18" customFormat="1" outlineLevel="1">
      <c r="A96" s="4"/>
      <c r="B96" s="535" t="s">
        <v>511</v>
      </c>
      <c r="C96" s="800"/>
      <c r="D96" s="46"/>
      <c r="E96" s="46"/>
      <c r="F96" s="46"/>
      <c r="G96" s="46"/>
      <c r="H96" s="46"/>
      <c r="I96" s="46"/>
      <c r="J96" s="46"/>
      <c r="K96" s="46"/>
      <c r="L96" s="46"/>
      <c r="M96" s="46"/>
      <c r="N96" s="46"/>
      <c r="O96" s="69"/>
    </row>
    <row r="97" spans="1:15" s="18" customFormat="1" outlineLevel="1">
      <c r="A97" s="4"/>
      <c r="B97" s="535" t="s">
        <v>512</v>
      </c>
      <c r="C97" s="800"/>
      <c r="D97" s="46"/>
      <c r="E97" s="46"/>
      <c r="F97" s="46"/>
      <c r="G97" s="46"/>
      <c r="H97" s="46"/>
      <c r="I97" s="46"/>
      <c r="J97" s="46"/>
      <c r="K97" s="46"/>
      <c r="L97" s="46"/>
      <c r="M97" s="46"/>
      <c r="N97" s="46"/>
      <c r="O97" s="69"/>
    </row>
    <row r="98" spans="1:15" s="18" customFormat="1" outlineLevel="1">
      <c r="A98" s="4"/>
      <c r="B98" s="535" t="s">
        <v>490</v>
      </c>
      <c r="C98" s="800"/>
      <c r="D98" s="46"/>
      <c r="E98" s="46"/>
      <c r="F98" s="46"/>
      <c r="G98" s="46"/>
      <c r="H98" s="46"/>
      <c r="I98" s="46"/>
      <c r="J98" s="46"/>
      <c r="K98" s="46"/>
      <c r="L98" s="46"/>
      <c r="M98" s="46"/>
      <c r="N98" s="46"/>
      <c r="O98" s="69"/>
    </row>
    <row r="99" spans="1:15" s="18" customFormat="1">
      <c r="A99" s="4"/>
      <c r="B99" s="535" t="s">
        <v>513</v>
      </c>
      <c r="C99" s="801"/>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1" t="s">
        <v>514</v>
      </c>
      <c r="C100" s="487"/>
      <c r="D100" s="71"/>
      <c r="E100" s="483">
        <f t="shared" ref="E100:N100" si="25">ROUND(SUM(D99*E16+E99*E17)/12,4)</f>
        <v>0</v>
      </c>
      <c r="F100" s="483">
        <f t="shared" si="25"/>
        <v>0</v>
      </c>
      <c r="G100" s="483">
        <f t="shared" si="25"/>
        <v>0</v>
      </c>
      <c r="H100" s="483">
        <f t="shared" si="25"/>
        <v>0</v>
      </c>
      <c r="I100" s="483">
        <f t="shared" si="25"/>
        <v>0</v>
      </c>
      <c r="J100" s="483">
        <f t="shared" si="25"/>
        <v>0</v>
      </c>
      <c r="K100" s="483">
        <f t="shared" si="25"/>
        <v>0</v>
      </c>
      <c r="L100" s="483">
        <f t="shared" si="25"/>
        <v>0</v>
      </c>
      <c r="M100" s="483">
        <f t="shared" si="25"/>
        <v>0</v>
      </c>
      <c r="N100" s="483">
        <f t="shared" si="25"/>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ht="14">
      <c r="A102" s="62"/>
      <c r="B102" s="603">
        <f>'1.  LRAMVA Summary'!B41</f>
        <v>0</v>
      </c>
      <c r="C102" s="799">
        <f>'2. LRAMVA Threshold'!P43</f>
        <v>0</v>
      </c>
      <c r="D102" s="46"/>
      <c r="E102" s="46"/>
      <c r="F102" s="46"/>
      <c r="G102" s="46"/>
      <c r="H102" s="46"/>
      <c r="I102" s="46"/>
      <c r="J102" s="46"/>
      <c r="K102" s="46"/>
      <c r="L102" s="46"/>
      <c r="M102" s="46"/>
      <c r="N102" s="46"/>
      <c r="O102" s="69"/>
    </row>
    <row r="103" spans="1:15" s="18" customFormat="1" outlineLevel="1">
      <c r="A103" s="4"/>
      <c r="B103" s="535" t="s">
        <v>511</v>
      </c>
      <c r="C103" s="800"/>
      <c r="D103" s="46"/>
      <c r="E103" s="46"/>
      <c r="F103" s="46"/>
      <c r="G103" s="46"/>
      <c r="H103" s="46"/>
      <c r="I103" s="46"/>
      <c r="J103" s="46"/>
      <c r="K103" s="46"/>
      <c r="L103" s="46"/>
      <c r="M103" s="46"/>
      <c r="N103" s="46"/>
      <c r="O103" s="69"/>
    </row>
    <row r="104" spans="1:15" s="18" customFormat="1" outlineLevel="1">
      <c r="A104" s="4"/>
      <c r="B104" s="535" t="s">
        <v>512</v>
      </c>
      <c r="C104" s="800"/>
      <c r="D104" s="46"/>
      <c r="E104" s="46"/>
      <c r="F104" s="46"/>
      <c r="G104" s="46"/>
      <c r="H104" s="46"/>
      <c r="I104" s="46"/>
      <c r="J104" s="46"/>
      <c r="K104" s="46"/>
      <c r="L104" s="46"/>
      <c r="M104" s="46"/>
      <c r="N104" s="46"/>
      <c r="O104" s="69"/>
    </row>
    <row r="105" spans="1:15" s="18" customFormat="1" outlineLevel="1">
      <c r="A105" s="4"/>
      <c r="B105" s="535" t="s">
        <v>490</v>
      </c>
      <c r="C105" s="800"/>
      <c r="D105" s="46"/>
      <c r="E105" s="46"/>
      <c r="F105" s="46"/>
      <c r="G105" s="46"/>
      <c r="H105" s="46"/>
      <c r="I105" s="46"/>
      <c r="J105" s="46"/>
      <c r="K105" s="46"/>
      <c r="L105" s="46"/>
      <c r="M105" s="46"/>
      <c r="N105" s="46"/>
      <c r="O105" s="69"/>
    </row>
    <row r="106" spans="1:15" s="18" customFormat="1">
      <c r="A106" s="4"/>
      <c r="B106" s="535" t="s">
        <v>513</v>
      </c>
      <c r="C106" s="801"/>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1" t="s">
        <v>514</v>
      </c>
      <c r="C107" s="487"/>
      <c r="D107" s="71"/>
      <c r="E107" s="483">
        <f t="shared" ref="E107:N107" si="27">ROUND(SUM(D106*E16+E106*E17)/12,4)</f>
        <v>0</v>
      </c>
      <c r="F107" s="483">
        <f t="shared" si="27"/>
        <v>0</v>
      </c>
      <c r="G107" s="483">
        <f t="shared" si="27"/>
        <v>0</v>
      </c>
      <c r="H107" s="483">
        <f t="shared" si="27"/>
        <v>0</v>
      </c>
      <c r="I107" s="483">
        <f t="shared" si="27"/>
        <v>0</v>
      </c>
      <c r="J107" s="483">
        <f t="shared" si="27"/>
        <v>0</v>
      </c>
      <c r="K107" s="483">
        <f t="shared" si="27"/>
        <v>0</v>
      </c>
      <c r="L107" s="483">
        <f t="shared" si="27"/>
        <v>0</v>
      </c>
      <c r="M107" s="483">
        <f t="shared" si="27"/>
        <v>0</v>
      </c>
      <c r="N107" s="483">
        <f t="shared" si="27"/>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ht="14">
      <c r="A109" s="62"/>
      <c r="B109" s="603">
        <f>'1.  LRAMVA Summary'!B42</f>
        <v>0</v>
      </c>
      <c r="C109" s="799">
        <f>'2. LRAMVA Threshold'!Q43</f>
        <v>0</v>
      </c>
      <c r="D109" s="46"/>
      <c r="E109" s="46"/>
      <c r="F109" s="46"/>
      <c r="G109" s="46"/>
      <c r="H109" s="46"/>
      <c r="I109" s="46"/>
      <c r="J109" s="46"/>
      <c r="K109" s="46"/>
      <c r="L109" s="46"/>
      <c r="M109" s="46"/>
      <c r="N109" s="46"/>
      <c r="O109" s="69"/>
    </row>
    <row r="110" spans="1:15" s="18" customFormat="1" outlineLevel="1">
      <c r="A110" s="4"/>
      <c r="B110" s="535" t="s">
        <v>511</v>
      </c>
      <c r="C110" s="800"/>
      <c r="D110" s="46"/>
      <c r="E110" s="46"/>
      <c r="F110" s="46"/>
      <c r="G110" s="46"/>
      <c r="H110" s="46"/>
      <c r="I110" s="46"/>
      <c r="J110" s="46"/>
      <c r="K110" s="46"/>
      <c r="L110" s="46"/>
      <c r="M110" s="46"/>
      <c r="N110" s="46"/>
      <c r="O110" s="69"/>
    </row>
    <row r="111" spans="1:15" s="18" customFormat="1" outlineLevel="1">
      <c r="A111" s="4"/>
      <c r="B111" s="535" t="s">
        <v>512</v>
      </c>
      <c r="C111" s="800"/>
      <c r="D111" s="46"/>
      <c r="E111" s="46"/>
      <c r="F111" s="46"/>
      <c r="G111" s="46"/>
      <c r="H111" s="46"/>
      <c r="I111" s="46"/>
      <c r="J111" s="46"/>
      <c r="K111" s="46"/>
      <c r="L111" s="46"/>
      <c r="M111" s="46"/>
      <c r="N111" s="46"/>
      <c r="O111" s="69"/>
    </row>
    <row r="112" spans="1:15" s="18" customFormat="1" outlineLevel="1">
      <c r="A112" s="4"/>
      <c r="B112" s="535" t="s">
        <v>490</v>
      </c>
      <c r="C112" s="800"/>
      <c r="D112" s="46"/>
      <c r="E112" s="46"/>
      <c r="F112" s="46"/>
      <c r="G112" s="46"/>
      <c r="H112" s="46"/>
      <c r="I112" s="46"/>
      <c r="J112" s="46"/>
      <c r="K112" s="46"/>
      <c r="L112" s="46"/>
      <c r="M112" s="46"/>
      <c r="N112" s="46"/>
      <c r="O112" s="69"/>
    </row>
    <row r="113" spans="1:17" s="18" customFormat="1">
      <c r="A113" s="4"/>
      <c r="B113" s="535" t="s">
        <v>513</v>
      </c>
      <c r="C113" s="801"/>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1" t="s">
        <v>514</v>
      </c>
      <c r="C114" s="487"/>
      <c r="D114" s="71"/>
      <c r="E114" s="483">
        <f t="shared" ref="E114:N114" si="29">ROUND(SUM(D113*E16+E113*E17)/12,4)</f>
        <v>0</v>
      </c>
      <c r="F114" s="483">
        <f t="shared" si="29"/>
        <v>0</v>
      </c>
      <c r="G114" s="483">
        <f t="shared" si="29"/>
        <v>0</v>
      </c>
      <c r="H114" s="483">
        <f t="shared" si="29"/>
        <v>0</v>
      </c>
      <c r="I114" s="483">
        <f t="shared" si="29"/>
        <v>0</v>
      </c>
      <c r="J114" s="483">
        <f t="shared" si="29"/>
        <v>0</v>
      </c>
      <c r="K114" s="483">
        <f t="shared" si="29"/>
        <v>0</v>
      </c>
      <c r="L114" s="483">
        <f t="shared" si="29"/>
        <v>0</v>
      </c>
      <c r="M114" s="483">
        <f t="shared" si="29"/>
        <v>0</v>
      </c>
      <c r="N114" s="483">
        <f t="shared" si="29"/>
        <v>0</v>
      </c>
      <c r="O114" s="488"/>
    </row>
    <row r="115" spans="1:17" s="70" customFormat="1" ht="14">
      <c r="A115" s="72"/>
      <c r="B115" s="74"/>
      <c r="C115" s="81"/>
      <c r="D115" s="75"/>
      <c r="E115" s="75"/>
      <c r="F115" s="75"/>
      <c r="G115" s="75"/>
      <c r="H115" s="75"/>
      <c r="I115" s="75"/>
      <c r="J115" s="75"/>
      <c r="K115" s="494"/>
      <c r="L115" s="495"/>
      <c r="M115" s="495"/>
      <c r="N115" s="495"/>
      <c r="O115" s="496"/>
    </row>
    <row r="116" spans="1:17" s="3" customFormat="1" ht="21" customHeight="1">
      <c r="A116" s="4"/>
      <c r="B116" s="497" t="s">
        <v>620</v>
      </c>
      <c r="C116" s="98"/>
      <c r="D116" s="498"/>
      <c r="E116" s="498"/>
      <c r="F116" s="498"/>
      <c r="G116" s="498"/>
      <c r="H116" s="498"/>
      <c r="I116" s="498"/>
      <c r="J116" s="498"/>
      <c r="K116" s="498"/>
      <c r="L116" s="498"/>
      <c r="M116" s="498"/>
      <c r="N116" s="498"/>
      <c r="O116" s="498"/>
    </row>
    <row r="119" spans="1:17" ht="15.5">
      <c r="B119" s="118" t="s">
        <v>484</v>
      </c>
      <c r="J119" s="18"/>
    </row>
    <row r="120" spans="1:17" s="14" customFormat="1" ht="75.650000000000006" customHeight="1">
      <c r="A120" s="72"/>
      <c r="B120" s="803" t="s">
        <v>681</v>
      </c>
      <c r="C120" s="803"/>
      <c r="D120" s="803"/>
      <c r="E120" s="803"/>
      <c r="F120" s="803"/>
      <c r="G120" s="803"/>
      <c r="H120" s="803"/>
      <c r="I120" s="803"/>
      <c r="J120" s="803"/>
      <c r="K120" s="803"/>
      <c r="L120" s="803"/>
      <c r="M120" s="803"/>
      <c r="N120" s="803"/>
      <c r="O120" s="803"/>
      <c r="P120" s="803"/>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Commercial 50 kW to Large Use</v>
      </c>
      <c r="F122" s="244" t="str">
        <f>'1.  LRAMVA Summary'!G52</f>
        <v>Unmetered Scattered Load</v>
      </c>
      <c r="G122" s="244" t="str">
        <f>'1.  LRAMVA Summary'!H52</f>
        <v>Street Lighting</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4"/>
      <c r="C123" s="585" t="str">
        <f>'1.  LRAMVA Summary'!D53</f>
        <v>kWh</v>
      </c>
      <c r="D123" s="585" t="str">
        <f>'1.  LRAMVA Summary'!E53</f>
        <v>kWh</v>
      </c>
      <c r="E123" s="585" t="str">
        <f>'1.  LRAMVA Summary'!F53</f>
        <v>kW</v>
      </c>
      <c r="F123" s="585" t="str">
        <f>'1.  LRAMVA Summary'!G53</f>
        <v>kWh</v>
      </c>
      <c r="G123" s="585" t="str">
        <f>'1.  LRAMVA Summary'!H53</f>
        <v>kW</v>
      </c>
      <c r="H123" s="585">
        <f>'1.  LRAMVA Summary'!I53</f>
        <v>0</v>
      </c>
      <c r="I123" s="585">
        <f>'1.  LRAMVA Summary'!J53</f>
        <v>0</v>
      </c>
      <c r="J123" s="585">
        <f>'1.  LRAMVA Summary'!K53</f>
        <v>0</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499">
        <v>2011</v>
      </c>
      <c r="C124" s="680">
        <f t="shared" ref="C124:C129" si="30">HLOOKUP(B124,$E$15:$O$114,9,FALSE)</f>
        <v>0</v>
      </c>
      <c r="D124" s="681">
        <f>HLOOKUP(B124,$E$15:$O$114,16,FALSE)</f>
        <v>0</v>
      </c>
      <c r="E124" s="682">
        <f>HLOOKUP(B124,$E$15:$O$114,23,FALSE)</f>
        <v>0</v>
      </c>
      <c r="F124" s="681">
        <f>HLOOKUP(B124,$E$15:$O$114,30,FALSE)</f>
        <v>0</v>
      </c>
      <c r="G124" s="682">
        <f>HLOOKUP(B124,$E$15:$O$114,37,FALSE)</f>
        <v>0</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0">
        <v>2012</v>
      </c>
      <c r="C125" s="683">
        <f t="shared" si="30"/>
        <v>0</v>
      </c>
      <c r="D125" s="684">
        <f>HLOOKUP(B125,$E$15:$O$114,16,FALSE)</f>
        <v>0</v>
      </c>
      <c r="E125" s="685">
        <f>HLOOKUP(B125,$E$15:$O$114,23,FALSE)</f>
        <v>0</v>
      </c>
      <c r="F125" s="684">
        <f>HLOOKUP(B125,$E$15:$O$114,30,FALSE)</f>
        <v>0</v>
      </c>
      <c r="G125" s="685">
        <f>HLOOKUP(B125,$E$15:$O$114,37,FALSE)</f>
        <v>0</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0">
        <v>2013</v>
      </c>
      <c r="C126" s="683">
        <f t="shared" si="30"/>
        <v>0</v>
      </c>
      <c r="D126" s="684">
        <f t="shared" ref="D126:D133" si="32">HLOOKUP(B126,$E$15:$O$114,16,FALSE)</f>
        <v>0</v>
      </c>
      <c r="E126" s="685">
        <f t="shared" ref="E126:E133" si="33">HLOOKUP(B126,$E$15:$O$114,23,FALSE)</f>
        <v>0</v>
      </c>
      <c r="F126" s="684">
        <f t="shared" ref="F126:F133" si="34">HLOOKUP(B126,$E$15:$O$114,30,FALSE)</f>
        <v>0</v>
      </c>
      <c r="G126" s="685">
        <f t="shared" ref="G126:G132" si="35">HLOOKUP(B126,$E$15:$O$114,37,FALSE)</f>
        <v>0</v>
      </c>
      <c r="H126" s="684">
        <f t="shared" ref="H126:H133" si="36">HLOOKUP(B126,$E$15:$O$114,44,FALSE)</f>
        <v>0</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0">
        <v>2014</v>
      </c>
      <c r="C127" s="683">
        <f t="shared" si="30"/>
        <v>0</v>
      </c>
      <c r="D127" s="684">
        <f>HLOOKUP(B127,$E$15:$O$114,16,FALSE)</f>
        <v>0</v>
      </c>
      <c r="E127" s="685">
        <f>HLOOKUP(B127,$E$15:$O$114,23,FALSE)</f>
        <v>0</v>
      </c>
      <c r="F127" s="684">
        <f>HLOOKUP(B127,$E$15:$O$114,30,FALSE)</f>
        <v>0</v>
      </c>
      <c r="G127" s="685">
        <f>HLOOKUP(B127,$E$15:$O$114,37,FALSE)</f>
        <v>0</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0">
        <v>2015</v>
      </c>
      <c r="C128" s="683">
        <f t="shared" si="30"/>
        <v>2.3400000000000001E-2</v>
      </c>
      <c r="D128" s="684">
        <f t="shared" si="32"/>
        <v>2.1000000000000001E-2</v>
      </c>
      <c r="E128" s="685">
        <f t="shared" si="33"/>
        <v>3.4569000000000001</v>
      </c>
      <c r="F128" s="684">
        <f t="shared" si="34"/>
        <v>2.1899999999999999E-2</v>
      </c>
      <c r="G128" s="685">
        <f t="shared" si="35"/>
        <v>3.9996999999999998</v>
      </c>
      <c r="H128" s="684">
        <f t="shared" si="36"/>
        <v>0</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0">
        <v>2016</v>
      </c>
      <c r="C129" s="683">
        <f t="shared" si="30"/>
        <v>0</v>
      </c>
      <c r="D129" s="684">
        <f t="shared" si="32"/>
        <v>0</v>
      </c>
      <c r="E129" s="685">
        <f t="shared" si="33"/>
        <v>0</v>
      </c>
      <c r="F129" s="684">
        <f t="shared" si="34"/>
        <v>0</v>
      </c>
      <c r="G129" s="685">
        <f t="shared" si="35"/>
        <v>0</v>
      </c>
      <c r="H129" s="684">
        <f t="shared" si="36"/>
        <v>0</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c r="B130" s="500">
        <v>2017</v>
      </c>
      <c r="C130" s="683">
        <f>HLOOKUP(B130,$E$15:$O$114,9,FALSE)</f>
        <v>0</v>
      </c>
      <c r="D130" s="684">
        <f t="shared" si="32"/>
        <v>0</v>
      </c>
      <c r="E130" s="685">
        <f t="shared" si="33"/>
        <v>0</v>
      </c>
      <c r="F130" s="684">
        <f t="shared" si="34"/>
        <v>0</v>
      </c>
      <c r="G130" s="685">
        <f t="shared" si="35"/>
        <v>0</v>
      </c>
      <c r="H130" s="684">
        <f t="shared" si="36"/>
        <v>0</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c r="B131" s="500">
        <v>2018</v>
      </c>
      <c r="C131" s="683">
        <f t="shared" ref="C131:C133" si="44">HLOOKUP(B131,$E$15:$O$114,9,FALSE)</f>
        <v>0</v>
      </c>
      <c r="D131" s="684">
        <f t="shared" si="32"/>
        <v>0</v>
      </c>
      <c r="E131" s="685">
        <f t="shared" si="33"/>
        <v>0</v>
      </c>
      <c r="F131" s="684">
        <f t="shared" si="34"/>
        <v>0</v>
      </c>
      <c r="G131" s="685">
        <f t="shared" si="35"/>
        <v>0</v>
      </c>
      <c r="H131" s="684">
        <f t="shared" si="36"/>
        <v>0</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hidden="1">
      <c r="B132" s="500">
        <v>2019</v>
      </c>
      <c r="C132" s="683">
        <f t="shared" si="44"/>
        <v>0</v>
      </c>
      <c r="D132" s="684">
        <f t="shared" si="32"/>
        <v>0</v>
      </c>
      <c r="E132" s="685">
        <f t="shared" si="33"/>
        <v>0</v>
      </c>
      <c r="F132" s="684">
        <f t="shared" si="34"/>
        <v>0</v>
      </c>
      <c r="G132" s="685">
        <f t="shared" si="35"/>
        <v>0</v>
      </c>
      <c r="H132" s="684">
        <f t="shared" si="36"/>
        <v>0</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hidden="1">
      <c r="B133" s="501">
        <v>2020</v>
      </c>
      <c r="C133" s="686">
        <f t="shared" si="44"/>
        <v>0</v>
      </c>
      <c r="D133" s="687">
        <f t="shared" si="32"/>
        <v>0</v>
      </c>
      <c r="E133" s="688">
        <f t="shared" si="33"/>
        <v>0</v>
      </c>
      <c r="F133" s="687">
        <f t="shared" si="34"/>
        <v>0</v>
      </c>
      <c r="G133" s="688">
        <f>HLOOKUP(B133,$E$15:$O$114,37,FALSE)</f>
        <v>0</v>
      </c>
      <c r="H133" s="687">
        <f t="shared" si="36"/>
        <v>0</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7" t="s">
        <v>637</v>
      </c>
      <c r="C134" s="597"/>
      <c r="D134" s="598"/>
      <c r="E134" s="599"/>
      <c r="F134" s="598"/>
      <c r="G134" s="598"/>
      <c r="H134" s="598"/>
      <c r="I134" s="598"/>
      <c r="J134" s="598"/>
      <c r="K134" s="598"/>
      <c r="L134" s="598"/>
      <c r="M134" s="598"/>
      <c r="N134" s="598"/>
      <c r="O134" s="598"/>
      <c r="P134" s="598"/>
    </row>
    <row r="136" spans="2:16">
      <c r="B136" s="591"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8"/>
  <sheetViews>
    <sheetView topLeftCell="A10" zoomScale="90" zoomScaleNormal="90" workbookViewId="0">
      <selection activeCell="B18" sqref="B18"/>
    </sheetView>
  </sheetViews>
  <sheetFormatPr defaultColWidth="9.1796875" defaultRowHeight="14.5"/>
  <cols>
    <col min="1" max="16384" width="9.1796875" style="12"/>
  </cols>
  <sheetData>
    <row r="14" spans="2:24" ht="15.5">
      <c r="B14" s="587" t="s">
        <v>505</v>
      </c>
    </row>
    <row r="15" spans="2:24" ht="15.5">
      <c r="B15" s="587"/>
    </row>
    <row r="16" spans="2:24" s="667" customFormat="1" ht="28.5" customHeight="1">
      <c r="B16" s="809" t="s">
        <v>640</v>
      </c>
      <c r="C16" s="809"/>
      <c r="D16" s="809"/>
      <c r="E16" s="809"/>
      <c r="F16" s="809"/>
      <c r="G16" s="809"/>
      <c r="H16" s="809"/>
      <c r="I16" s="809"/>
      <c r="J16" s="809"/>
      <c r="K16" s="809"/>
      <c r="L16" s="809"/>
      <c r="M16" s="809"/>
      <c r="N16" s="809"/>
      <c r="O16" s="809"/>
      <c r="P16" s="809"/>
      <c r="Q16" s="809"/>
      <c r="R16" s="809"/>
      <c r="S16" s="809"/>
      <c r="T16" s="809"/>
      <c r="U16" s="809"/>
      <c r="V16" s="809"/>
      <c r="W16" s="809"/>
      <c r="X16" s="809"/>
    </row>
    <row r="18" spans="2:2">
      <c r="B18" s="12" t="s">
        <v>765</v>
      </c>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534"/>
  <sheetViews>
    <sheetView topLeftCell="A10" zoomScale="70" zoomScaleNormal="70" zoomScaleSheetLayoutView="80" zoomScalePageLayoutView="85" workbookViewId="0">
      <selection activeCell="G5" sqref="G5"/>
    </sheetView>
  </sheetViews>
  <sheetFormatPr defaultColWidth="9.1796875" defaultRowHeight="14" outlineLevelRow="1" outlineLevelCol="1"/>
  <cols>
    <col min="1" max="1" width="4.7265625" style="508" customWidth="1"/>
    <col min="2" max="2" width="43.7265625" style="254" customWidth="1"/>
    <col min="3" max="3" width="14" style="254" customWidth="1"/>
    <col min="4" max="4" width="18.1796875" style="253" customWidth="1"/>
    <col min="5" max="13" width="12.453125" style="253" bestFit="1" customWidth="1" outlineLevel="1"/>
    <col min="14" max="14" width="12.453125" style="253" customWidth="1" outlineLevel="1"/>
    <col min="15" max="15" width="17.54296875" style="253" customWidth="1"/>
    <col min="16" max="24" width="9.453125" style="253" customWidth="1" outlineLevel="1"/>
    <col min="25" max="25" width="15.81640625" style="255" bestFit="1" customWidth="1"/>
    <col min="26" max="26" width="16.453125" style="255" bestFit="1" customWidth="1"/>
    <col min="27" max="27" width="22.54296875" style="255" bestFit="1" customWidth="1"/>
    <col min="28" max="28" width="17.54296875" style="255" customWidth="1"/>
    <col min="29" max="35" width="14.54296875" style="255" customWidth="1"/>
    <col min="36" max="38" width="15" style="255" customWidth="1"/>
    <col min="39" max="39" width="18.26953125" style="256" bestFit="1" customWidth="1"/>
    <col min="40" max="40" width="14.54296875" style="253" customWidth="1"/>
    <col min="41" max="41" width="14.81640625" style="253" customWidth="1"/>
    <col min="42" max="42" width="14" style="253" customWidth="1"/>
    <col min="43" max="43" width="9.7265625" style="253" customWidth="1"/>
    <col min="44" max="44" width="11.1796875" style="253" customWidth="1"/>
    <col min="45" max="45" width="12.1796875" style="253" customWidth="1"/>
    <col min="46" max="46" width="6.453125" style="253" bestFit="1" customWidth="1"/>
    <col min="47" max="51" width="9.1796875" style="253"/>
    <col min="52" max="52" width="6.453125" style="253" bestFit="1" customWidth="1"/>
    <col min="53" max="16384" width="9.1796875" style="253"/>
  </cols>
  <sheetData>
    <row r="1" spans="1:39" ht="164.25" customHeight="1"/>
    <row r="2" spans="1:39" ht="23.25" customHeight="1" thickBot="1"/>
    <row r="3" spans="1:39" ht="25.5" customHeight="1" thickBot="1">
      <c r="B3" s="810" t="s">
        <v>171</v>
      </c>
      <c r="C3" s="257" t="s">
        <v>175</v>
      </c>
      <c r="D3" s="506"/>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10"/>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4"/>
      <c r="C5" s="807" t="s">
        <v>551</v>
      </c>
      <c r="D5" s="808"/>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10" t="s">
        <v>505</v>
      </c>
      <c r="C7" s="811" t="s">
        <v>638</v>
      </c>
      <c r="D7" s="811"/>
      <c r="E7" s="811"/>
      <c r="F7" s="811"/>
      <c r="G7" s="811"/>
      <c r="H7" s="811"/>
      <c r="I7" s="811"/>
      <c r="J7" s="811"/>
      <c r="K7" s="811"/>
      <c r="L7" s="811"/>
      <c r="M7" s="811"/>
      <c r="N7" s="811"/>
      <c r="O7" s="811"/>
      <c r="P7" s="811"/>
      <c r="Q7" s="811"/>
      <c r="R7" s="811"/>
      <c r="S7" s="811"/>
      <c r="T7" s="811"/>
      <c r="U7" s="811"/>
      <c r="V7" s="811"/>
      <c r="W7" s="811"/>
      <c r="X7" s="811"/>
      <c r="Y7" s="605"/>
      <c r="Z7" s="605"/>
      <c r="AA7" s="605"/>
      <c r="AB7" s="605"/>
      <c r="AC7" s="605"/>
      <c r="AD7" s="605"/>
      <c r="AE7" s="270"/>
      <c r="AF7" s="270"/>
      <c r="AG7" s="270"/>
      <c r="AH7" s="270"/>
      <c r="AI7" s="270"/>
      <c r="AJ7" s="270"/>
      <c r="AK7" s="270"/>
      <c r="AL7" s="270"/>
    </row>
    <row r="8" spans="1:39" s="271" customFormat="1" ht="58.5" customHeight="1">
      <c r="A8" s="508"/>
      <c r="B8" s="810"/>
      <c r="C8" s="811" t="s">
        <v>576</v>
      </c>
      <c r="D8" s="811"/>
      <c r="E8" s="811"/>
      <c r="F8" s="811"/>
      <c r="G8" s="811"/>
      <c r="H8" s="811"/>
      <c r="I8" s="811"/>
      <c r="J8" s="811"/>
      <c r="K8" s="811"/>
      <c r="L8" s="811"/>
      <c r="M8" s="811"/>
      <c r="N8" s="811"/>
      <c r="O8" s="811"/>
      <c r="P8" s="811"/>
      <c r="Q8" s="811"/>
      <c r="R8" s="811"/>
      <c r="S8" s="811"/>
      <c r="T8" s="811"/>
      <c r="U8" s="811"/>
      <c r="V8" s="811"/>
      <c r="W8" s="811"/>
      <c r="X8" s="811"/>
      <c r="Y8" s="605"/>
      <c r="Z8" s="605"/>
      <c r="AA8" s="605"/>
      <c r="AB8" s="605"/>
      <c r="AC8" s="605"/>
      <c r="AD8" s="605"/>
      <c r="AE8" s="272"/>
      <c r="AF8" s="255"/>
      <c r="AG8" s="255"/>
      <c r="AH8" s="255"/>
      <c r="AI8" s="255"/>
      <c r="AJ8" s="255"/>
      <c r="AK8" s="255"/>
      <c r="AL8" s="255"/>
      <c r="AM8" s="256"/>
    </row>
    <row r="9" spans="1:39" s="271" customFormat="1" ht="57.75" customHeight="1">
      <c r="A9" s="508"/>
      <c r="B9" s="273"/>
      <c r="C9" s="811" t="s">
        <v>575</v>
      </c>
      <c r="D9" s="811"/>
      <c r="E9" s="811"/>
      <c r="F9" s="811"/>
      <c r="G9" s="811"/>
      <c r="H9" s="811"/>
      <c r="I9" s="811"/>
      <c r="J9" s="811"/>
      <c r="K9" s="811"/>
      <c r="L9" s="811"/>
      <c r="M9" s="811"/>
      <c r="N9" s="811"/>
      <c r="O9" s="811"/>
      <c r="P9" s="811"/>
      <c r="Q9" s="811"/>
      <c r="R9" s="811"/>
      <c r="S9" s="811"/>
      <c r="T9" s="811"/>
      <c r="U9" s="811"/>
      <c r="V9" s="811"/>
      <c r="W9" s="811"/>
      <c r="X9" s="811"/>
      <c r="Y9" s="605"/>
      <c r="Z9" s="605"/>
      <c r="AA9" s="605"/>
      <c r="AB9" s="605"/>
      <c r="AC9" s="605"/>
      <c r="AD9" s="605"/>
      <c r="AE9" s="272"/>
      <c r="AF9" s="255"/>
      <c r="AG9" s="255"/>
      <c r="AH9" s="255"/>
      <c r="AI9" s="255"/>
      <c r="AJ9" s="255"/>
      <c r="AK9" s="255"/>
      <c r="AL9" s="255"/>
      <c r="AM9" s="256"/>
    </row>
    <row r="10" spans="1:39" ht="41.25" customHeight="1">
      <c r="B10" s="275"/>
      <c r="C10" s="811" t="s">
        <v>641</v>
      </c>
      <c r="D10" s="811"/>
      <c r="E10" s="811"/>
      <c r="F10" s="811"/>
      <c r="G10" s="811"/>
      <c r="H10" s="811"/>
      <c r="I10" s="811"/>
      <c r="J10" s="811"/>
      <c r="K10" s="811"/>
      <c r="L10" s="811"/>
      <c r="M10" s="811"/>
      <c r="N10" s="811"/>
      <c r="O10" s="811"/>
      <c r="P10" s="811"/>
      <c r="Q10" s="811"/>
      <c r="R10" s="811"/>
      <c r="S10" s="811"/>
      <c r="T10" s="811"/>
      <c r="U10" s="811"/>
      <c r="V10" s="811"/>
      <c r="W10" s="811"/>
      <c r="X10" s="811"/>
      <c r="Y10" s="605"/>
      <c r="Z10" s="605"/>
      <c r="AA10" s="605"/>
      <c r="AB10" s="605"/>
      <c r="AC10" s="605"/>
      <c r="AD10" s="605"/>
      <c r="AE10" s="272"/>
      <c r="AF10" s="276"/>
      <c r="AG10" s="276"/>
      <c r="AH10" s="276"/>
      <c r="AI10" s="276"/>
      <c r="AJ10" s="276"/>
      <c r="AK10" s="276"/>
      <c r="AL10" s="276"/>
    </row>
    <row r="11" spans="1:39" ht="53.25" customHeight="1">
      <c r="C11" s="811" t="s">
        <v>626</v>
      </c>
      <c r="D11" s="811"/>
      <c r="E11" s="811"/>
      <c r="F11" s="811"/>
      <c r="G11" s="811"/>
      <c r="H11" s="811"/>
      <c r="I11" s="811"/>
      <c r="J11" s="811"/>
      <c r="K11" s="811"/>
      <c r="L11" s="811"/>
      <c r="M11" s="811"/>
      <c r="N11" s="811"/>
      <c r="O11" s="811"/>
      <c r="P11" s="811"/>
      <c r="Q11" s="811"/>
      <c r="R11" s="811"/>
      <c r="S11" s="811"/>
      <c r="T11" s="811"/>
      <c r="U11" s="811"/>
      <c r="V11" s="811"/>
      <c r="W11" s="811"/>
      <c r="X11" s="811"/>
      <c r="Y11" s="605"/>
      <c r="Z11" s="605"/>
      <c r="AA11" s="605"/>
      <c r="AB11" s="605"/>
      <c r="AC11" s="605"/>
      <c r="AD11" s="605"/>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10" t="s">
        <v>527</v>
      </c>
      <c r="C13" s="590" t="s">
        <v>522</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2"/>
      <c r="AF13" s="276"/>
      <c r="AG13" s="276"/>
      <c r="AH13" s="276"/>
      <c r="AI13" s="276"/>
      <c r="AJ13" s="276"/>
      <c r="AK13" s="276"/>
      <c r="AL13" s="276"/>
      <c r="AM13" s="253"/>
    </row>
    <row r="14" spans="1:39" ht="20.25" customHeight="1">
      <c r="B14" s="810"/>
      <c r="C14" s="590" t="s">
        <v>523</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2"/>
      <c r="AF14" s="276"/>
      <c r="AG14" s="276"/>
      <c r="AH14" s="276"/>
      <c r="AI14" s="276"/>
      <c r="AJ14" s="276"/>
      <c r="AK14" s="276"/>
      <c r="AL14" s="276"/>
      <c r="AM14" s="253"/>
    </row>
    <row r="15" spans="1:39" ht="20.25" customHeight="1">
      <c r="C15" s="590" t="s">
        <v>524</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2"/>
      <c r="AF15" s="276"/>
      <c r="AG15" s="276"/>
      <c r="AH15" s="276"/>
      <c r="AI15" s="276"/>
      <c r="AJ15" s="276"/>
      <c r="AK15" s="276"/>
      <c r="AL15" s="276"/>
      <c r="AM15" s="253"/>
    </row>
    <row r="16" spans="1:39" ht="20.25" customHeight="1">
      <c r="C16" s="590" t="s">
        <v>525</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5">
      <c r="B18" s="280" t="s">
        <v>241</v>
      </c>
      <c r="C18" s="281"/>
      <c r="E18" s="589"/>
      <c r="O18" s="281"/>
      <c r="Y18" s="270"/>
      <c r="Z18" s="267"/>
      <c r="AA18" s="267"/>
      <c r="AB18" s="267"/>
      <c r="AC18" s="267"/>
      <c r="AD18" s="267"/>
      <c r="AE18" s="267"/>
      <c r="AF18" s="267"/>
      <c r="AG18" s="267"/>
      <c r="AH18" s="267"/>
      <c r="AI18" s="267"/>
      <c r="AJ18" s="267"/>
      <c r="AK18" s="267"/>
      <c r="AL18" s="267"/>
      <c r="AM18" s="282"/>
    </row>
    <row r="19" spans="1:39" s="283" customFormat="1" ht="36" customHeight="1">
      <c r="A19" s="508"/>
      <c r="B19" s="812" t="s">
        <v>211</v>
      </c>
      <c r="C19" s="814" t="s">
        <v>33</v>
      </c>
      <c r="D19" s="284" t="s">
        <v>422</v>
      </c>
      <c r="E19" s="816" t="s">
        <v>209</v>
      </c>
      <c r="F19" s="817"/>
      <c r="G19" s="817"/>
      <c r="H19" s="817"/>
      <c r="I19" s="817"/>
      <c r="J19" s="817"/>
      <c r="K19" s="817"/>
      <c r="L19" s="817"/>
      <c r="M19" s="818"/>
      <c r="N19" s="822" t="s">
        <v>213</v>
      </c>
      <c r="O19" s="284" t="s">
        <v>423</v>
      </c>
      <c r="P19" s="816" t="s">
        <v>212</v>
      </c>
      <c r="Q19" s="817"/>
      <c r="R19" s="817"/>
      <c r="S19" s="817"/>
      <c r="T19" s="817"/>
      <c r="U19" s="817"/>
      <c r="V19" s="817"/>
      <c r="W19" s="817"/>
      <c r="X19" s="818"/>
      <c r="Y19" s="819" t="s">
        <v>243</v>
      </c>
      <c r="Z19" s="820"/>
      <c r="AA19" s="820"/>
      <c r="AB19" s="820"/>
      <c r="AC19" s="820"/>
      <c r="AD19" s="820"/>
      <c r="AE19" s="820"/>
      <c r="AF19" s="820"/>
      <c r="AG19" s="820"/>
      <c r="AH19" s="820"/>
      <c r="AI19" s="820"/>
      <c r="AJ19" s="820"/>
      <c r="AK19" s="820"/>
      <c r="AL19" s="820"/>
      <c r="AM19" s="821"/>
    </row>
    <row r="20" spans="1:39" s="283" customFormat="1" ht="59.25" customHeight="1">
      <c r="A20" s="508"/>
      <c r="B20" s="813"/>
      <c r="C20" s="815"/>
      <c r="D20" s="285">
        <v>2011</v>
      </c>
      <c r="E20" s="285">
        <v>2012</v>
      </c>
      <c r="F20" s="285">
        <v>2013</v>
      </c>
      <c r="G20" s="285">
        <v>2014</v>
      </c>
      <c r="H20" s="285">
        <v>2015</v>
      </c>
      <c r="I20" s="285">
        <v>2016</v>
      </c>
      <c r="J20" s="285">
        <v>2017</v>
      </c>
      <c r="K20" s="285">
        <v>2018</v>
      </c>
      <c r="L20" s="285">
        <v>2019</v>
      </c>
      <c r="M20" s="285">
        <v>2020</v>
      </c>
      <c r="N20" s="823"/>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Commercial 50 kW to Large Use</v>
      </c>
      <c r="AB20" s="286" t="str">
        <f>'1.  LRAMVA Summary'!G52</f>
        <v>Unmetered Scattered Load</v>
      </c>
      <c r="AC20" s="286" t="str">
        <f>'1.  LRAMVA Summary'!H52</f>
        <v>Street Lighting</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9"/>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kWh</v>
      </c>
      <c r="AC21" s="291" t="str">
        <f>'1.  LRAMVA Summary'!H53</f>
        <v>kW</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8">
        <v>1</v>
      </c>
      <c r="B22" s="294" t="s">
        <v>1</v>
      </c>
      <c r="C22" s="291" t="s">
        <v>25</v>
      </c>
      <c r="D22" s="295">
        <f>SUMIFS('7.  Persistence Report'!AQ$27:AQ$500,'7.  Persistence Report'!$D$27:$D$500,$B22,'7.  Persistence Report'!$C$27:$C$500,"&lt;&gt;Pre-2011 Programs Completed in 2011",'7.  Persistence Report'!$J$27:$J$500,"&lt;&gt;Adjustment",'7.  Persistence Report'!$H$27:$H$500,"&lt;=2011")</f>
        <v>1754416</v>
      </c>
      <c r="E22" s="295">
        <f>SUMIFS('7.  Persistence Report'!AR$27:AR$500,'7.  Persistence Report'!$D$27:$D$500,$B22,'7.  Persistence Report'!$C$27:$C$500,"&lt;&gt;Pre-2011 Programs Completed in 2011",'7.  Persistence Report'!$J$27:$J$500,"&lt;&gt;Adjustment",'7.  Persistence Report'!$H$27:$H$500,"&lt;=2011")</f>
        <v>1754416</v>
      </c>
      <c r="F22" s="295">
        <f>SUMIFS('7.  Persistence Report'!AS$27:AS$500,'7.  Persistence Report'!$D$27:$D$500,$B22,'7.  Persistence Report'!$C$27:$C$500,"&lt;&gt;Pre-2011 Programs Completed in 2011",'7.  Persistence Report'!$J$27:$J$500,"&lt;&gt;Adjustment",'7.  Persistence Report'!$H$27:$H$500,"&lt;=2011")</f>
        <v>1754416</v>
      </c>
      <c r="G22" s="295">
        <f>SUMIFS('7.  Persistence Report'!AT$27:AT$500,'7.  Persistence Report'!$D$27:$D$500,$B22,'7.  Persistence Report'!$C$27:$C$500,"&lt;&gt;Pre-2011 Programs Completed in 2011",'7.  Persistence Report'!$J$27:$J$500,"&lt;&gt;Adjustment",'7.  Persistence Report'!$H$27:$H$500,"&lt;=2011")</f>
        <v>1747243</v>
      </c>
      <c r="H22" s="295">
        <f>SUMIFS('7.  Persistence Report'!AU$27:AU$500,'7.  Persistence Report'!$D$27:$D$500,$B22,'7.  Persistence Report'!$C$27:$C$500,"&lt;&gt;Pre-2011 Programs Completed in 2011",'7.  Persistence Report'!$J$27:$J$500,"&lt;&gt;Adjustment",'7.  Persistence Report'!$H$27:$H$500,"&lt;=2011")</f>
        <v>1219578</v>
      </c>
      <c r="I22" s="295">
        <f>SUMIFS('7.  Persistence Report'!AV$27:AV$500,'7.  Persistence Report'!$D$27:$D$500,$B22,'7.  Persistence Report'!$C$27:$C$500,"&lt;&gt;Pre-2011 Programs Completed in 2011",'7.  Persistence Report'!$J$27:$J$500,"&lt;&gt;Adjustment",'7.  Persistence Report'!$H$27:$H$500,"&lt;=2011")</f>
        <v>0</v>
      </c>
      <c r="J22" s="295">
        <f>SUMIFS('7.  Persistence Report'!AW$27:AW$500,'7.  Persistence Report'!$D$27:$D$500,$B22,'7.  Persistence Report'!$C$27:$C$500,"&lt;&gt;Pre-2011 Programs Completed in 2011",'7.  Persistence Report'!$J$27:$J$500,"&lt;&gt;Adjustment",'7.  Persistence Report'!$H$27:$H$500,"&lt;=2011")</f>
        <v>0</v>
      </c>
      <c r="K22" s="295">
        <f>SUMIFS('7.  Persistence Report'!AX$27:AX$500,'7.  Persistence Report'!$D$27:$D$500,$B22,'7.  Persistence Report'!$C$27:$C$500,"&lt;&gt;Pre-2011 Programs Completed in 2011",'7.  Persistence Report'!$J$27:$J$500,"&lt;&gt;Adjustment",'7.  Persistence Report'!$H$27:$H$500,"&lt;=2011")</f>
        <v>0</v>
      </c>
      <c r="L22" s="295">
        <f>SUMIFS('7.  Persistence Report'!AY$27:AY$500,'7.  Persistence Report'!$D$27:$D$500,$B22,'7.  Persistence Report'!$C$27:$C$500,"&lt;&gt;Pre-2011 Programs Completed in 2011",'7.  Persistence Report'!$J$27:$J$500,"&lt;&gt;Adjustment",'7.  Persistence Report'!$H$27:$H$500,"&lt;=2011")</f>
        <v>0</v>
      </c>
      <c r="M22" s="295">
        <f>SUMIFS('7.  Persistence Report'!AZ$27:AZ$500,'7.  Persistence Report'!$D$27:$D$500,$B22,'7.  Persistence Report'!$C$27:$C$500,"&lt;&gt;Pre-2011 Programs Completed in 2011",'7.  Persistence Report'!$J$27:$J$500,"&lt;&gt;Adjustment",'7.  Persistence Report'!$H$27:$H$500,"&lt;=2011")</f>
        <v>0</v>
      </c>
      <c r="N22" s="291"/>
      <c r="O22" s="295">
        <f>SUMIFS('7.  Persistence Report'!L$27:L$500,'7.  Persistence Report'!$D$27:$D$500,$B22,'7.  Persistence Report'!$C$27:$C$500,"&lt;&gt;Pre-2011 Programs Completed in 2011",'7.  Persistence Report'!$J$27:$J$500,"&lt;&gt;Adjustment",'7.  Persistence Report'!$H$27:$H$500,"&lt;=2011")</f>
        <v>246</v>
      </c>
      <c r="P22" s="295">
        <f>SUMIFS('7.  Persistence Report'!M$27:M$500,'7.  Persistence Report'!$D$27:$D$500,$B22,'7.  Persistence Report'!$C$27:$C$500,"&lt;&gt;Pre-2011 Programs Completed in 2011",'7.  Persistence Report'!$J$27:$J$500,"&lt;&gt;Adjustment",'7.  Persistence Report'!$H$27:$H$500,"&lt;=2011")</f>
        <v>246</v>
      </c>
      <c r="Q22" s="295">
        <f>SUMIFS('7.  Persistence Report'!N$27:N$500,'7.  Persistence Report'!$D$27:$D$500,$B22,'7.  Persistence Report'!$C$27:$C$500,"&lt;&gt;Pre-2011 Programs Completed in 2011",'7.  Persistence Report'!$J$27:$J$500,"&lt;&gt;Adjustment",'7.  Persistence Report'!$H$27:$H$500,"&lt;=2011")</f>
        <v>246</v>
      </c>
      <c r="R22" s="295">
        <f>SUMIFS('7.  Persistence Report'!O$27:O$500,'7.  Persistence Report'!$D$27:$D$500,$B22,'7.  Persistence Report'!$C$27:$C$500,"&lt;&gt;Pre-2011 Programs Completed in 2011",'7.  Persistence Report'!$J$27:$J$500,"&lt;&gt;Adjustment",'7.  Persistence Report'!$H$27:$H$500,"&lt;=2011")</f>
        <v>238</v>
      </c>
      <c r="S22" s="295">
        <f>SUMIFS('7.  Persistence Report'!P$27:P$500,'7.  Persistence Report'!$D$27:$D$500,$B22,'7.  Persistence Report'!$C$27:$C$500,"&lt;&gt;Pre-2011 Programs Completed in 2011",'7.  Persistence Report'!$J$27:$J$500,"&lt;&gt;Adjustment",'7.  Persistence Report'!$H$27:$H$500,"&lt;=2011")</f>
        <v>160</v>
      </c>
      <c r="T22" s="295">
        <f>SUMIFS('7.  Persistence Report'!Q$27:Q$500,'7.  Persistence Report'!$D$27:$D$500,$B22,'7.  Persistence Report'!$C$27:$C$500,"&lt;&gt;Pre-2011 Programs Completed in 2011",'7.  Persistence Report'!$J$27:$J$500,"&lt;&gt;Adjustment",'7.  Persistence Report'!$H$27:$H$500,"&lt;=2011")</f>
        <v>0</v>
      </c>
      <c r="U22" s="295">
        <f>SUMIFS('7.  Persistence Report'!R$27:R$500,'7.  Persistence Report'!$D$27:$D$500,$B22,'7.  Persistence Report'!$C$27:$C$500,"&lt;&gt;Pre-2011 Programs Completed in 2011",'7.  Persistence Report'!$J$27:$J$500,"&lt;&gt;Adjustment",'7.  Persistence Report'!$H$27:$H$500,"&lt;=2011")</f>
        <v>0</v>
      </c>
      <c r="V22" s="295">
        <f>SUMIFS('7.  Persistence Report'!S$27:S$500,'7.  Persistence Report'!$D$27:$D$500,$B22,'7.  Persistence Report'!$C$27:$C$500,"&lt;&gt;Pre-2011 Programs Completed in 2011",'7.  Persistence Report'!$J$27:$J$500,"&lt;&gt;Adjustment",'7.  Persistence Report'!$H$27:$H$500,"&lt;=2011")</f>
        <v>0</v>
      </c>
      <c r="W22" s="295">
        <f>SUMIFS('7.  Persistence Report'!T$27:T$500,'7.  Persistence Report'!$D$27:$D$500,$B22,'7.  Persistence Report'!$C$27:$C$500,"&lt;&gt;Pre-2011 Programs Completed in 2011",'7.  Persistence Report'!$J$27:$J$500,"&lt;&gt;Adjustment",'7.  Persistence Report'!$H$27:$H$500,"&lt;=2011")</f>
        <v>0</v>
      </c>
      <c r="X22" s="295">
        <f>SUMIFS('7.  Persistence Report'!U$27:U$500,'7.  Persistence Report'!$D$27:$D$500,$B22,'7.  Persistence Report'!$C$27:$C$500,"&lt;&gt;Pre-2011 Programs Completed in 2011",'7.  Persistence Report'!$J$27:$J$500,"&lt;&gt;Adjustment",'7.  Persistence Report'!$H$27:$H$500,"&lt;=2011")</f>
        <v>0</v>
      </c>
      <c r="Y22" s="410">
        <f>Y279</f>
        <v>1</v>
      </c>
      <c r="Z22" s="410">
        <f t="shared" ref="Z22:AA22" si="0">Z279</f>
        <v>0</v>
      </c>
      <c r="AA22" s="410">
        <f t="shared" si="0"/>
        <v>0</v>
      </c>
      <c r="AB22" s="410"/>
      <c r="AC22" s="410"/>
      <c r="AD22" s="410"/>
      <c r="AE22" s="410"/>
      <c r="AF22" s="410"/>
      <c r="AG22" s="410"/>
      <c r="AH22" s="410"/>
      <c r="AI22" s="410"/>
      <c r="AJ22" s="410"/>
      <c r="AK22" s="410"/>
      <c r="AL22" s="410"/>
      <c r="AM22" s="296">
        <f>SUM(Y22:AL22)</f>
        <v>1</v>
      </c>
    </row>
    <row r="23" spans="1:39" s="283" customFormat="1" ht="15.5" outlineLevel="1">
      <c r="A23" s="508"/>
      <c r="B23" s="294" t="s">
        <v>214</v>
      </c>
      <c r="C23" s="291" t="s">
        <v>163</v>
      </c>
      <c r="D23" s="295">
        <f>SUMIFS('7.  Persistence Report'!AQ$27:AQ$500,'7.  Persistence Report'!$D$27:$D$500,$B22,'7.  Persistence Report'!$C$27:$C$500,"&lt;&gt;Pre-2011 Programs Completed in 2011",'7.  Persistence Report'!$J$27:$J$500,"Adjustment",'7.  Persistence Report'!$H$27:$H$500,"&lt;=2011")</f>
        <v>0</v>
      </c>
      <c r="E23" s="295">
        <f>SUMIFS('7.  Persistence Report'!AR$27:AR$500,'7.  Persistence Report'!$D$27:$D$500,$B22,'7.  Persistence Report'!$C$27:$C$500,"&lt;&gt;Pre-2011 Programs Completed in 2011",'7.  Persistence Report'!$J$27:$J$500,"Adjustment",'7.  Persistence Report'!$H$27:$H$500,"&lt;=2011")</f>
        <v>0</v>
      </c>
      <c r="F23" s="295">
        <f>SUMIFS('7.  Persistence Report'!AS$27:AS$500,'7.  Persistence Report'!$D$27:$D$500,$B22,'7.  Persistence Report'!$C$27:$C$500,"&lt;&gt;Pre-2011 Programs Completed in 2011",'7.  Persistence Report'!$J$27:$J$500,"Adjustment",'7.  Persistence Report'!$H$27:$H$500,"&lt;=2011")</f>
        <v>0</v>
      </c>
      <c r="G23" s="295">
        <f>SUMIFS('7.  Persistence Report'!AT$27:AT$500,'7.  Persistence Report'!$D$27:$D$500,$B22,'7.  Persistence Report'!$C$27:$C$500,"&lt;&gt;Pre-2011 Programs Completed in 2011",'7.  Persistence Report'!$J$27:$J$500,"Adjustment",'7.  Persistence Report'!$H$27:$H$500,"&lt;=2011")</f>
        <v>0</v>
      </c>
      <c r="H23" s="295">
        <f>SUMIFS('7.  Persistence Report'!AU$27:AU$500,'7.  Persistence Report'!$D$27:$D$500,$B22,'7.  Persistence Report'!$C$27:$C$500,"&lt;&gt;Pre-2011 Programs Completed in 2011",'7.  Persistence Report'!$J$27:$J$500,"Adjustment",'7.  Persistence Report'!$H$27:$H$500,"&lt;=2011")</f>
        <v>0</v>
      </c>
      <c r="I23" s="295">
        <f>SUMIFS('7.  Persistence Report'!AV$27:AV$500,'7.  Persistence Report'!$D$27:$D$500,$B22,'7.  Persistence Report'!$C$27:$C$500,"&lt;&gt;Pre-2011 Programs Completed in 2011",'7.  Persistence Report'!$J$27:$J$500,"Adjustment",'7.  Persistence Report'!$H$27:$H$500,"&lt;=2011")</f>
        <v>0</v>
      </c>
      <c r="J23" s="295">
        <f>SUMIFS('7.  Persistence Report'!AW$27:AW$500,'7.  Persistence Report'!$D$27:$D$500,$B22,'7.  Persistence Report'!$C$27:$C$500,"&lt;&gt;Pre-2011 Programs Completed in 2011",'7.  Persistence Report'!$J$27:$J$500,"Adjustment",'7.  Persistence Report'!$H$27:$H$500,"&lt;=2011")</f>
        <v>0</v>
      </c>
      <c r="K23" s="295">
        <f>SUMIFS('7.  Persistence Report'!AX$27:AX$500,'7.  Persistence Report'!$D$27:$D$500,$B22,'7.  Persistence Report'!$C$27:$C$500,"&lt;&gt;Pre-2011 Programs Completed in 2011",'7.  Persistence Report'!$J$27:$J$500,"Adjustment",'7.  Persistence Report'!$H$27:$H$500,"&lt;=2011")</f>
        <v>0</v>
      </c>
      <c r="L23" s="295">
        <f>SUMIFS('7.  Persistence Report'!AY$27:AY$500,'7.  Persistence Report'!$D$27:$D$500,$B22,'7.  Persistence Report'!$C$27:$C$500,"&lt;&gt;Pre-2011 Programs Completed in 2011",'7.  Persistence Report'!$J$27:$J$500,"Adjustment",'7.  Persistence Report'!$H$27:$H$500,"&lt;=2011")</f>
        <v>0</v>
      </c>
      <c r="M23" s="295">
        <f>SUMIFS('7.  Persistence Report'!AZ$27:AZ$500,'7.  Persistence Report'!$D$27:$D$500,$B22,'7.  Persistence Report'!$C$27:$C$500,"&lt;&gt;Pre-2011 Programs Completed in 2011",'7.  Persistence Report'!$J$27:$J$500,"Adjustment",'7.  Persistence Report'!$H$27:$H$500,"&lt;=2011")</f>
        <v>0</v>
      </c>
      <c r="N23" s="467"/>
      <c r="O23" s="295">
        <f>SUMIFS('7.  Persistence Report'!M$27:M$500,'7.  Persistence Report'!$D$27:$D$500,$B22,'7.  Persistence Report'!$C$27:$C$500,"&lt;&gt;Pre-2011 Programs Completed in 2011",'7.  Persistence Report'!$J$27:$J$500,"Adjustment",'7.  Persistence Report'!$H$27:$H$500,"&lt;=2011")</f>
        <v>0</v>
      </c>
      <c r="P23" s="295">
        <f>SUMIFS('7.  Persistence Report'!N$27:N$500,'7.  Persistence Report'!$D$27:$D$500,$B22,'7.  Persistence Report'!$C$27:$C$500,"&lt;&gt;Pre-2011 Programs Completed in 2011",'7.  Persistence Report'!$J$27:$J$500,"Adjustment",'7.  Persistence Report'!$H$27:$H$500,"&lt;=2011")</f>
        <v>0</v>
      </c>
      <c r="Q23" s="295">
        <f>SUMIFS('7.  Persistence Report'!O$27:O$500,'7.  Persistence Report'!$D$27:$D$500,$B22,'7.  Persistence Report'!$C$27:$C$500,"&lt;&gt;Pre-2011 Programs Completed in 2011",'7.  Persistence Report'!$J$27:$J$500,"Adjustment",'7.  Persistence Report'!$H$27:$H$500,"&lt;=2011")</f>
        <v>0</v>
      </c>
      <c r="R23" s="295">
        <f>SUMIFS('7.  Persistence Report'!P$27:P$500,'7.  Persistence Report'!$D$27:$D$500,$B22,'7.  Persistence Report'!$C$27:$C$500,"&lt;&gt;Pre-2011 Programs Completed in 2011",'7.  Persistence Report'!$J$27:$J$500,"Adjustment",'7.  Persistence Report'!$H$27:$H$500,"&lt;=2011")</f>
        <v>0</v>
      </c>
      <c r="S23" s="295">
        <f>SUMIFS('7.  Persistence Report'!Q$27:Q$500,'7.  Persistence Report'!$D$27:$D$500,$B22,'7.  Persistence Report'!$C$27:$C$500,"&lt;&gt;Pre-2011 Programs Completed in 2011",'7.  Persistence Report'!$J$27:$J$500,"Adjustment",'7.  Persistence Report'!$H$27:$H$500,"&lt;=2011")</f>
        <v>0</v>
      </c>
      <c r="T23" s="295">
        <f>SUMIFS('7.  Persistence Report'!R$27:R$500,'7.  Persistence Report'!$D$27:$D$500,$B22,'7.  Persistence Report'!$C$27:$C$500,"&lt;&gt;Pre-2011 Programs Completed in 2011",'7.  Persistence Report'!$J$27:$J$500,"Adjustment",'7.  Persistence Report'!$H$27:$H$500,"&lt;=2011")</f>
        <v>0</v>
      </c>
      <c r="U23" s="295">
        <f>SUMIFS('7.  Persistence Report'!S$27:S$500,'7.  Persistence Report'!$D$27:$D$500,$B22,'7.  Persistence Report'!$C$27:$C$500,"&lt;&gt;Pre-2011 Programs Completed in 2011",'7.  Persistence Report'!$J$27:$J$500,"Adjustment",'7.  Persistence Report'!$H$27:$H$500,"&lt;=2011")</f>
        <v>0</v>
      </c>
      <c r="V23" s="295">
        <f>SUMIFS('7.  Persistence Report'!T$27:T$500,'7.  Persistence Report'!$D$27:$D$500,$B22,'7.  Persistence Report'!$C$27:$C$500,"&lt;&gt;Pre-2011 Programs Completed in 2011",'7.  Persistence Report'!$J$27:$J$500,"Adjustment",'7.  Persistence Report'!$H$27:$H$500,"&lt;=2011")</f>
        <v>0</v>
      </c>
      <c r="W23" s="295">
        <f>SUMIFS('7.  Persistence Report'!U$27:U$500,'7.  Persistence Report'!$D$27:$D$500,$B22,'7.  Persistence Report'!$C$27:$C$500,"&lt;&gt;Pre-2011 Programs Completed in 2011",'7.  Persistence Report'!$J$27:$J$500,"Adjustment",'7.  Persistence Report'!$H$27:$H$500,"&lt;=2011")</f>
        <v>0</v>
      </c>
      <c r="X23" s="295">
        <f>SUMIFS('7.  Persistence Report'!V$27:V$500,'7.  Persistence Report'!$D$27:$D$500,$B22,'7.  Persistence Report'!$C$27:$C$500,"&lt;&gt;Pre-2011 Programs Completed in 2011",'7.  Persistence Report'!$J$27:$J$500,"Adjustment",'7.  Persistence Report'!$H$27:$H$500,"&lt;=2011")</f>
        <v>0</v>
      </c>
      <c r="Y23" s="411">
        <f>Y22</f>
        <v>1</v>
      </c>
      <c r="Z23" s="411">
        <f>Z22</f>
        <v>0</v>
      </c>
      <c r="AA23" s="411">
        <f t="shared" ref="AA23:AL23" si="1">AA22</f>
        <v>0</v>
      </c>
      <c r="AB23" s="411">
        <f t="shared" si="1"/>
        <v>0</v>
      </c>
      <c r="AC23" s="411">
        <f t="shared" si="1"/>
        <v>0</v>
      </c>
      <c r="AD23" s="411">
        <f t="shared" si="1"/>
        <v>0</v>
      </c>
      <c r="AE23" s="411">
        <f t="shared" si="1"/>
        <v>0</v>
      </c>
      <c r="AF23" s="411">
        <f t="shared" si="1"/>
        <v>0</v>
      </c>
      <c r="AG23" s="411">
        <f t="shared" si="1"/>
        <v>0</v>
      </c>
      <c r="AH23" s="411">
        <f t="shared" si="1"/>
        <v>0</v>
      </c>
      <c r="AI23" s="411">
        <f t="shared" si="1"/>
        <v>0</v>
      </c>
      <c r="AJ23" s="411">
        <f t="shared" si="1"/>
        <v>0</v>
      </c>
      <c r="AK23" s="411">
        <f t="shared" si="1"/>
        <v>0</v>
      </c>
      <c r="AL23" s="411">
        <f t="shared" si="1"/>
        <v>0</v>
      </c>
      <c r="AM23" s="297"/>
    </row>
    <row r="24" spans="1:39" s="303" customFormat="1" ht="15.5" outlineLevel="1">
      <c r="A24" s="510"/>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5" outlineLevel="1">
      <c r="A25" s="508">
        <v>2</v>
      </c>
      <c r="B25" s="294" t="s">
        <v>2</v>
      </c>
      <c r="C25" s="291" t="s">
        <v>25</v>
      </c>
      <c r="D25" s="295">
        <f>SUMIFS('7.  Persistence Report'!AQ$27:AQ$500,'7.  Persistence Report'!$D$27:$D$500,$B25,'7.  Persistence Report'!$C$27:$C$500,"&lt;&gt;Pre-2011 Programs Completed in 2011",'7.  Persistence Report'!$J$27:$J$500,"&lt;&gt;Adjustment",'7.  Persistence Report'!$H$27:$H$500,"&lt;=2011")</f>
        <v>22795</v>
      </c>
      <c r="E25" s="295">
        <f>SUMIFS('7.  Persistence Report'!AR$27:AR$500,'7.  Persistence Report'!$D$27:$D$500,$B25,'7.  Persistence Report'!$C$27:$C$500,"&lt;&gt;Pre-2011 Programs Completed in 2011",'7.  Persistence Report'!$J$27:$J$500,"&lt;&gt;Adjustment",'7.  Persistence Report'!$H$27:$H$500,"&lt;=2011")</f>
        <v>22795</v>
      </c>
      <c r="F25" s="295">
        <f>SUMIFS('7.  Persistence Report'!AS$27:AS$500,'7.  Persistence Report'!$D$27:$D$500,$B25,'7.  Persistence Report'!$C$27:$C$500,"&lt;&gt;Pre-2011 Programs Completed in 2011",'7.  Persistence Report'!$J$27:$J$500,"&lt;&gt;Adjustment",'7.  Persistence Report'!$H$27:$H$500,"&lt;=2011")</f>
        <v>22795</v>
      </c>
      <c r="G25" s="295">
        <f>SUMIFS('7.  Persistence Report'!AT$27:AT$500,'7.  Persistence Report'!$D$27:$D$500,$B25,'7.  Persistence Report'!$C$27:$C$500,"&lt;&gt;Pre-2011 Programs Completed in 2011",'7.  Persistence Report'!$J$27:$J$500,"&lt;&gt;Adjustment",'7.  Persistence Report'!$H$27:$H$500,"&lt;=2011")</f>
        <v>12456</v>
      </c>
      <c r="H25" s="295">
        <f>SUMIFS('7.  Persistence Report'!AU$27:AU$500,'7.  Persistence Report'!$D$27:$D$500,$B25,'7.  Persistence Report'!$C$27:$C$500,"&lt;&gt;Pre-2011 Programs Completed in 2011",'7.  Persistence Report'!$J$27:$J$500,"&lt;&gt;Adjustment",'7.  Persistence Report'!$H$27:$H$500,"&lt;=2011")</f>
        <v>0</v>
      </c>
      <c r="I25" s="295">
        <f>SUMIFS('7.  Persistence Report'!AV$27:AV$500,'7.  Persistence Report'!$D$27:$D$500,$B25,'7.  Persistence Report'!$C$27:$C$500,"&lt;&gt;Pre-2011 Programs Completed in 2011",'7.  Persistence Report'!$J$27:$J$500,"&lt;&gt;Adjustment",'7.  Persistence Report'!$H$27:$H$500,"&lt;=2011")</f>
        <v>0</v>
      </c>
      <c r="J25" s="295">
        <f>SUMIFS('7.  Persistence Report'!AW$27:AW$500,'7.  Persistence Report'!$D$27:$D$500,$B25,'7.  Persistence Report'!$C$27:$C$500,"&lt;&gt;Pre-2011 Programs Completed in 2011",'7.  Persistence Report'!$J$27:$J$500,"&lt;&gt;Adjustment",'7.  Persistence Report'!$H$27:$H$500,"&lt;=2011")</f>
        <v>0</v>
      </c>
      <c r="K25" s="295">
        <f>SUMIFS('7.  Persistence Report'!AX$27:AX$500,'7.  Persistence Report'!$D$27:$D$500,$B25,'7.  Persistence Report'!$C$27:$C$500,"&lt;&gt;Pre-2011 Programs Completed in 2011",'7.  Persistence Report'!$J$27:$J$500,"&lt;&gt;Adjustment",'7.  Persistence Report'!$H$27:$H$500,"&lt;=2011")</f>
        <v>0</v>
      </c>
      <c r="L25" s="295">
        <f>SUMIFS('7.  Persistence Report'!AY$27:AY$500,'7.  Persistence Report'!$D$27:$D$500,$B25,'7.  Persistence Report'!$C$27:$C$500,"&lt;&gt;Pre-2011 Programs Completed in 2011",'7.  Persistence Report'!$J$27:$J$500,"&lt;&gt;Adjustment",'7.  Persistence Report'!$H$27:$H$500,"&lt;=2011")</f>
        <v>0</v>
      </c>
      <c r="M25" s="295">
        <f>SUMIFS('7.  Persistence Report'!AZ$27:AZ$500,'7.  Persistence Report'!$D$27:$D$500,$B25,'7.  Persistence Report'!$C$27:$C$500,"&lt;&gt;Pre-2011 Programs Completed in 2011",'7.  Persistence Report'!$J$27:$J$500,"&lt;&gt;Adjustment",'7.  Persistence Report'!$H$27:$H$500,"&lt;=2011")</f>
        <v>0</v>
      </c>
      <c r="N25" s="291"/>
      <c r="O25" s="295">
        <f>SUMIFS('7.  Persistence Report'!L$27:L$500,'7.  Persistence Report'!$D$27:$D$500,$B25,'7.  Persistence Report'!$C$27:$C$500,"&lt;&gt;Pre-2011 Programs Completed in 2011",'7.  Persistence Report'!$J$27:$J$500,"&lt;&gt;Adjustment",'7.  Persistence Report'!$H$27:$H$500,"&lt;=2011")</f>
        <v>19</v>
      </c>
      <c r="P25" s="295">
        <f>SUMIFS('7.  Persistence Report'!M$27:M$500,'7.  Persistence Report'!$D$27:$D$500,$B25,'7.  Persistence Report'!$C$27:$C$500,"&lt;&gt;Pre-2011 Programs Completed in 2011",'7.  Persistence Report'!$J$27:$J$500,"&lt;&gt;Adjustment",'7.  Persistence Report'!$H$27:$H$500,"&lt;=2011")</f>
        <v>19</v>
      </c>
      <c r="Q25" s="295">
        <f>SUMIFS('7.  Persistence Report'!N$27:N$500,'7.  Persistence Report'!$D$27:$D$500,$B25,'7.  Persistence Report'!$C$27:$C$500,"&lt;&gt;Pre-2011 Programs Completed in 2011",'7.  Persistence Report'!$J$27:$J$500,"&lt;&gt;Adjustment",'7.  Persistence Report'!$H$27:$H$500,"&lt;=2011")</f>
        <v>19</v>
      </c>
      <c r="R25" s="295">
        <f>SUMIFS('7.  Persistence Report'!O$27:O$500,'7.  Persistence Report'!$D$27:$D$500,$B25,'7.  Persistence Report'!$C$27:$C$500,"&lt;&gt;Pre-2011 Programs Completed in 2011",'7.  Persistence Report'!$J$27:$J$500,"&lt;&gt;Adjustment",'7.  Persistence Report'!$H$27:$H$500,"&lt;=2011")</f>
        <v>7</v>
      </c>
      <c r="S25" s="295">
        <f>SUMIFS('7.  Persistence Report'!P$27:P$500,'7.  Persistence Report'!$D$27:$D$500,$B25,'7.  Persistence Report'!$C$27:$C$500,"&lt;&gt;Pre-2011 Programs Completed in 2011",'7.  Persistence Report'!$J$27:$J$500,"&lt;&gt;Adjustment",'7.  Persistence Report'!$H$27:$H$500,"&lt;=2011")</f>
        <v>0</v>
      </c>
      <c r="T25" s="295">
        <f>SUMIFS('7.  Persistence Report'!Q$27:Q$500,'7.  Persistence Report'!$D$27:$D$500,$B25,'7.  Persistence Report'!$C$27:$C$500,"&lt;&gt;Pre-2011 Programs Completed in 2011",'7.  Persistence Report'!$J$27:$J$500,"&lt;&gt;Adjustment",'7.  Persistence Report'!$H$27:$H$500,"&lt;=2011")</f>
        <v>0</v>
      </c>
      <c r="U25" s="295">
        <f>SUMIFS('7.  Persistence Report'!R$27:R$500,'7.  Persistence Report'!$D$27:$D$500,$B25,'7.  Persistence Report'!$C$27:$C$500,"&lt;&gt;Pre-2011 Programs Completed in 2011",'7.  Persistence Report'!$J$27:$J$500,"&lt;&gt;Adjustment",'7.  Persistence Report'!$H$27:$H$500,"&lt;=2011")</f>
        <v>0</v>
      </c>
      <c r="V25" s="295">
        <f>SUMIFS('7.  Persistence Report'!S$27:S$500,'7.  Persistence Report'!$D$27:$D$500,$B25,'7.  Persistence Report'!$C$27:$C$500,"&lt;&gt;Pre-2011 Programs Completed in 2011",'7.  Persistence Report'!$J$27:$J$500,"&lt;&gt;Adjustment",'7.  Persistence Report'!$H$27:$H$500,"&lt;=2011")</f>
        <v>0</v>
      </c>
      <c r="W25" s="295">
        <f>SUMIFS('7.  Persistence Report'!T$27:T$500,'7.  Persistence Report'!$D$27:$D$500,$B25,'7.  Persistence Report'!$C$27:$C$500,"&lt;&gt;Pre-2011 Programs Completed in 2011",'7.  Persistence Report'!$J$27:$J$500,"&lt;&gt;Adjustment",'7.  Persistence Report'!$H$27:$H$500,"&lt;=2011")</f>
        <v>0</v>
      </c>
      <c r="X25" s="295">
        <f>SUMIFS('7.  Persistence Report'!U$27:U$500,'7.  Persistence Report'!$D$27:$D$500,$B25,'7.  Persistence Report'!$C$27:$C$500,"&lt;&gt;Pre-2011 Programs Completed in 2011",'7.  Persistence Report'!$J$27:$J$500,"&lt;&gt;Adjustment",'7.  Persistence Report'!$H$27:$H$500,"&lt;=2011")</f>
        <v>0</v>
      </c>
      <c r="Y25" s="410">
        <f>Y282</f>
        <v>1</v>
      </c>
      <c r="Z25" s="410">
        <f t="shared" ref="Z25:AA25" si="2">Z282</f>
        <v>0</v>
      </c>
      <c r="AA25" s="410">
        <f t="shared" si="2"/>
        <v>0</v>
      </c>
      <c r="AB25" s="410"/>
      <c r="AC25" s="410"/>
      <c r="AD25" s="410"/>
      <c r="AE25" s="410"/>
      <c r="AF25" s="410"/>
      <c r="AG25" s="410"/>
      <c r="AH25" s="410"/>
      <c r="AI25" s="410"/>
      <c r="AJ25" s="410"/>
      <c r="AK25" s="410"/>
      <c r="AL25" s="410"/>
      <c r="AM25" s="296">
        <f>SUM(Y25:AL25)</f>
        <v>1</v>
      </c>
    </row>
    <row r="26" spans="1:39" s="283" customFormat="1" ht="15.5" outlineLevel="1">
      <c r="A26" s="508"/>
      <c r="B26" s="294" t="s">
        <v>214</v>
      </c>
      <c r="C26" s="291" t="s">
        <v>163</v>
      </c>
      <c r="D26" s="295">
        <f>SUMIFS('7.  Persistence Report'!AQ$27:AQ$500,'7.  Persistence Report'!$D$27:$D$500,$B25,'7.  Persistence Report'!$C$27:$C$500,"&lt;&gt;Pre-2011 Programs Completed in 2011",'7.  Persistence Report'!$J$27:$J$500,"Adjustment",'7.  Persistence Report'!$H$27:$H$500,"&lt;=2011")</f>
        <v>0</v>
      </c>
      <c r="E26" s="295">
        <f>SUMIFS('7.  Persistence Report'!AR$27:AR$500,'7.  Persistence Report'!$D$27:$D$500,$B25,'7.  Persistence Report'!$C$27:$C$500,"&lt;&gt;Pre-2011 Programs Completed in 2011",'7.  Persistence Report'!$J$27:$J$500,"Adjustment",'7.  Persistence Report'!$H$27:$H$500,"&lt;=2011")</f>
        <v>0</v>
      </c>
      <c r="F26" s="295">
        <f>SUMIFS('7.  Persistence Report'!AS$27:AS$500,'7.  Persistence Report'!$D$27:$D$500,$B25,'7.  Persistence Report'!$C$27:$C$500,"&lt;&gt;Pre-2011 Programs Completed in 2011",'7.  Persistence Report'!$J$27:$J$500,"Adjustment",'7.  Persistence Report'!$H$27:$H$500,"&lt;=2011")</f>
        <v>0</v>
      </c>
      <c r="G26" s="295">
        <f>SUMIFS('7.  Persistence Report'!AT$27:AT$500,'7.  Persistence Report'!$D$27:$D$500,$B25,'7.  Persistence Report'!$C$27:$C$500,"&lt;&gt;Pre-2011 Programs Completed in 2011",'7.  Persistence Report'!$J$27:$J$500,"Adjustment",'7.  Persistence Report'!$H$27:$H$500,"&lt;=2011")</f>
        <v>0</v>
      </c>
      <c r="H26" s="295">
        <f>SUMIFS('7.  Persistence Report'!AU$27:AU$500,'7.  Persistence Report'!$D$27:$D$500,$B25,'7.  Persistence Report'!$C$27:$C$500,"&lt;&gt;Pre-2011 Programs Completed in 2011",'7.  Persistence Report'!$J$27:$J$500,"Adjustment",'7.  Persistence Report'!$H$27:$H$500,"&lt;=2011")</f>
        <v>0</v>
      </c>
      <c r="I26" s="295">
        <f>SUMIFS('7.  Persistence Report'!AV$27:AV$500,'7.  Persistence Report'!$D$27:$D$500,$B25,'7.  Persistence Report'!$C$27:$C$500,"&lt;&gt;Pre-2011 Programs Completed in 2011",'7.  Persistence Report'!$J$27:$J$500,"Adjustment",'7.  Persistence Report'!$H$27:$H$500,"&lt;=2011")</f>
        <v>0</v>
      </c>
      <c r="J26" s="295">
        <f>SUMIFS('7.  Persistence Report'!AW$27:AW$500,'7.  Persistence Report'!$D$27:$D$500,$B25,'7.  Persistence Report'!$C$27:$C$500,"&lt;&gt;Pre-2011 Programs Completed in 2011",'7.  Persistence Report'!$J$27:$J$500,"Adjustment",'7.  Persistence Report'!$H$27:$H$500,"&lt;=2011")</f>
        <v>0</v>
      </c>
      <c r="K26" s="295">
        <f>SUMIFS('7.  Persistence Report'!AX$27:AX$500,'7.  Persistence Report'!$D$27:$D$500,$B25,'7.  Persistence Report'!$C$27:$C$500,"&lt;&gt;Pre-2011 Programs Completed in 2011",'7.  Persistence Report'!$J$27:$J$500,"Adjustment",'7.  Persistence Report'!$H$27:$H$500,"&lt;=2011")</f>
        <v>0</v>
      </c>
      <c r="L26" s="295">
        <f>SUMIFS('7.  Persistence Report'!AY$27:AY$500,'7.  Persistence Report'!$D$27:$D$500,$B25,'7.  Persistence Report'!$C$27:$C$500,"&lt;&gt;Pre-2011 Programs Completed in 2011",'7.  Persistence Report'!$J$27:$J$500,"Adjustment",'7.  Persistence Report'!$H$27:$H$500,"&lt;=2011")</f>
        <v>0</v>
      </c>
      <c r="M26" s="295">
        <f>SUMIFS('7.  Persistence Report'!AZ$27:AZ$500,'7.  Persistence Report'!$D$27:$D$500,$B25,'7.  Persistence Report'!$C$27:$C$500,"&lt;&gt;Pre-2011 Programs Completed in 2011",'7.  Persistence Report'!$J$27:$J$500,"Adjustment",'7.  Persistence Report'!$H$27:$H$500,"&lt;=2011")</f>
        <v>0</v>
      </c>
      <c r="N26" s="467"/>
      <c r="O26" s="295">
        <f>SUMIFS('7.  Persistence Report'!M$27:M$500,'7.  Persistence Report'!$D$27:$D$500,$B25,'7.  Persistence Report'!$C$27:$C$500,"&lt;&gt;Pre-2011 Programs Completed in 2011",'7.  Persistence Report'!$J$27:$J$500,"Adjustment",'7.  Persistence Report'!$H$27:$H$500,"&lt;=2011")</f>
        <v>0</v>
      </c>
      <c r="P26" s="295">
        <f>SUMIFS('7.  Persistence Report'!N$27:N$500,'7.  Persistence Report'!$D$27:$D$500,$B25,'7.  Persistence Report'!$C$27:$C$500,"&lt;&gt;Pre-2011 Programs Completed in 2011",'7.  Persistence Report'!$J$27:$J$500,"Adjustment",'7.  Persistence Report'!$H$27:$H$500,"&lt;=2011")</f>
        <v>0</v>
      </c>
      <c r="Q26" s="295">
        <f>SUMIFS('7.  Persistence Report'!O$27:O$500,'7.  Persistence Report'!$D$27:$D$500,$B25,'7.  Persistence Report'!$C$27:$C$500,"&lt;&gt;Pre-2011 Programs Completed in 2011",'7.  Persistence Report'!$J$27:$J$500,"Adjustment",'7.  Persistence Report'!$H$27:$H$500,"&lt;=2011")</f>
        <v>0</v>
      </c>
      <c r="R26" s="295">
        <f>SUMIFS('7.  Persistence Report'!P$27:P$500,'7.  Persistence Report'!$D$27:$D$500,$B25,'7.  Persistence Report'!$C$27:$C$500,"&lt;&gt;Pre-2011 Programs Completed in 2011",'7.  Persistence Report'!$J$27:$J$500,"Adjustment",'7.  Persistence Report'!$H$27:$H$500,"&lt;=2011")</f>
        <v>0</v>
      </c>
      <c r="S26" s="295">
        <f>SUMIFS('7.  Persistence Report'!Q$27:Q$500,'7.  Persistence Report'!$D$27:$D$500,$B25,'7.  Persistence Report'!$C$27:$C$500,"&lt;&gt;Pre-2011 Programs Completed in 2011",'7.  Persistence Report'!$J$27:$J$500,"Adjustment",'7.  Persistence Report'!$H$27:$H$500,"&lt;=2011")</f>
        <v>0</v>
      </c>
      <c r="T26" s="295">
        <f>SUMIFS('7.  Persistence Report'!R$27:R$500,'7.  Persistence Report'!$D$27:$D$500,$B25,'7.  Persistence Report'!$C$27:$C$500,"&lt;&gt;Pre-2011 Programs Completed in 2011",'7.  Persistence Report'!$J$27:$J$500,"Adjustment",'7.  Persistence Report'!$H$27:$H$500,"&lt;=2011")</f>
        <v>0</v>
      </c>
      <c r="U26" s="295">
        <f>SUMIFS('7.  Persistence Report'!S$27:S$500,'7.  Persistence Report'!$D$27:$D$500,$B25,'7.  Persistence Report'!$C$27:$C$500,"&lt;&gt;Pre-2011 Programs Completed in 2011",'7.  Persistence Report'!$J$27:$J$500,"Adjustment",'7.  Persistence Report'!$H$27:$H$500,"&lt;=2011")</f>
        <v>0</v>
      </c>
      <c r="V26" s="295">
        <f>SUMIFS('7.  Persistence Report'!T$27:T$500,'7.  Persistence Report'!$D$27:$D$500,$B25,'7.  Persistence Report'!$C$27:$C$500,"&lt;&gt;Pre-2011 Programs Completed in 2011",'7.  Persistence Report'!$J$27:$J$500,"Adjustment",'7.  Persistence Report'!$H$27:$H$500,"&lt;=2011")</f>
        <v>0</v>
      </c>
      <c r="W26" s="295">
        <f>SUMIFS('7.  Persistence Report'!U$27:U$500,'7.  Persistence Report'!$D$27:$D$500,$B25,'7.  Persistence Report'!$C$27:$C$500,"&lt;&gt;Pre-2011 Programs Completed in 2011",'7.  Persistence Report'!$J$27:$J$500,"Adjustment",'7.  Persistence Report'!$H$27:$H$500,"&lt;=2011")</f>
        <v>0</v>
      </c>
      <c r="X26" s="295">
        <f>SUMIFS('7.  Persistence Report'!V$27:V$500,'7.  Persistence Report'!$D$27:$D$500,$B25,'7.  Persistence Report'!$C$27:$C$500,"&lt;&gt;Pre-2011 Programs Completed in 2011",'7.  Persistence Report'!$J$27:$J$500,"Adjustment",'7.  Persistence Report'!$H$27:$H$500,"&lt;=2011")</f>
        <v>0</v>
      </c>
      <c r="Y26" s="411">
        <f>Y25</f>
        <v>1</v>
      </c>
      <c r="Z26" s="411">
        <f>Z25</f>
        <v>0</v>
      </c>
      <c r="AA26" s="411">
        <f t="shared" ref="AA26:AL26" si="3">AA25</f>
        <v>0</v>
      </c>
      <c r="AB26" s="411">
        <f t="shared" si="3"/>
        <v>0</v>
      </c>
      <c r="AC26" s="411">
        <f t="shared" si="3"/>
        <v>0</v>
      </c>
      <c r="AD26" s="411">
        <f t="shared" si="3"/>
        <v>0</v>
      </c>
      <c r="AE26" s="411">
        <f t="shared" si="3"/>
        <v>0</v>
      </c>
      <c r="AF26" s="411">
        <f t="shared" si="3"/>
        <v>0</v>
      </c>
      <c r="AG26" s="411">
        <f t="shared" si="3"/>
        <v>0</v>
      </c>
      <c r="AH26" s="411">
        <f t="shared" si="3"/>
        <v>0</v>
      </c>
      <c r="AI26" s="411">
        <f t="shared" si="3"/>
        <v>0</v>
      </c>
      <c r="AJ26" s="411">
        <f t="shared" si="3"/>
        <v>0</v>
      </c>
      <c r="AK26" s="411">
        <f t="shared" si="3"/>
        <v>0</v>
      </c>
      <c r="AL26" s="411">
        <f t="shared" si="3"/>
        <v>0</v>
      </c>
      <c r="AM26" s="297"/>
    </row>
    <row r="27" spans="1:39" s="303" customFormat="1" ht="15.5" outlineLevel="1">
      <c r="A27" s="510"/>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5" outlineLevel="1">
      <c r="A28" s="508">
        <v>3</v>
      </c>
      <c r="B28" s="294" t="s">
        <v>3</v>
      </c>
      <c r="C28" s="291" t="s">
        <v>25</v>
      </c>
      <c r="D28" s="295">
        <f>SUMIFS('7.  Persistence Report'!AQ$27:AQ$500,'7.  Persistence Report'!$D$27:$D$500,$B28,'7.  Persistence Report'!$C$27:$C$500,"&lt;&gt;Pre-2011 Programs Completed in 2011",'7.  Persistence Report'!$J$27:$J$500,"&lt;&gt;Adjustment",'7.  Persistence Report'!$H$27:$H$500,"&lt;=2011")</f>
        <v>5465411</v>
      </c>
      <c r="E28" s="295">
        <f>SUMIFS('7.  Persistence Report'!AR$27:AR$500,'7.  Persistence Report'!$D$27:$D$500,$B28,'7.  Persistence Report'!$C$27:$C$500,"&lt;&gt;Pre-2011 Programs Completed in 2011",'7.  Persistence Report'!$J$27:$J$500,"&lt;&gt;Adjustment",'7.  Persistence Report'!$H$27:$H$500,"&lt;=2011")</f>
        <v>5465411</v>
      </c>
      <c r="F28" s="295">
        <f>SUMIFS('7.  Persistence Report'!AS$27:AS$500,'7.  Persistence Report'!$D$27:$D$500,$B28,'7.  Persistence Report'!$C$27:$C$500,"&lt;&gt;Pre-2011 Programs Completed in 2011",'7.  Persistence Report'!$J$27:$J$500,"&lt;&gt;Adjustment",'7.  Persistence Report'!$H$27:$H$500,"&lt;=2011")</f>
        <v>5465411</v>
      </c>
      <c r="G28" s="295">
        <f>SUMIFS('7.  Persistence Report'!AT$27:AT$500,'7.  Persistence Report'!$D$27:$D$500,$B28,'7.  Persistence Report'!$C$27:$C$500,"&lt;&gt;Pre-2011 Programs Completed in 2011",'7.  Persistence Report'!$J$27:$J$500,"&lt;&gt;Adjustment",'7.  Persistence Report'!$H$27:$H$500,"&lt;=2011")</f>
        <v>5465411</v>
      </c>
      <c r="H28" s="295">
        <f>SUMIFS('7.  Persistence Report'!AU$27:AU$500,'7.  Persistence Report'!$D$27:$D$500,$B28,'7.  Persistence Report'!$C$27:$C$500,"&lt;&gt;Pre-2011 Programs Completed in 2011",'7.  Persistence Report'!$J$27:$J$500,"&lt;&gt;Adjustment",'7.  Persistence Report'!$H$27:$H$500,"&lt;=2011")</f>
        <v>5465411</v>
      </c>
      <c r="I28" s="295">
        <f>SUMIFS('7.  Persistence Report'!AV$27:AV$500,'7.  Persistence Report'!$D$27:$D$500,$B28,'7.  Persistence Report'!$C$27:$C$500,"&lt;&gt;Pre-2011 Programs Completed in 2011",'7.  Persistence Report'!$J$27:$J$500,"&lt;&gt;Adjustment",'7.  Persistence Report'!$H$27:$H$500,"&lt;=2011")</f>
        <v>5465411</v>
      </c>
      <c r="J28" s="295">
        <f>SUMIFS('7.  Persistence Report'!AW$27:AW$500,'7.  Persistence Report'!$D$27:$D$500,$B28,'7.  Persistence Report'!$C$27:$C$500,"&lt;&gt;Pre-2011 Programs Completed in 2011",'7.  Persistence Report'!$J$27:$J$500,"&lt;&gt;Adjustment",'7.  Persistence Report'!$H$27:$H$500,"&lt;=2011")</f>
        <v>5465411</v>
      </c>
      <c r="K28" s="295">
        <f>SUMIFS('7.  Persistence Report'!AX$27:AX$500,'7.  Persistence Report'!$D$27:$D$500,$B28,'7.  Persistence Report'!$C$27:$C$500,"&lt;&gt;Pre-2011 Programs Completed in 2011",'7.  Persistence Report'!$J$27:$J$500,"&lt;&gt;Adjustment",'7.  Persistence Report'!$H$27:$H$500,"&lt;=2011")</f>
        <v>5465411</v>
      </c>
      <c r="L28" s="295">
        <f>SUMIFS('7.  Persistence Report'!AY$27:AY$500,'7.  Persistence Report'!$D$27:$D$500,$B28,'7.  Persistence Report'!$C$27:$C$500,"&lt;&gt;Pre-2011 Programs Completed in 2011",'7.  Persistence Report'!$J$27:$J$500,"&lt;&gt;Adjustment",'7.  Persistence Report'!$H$27:$H$500,"&lt;=2011")</f>
        <v>5465411</v>
      </c>
      <c r="M28" s="295">
        <f>SUMIFS('7.  Persistence Report'!AZ$27:AZ$500,'7.  Persistence Report'!$D$27:$D$500,$B28,'7.  Persistence Report'!$C$27:$C$500,"&lt;&gt;Pre-2011 Programs Completed in 2011",'7.  Persistence Report'!$J$27:$J$500,"&lt;&gt;Adjustment",'7.  Persistence Report'!$H$27:$H$500,"&lt;=2011")</f>
        <v>5465411</v>
      </c>
      <c r="N28" s="291"/>
      <c r="O28" s="295">
        <f>SUMIFS('7.  Persistence Report'!L$27:L$500,'7.  Persistence Report'!$D$27:$D$500,$B28,'7.  Persistence Report'!$C$27:$C$500,"&lt;&gt;Pre-2011 Programs Completed in 2011",'7.  Persistence Report'!$J$27:$J$500,"&lt;&gt;Adjustment",'7.  Persistence Report'!$H$27:$H$500,"&lt;=2011")</f>
        <v>2880</v>
      </c>
      <c r="P28" s="295">
        <f>SUMIFS('7.  Persistence Report'!M$27:M$500,'7.  Persistence Report'!$D$27:$D$500,$B28,'7.  Persistence Report'!$C$27:$C$500,"&lt;&gt;Pre-2011 Programs Completed in 2011",'7.  Persistence Report'!$J$27:$J$500,"&lt;&gt;Adjustment",'7.  Persistence Report'!$H$27:$H$500,"&lt;=2011")</f>
        <v>2880</v>
      </c>
      <c r="Q28" s="295">
        <f>SUMIFS('7.  Persistence Report'!N$27:N$500,'7.  Persistence Report'!$D$27:$D$500,$B28,'7.  Persistence Report'!$C$27:$C$500,"&lt;&gt;Pre-2011 Programs Completed in 2011",'7.  Persistence Report'!$J$27:$J$500,"&lt;&gt;Adjustment",'7.  Persistence Report'!$H$27:$H$500,"&lt;=2011")</f>
        <v>2880</v>
      </c>
      <c r="R28" s="295">
        <f>SUMIFS('7.  Persistence Report'!O$27:O$500,'7.  Persistence Report'!$D$27:$D$500,$B28,'7.  Persistence Report'!$C$27:$C$500,"&lt;&gt;Pre-2011 Programs Completed in 2011",'7.  Persistence Report'!$J$27:$J$500,"&lt;&gt;Adjustment",'7.  Persistence Report'!$H$27:$H$500,"&lt;=2011")</f>
        <v>2880</v>
      </c>
      <c r="S28" s="295">
        <f>SUMIFS('7.  Persistence Report'!P$27:P$500,'7.  Persistence Report'!$D$27:$D$500,$B28,'7.  Persistence Report'!$C$27:$C$500,"&lt;&gt;Pre-2011 Programs Completed in 2011",'7.  Persistence Report'!$J$27:$J$500,"&lt;&gt;Adjustment",'7.  Persistence Report'!$H$27:$H$500,"&lt;=2011")</f>
        <v>2880</v>
      </c>
      <c r="T28" s="295">
        <f>SUMIFS('7.  Persistence Report'!Q$27:Q$500,'7.  Persistence Report'!$D$27:$D$500,$B28,'7.  Persistence Report'!$C$27:$C$500,"&lt;&gt;Pre-2011 Programs Completed in 2011",'7.  Persistence Report'!$J$27:$J$500,"&lt;&gt;Adjustment",'7.  Persistence Report'!$H$27:$H$500,"&lt;=2011")</f>
        <v>2880</v>
      </c>
      <c r="U28" s="295">
        <f>SUMIFS('7.  Persistence Report'!R$27:R$500,'7.  Persistence Report'!$D$27:$D$500,$B28,'7.  Persistence Report'!$C$27:$C$500,"&lt;&gt;Pre-2011 Programs Completed in 2011",'7.  Persistence Report'!$J$27:$J$500,"&lt;&gt;Adjustment",'7.  Persistence Report'!$H$27:$H$500,"&lt;=2011")</f>
        <v>2880</v>
      </c>
      <c r="V28" s="295">
        <f>SUMIFS('7.  Persistence Report'!S$27:S$500,'7.  Persistence Report'!$D$27:$D$500,$B28,'7.  Persistence Report'!$C$27:$C$500,"&lt;&gt;Pre-2011 Programs Completed in 2011",'7.  Persistence Report'!$J$27:$J$500,"&lt;&gt;Adjustment",'7.  Persistence Report'!$H$27:$H$500,"&lt;=2011")</f>
        <v>2880</v>
      </c>
      <c r="W28" s="295">
        <f>SUMIFS('7.  Persistence Report'!T$27:T$500,'7.  Persistence Report'!$D$27:$D$500,$B28,'7.  Persistence Report'!$C$27:$C$500,"&lt;&gt;Pre-2011 Programs Completed in 2011",'7.  Persistence Report'!$J$27:$J$500,"&lt;&gt;Adjustment",'7.  Persistence Report'!$H$27:$H$500,"&lt;=2011")</f>
        <v>2880</v>
      </c>
      <c r="X28" s="295">
        <f>SUMIFS('7.  Persistence Report'!U$27:U$500,'7.  Persistence Report'!$D$27:$D$500,$B28,'7.  Persistence Report'!$C$27:$C$500,"&lt;&gt;Pre-2011 Programs Completed in 2011",'7.  Persistence Report'!$J$27:$J$500,"&lt;&gt;Adjustment",'7.  Persistence Report'!$H$27:$H$500,"&lt;=2011")</f>
        <v>2880</v>
      </c>
      <c r="Y28" s="410">
        <f>Y285</f>
        <v>1</v>
      </c>
      <c r="Z28" s="410">
        <f t="shared" ref="Z28:AA28" si="4">Z285</f>
        <v>0</v>
      </c>
      <c r="AA28" s="410">
        <f t="shared" si="4"/>
        <v>0</v>
      </c>
      <c r="AB28" s="410"/>
      <c r="AC28" s="410"/>
      <c r="AD28" s="410"/>
      <c r="AE28" s="410"/>
      <c r="AF28" s="410"/>
      <c r="AG28" s="410"/>
      <c r="AH28" s="410"/>
      <c r="AI28" s="410"/>
      <c r="AJ28" s="410"/>
      <c r="AK28" s="410"/>
      <c r="AL28" s="410"/>
      <c r="AM28" s="296">
        <f>SUM(Y28:AL28)</f>
        <v>1</v>
      </c>
    </row>
    <row r="29" spans="1:39" s="283" customFormat="1" ht="15.5" outlineLevel="1">
      <c r="A29" s="508"/>
      <c r="B29" s="294" t="s">
        <v>214</v>
      </c>
      <c r="C29" s="291" t="s">
        <v>163</v>
      </c>
      <c r="D29" s="295">
        <f>SUMIFS('7.  Persistence Report'!AQ$27:AQ$500,'7.  Persistence Report'!$D$27:$D$500,$B28,'7.  Persistence Report'!$C$27:$C$500,"&lt;&gt;Pre-2011 Programs Completed in 2011",'7.  Persistence Report'!$J$27:$J$500,"Adjustment",'7.  Persistence Report'!$H$27:$H$500,"&lt;=2011")</f>
        <v>-968746</v>
      </c>
      <c r="E29" s="295">
        <f>SUMIFS('7.  Persistence Report'!AR$27:AR$500,'7.  Persistence Report'!$D$27:$D$500,$B28,'7.  Persistence Report'!$C$27:$C$500,"&lt;&gt;Pre-2011 Programs Completed in 2011",'7.  Persistence Report'!$J$27:$J$500,"Adjustment",'7.  Persistence Report'!$H$27:$H$500,"&lt;=2011")</f>
        <v>-968746</v>
      </c>
      <c r="F29" s="295">
        <f>SUMIFS('7.  Persistence Report'!AS$27:AS$500,'7.  Persistence Report'!$D$27:$D$500,$B28,'7.  Persistence Report'!$C$27:$C$500,"&lt;&gt;Pre-2011 Programs Completed in 2011",'7.  Persistence Report'!$J$27:$J$500,"Adjustment",'7.  Persistence Report'!$H$27:$H$500,"&lt;=2011")</f>
        <v>-968746</v>
      </c>
      <c r="G29" s="295">
        <f>SUMIFS('7.  Persistence Report'!AT$27:AT$500,'7.  Persistence Report'!$D$27:$D$500,$B28,'7.  Persistence Report'!$C$27:$C$500,"&lt;&gt;Pre-2011 Programs Completed in 2011",'7.  Persistence Report'!$J$27:$J$500,"Adjustment",'7.  Persistence Report'!$H$27:$H$500,"&lt;=2011")</f>
        <v>-968746</v>
      </c>
      <c r="H29" s="295">
        <f>SUMIFS('7.  Persistence Report'!AU$27:AU$500,'7.  Persistence Report'!$D$27:$D$500,$B28,'7.  Persistence Report'!$C$27:$C$500,"&lt;&gt;Pre-2011 Programs Completed in 2011",'7.  Persistence Report'!$J$27:$J$500,"Adjustment",'7.  Persistence Report'!$H$27:$H$500,"&lt;=2011")</f>
        <v>-968746</v>
      </c>
      <c r="I29" s="295">
        <f>SUMIFS('7.  Persistence Report'!AV$27:AV$500,'7.  Persistence Report'!$D$27:$D$500,$B28,'7.  Persistence Report'!$C$27:$C$500,"&lt;&gt;Pre-2011 Programs Completed in 2011",'7.  Persistence Report'!$J$27:$J$500,"Adjustment",'7.  Persistence Report'!$H$27:$H$500,"&lt;=2011")</f>
        <v>-968746</v>
      </c>
      <c r="J29" s="295">
        <f>SUMIFS('7.  Persistence Report'!AW$27:AW$500,'7.  Persistence Report'!$D$27:$D$500,$B28,'7.  Persistence Report'!$C$27:$C$500,"&lt;&gt;Pre-2011 Programs Completed in 2011",'7.  Persistence Report'!$J$27:$J$500,"Adjustment",'7.  Persistence Report'!$H$27:$H$500,"&lt;=2011")</f>
        <v>-968746</v>
      </c>
      <c r="K29" s="295">
        <f>SUMIFS('7.  Persistence Report'!AX$27:AX$500,'7.  Persistence Report'!$D$27:$D$500,$B28,'7.  Persistence Report'!$C$27:$C$500,"&lt;&gt;Pre-2011 Programs Completed in 2011",'7.  Persistence Report'!$J$27:$J$500,"Adjustment",'7.  Persistence Report'!$H$27:$H$500,"&lt;=2011")</f>
        <v>-968746</v>
      </c>
      <c r="L29" s="295">
        <f>SUMIFS('7.  Persistence Report'!AY$27:AY$500,'7.  Persistence Report'!$D$27:$D$500,$B28,'7.  Persistence Report'!$C$27:$C$500,"&lt;&gt;Pre-2011 Programs Completed in 2011",'7.  Persistence Report'!$J$27:$J$500,"Adjustment",'7.  Persistence Report'!$H$27:$H$500,"&lt;=2011")</f>
        <v>-968746</v>
      </c>
      <c r="M29" s="295">
        <f>SUMIFS('7.  Persistence Report'!AZ$27:AZ$500,'7.  Persistence Report'!$D$27:$D$500,$B28,'7.  Persistence Report'!$C$27:$C$500,"&lt;&gt;Pre-2011 Programs Completed in 2011",'7.  Persistence Report'!$J$27:$J$500,"Adjustment",'7.  Persistence Report'!$H$27:$H$500,"&lt;=2011")</f>
        <v>-968746</v>
      </c>
      <c r="N29" s="467"/>
      <c r="O29" s="295">
        <f>SUMIFS('7.  Persistence Report'!M$27:M$500,'7.  Persistence Report'!$D$27:$D$500,$B28,'7.  Persistence Report'!$C$27:$C$500,"&lt;&gt;Pre-2011 Programs Completed in 2011",'7.  Persistence Report'!$J$27:$J$500,"Adjustment",'7.  Persistence Report'!$H$27:$H$500,"&lt;=2011")</f>
        <v>-519</v>
      </c>
      <c r="P29" s="295">
        <f>SUMIFS('7.  Persistence Report'!N$27:N$500,'7.  Persistence Report'!$D$27:$D$500,$B28,'7.  Persistence Report'!$C$27:$C$500,"&lt;&gt;Pre-2011 Programs Completed in 2011",'7.  Persistence Report'!$J$27:$J$500,"Adjustment",'7.  Persistence Report'!$H$27:$H$500,"&lt;=2011")</f>
        <v>-519</v>
      </c>
      <c r="Q29" s="295">
        <f>SUMIFS('7.  Persistence Report'!O$27:O$500,'7.  Persistence Report'!$D$27:$D$500,$B28,'7.  Persistence Report'!$C$27:$C$500,"&lt;&gt;Pre-2011 Programs Completed in 2011",'7.  Persistence Report'!$J$27:$J$500,"Adjustment",'7.  Persistence Report'!$H$27:$H$500,"&lt;=2011")</f>
        <v>-519</v>
      </c>
      <c r="R29" s="295">
        <f>SUMIFS('7.  Persistence Report'!P$27:P$500,'7.  Persistence Report'!$D$27:$D$500,$B28,'7.  Persistence Report'!$C$27:$C$500,"&lt;&gt;Pre-2011 Programs Completed in 2011",'7.  Persistence Report'!$J$27:$J$500,"Adjustment",'7.  Persistence Report'!$H$27:$H$500,"&lt;=2011")</f>
        <v>-519</v>
      </c>
      <c r="S29" s="295">
        <f>SUMIFS('7.  Persistence Report'!Q$27:Q$500,'7.  Persistence Report'!$D$27:$D$500,$B28,'7.  Persistence Report'!$C$27:$C$500,"&lt;&gt;Pre-2011 Programs Completed in 2011",'7.  Persistence Report'!$J$27:$J$500,"Adjustment",'7.  Persistence Report'!$H$27:$H$500,"&lt;=2011")</f>
        <v>-519</v>
      </c>
      <c r="T29" s="295">
        <f>SUMIFS('7.  Persistence Report'!R$27:R$500,'7.  Persistence Report'!$D$27:$D$500,$B28,'7.  Persistence Report'!$C$27:$C$500,"&lt;&gt;Pre-2011 Programs Completed in 2011",'7.  Persistence Report'!$J$27:$J$500,"Adjustment",'7.  Persistence Report'!$H$27:$H$500,"&lt;=2011")</f>
        <v>-519</v>
      </c>
      <c r="U29" s="295">
        <f>SUMIFS('7.  Persistence Report'!S$27:S$500,'7.  Persistence Report'!$D$27:$D$500,$B28,'7.  Persistence Report'!$C$27:$C$500,"&lt;&gt;Pre-2011 Programs Completed in 2011",'7.  Persistence Report'!$J$27:$J$500,"Adjustment",'7.  Persistence Report'!$H$27:$H$500,"&lt;=2011")</f>
        <v>-519</v>
      </c>
      <c r="V29" s="295">
        <f>SUMIFS('7.  Persistence Report'!T$27:T$500,'7.  Persistence Report'!$D$27:$D$500,$B28,'7.  Persistence Report'!$C$27:$C$500,"&lt;&gt;Pre-2011 Programs Completed in 2011",'7.  Persistence Report'!$J$27:$J$500,"Adjustment",'7.  Persistence Report'!$H$27:$H$500,"&lt;=2011")</f>
        <v>-519</v>
      </c>
      <c r="W29" s="295">
        <f>SUMIFS('7.  Persistence Report'!U$27:U$500,'7.  Persistence Report'!$D$27:$D$500,$B28,'7.  Persistence Report'!$C$27:$C$500,"&lt;&gt;Pre-2011 Programs Completed in 2011",'7.  Persistence Report'!$J$27:$J$500,"Adjustment",'7.  Persistence Report'!$H$27:$H$500,"&lt;=2011")</f>
        <v>-519</v>
      </c>
      <c r="X29" s="295">
        <f>SUMIFS('7.  Persistence Report'!V$27:V$500,'7.  Persistence Report'!$D$27:$D$500,$B28,'7.  Persistence Report'!$C$27:$C$500,"&lt;&gt;Pre-2011 Programs Completed in 2011",'7.  Persistence Report'!$J$27:$J$500,"Adjustment",'7.  Persistence Report'!$H$27:$H$500,"&lt;=2011")</f>
        <v>-519</v>
      </c>
      <c r="Y29" s="411">
        <f>Y28</f>
        <v>1</v>
      </c>
      <c r="Z29" s="411">
        <f>Z28</f>
        <v>0</v>
      </c>
      <c r="AA29" s="411">
        <f t="shared" ref="AA29:AL29" si="5">AA28</f>
        <v>0</v>
      </c>
      <c r="AB29" s="411">
        <f t="shared" si="5"/>
        <v>0</v>
      </c>
      <c r="AC29" s="411">
        <f t="shared" si="5"/>
        <v>0</v>
      </c>
      <c r="AD29" s="411">
        <f t="shared" si="5"/>
        <v>0</v>
      </c>
      <c r="AE29" s="411">
        <f t="shared" si="5"/>
        <v>0</v>
      </c>
      <c r="AF29" s="411">
        <f t="shared" si="5"/>
        <v>0</v>
      </c>
      <c r="AG29" s="411">
        <f t="shared" si="5"/>
        <v>0</v>
      </c>
      <c r="AH29" s="411">
        <f t="shared" si="5"/>
        <v>0</v>
      </c>
      <c r="AI29" s="411">
        <f t="shared" si="5"/>
        <v>0</v>
      </c>
      <c r="AJ29" s="411">
        <f t="shared" si="5"/>
        <v>0</v>
      </c>
      <c r="AK29" s="411">
        <f t="shared" si="5"/>
        <v>0</v>
      </c>
      <c r="AL29" s="411">
        <f t="shared" si="5"/>
        <v>0</v>
      </c>
      <c r="AM29" s="297"/>
    </row>
    <row r="30" spans="1:39" s="283" customFormat="1" ht="15.5" outlineLevel="1">
      <c r="A30" s="508"/>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5" outlineLevel="1">
      <c r="A31" s="508">
        <v>4</v>
      </c>
      <c r="B31" s="294" t="s">
        <v>4</v>
      </c>
      <c r="C31" s="291" t="s">
        <v>25</v>
      </c>
      <c r="D31" s="295">
        <f>SUMIFS('7.  Persistence Report'!AQ$27:AQ$500,'7.  Persistence Report'!$D$27:$D$500,$B31,'7.  Persistence Report'!$C$27:$C$500,"&lt;&gt;Pre-2011 Programs Completed in 2011",'7.  Persistence Report'!$J$27:$J$500,"&lt;&gt;Adjustment",'7.  Persistence Report'!$H$27:$H$500,"&lt;=2011")</f>
        <v>1104610</v>
      </c>
      <c r="E31" s="295">
        <f>SUMIFS('7.  Persistence Report'!AR$27:AR$500,'7.  Persistence Report'!$D$27:$D$500,$B31,'7.  Persistence Report'!$C$27:$C$500,"&lt;&gt;Pre-2011 Programs Completed in 2011",'7.  Persistence Report'!$J$27:$J$500,"&lt;&gt;Adjustment",'7.  Persistence Report'!$H$27:$H$500,"&lt;=2011")</f>
        <v>1104610</v>
      </c>
      <c r="F31" s="295">
        <f>SUMIFS('7.  Persistence Report'!AS$27:AS$500,'7.  Persistence Report'!$D$27:$D$500,$B31,'7.  Persistence Report'!$C$27:$C$500,"&lt;&gt;Pre-2011 Programs Completed in 2011",'7.  Persistence Report'!$J$27:$J$500,"&lt;&gt;Adjustment",'7.  Persistence Report'!$H$27:$H$500,"&lt;=2011")</f>
        <v>1104610</v>
      </c>
      <c r="G31" s="295">
        <f>SUMIFS('7.  Persistence Report'!AT$27:AT$500,'7.  Persistence Report'!$D$27:$D$500,$B31,'7.  Persistence Report'!$C$27:$C$500,"&lt;&gt;Pre-2011 Programs Completed in 2011",'7.  Persistence Report'!$J$27:$J$500,"&lt;&gt;Adjustment",'7.  Persistence Report'!$H$27:$H$500,"&lt;=2011")</f>
        <v>1104610</v>
      </c>
      <c r="H31" s="295">
        <f>SUMIFS('7.  Persistence Report'!AU$27:AU$500,'7.  Persistence Report'!$D$27:$D$500,$B31,'7.  Persistence Report'!$C$27:$C$500,"&lt;&gt;Pre-2011 Programs Completed in 2011",'7.  Persistence Report'!$J$27:$J$500,"&lt;&gt;Adjustment",'7.  Persistence Report'!$H$27:$H$500,"&lt;=2011")</f>
        <v>1017677</v>
      </c>
      <c r="I31" s="295">
        <f>SUMIFS('7.  Persistence Report'!AV$27:AV$500,'7.  Persistence Report'!$D$27:$D$500,$B31,'7.  Persistence Report'!$C$27:$C$500,"&lt;&gt;Pre-2011 Programs Completed in 2011",'7.  Persistence Report'!$J$27:$J$500,"&lt;&gt;Adjustment",'7.  Persistence Report'!$H$27:$H$500,"&lt;=2011")</f>
        <v>922705</v>
      </c>
      <c r="J31" s="295">
        <f>SUMIFS('7.  Persistence Report'!AW$27:AW$500,'7.  Persistence Report'!$D$27:$D$500,$B31,'7.  Persistence Report'!$C$27:$C$500,"&lt;&gt;Pre-2011 Programs Completed in 2011",'7.  Persistence Report'!$J$27:$J$500,"&lt;&gt;Adjustment",'7.  Persistence Report'!$H$27:$H$500,"&lt;=2011")</f>
        <v>725187</v>
      </c>
      <c r="K31" s="295">
        <f>SUMIFS('7.  Persistence Report'!AX$27:AX$500,'7.  Persistence Report'!$D$27:$D$500,$B31,'7.  Persistence Report'!$C$27:$C$500,"&lt;&gt;Pre-2011 Programs Completed in 2011",'7.  Persistence Report'!$J$27:$J$500,"&lt;&gt;Adjustment",'7.  Persistence Report'!$H$27:$H$500,"&lt;=2011")</f>
        <v>719955</v>
      </c>
      <c r="L31" s="295">
        <f>SUMIFS('7.  Persistence Report'!AY$27:AY$500,'7.  Persistence Report'!$D$27:$D$500,$B31,'7.  Persistence Report'!$C$27:$C$500,"&lt;&gt;Pre-2011 Programs Completed in 2011",'7.  Persistence Report'!$J$27:$J$500,"&lt;&gt;Adjustment",'7.  Persistence Report'!$H$27:$H$500,"&lt;=2011")</f>
        <v>901861</v>
      </c>
      <c r="M31" s="295">
        <f>SUMIFS('7.  Persistence Report'!AZ$27:AZ$500,'7.  Persistence Report'!$D$27:$D$500,$B31,'7.  Persistence Report'!$C$27:$C$500,"&lt;&gt;Pre-2011 Programs Completed in 2011",'7.  Persistence Report'!$J$27:$J$500,"&lt;&gt;Adjustment",'7.  Persistence Report'!$H$27:$H$500,"&lt;=2011")</f>
        <v>355888</v>
      </c>
      <c r="N31" s="291"/>
      <c r="O31" s="295">
        <f>SUMIFS('7.  Persistence Report'!L$27:L$500,'7.  Persistence Report'!$D$27:$D$500,$B31,'7.  Persistence Report'!$C$27:$C$500,"&lt;&gt;Pre-2011 Programs Completed in 2011",'7.  Persistence Report'!$J$27:$J$500,"&lt;&gt;Adjustment",'7.  Persistence Report'!$H$27:$H$500,"&lt;=2011")</f>
        <v>69</v>
      </c>
      <c r="P31" s="295">
        <f>SUMIFS('7.  Persistence Report'!M$27:M$500,'7.  Persistence Report'!$D$27:$D$500,$B31,'7.  Persistence Report'!$C$27:$C$500,"&lt;&gt;Pre-2011 Programs Completed in 2011",'7.  Persistence Report'!$J$27:$J$500,"&lt;&gt;Adjustment",'7.  Persistence Report'!$H$27:$H$500,"&lt;=2011")</f>
        <v>69</v>
      </c>
      <c r="Q31" s="295">
        <f>SUMIFS('7.  Persistence Report'!N$27:N$500,'7.  Persistence Report'!$D$27:$D$500,$B31,'7.  Persistence Report'!$C$27:$C$500,"&lt;&gt;Pre-2011 Programs Completed in 2011",'7.  Persistence Report'!$J$27:$J$500,"&lt;&gt;Adjustment",'7.  Persistence Report'!$H$27:$H$500,"&lt;=2011")</f>
        <v>69</v>
      </c>
      <c r="R31" s="295">
        <f>SUMIFS('7.  Persistence Report'!O$27:O$500,'7.  Persistence Report'!$D$27:$D$500,$B31,'7.  Persistence Report'!$C$27:$C$500,"&lt;&gt;Pre-2011 Programs Completed in 2011",'7.  Persistence Report'!$J$27:$J$500,"&lt;&gt;Adjustment",'7.  Persistence Report'!$H$27:$H$500,"&lt;=2011")</f>
        <v>69</v>
      </c>
      <c r="S31" s="295">
        <f>SUMIFS('7.  Persistence Report'!P$27:P$500,'7.  Persistence Report'!$D$27:$D$500,$B31,'7.  Persistence Report'!$C$27:$C$500,"&lt;&gt;Pre-2011 Programs Completed in 2011",'7.  Persistence Report'!$J$27:$J$500,"&lt;&gt;Adjustment",'7.  Persistence Report'!$H$27:$H$500,"&lt;=2011")</f>
        <v>65</v>
      </c>
      <c r="T31" s="295">
        <f>SUMIFS('7.  Persistence Report'!Q$27:Q$500,'7.  Persistence Report'!$D$27:$D$500,$B31,'7.  Persistence Report'!$C$27:$C$500,"&lt;&gt;Pre-2011 Programs Completed in 2011",'7.  Persistence Report'!$J$27:$J$500,"&lt;&gt;Adjustment",'7.  Persistence Report'!$H$27:$H$500,"&lt;=2011")</f>
        <v>61</v>
      </c>
      <c r="U31" s="295">
        <f>SUMIFS('7.  Persistence Report'!R$27:R$500,'7.  Persistence Report'!$D$27:$D$500,$B31,'7.  Persistence Report'!$C$27:$C$500,"&lt;&gt;Pre-2011 Programs Completed in 2011",'7.  Persistence Report'!$J$27:$J$500,"&lt;&gt;Adjustment",'7.  Persistence Report'!$H$27:$H$500,"&lt;=2011")</f>
        <v>52</v>
      </c>
      <c r="V31" s="295">
        <f>SUMIFS('7.  Persistence Report'!S$27:S$500,'7.  Persistence Report'!$D$27:$D$500,$B31,'7.  Persistence Report'!$C$27:$C$500,"&lt;&gt;Pre-2011 Programs Completed in 2011",'7.  Persistence Report'!$J$27:$J$500,"&lt;&gt;Adjustment",'7.  Persistence Report'!$H$27:$H$500,"&lt;=2011")</f>
        <v>51</v>
      </c>
      <c r="W31" s="295">
        <f>SUMIFS('7.  Persistence Report'!T$27:T$500,'7.  Persistence Report'!$D$27:$D$500,$B31,'7.  Persistence Report'!$C$27:$C$500,"&lt;&gt;Pre-2011 Programs Completed in 2011",'7.  Persistence Report'!$J$27:$J$500,"&lt;&gt;Adjustment",'7.  Persistence Report'!$H$27:$H$500,"&lt;=2011")</f>
        <v>59</v>
      </c>
      <c r="X31" s="295">
        <f>SUMIFS('7.  Persistence Report'!U$27:U$500,'7.  Persistence Report'!$D$27:$D$500,$B31,'7.  Persistence Report'!$C$27:$C$500,"&lt;&gt;Pre-2011 Programs Completed in 2011",'7.  Persistence Report'!$J$27:$J$500,"&lt;&gt;Adjustment",'7.  Persistence Report'!$H$27:$H$500,"&lt;=2011")</f>
        <v>34</v>
      </c>
      <c r="Y31" s="410">
        <f>Y288</f>
        <v>1</v>
      </c>
      <c r="Z31" s="410">
        <f t="shared" ref="Z31:AA31" si="6">Z288</f>
        <v>0</v>
      </c>
      <c r="AA31" s="410">
        <f t="shared" si="6"/>
        <v>0</v>
      </c>
      <c r="AB31" s="410"/>
      <c r="AC31" s="410"/>
      <c r="AD31" s="410"/>
      <c r="AE31" s="410"/>
      <c r="AF31" s="410"/>
      <c r="AG31" s="410"/>
      <c r="AH31" s="410"/>
      <c r="AI31" s="410"/>
      <c r="AJ31" s="410"/>
      <c r="AK31" s="410"/>
      <c r="AL31" s="410"/>
      <c r="AM31" s="296">
        <f>SUM(Y31:AL31)</f>
        <v>1</v>
      </c>
    </row>
    <row r="32" spans="1:39" s="283" customFormat="1" ht="15.5" outlineLevel="1">
      <c r="A32" s="508"/>
      <c r="B32" s="294" t="s">
        <v>214</v>
      </c>
      <c r="C32" s="291" t="s">
        <v>163</v>
      </c>
      <c r="D32" s="295">
        <f>SUMIFS('7.  Persistence Report'!AQ$27:AQ$500,'7.  Persistence Report'!$D$27:$D$500,$B31,'7.  Persistence Report'!$C$27:$C$500,"&lt;&gt;Pre-2011 Programs Completed in 2011",'7.  Persistence Report'!$J$27:$J$500,"Adjustment",'7.  Persistence Report'!$H$27:$H$500,"&lt;=2011")</f>
        <v>15424</v>
      </c>
      <c r="E32" s="295">
        <f>SUMIFS('7.  Persistence Report'!AR$27:AR$500,'7.  Persistence Report'!$D$27:$D$500,$B31,'7.  Persistence Report'!$C$27:$C$500,"&lt;&gt;Pre-2011 Programs Completed in 2011",'7.  Persistence Report'!$J$27:$J$500,"Adjustment",'7.  Persistence Report'!$H$27:$H$500,"&lt;=2011")</f>
        <v>15424</v>
      </c>
      <c r="F32" s="295">
        <f>SUMIFS('7.  Persistence Report'!AS$27:AS$500,'7.  Persistence Report'!$D$27:$D$500,$B31,'7.  Persistence Report'!$C$27:$C$500,"&lt;&gt;Pre-2011 Programs Completed in 2011",'7.  Persistence Report'!$J$27:$J$500,"Adjustment",'7.  Persistence Report'!$H$27:$H$500,"&lt;=2011")</f>
        <v>15424</v>
      </c>
      <c r="G32" s="295">
        <f>SUMIFS('7.  Persistence Report'!AT$27:AT$500,'7.  Persistence Report'!$D$27:$D$500,$B31,'7.  Persistence Report'!$C$27:$C$500,"&lt;&gt;Pre-2011 Programs Completed in 2011",'7.  Persistence Report'!$J$27:$J$500,"Adjustment",'7.  Persistence Report'!$H$27:$H$500,"&lt;=2011")</f>
        <v>15424</v>
      </c>
      <c r="H32" s="295">
        <f>SUMIFS('7.  Persistence Report'!AU$27:AU$500,'7.  Persistence Report'!$D$27:$D$500,$B31,'7.  Persistence Report'!$C$27:$C$500,"&lt;&gt;Pre-2011 Programs Completed in 2011",'7.  Persistence Report'!$J$27:$J$500,"Adjustment",'7.  Persistence Report'!$H$27:$H$500,"&lt;=2011")</f>
        <v>15424</v>
      </c>
      <c r="I32" s="295">
        <f>SUMIFS('7.  Persistence Report'!AV$27:AV$500,'7.  Persistence Report'!$D$27:$D$500,$B31,'7.  Persistence Report'!$C$27:$C$500,"&lt;&gt;Pre-2011 Programs Completed in 2011",'7.  Persistence Report'!$J$27:$J$500,"Adjustment",'7.  Persistence Report'!$H$27:$H$500,"&lt;=2011")</f>
        <v>14093</v>
      </c>
      <c r="J32" s="295">
        <f>SUMIFS('7.  Persistence Report'!AW$27:AW$500,'7.  Persistence Report'!$D$27:$D$500,$B31,'7.  Persistence Report'!$C$27:$C$500,"&lt;&gt;Pre-2011 Programs Completed in 2011",'7.  Persistence Report'!$J$27:$J$500,"Adjustment",'7.  Persistence Report'!$H$27:$H$500,"&lt;=2011")</f>
        <v>8646</v>
      </c>
      <c r="K32" s="295">
        <f>SUMIFS('7.  Persistence Report'!AX$27:AX$500,'7.  Persistence Report'!$D$27:$D$500,$B31,'7.  Persistence Report'!$C$27:$C$500,"&lt;&gt;Pre-2011 Programs Completed in 2011",'7.  Persistence Report'!$J$27:$J$500,"Adjustment",'7.  Persistence Report'!$H$27:$H$500,"&lt;=2011")</f>
        <v>8634</v>
      </c>
      <c r="L32" s="295">
        <f>SUMIFS('7.  Persistence Report'!AY$27:AY$500,'7.  Persistence Report'!$D$27:$D$500,$B31,'7.  Persistence Report'!$C$27:$C$500,"&lt;&gt;Pre-2011 Programs Completed in 2011",'7.  Persistence Report'!$J$27:$J$500,"Adjustment",'7.  Persistence Report'!$H$27:$H$500,"&lt;=2011")</f>
        <v>8634</v>
      </c>
      <c r="M32" s="295">
        <f>SUMIFS('7.  Persistence Report'!AZ$27:AZ$500,'7.  Persistence Report'!$D$27:$D$500,$B31,'7.  Persistence Report'!$C$27:$C$500,"&lt;&gt;Pre-2011 Programs Completed in 2011",'7.  Persistence Report'!$J$27:$J$500,"Adjustment",'7.  Persistence Report'!$H$27:$H$500,"&lt;=2011")</f>
        <v>3058</v>
      </c>
      <c r="N32" s="467"/>
      <c r="O32" s="295">
        <f>SUMIFS('7.  Persistence Report'!M$27:M$500,'7.  Persistence Report'!$D$27:$D$500,$B31,'7.  Persistence Report'!$C$27:$C$500,"&lt;&gt;Pre-2011 Programs Completed in 2011",'7.  Persistence Report'!$J$27:$J$500,"Adjustment",'7.  Persistence Report'!$H$27:$H$500,"&lt;=2011")</f>
        <v>1</v>
      </c>
      <c r="P32" s="295">
        <f>SUMIFS('7.  Persistence Report'!N$27:N$500,'7.  Persistence Report'!$D$27:$D$500,$B31,'7.  Persistence Report'!$C$27:$C$500,"&lt;&gt;Pre-2011 Programs Completed in 2011",'7.  Persistence Report'!$J$27:$J$500,"Adjustment",'7.  Persistence Report'!$H$27:$H$500,"&lt;=2011")</f>
        <v>1</v>
      </c>
      <c r="Q32" s="295">
        <f>SUMIFS('7.  Persistence Report'!O$27:O$500,'7.  Persistence Report'!$D$27:$D$500,$B31,'7.  Persistence Report'!$C$27:$C$500,"&lt;&gt;Pre-2011 Programs Completed in 2011",'7.  Persistence Report'!$J$27:$J$500,"Adjustment",'7.  Persistence Report'!$H$27:$H$500,"&lt;=2011")</f>
        <v>1</v>
      </c>
      <c r="R32" s="295">
        <f>SUMIFS('7.  Persistence Report'!P$27:P$500,'7.  Persistence Report'!$D$27:$D$500,$B31,'7.  Persistence Report'!$C$27:$C$500,"&lt;&gt;Pre-2011 Programs Completed in 2011",'7.  Persistence Report'!$J$27:$J$500,"Adjustment",'7.  Persistence Report'!$H$27:$H$500,"&lt;=2011")</f>
        <v>1</v>
      </c>
      <c r="S32" s="295">
        <f>SUMIFS('7.  Persistence Report'!Q$27:Q$500,'7.  Persistence Report'!$D$27:$D$500,$B31,'7.  Persistence Report'!$C$27:$C$500,"&lt;&gt;Pre-2011 Programs Completed in 2011",'7.  Persistence Report'!$J$27:$J$500,"Adjustment",'7.  Persistence Report'!$H$27:$H$500,"&lt;=2011")</f>
        <v>1</v>
      </c>
      <c r="T32" s="295">
        <f>SUMIFS('7.  Persistence Report'!R$27:R$500,'7.  Persistence Report'!$D$27:$D$500,$B31,'7.  Persistence Report'!$C$27:$C$500,"&lt;&gt;Pre-2011 Programs Completed in 2011",'7.  Persistence Report'!$J$27:$J$500,"Adjustment",'7.  Persistence Report'!$H$27:$H$500,"&lt;=2011")</f>
        <v>1</v>
      </c>
      <c r="U32" s="295">
        <f>SUMIFS('7.  Persistence Report'!S$27:S$500,'7.  Persistence Report'!$D$27:$D$500,$B31,'7.  Persistence Report'!$C$27:$C$500,"&lt;&gt;Pre-2011 Programs Completed in 2011",'7.  Persistence Report'!$J$27:$J$500,"Adjustment",'7.  Persistence Report'!$H$27:$H$500,"&lt;=2011")</f>
        <v>1</v>
      </c>
      <c r="V32" s="295">
        <f>SUMIFS('7.  Persistence Report'!T$27:T$500,'7.  Persistence Report'!$D$27:$D$500,$B31,'7.  Persistence Report'!$C$27:$C$500,"&lt;&gt;Pre-2011 Programs Completed in 2011",'7.  Persistence Report'!$J$27:$J$500,"Adjustment",'7.  Persistence Report'!$H$27:$H$500,"&lt;=2011")</f>
        <v>1</v>
      </c>
      <c r="W32" s="295">
        <f>SUMIFS('7.  Persistence Report'!U$27:U$500,'7.  Persistence Report'!$D$27:$D$500,$B31,'7.  Persistence Report'!$C$27:$C$500,"&lt;&gt;Pre-2011 Programs Completed in 2011",'7.  Persistence Report'!$J$27:$J$500,"Adjustment",'7.  Persistence Report'!$H$27:$H$500,"&lt;=2011")</f>
        <v>0</v>
      </c>
      <c r="X32" s="295">
        <f>SUMIFS('7.  Persistence Report'!V$27:V$500,'7.  Persistence Report'!$D$27:$D$500,$B31,'7.  Persistence Report'!$C$27:$C$500,"&lt;&gt;Pre-2011 Programs Completed in 2011",'7.  Persistence Report'!$J$27:$J$500,"Adjustment",'7.  Persistence Report'!$H$27:$H$500,"&lt;=2011")</f>
        <v>0</v>
      </c>
      <c r="Y32" s="411">
        <f>Y31</f>
        <v>1</v>
      </c>
      <c r="Z32" s="411">
        <f>Z31</f>
        <v>0</v>
      </c>
      <c r="AA32" s="411">
        <f t="shared" ref="AA32:AL32" si="7">AA31</f>
        <v>0</v>
      </c>
      <c r="AB32" s="411">
        <f t="shared" si="7"/>
        <v>0</v>
      </c>
      <c r="AC32" s="411">
        <f t="shared" si="7"/>
        <v>0</v>
      </c>
      <c r="AD32" s="411">
        <f t="shared" si="7"/>
        <v>0</v>
      </c>
      <c r="AE32" s="411">
        <f t="shared" si="7"/>
        <v>0</v>
      </c>
      <c r="AF32" s="411">
        <f t="shared" si="7"/>
        <v>0</v>
      </c>
      <c r="AG32" s="411">
        <f t="shared" si="7"/>
        <v>0</v>
      </c>
      <c r="AH32" s="411">
        <f t="shared" si="7"/>
        <v>0</v>
      </c>
      <c r="AI32" s="411">
        <f t="shared" si="7"/>
        <v>0</v>
      </c>
      <c r="AJ32" s="411">
        <f t="shared" si="7"/>
        <v>0</v>
      </c>
      <c r="AK32" s="411">
        <f t="shared" si="7"/>
        <v>0</v>
      </c>
      <c r="AL32" s="411">
        <f t="shared" si="7"/>
        <v>0</v>
      </c>
      <c r="AM32" s="297"/>
    </row>
    <row r="33" spans="1:39" s="283" customFormat="1" ht="15.5" outlineLevel="1">
      <c r="A33" s="508"/>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5" outlineLevel="1">
      <c r="A34" s="508">
        <v>5</v>
      </c>
      <c r="B34" s="294" t="s">
        <v>5</v>
      </c>
      <c r="C34" s="291" t="s">
        <v>25</v>
      </c>
      <c r="D34" s="295">
        <f>SUMIFS('7.  Persistence Report'!AQ$27:AQ$500,'7.  Persistence Report'!$D$27:$D$500,$B34,'7.  Persistence Report'!$C$27:$C$500,"&lt;&gt;Pre-2011 Programs Completed in 2011",'7.  Persistence Report'!$J$27:$J$500,"&lt;&gt;Adjustment",'7.  Persistence Report'!$H$27:$H$500,"&lt;=2011")</f>
        <v>1644342</v>
      </c>
      <c r="E34" s="295">
        <f>SUMIFS('7.  Persistence Report'!AR$27:AR$500,'7.  Persistence Report'!$D$27:$D$500,$B34,'7.  Persistence Report'!$C$27:$C$500,"&lt;&gt;Pre-2011 Programs Completed in 2011",'7.  Persistence Report'!$J$27:$J$500,"&lt;&gt;Adjustment",'7.  Persistence Report'!$H$27:$H$500,"&lt;=2011")</f>
        <v>1644342</v>
      </c>
      <c r="F34" s="295">
        <f>SUMIFS('7.  Persistence Report'!AS$27:AS$500,'7.  Persistence Report'!$D$27:$D$500,$B34,'7.  Persistence Report'!$C$27:$C$500,"&lt;&gt;Pre-2011 Programs Completed in 2011",'7.  Persistence Report'!$J$27:$J$500,"&lt;&gt;Adjustment",'7.  Persistence Report'!$H$27:$H$500,"&lt;=2011")</f>
        <v>1644342</v>
      </c>
      <c r="G34" s="295">
        <f>SUMIFS('7.  Persistence Report'!AT$27:AT$500,'7.  Persistence Report'!$D$27:$D$500,$B34,'7.  Persistence Report'!$C$27:$C$500,"&lt;&gt;Pre-2011 Programs Completed in 2011",'7.  Persistence Report'!$J$27:$J$500,"&lt;&gt;Adjustment",'7.  Persistence Report'!$H$27:$H$500,"&lt;=2011")</f>
        <v>1644342</v>
      </c>
      <c r="H34" s="295">
        <f>SUMIFS('7.  Persistence Report'!AU$27:AU$500,'7.  Persistence Report'!$D$27:$D$500,$B34,'7.  Persistence Report'!$C$27:$C$500,"&lt;&gt;Pre-2011 Programs Completed in 2011",'7.  Persistence Report'!$J$27:$J$500,"&lt;&gt;Adjustment",'7.  Persistence Report'!$H$27:$H$500,"&lt;=2011")</f>
        <v>1502807</v>
      </c>
      <c r="I34" s="295">
        <f>SUMIFS('7.  Persistence Report'!AV$27:AV$500,'7.  Persistence Report'!$D$27:$D$500,$B34,'7.  Persistence Report'!$C$27:$C$500,"&lt;&gt;Pre-2011 Programs Completed in 2011",'7.  Persistence Report'!$J$27:$J$500,"&lt;&gt;Adjustment",'7.  Persistence Report'!$H$27:$H$500,"&lt;=2011")</f>
        <v>1348187</v>
      </c>
      <c r="J34" s="295">
        <f>SUMIFS('7.  Persistence Report'!AW$27:AW$500,'7.  Persistence Report'!$D$27:$D$500,$B34,'7.  Persistence Report'!$C$27:$C$500,"&lt;&gt;Pre-2011 Programs Completed in 2011",'7.  Persistence Report'!$J$27:$J$500,"&lt;&gt;Adjustment",'7.  Persistence Report'!$H$27:$H$500,"&lt;=2011")</f>
        <v>1016447</v>
      </c>
      <c r="K34" s="295">
        <f>SUMIFS('7.  Persistence Report'!AX$27:AX$500,'7.  Persistence Report'!$D$27:$D$500,$B34,'7.  Persistence Report'!$C$27:$C$500,"&lt;&gt;Pre-2011 Programs Completed in 2011",'7.  Persistence Report'!$J$27:$J$500,"&lt;&gt;Adjustment",'7.  Persistence Report'!$H$27:$H$500,"&lt;=2011")</f>
        <v>1012739</v>
      </c>
      <c r="L34" s="295">
        <f>SUMIFS('7.  Persistence Report'!AY$27:AY$500,'7.  Persistence Report'!$D$27:$D$500,$B34,'7.  Persistence Report'!$C$27:$C$500,"&lt;&gt;Pre-2011 Programs Completed in 2011",'7.  Persistence Report'!$J$27:$J$500,"&lt;&gt;Adjustment",'7.  Persistence Report'!$H$27:$H$500,"&lt;=2011")</f>
        <v>1308894</v>
      </c>
      <c r="M34" s="295">
        <f>SUMIFS('7.  Persistence Report'!AZ$27:AZ$500,'7.  Persistence Report'!$D$27:$D$500,$B34,'7.  Persistence Report'!$C$27:$C$500,"&lt;&gt;Pre-2011 Programs Completed in 2011",'7.  Persistence Report'!$J$27:$J$500,"&lt;&gt;Adjustment",'7.  Persistence Report'!$H$27:$H$500,"&lt;=2011")</f>
        <v>420013</v>
      </c>
      <c r="N34" s="291"/>
      <c r="O34" s="295">
        <f>SUMIFS('7.  Persistence Report'!L$27:L$500,'7.  Persistence Report'!$D$27:$D$500,$B34,'7.  Persistence Report'!$C$27:$C$500,"&lt;&gt;Pre-2011 Programs Completed in 2011",'7.  Persistence Report'!$J$27:$J$500,"&lt;&gt;Adjustment",'7.  Persistence Report'!$H$27:$H$500,"&lt;=2011")</f>
        <v>94</v>
      </c>
      <c r="P34" s="295">
        <f>SUMIFS('7.  Persistence Report'!M$27:M$500,'7.  Persistence Report'!$D$27:$D$500,$B34,'7.  Persistence Report'!$C$27:$C$500,"&lt;&gt;Pre-2011 Programs Completed in 2011",'7.  Persistence Report'!$J$27:$J$500,"&lt;&gt;Adjustment",'7.  Persistence Report'!$H$27:$H$500,"&lt;=2011")</f>
        <v>94</v>
      </c>
      <c r="Q34" s="295">
        <f>SUMIFS('7.  Persistence Report'!N$27:N$500,'7.  Persistence Report'!$D$27:$D$500,$B34,'7.  Persistence Report'!$C$27:$C$500,"&lt;&gt;Pre-2011 Programs Completed in 2011",'7.  Persistence Report'!$J$27:$J$500,"&lt;&gt;Adjustment",'7.  Persistence Report'!$H$27:$H$500,"&lt;=2011")</f>
        <v>94</v>
      </c>
      <c r="R34" s="295">
        <f>SUMIFS('7.  Persistence Report'!O$27:O$500,'7.  Persistence Report'!$D$27:$D$500,$B34,'7.  Persistence Report'!$C$27:$C$500,"&lt;&gt;Pre-2011 Programs Completed in 2011",'7.  Persistence Report'!$J$27:$J$500,"&lt;&gt;Adjustment",'7.  Persistence Report'!$H$27:$H$500,"&lt;=2011")</f>
        <v>94</v>
      </c>
      <c r="S34" s="295">
        <f>SUMIFS('7.  Persistence Report'!P$27:P$500,'7.  Persistence Report'!$D$27:$D$500,$B34,'7.  Persistence Report'!$C$27:$C$500,"&lt;&gt;Pre-2011 Programs Completed in 2011",'7.  Persistence Report'!$J$27:$J$500,"&lt;&gt;Adjustment",'7.  Persistence Report'!$H$27:$H$500,"&lt;=2011")</f>
        <v>88</v>
      </c>
      <c r="T34" s="295">
        <f>SUMIFS('7.  Persistence Report'!Q$27:Q$500,'7.  Persistence Report'!$D$27:$D$500,$B34,'7.  Persistence Report'!$C$27:$C$500,"&lt;&gt;Pre-2011 Programs Completed in 2011",'7.  Persistence Report'!$J$27:$J$500,"&lt;&gt;Adjustment",'7.  Persistence Report'!$H$27:$H$500,"&lt;=2011")</f>
        <v>80</v>
      </c>
      <c r="U34" s="295">
        <f>SUMIFS('7.  Persistence Report'!R$27:R$500,'7.  Persistence Report'!$D$27:$D$500,$B34,'7.  Persistence Report'!$C$27:$C$500,"&lt;&gt;Pre-2011 Programs Completed in 2011",'7.  Persistence Report'!$J$27:$J$500,"&lt;&gt;Adjustment",'7.  Persistence Report'!$H$27:$H$500,"&lt;=2011")</f>
        <v>65</v>
      </c>
      <c r="V34" s="295">
        <f>SUMIFS('7.  Persistence Report'!S$27:S$500,'7.  Persistence Report'!$D$27:$D$500,$B34,'7.  Persistence Report'!$C$27:$C$500,"&lt;&gt;Pre-2011 Programs Completed in 2011",'7.  Persistence Report'!$J$27:$J$500,"&lt;&gt;Adjustment",'7.  Persistence Report'!$H$27:$H$500,"&lt;=2011")</f>
        <v>65</v>
      </c>
      <c r="W34" s="295">
        <f>SUMIFS('7.  Persistence Report'!T$27:T$500,'7.  Persistence Report'!$D$27:$D$500,$B34,'7.  Persistence Report'!$C$27:$C$500,"&lt;&gt;Pre-2011 Programs Completed in 2011",'7.  Persistence Report'!$J$27:$J$500,"&lt;&gt;Adjustment",'7.  Persistence Report'!$H$27:$H$500,"&lt;=2011")</f>
        <v>78</v>
      </c>
      <c r="X34" s="295">
        <f>SUMIFS('7.  Persistence Report'!U$27:U$500,'7.  Persistence Report'!$D$27:$D$500,$B34,'7.  Persistence Report'!$C$27:$C$500,"&lt;&gt;Pre-2011 Programs Completed in 2011",'7.  Persistence Report'!$J$27:$J$500,"&lt;&gt;Adjustment",'7.  Persistence Report'!$H$27:$H$500,"&lt;=2011")</f>
        <v>37</v>
      </c>
      <c r="Y34" s="410">
        <f>Y291</f>
        <v>1</v>
      </c>
      <c r="Z34" s="410">
        <f t="shared" ref="Z34:AA34" si="8">Z291</f>
        <v>0</v>
      </c>
      <c r="AA34" s="410">
        <f t="shared" si="8"/>
        <v>0</v>
      </c>
      <c r="AB34" s="410"/>
      <c r="AC34" s="410"/>
      <c r="AD34" s="410"/>
      <c r="AE34" s="410"/>
      <c r="AF34" s="410"/>
      <c r="AG34" s="410"/>
      <c r="AH34" s="410"/>
      <c r="AI34" s="410"/>
      <c r="AJ34" s="410"/>
      <c r="AK34" s="410"/>
      <c r="AL34" s="410"/>
      <c r="AM34" s="296">
        <f>SUM(Y34:AL34)</f>
        <v>1</v>
      </c>
    </row>
    <row r="35" spans="1:39" s="283" customFormat="1" ht="15.5" outlineLevel="1">
      <c r="A35" s="508"/>
      <c r="B35" s="294" t="s">
        <v>214</v>
      </c>
      <c r="C35" s="291" t="s">
        <v>163</v>
      </c>
      <c r="D35" s="295">
        <f>SUMIFS('7.  Persistence Report'!AQ$27:AQ$500,'7.  Persistence Report'!$D$27:$D$500,$B34,'7.  Persistence Report'!$C$27:$C$500,"&lt;&gt;Pre-2011 Programs Completed in 2011",'7.  Persistence Report'!$J$27:$J$500,"Adjustment",'7.  Persistence Report'!$H$27:$H$500,"&lt;=2011")</f>
        <v>122169</v>
      </c>
      <c r="E35" s="295">
        <f>SUMIFS('7.  Persistence Report'!AR$27:AR$500,'7.  Persistence Report'!$D$27:$D$500,$B34,'7.  Persistence Report'!$C$27:$C$500,"&lt;&gt;Pre-2011 Programs Completed in 2011",'7.  Persistence Report'!$J$27:$J$500,"Adjustment",'7.  Persistence Report'!$H$27:$H$500,"&lt;=2011")</f>
        <v>122169</v>
      </c>
      <c r="F35" s="295">
        <f>SUMIFS('7.  Persistence Report'!AS$27:AS$500,'7.  Persistence Report'!$D$27:$D$500,$B34,'7.  Persistence Report'!$C$27:$C$500,"&lt;&gt;Pre-2011 Programs Completed in 2011",'7.  Persistence Report'!$J$27:$J$500,"Adjustment",'7.  Persistence Report'!$H$27:$H$500,"&lt;=2011")</f>
        <v>122169</v>
      </c>
      <c r="G35" s="295">
        <f>SUMIFS('7.  Persistence Report'!AT$27:AT$500,'7.  Persistence Report'!$D$27:$D$500,$B34,'7.  Persistence Report'!$C$27:$C$500,"&lt;&gt;Pre-2011 Programs Completed in 2011",'7.  Persistence Report'!$J$27:$J$500,"Adjustment",'7.  Persistence Report'!$H$27:$H$500,"&lt;=2011")</f>
        <v>122169</v>
      </c>
      <c r="H35" s="295">
        <f>SUMIFS('7.  Persistence Report'!AU$27:AU$500,'7.  Persistence Report'!$D$27:$D$500,$B34,'7.  Persistence Report'!$C$27:$C$500,"&lt;&gt;Pre-2011 Programs Completed in 2011",'7.  Persistence Report'!$J$27:$J$500,"Adjustment",'7.  Persistence Report'!$H$27:$H$500,"&lt;=2011")</f>
        <v>122169</v>
      </c>
      <c r="I35" s="295">
        <f>SUMIFS('7.  Persistence Report'!AV$27:AV$500,'7.  Persistence Report'!$D$27:$D$500,$B34,'7.  Persistence Report'!$C$27:$C$500,"&lt;&gt;Pre-2011 Programs Completed in 2011",'7.  Persistence Report'!$J$27:$J$500,"Adjustment",'7.  Persistence Report'!$H$27:$H$500,"&lt;=2011")</f>
        <v>111017</v>
      </c>
      <c r="J35" s="295">
        <f>SUMIFS('7.  Persistence Report'!AW$27:AW$500,'7.  Persistence Report'!$D$27:$D$500,$B34,'7.  Persistence Report'!$C$27:$C$500,"&lt;&gt;Pre-2011 Programs Completed in 2011",'7.  Persistence Report'!$J$27:$J$500,"Adjustment",'7.  Persistence Report'!$H$27:$H$500,"&lt;=2011")</f>
        <v>59937</v>
      </c>
      <c r="K35" s="295">
        <f>SUMIFS('7.  Persistence Report'!AX$27:AX$500,'7.  Persistence Report'!$D$27:$D$500,$B34,'7.  Persistence Report'!$C$27:$C$500,"&lt;&gt;Pre-2011 Programs Completed in 2011",'7.  Persistence Report'!$J$27:$J$500,"Adjustment",'7.  Persistence Report'!$H$27:$H$500,"&lt;=2011")</f>
        <v>59924</v>
      </c>
      <c r="L35" s="295">
        <f>SUMIFS('7.  Persistence Report'!AY$27:AY$500,'7.  Persistence Report'!$D$27:$D$500,$B34,'7.  Persistence Report'!$C$27:$C$500,"&lt;&gt;Pre-2011 Programs Completed in 2011",'7.  Persistence Report'!$J$27:$J$500,"Adjustment",'7.  Persistence Report'!$H$27:$H$500,"&lt;=2011")</f>
        <v>59924</v>
      </c>
      <c r="M35" s="295">
        <f>SUMIFS('7.  Persistence Report'!AZ$27:AZ$500,'7.  Persistence Report'!$D$27:$D$500,$B34,'7.  Persistence Report'!$C$27:$C$500,"&lt;&gt;Pre-2011 Programs Completed in 2011",'7.  Persistence Report'!$J$27:$J$500,"Adjustment",'7.  Persistence Report'!$H$27:$H$500,"&lt;=2011")</f>
        <v>13220</v>
      </c>
      <c r="N35" s="467"/>
      <c r="O35" s="295">
        <f>SUMIFS('7.  Persistence Report'!M$27:M$500,'7.  Persistence Report'!$D$27:$D$500,$B34,'7.  Persistence Report'!$C$27:$C$500,"&lt;&gt;Pre-2011 Programs Completed in 2011",'7.  Persistence Report'!$J$27:$J$500,"Adjustment",'7.  Persistence Report'!$H$27:$H$500,"&lt;=2011")</f>
        <v>6</v>
      </c>
      <c r="P35" s="295">
        <f>SUMIFS('7.  Persistence Report'!N$27:N$500,'7.  Persistence Report'!$D$27:$D$500,$B34,'7.  Persistence Report'!$C$27:$C$500,"&lt;&gt;Pre-2011 Programs Completed in 2011",'7.  Persistence Report'!$J$27:$J$500,"Adjustment",'7.  Persistence Report'!$H$27:$H$500,"&lt;=2011")</f>
        <v>6</v>
      </c>
      <c r="Q35" s="295">
        <f>SUMIFS('7.  Persistence Report'!O$27:O$500,'7.  Persistence Report'!$D$27:$D$500,$B34,'7.  Persistence Report'!$C$27:$C$500,"&lt;&gt;Pre-2011 Programs Completed in 2011",'7.  Persistence Report'!$J$27:$J$500,"Adjustment",'7.  Persistence Report'!$H$27:$H$500,"&lt;=2011")</f>
        <v>6</v>
      </c>
      <c r="R35" s="295">
        <f>SUMIFS('7.  Persistence Report'!P$27:P$500,'7.  Persistence Report'!$D$27:$D$500,$B34,'7.  Persistence Report'!$C$27:$C$500,"&lt;&gt;Pre-2011 Programs Completed in 2011",'7.  Persistence Report'!$J$27:$J$500,"Adjustment",'7.  Persistence Report'!$H$27:$H$500,"&lt;=2011")</f>
        <v>6</v>
      </c>
      <c r="S35" s="295">
        <f>SUMIFS('7.  Persistence Report'!Q$27:Q$500,'7.  Persistence Report'!$D$27:$D$500,$B34,'7.  Persistence Report'!$C$27:$C$500,"&lt;&gt;Pre-2011 Programs Completed in 2011",'7.  Persistence Report'!$J$27:$J$500,"Adjustment",'7.  Persistence Report'!$H$27:$H$500,"&lt;=2011")</f>
        <v>6</v>
      </c>
      <c r="T35" s="295">
        <f>SUMIFS('7.  Persistence Report'!R$27:R$500,'7.  Persistence Report'!$D$27:$D$500,$B34,'7.  Persistence Report'!$C$27:$C$500,"&lt;&gt;Pre-2011 Programs Completed in 2011",'7.  Persistence Report'!$J$27:$J$500,"Adjustment",'7.  Persistence Report'!$H$27:$H$500,"&lt;=2011")</f>
        <v>3</v>
      </c>
      <c r="U35" s="295">
        <f>SUMIFS('7.  Persistence Report'!S$27:S$500,'7.  Persistence Report'!$D$27:$D$500,$B34,'7.  Persistence Report'!$C$27:$C$500,"&lt;&gt;Pre-2011 Programs Completed in 2011",'7.  Persistence Report'!$J$27:$J$500,"Adjustment",'7.  Persistence Report'!$H$27:$H$500,"&lt;=2011")</f>
        <v>3</v>
      </c>
      <c r="V35" s="295">
        <f>SUMIFS('7.  Persistence Report'!T$27:T$500,'7.  Persistence Report'!$D$27:$D$500,$B34,'7.  Persistence Report'!$C$27:$C$500,"&lt;&gt;Pre-2011 Programs Completed in 2011",'7.  Persistence Report'!$J$27:$J$500,"Adjustment",'7.  Persistence Report'!$H$27:$H$500,"&lt;=2011")</f>
        <v>3</v>
      </c>
      <c r="W35" s="295">
        <f>SUMIFS('7.  Persistence Report'!U$27:U$500,'7.  Persistence Report'!$D$27:$D$500,$B34,'7.  Persistence Report'!$C$27:$C$500,"&lt;&gt;Pre-2011 Programs Completed in 2011",'7.  Persistence Report'!$J$27:$J$500,"Adjustment",'7.  Persistence Report'!$H$27:$H$500,"&lt;=2011")</f>
        <v>1</v>
      </c>
      <c r="X35" s="295">
        <f>SUMIFS('7.  Persistence Report'!V$27:V$500,'7.  Persistence Report'!$D$27:$D$500,$B34,'7.  Persistence Report'!$C$27:$C$500,"&lt;&gt;Pre-2011 Programs Completed in 2011",'7.  Persistence Report'!$J$27:$J$500,"Adjustment",'7.  Persistence Report'!$H$27:$H$500,"&lt;=2011")</f>
        <v>0</v>
      </c>
      <c r="Y35" s="411">
        <f>Y34</f>
        <v>1</v>
      </c>
      <c r="Z35" s="411">
        <f>Z34</f>
        <v>0</v>
      </c>
      <c r="AA35" s="411">
        <f t="shared" ref="AA35:AL35" si="9">AA34</f>
        <v>0</v>
      </c>
      <c r="AB35" s="411">
        <f t="shared" si="9"/>
        <v>0</v>
      </c>
      <c r="AC35" s="411">
        <f t="shared" si="9"/>
        <v>0</v>
      </c>
      <c r="AD35" s="411">
        <f t="shared" si="9"/>
        <v>0</v>
      </c>
      <c r="AE35" s="411">
        <f t="shared" si="9"/>
        <v>0</v>
      </c>
      <c r="AF35" s="411">
        <f t="shared" si="9"/>
        <v>0</v>
      </c>
      <c r="AG35" s="411">
        <f t="shared" si="9"/>
        <v>0</v>
      </c>
      <c r="AH35" s="411">
        <f t="shared" si="9"/>
        <v>0</v>
      </c>
      <c r="AI35" s="411">
        <f t="shared" si="9"/>
        <v>0</v>
      </c>
      <c r="AJ35" s="411">
        <f t="shared" si="9"/>
        <v>0</v>
      </c>
      <c r="AK35" s="411">
        <f t="shared" si="9"/>
        <v>0</v>
      </c>
      <c r="AL35" s="411">
        <f t="shared" si="9"/>
        <v>0</v>
      </c>
      <c r="AM35" s="297"/>
    </row>
    <row r="36" spans="1:39" s="283" customFormat="1" ht="15.5" outlineLevel="1">
      <c r="A36" s="508"/>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5" outlineLevel="1">
      <c r="A37" s="508">
        <v>6</v>
      </c>
      <c r="B37" s="294" t="s">
        <v>6</v>
      </c>
      <c r="C37" s="291" t="s">
        <v>25</v>
      </c>
      <c r="D37" s="295">
        <f>SUMIFS('7.  Persistence Report'!AQ$27:AQ$500,'7.  Persistence Report'!$D$27:$D$500,$B37,'7.  Persistence Report'!$C$27:$C$500,"&lt;&gt;Pre-2011 Programs Completed in 2011",'7.  Persistence Report'!$J$27:$J$500,"&lt;&gt;Adjustment",'7.  Persistence Report'!$H$27:$H$500,"&lt;=2011")</f>
        <v>0</v>
      </c>
      <c r="E37" s="295">
        <f>SUMIFS('7.  Persistence Report'!AR$27:AR$500,'7.  Persistence Report'!$D$27:$D$500,$B37,'7.  Persistence Report'!$C$27:$C$500,"&lt;&gt;Pre-2011 Programs Completed in 2011",'7.  Persistence Report'!$J$27:$J$500,"&lt;&gt;Adjustment",'7.  Persistence Report'!$H$27:$H$500,"&lt;=2011")</f>
        <v>0</v>
      </c>
      <c r="F37" s="295">
        <f>SUMIFS('7.  Persistence Report'!AS$27:AS$500,'7.  Persistence Report'!$D$27:$D$500,$B37,'7.  Persistence Report'!$C$27:$C$500,"&lt;&gt;Pre-2011 Programs Completed in 2011",'7.  Persistence Report'!$J$27:$J$500,"&lt;&gt;Adjustment",'7.  Persistence Report'!$H$27:$H$500,"&lt;=2011")</f>
        <v>0</v>
      </c>
      <c r="G37" s="295">
        <f>SUMIFS('7.  Persistence Report'!AT$27:AT$500,'7.  Persistence Report'!$D$27:$D$500,$B37,'7.  Persistence Report'!$C$27:$C$500,"&lt;&gt;Pre-2011 Programs Completed in 2011",'7.  Persistence Report'!$J$27:$J$500,"&lt;&gt;Adjustment",'7.  Persistence Report'!$H$27:$H$500,"&lt;=2011")</f>
        <v>0</v>
      </c>
      <c r="H37" s="295">
        <f>SUMIFS('7.  Persistence Report'!AU$27:AU$500,'7.  Persistence Report'!$D$27:$D$500,$B37,'7.  Persistence Report'!$C$27:$C$500,"&lt;&gt;Pre-2011 Programs Completed in 2011",'7.  Persistence Report'!$J$27:$J$500,"&lt;&gt;Adjustment",'7.  Persistence Report'!$H$27:$H$500,"&lt;=2011")</f>
        <v>0</v>
      </c>
      <c r="I37" s="295">
        <f>SUMIFS('7.  Persistence Report'!AV$27:AV$500,'7.  Persistence Report'!$D$27:$D$500,$B37,'7.  Persistence Report'!$C$27:$C$500,"&lt;&gt;Pre-2011 Programs Completed in 2011",'7.  Persistence Report'!$J$27:$J$500,"&lt;&gt;Adjustment",'7.  Persistence Report'!$H$27:$H$500,"&lt;=2011")</f>
        <v>0</v>
      </c>
      <c r="J37" s="295">
        <f>SUMIFS('7.  Persistence Report'!AW$27:AW$500,'7.  Persistence Report'!$D$27:$D$500,$B37,'7.  Persistence Report'!$C$27:$C$500,"&lt;&gt;Pre-2011 Programs Completed in 2011",'7.  Persistence Report'!$J$27:$J$500,"&lt;&gt;Adjustment",'7.  Persistence Report'!$H$27:$H$500,"&lt;=2011")</f>
        <v>0</v>
      </c>
      <c r="K37" s="295">
        <f>SUMIFS('7.  Persistence Report'!AX$27:AX$500,'7.  Persistence Report'!$D$27:$D$500,$B37,'7.  Persistence Report'!$C$27:$C$500,"&lt;&gt;Pre-2011 Programs Completed in 2011",'7.  Persistence Report'!$J$27:$J$500,"&lt;&gt;Adjustment",'7.  Persistence Report'!$H$27:$H$500,"&lt;=2011")</f>
        <v>0</v>
      </c>
      <c r="L37" s="295">
        <f>SUMIFS('7.  Persistence Report'!AY$27:AY$500,'7.  Persistence Report'!$D$27:$D$500,$B37,'7.  Persistence Report'!$C$27:$C$500,"&lt;&gt;Pre-2011 Programs Completed in 2011",'7.  Persistence Report'!$J$27:$J$500,"&lt;&gt;Adjustment",'7.  Persistence Report'!$H$27:$H$500,"&lt;=2011")</f>
        <v>0</v>
      </c>
      <c r="M37" s="295">
        <f>SUMIFS('7.  Persistence Report'!AZ$27:AZ$500,'7.  Persistence Report'!$D$27:$D$500,$B37,'7.  Persistence Report'!$C$27:$C$500,"&lt;&gt;Pre-2011 Programs Completed in 2011",'7.  Persistence Report'!$J$27:$J$500,"&lt;&gt;Adjustment",'7.  Persistence Report'!$H$27:$H$500,"&lt;=2011")</f>
        <v>0</v>
      </c>
      <c r="N37" s="291"/>
      <c r="O37" s="295">
        <f>SUMIFS('7.  Persistence Report'!L$27:L$500,'7.  Persistence Report'!$D$27:$D$500,$B37,'7.  Persistence Report'!$C$27:$C$500,"&lt;&gt;Pre-2011 Programs Completed in 2011",'7.  Persistence Report'!$J$27:$J$500,"&lt;&gt;Adjustment",'7.  Persistence Report'!$H$27:$H$500,"&lt;=2011")</f>
        <v>0</v>
      </c>
      <c r="P37" s="295">
        <f>SUMIFS('7.  Persistence Report'!M$27:M$500,'7.  Persistence Report'!$D$27:$D$500,$B37,'7.  Persistence Report'!$C$27:$C$500,"&lt;&gt;Pre-2011 Programs Completed in 2011",'7.  Persistence Report'!$J$27:$J$500,"&lt;&gt;Adjustment",'7.  Persistence Report'!$H$27:$H$500,"&lt;=2011")</f>
        <v>0</v>
      </c>
      <c r="Q37" s="295">
        <f>SUMIFS('7.  Persistence Report'!N$27:N$500,'7.  Persistence Report'!$D$27:$D$500,$B37,'7.  Persistence Report'!$C$27:$C$500,"&lt;&gt;Pre-2011 Programs Completed in 2011",'7.  Persistence Report'!$J$27:$J$500,"&lt;&gt;Adjustment",'7.  Persistence Report'!$H$27:$H$500,"&lt;=2011")</f>
        <v>0</v>
      </c>
      <c r="R37" s="295">
        <f>SUMIFS('7.  Persistence Report'!O$27:O$500,'7.  Persistence Report'!$D$27:$D$500,$B37,'7.  Persistence Report'!$C$27:$C$500,"&lt;&gt;Pre-2011 Programs Completed in 2011",'7.  Persistence Report'!$J$27:$J$500,"&lt;&gt;Adjustment",'7.  Persistence Report'!$H$27:$H$500,"&lt;=2011")</f>
        <v>0</v>
      </c>
      <c r="S37" s="295">
        <f>SUMIFS('7.  Persistence Report'!P$27:P$500,'7.  Persistence Report'!$D$27:$D$500,$B37,'7.  Persistence Report'!$C$27:$C$500,"&lt;&gt;Pre-2011 Programs Completed in 2011",'7.  Persistence Report'!$J$27:$J$500,"&lt;&gt;Adjustment",'7.  Persistence Report'!$H$27:$H$500,"&lt;=2011")</f>
        <v>0</v>
      </c>
      <c r="T37" s="295">
        <f>SUMIFS('7.  Persistence Report'!Q$27:Q$500,'7.  Persistence Report'!$D$27:$D$500,$B37,'7.  Persistence Report'!$C$27:$C$500,"&lt;&gt;Pre-2011 Programs Completed in 2011",'7.  Persistence Report'!$J$27:$J$500,"&lt;&gt;Adjustment",'7.  Persistence Report'!$H$27:$H$500,"&lt;=2011")</f>
        <v>0</v>
      </c>
      <c r="U37" s="295">
        <f>SUMIFS('7.  Persistence Report'!R$27:R$500,'7.  Persistence Report'!$D$27:$D$500,$B37,'7.  Persistence Report'!$C$27:$C$500,"&lt;&gt;Pre-2011 Programs Completed in 2011",'7.  Persistence Report'!$J$27:$J$500,"&lt;&gt;Adjustment",'7.  Persistence Report'!$H$27:$H$500,"&lt;=2011")</f>
        <v>0</v>
      </c>
      <c r="V37" s="295">
        <f>SUMIFS('7.  Persistence Report'!S$27:S$500,'7.  Persistence Report'!$D$27:$D$500,$B37,'7.  Persistence Report'!$C$27:$C$500,"&lt;&gt;Pre-2011 Programs Completed in 2011",'7.  Persistence Report'!$J$27:$J$500,"&lt;&gt;Adjustment",'7.  Persistence Report'!$H$27:$H$500,"&lt;=2011")</f>
        <v>0</v>
      </c>
      <c r="W37" s="295">
        <f>SUMIFS('7.  Persistence Report'!T$27:T$500,'7.  Persistence Report'!$D$27:$D$500,$B37,'7.  Persistence Report'!$C$27:$C$500,"&lt;&gt;Pre-2011 Programs Completed in 2011",'7.  Persistence Report'!$J$27:$J$500,"&lt;&gt;Adjustment",'7.  Persistence Report'!$H$27:$H$500,"&lt;=2011")</f>
        <v>0</v>
      </c>
      <c r="X37" s="295">
        <f>SUMIFS('7.  Persistence Report'!U$27:U$500,'7.  Persistence Report'!$D$27:$D$500,$B37,'7.  Persistence Report'!$C$27:$C$500,"&lt;&gt;Pre-2011 Programs Completed in 2011",'7.  Persistence Report'!$J$27:$J$500,"&lt;&gt;Adjustment",'7.  Persistence Report'!$H$27:$H$500,"&lt;=2011")</f>
        <v>0</v>
      </c>
      <c r="Y37" s="410">
        <f>Y294</f>
        <v>1</v>
      </c>
      <c r="Z37" s="410">
        <f t="shared" ref="Z37:AA37" si="10">Z294</f>
        <v>0</v>
      </c>
      <c r="AA37" s="410">
        <f t="shared" si="10"/>
        <v>0</v>
      </c>
      <c r="AB37" s="410"/>
      <c r="AC37" s="410"/>
      <c r="AD37" s="410"/>
      <c r="AE37" s="410"/>
      <c r="AF37" s="410"/>
      <c r="AG37" s="410"/>
      <c r="AH37" s="410"/>
      <c r="AI37" s="410"/>
      <c r="AJ37" s="410"/>
      <c r="AK37" s="410"/>
      <c r="AL37" s="410"/>
      <c r="AM37" s="296">
        <f>SUM(Y37:AL37)</f>
        <v>1</v>
      </c>
    </row>
    <row r="38" spans="1:39" s="283" customFormat="1" ht="15.5" outlineLevel="1">
      <c r="A38" s="508"/>
      <c r="B38" s="294" t="s">
        <v>214</v>
      </c>
      <c r="C38" s="291" t="s">
        <v>163</v>
      </c>
      <c r="D38" s="295">
        <f>SUMIFS('7.  Persistence Report'!AQ$27:AQ$500,'7.  Persistence Report'!$D$27:$D$500,$B37,'7.  Persistence Report'!$C$27:$C$500,"&lt;&gt;Pre-2011 Programs Completed in 2011",'7.  Persistence Report'!$J$27:$J$500,"Adjustment",'7.  Persistence Report'!$H$27:$H$500,"&lt;=2011")</f>
        <v>0</v>
      </c>
      <c r="E38" s="295">
        <f>SUMIFS('7.  Persistence Report'!AR$27:AR$500,'7.  Persistence Report'!$D$27:$D$500,$B37,'7.  Persistence Report'!$C$27:$C$500,"&lt;&gt;Pre-2011 Programs Completed in 2011",'7.  Persistence Report'!$J$27:$J$500,"Adjustment",'7.  Persistence Report'!$H$27:$H$500,"&lt;=2011")</f>
        <v>0</v>
      </c>
      <c r="F38" s="295">
        <f>SUMIFS('7.  Persistence Report'!AS$27:AS$500,'7.  Persistence Report'!$D$27:$D$500,$B37,'7.  Persistence Report'!$C$27:$C$500,"&lt;&gt;Pre-2011 Programs Completed in 2011",'7.  Persistence Report'!$J$27:$J$500,"Adjustment",'7.  Persistence Report'!$H$27:$H$500,"&lt;=2011")</f>
        <v>0</v>
      </c>
      <c r="G38" s="295">
        <f>SUMIFS('7.  Persistence Report'!AT$27:AT$500,'7.  Persistence Report'!$D$27:$D$500,$B37,'7.  Persistence Report'!$C$27:$C$500,"&lt;&gt;Pre-2011 Programs Completed in 2011",'7.  Persistence Report'!$J$27:$J$500,"Adjustment",'7.  Persistence Report'!$H$27:$H$500,"&lt;=2011")</f>
        <v>0</v>
      </c>
      <c r="H38" s="295">
        <f>SUMIFS('7.  Persistence Report'!AU$27:AU$500,'7.  Persistence Report'!$D$27:$D$500,$B37,'7.  Persistence Report'!$C$27:$C$500,"&lt;&gt;Pre-2011 Programs Completed in 2011",'7.  Persistence Report'!$J$27:$J$500,"Adjustment",'7.  Persistence Report'!$H$27:$H$500,"&lt;=2011")</f>
        <v>0</v>
      </c>
      <c r="I38" s="295">
        <f>SUMIFS('7.  Persistence Report'!AV$27:AV$500,'7.  Persistence Report'!$D$27:$D$500,$B37,'7.  Persistence Report'!$C$27:$C$500,"&lt;&gt;Pre-2011 Programs Completed in 2011",'7.  Persistence Report'!$J$27:$J$500,"Adjustment",'7.  Persistence Report'!$H$27:$H$500,"&lt;=2011")</f>
        <v>0</v>
      </c>
      <c r="J38" s="295">
        <f>SUMIFS('7.  Persistence Report'!AW$27:AW$500,'7.  Persistence Report'!$D$27:$D$500,$B37,'7.  Persistence Report'!$C$27:$C$500,"&lt;&gt;Pre-2011 Programs Completed in 2011",'7.  Persistence Report'!$J$27:$J$500,"Adjustment",'7.  Persistence Report'!$H$27:$H$500,"&lt;=2011")</f>
        <v>0</v>
      </c>
      <c r="K38" s="295">
        <f>SUMIFS('7.  Persistence Report'!AX$27:AX$500,'7.  Persistence Report'!$D$27:$D$500,$B37,'7.  Persistence Report'!$C$27:$C$500,"&lt;&gt;Pre-2011 Programs Completed in 2011",'7.  Persistence Report'!$J$27:$J$500,"Adjustment",'7.  Persistence Report'!$H$27:$H$500,"&lt;=2011")</f>
        <v>0</v>
      </c>
      <c r="L38" s="295">
        <f>SUMIFS('7.  Persistence Report'!AY$27:AY$500,'7.  Persistence Report'!$D$27:$D$500,$B37,'7.  Persistence Report'!$C$27:$C$500,"&lt;&gt;Pre-2011 Programs Completed in 2011",'7.  Persistence Report'!$J$27:$J$500,"Adjustment",'7.  Persistence Report'!$H$27:$H$500,"&lt;=2011")</f>
        <v>0</v>
      </c>
      <c r="M38" s="295">
        <f>SUMIFS('7.  Persistence Report'!AZ$27:AZ$500,'7.  Persistence Report'!$D$27:$D$500,$B37,'7.  Persistence Report'!$C$27:$C$500,"&lt;&gt;Pre-2011 Programs Completed in 2011",'7.  Persistence Report'!$J$27:$J$500,"Adjustment",'7.  Persistence Report'!$H$27:$H$500,"&lt;=2011")</f>
        <v>0</v>
      </c>
      <c r="N38" s="467"/>
      <c r="O38" s="295">
        <f>SUMIFS('7.  Persistence Report'!M$27:M$500,'7.  Persistence Report'!$D$27:$D$500,$B37,'7.  Persistence Report'!$C$27:$C$500,"&lt;&gt;Pre-2011 Programs Completed in 2011",'7.  Persistence Report'!$J$27:$J$500,"Adjustment",'7.  Persistence Report'!$H$27:$H$500,"&lt;=2011")</f>
        <v>0</v>
      </c>
      <c r="P38" s="295">
        <f>SUMIFS('7.  Persistence Report'!N$27:N$500,'7.  Persistence Report'!$D$27:$D$500,$B37,'7.  Persistence Report'!$C$27:$C$500,"&lt;&gt;Pre-2011 Programs Completed in 2011",'7.  Persistence Report'!$J$27:$J$500,"Adjustment",'7.  Persistence Report'!$H$27:$H$500,"&lt;=2011")</f>
        <v>0</v>
      </c>
      <c r="Q38" s="295">
        <f>SUMIFS('7.  Persistence Report'!O$27:O$500,'7.  Persistence Report'!$D$27:$D$500,$B37,'7.  Persistence Report'!$C$27:$C$500,"&lt;&gt;Pre-2011 Programs Completed in 2011",'7.  Persistence Report'!$J$27:$J$500,"Adjustment",'7.  Persistence Report'!$H$27:$H$500,"&lt;=2011")</f>
        <v>0</v>
      </c>
      <c r="R38" s="295">
        <f>SUMIFS('7.  Persistence Report'!P$27:P$500,'7.  Persistence Report'!$D$27:$D$500,$B37,'7.  Persistence Report'!$C$27:$C$500,"&lt;&gt;Pre-2011 Programs Completed in 2011",'7.  Persistence Report'!$J$27:$J$500,"Adjustment",'7.  Persistence Report'!$H$27:$H$500,"&lt;=2011")</f>
        <v>0</v>
      </c>
      <c r="S38" s="295">
        <f>SUMIFS('7.  Persistence Report'!Q$27:Q$500,'7.  Persistence Report'!$D$27:$D$500,$B37,'7.  Persistence Report'!$C$27:$C$500,"&lt;&gt;Pre-2011 Programs Completed in 2011",'7.  Persistence Report'!$J$27:$J$500,"Adjustment",'7.  Persistence Report'!$H$27:$H$500,"&lt;=2011")</f>
        <v>0</v>
      </c>
      <c r="T38" s="295">
        <f>SUMIFS('7.  Persistence Report'!R$27:R$500,'7.  Persistence Report'!$D$27:$D$500,$B37,'7.  Persistence Report'!$C$27:$C$500,"&lt;&gt;Pre-2011 Programs Completed in 2011",'7.  Persistence Report'!$J$27:$J$500,"Adjustment",'7.  Persistence Report'!$H$27:$H$500,"&lt;=2011")</f>
        <v>0</v>
      </c>
      <c r="U38" s="295">
        <f>SUMIFS('7.  Persistence Report'!S$27:S$500,'7.  Persistence Report'!$D$27:$D$500,$B37,'7.  Persistence Report'!$C$27:$C$500,"&lt;&gt;Pre-2011 Programs Completed in 2011",'7.  Persistence Report'!$J$27:$J$500,"Adjustment",'7.  Persistence Report'!$H$27:$H$500,"&lt;=2011")</f>
        <v>0</v>
      </c>
      <c r="V38" s="295">
        <f>SUMIFS('7.  Persistence Report'!T$27:T$500,'7.  Persistence Report'!$D$27:$D$500,$B37,'7.  Persistence Report'!$C$27:$C$500,"&lt;&gt;Pre-2011 Programs Completed in 2011",'7.  Persistence Report'!$J$27:$J$500,"Adjustment",'7.  Persistence Report'!$H$27:$H$500,"&lt;=2011")</f>
        <v>0</v>
      </c>
      <c r="W38" s="295">
        <f>SUMIFS('7.  Persistence Report'!U$27:U$500,'7.  Persistence Report'!$D$27:$D$500,$B37,'7.  Persistence Report'!$C$27:$C$500,"&lt;&gt;Pre-2011 Programs Completed in 2011",'7.  Persistence Report'!$J$27:$J$500,"Adjustment",'7.  Persistence Report'!$H$27:$H$500,"&lt;=2011")</f>
        <v>0</v>
      </c>
      <c r="X38" s="295">
        <f>SUMIFS('7.  Persistence Report'!V$27:V$500,'7.  Persistence Report'!$D$27:$D$500,$B37,'7.  Persistence Report'!$C$27:$C$500,"&lt;&gt;Pre-2011 Programs Completed in 2011",'7.  Persistence Report'!$J$27:$J$500,"Adjustment",'7.  Persistence Report'!$H$27:$H$500,"&lt;=2011")</f>
        <v>0</v>
      </c>
      <c r="Y38" s="411">
        <f>Y37</f>
        <v>1</v>
      </c>
      <c r="Z38" s="411">
        <f>Z37</f>
        <v>0</v>
      </c>
      <c r="AA38" s="411">
        <f t="shared" ref="AA38:AL38" si="11">AA37</f>
        <v>0</v>
      </c>
      <c r="AB38" s="411">
        <f t="shared" si="11"/>
        <v>0</v>
      </c>
      <c r="AC38" s="411">
        <f t="shared" si="11"/>
        <v>0</v>
      </c>
      <c r="AD38" s="411">
        <f t="shared" si="11"/>
        <v>0</v>
      </c>
      <c r="AE38" s="411">
        <f t="shared" si="11"/>
        <v>0</v>
      </c>
      <c r="AF38" s="411">
        <f t="shared" si="11"/>
        <v>0</v>
      </c>
      <c r="AG38" s="411">
        <f t="shared" si="11"/>
        <v>0</v>
      </c>
      <c r="AH38" s="411">
        <f t="shared" si="11"/>
        <v>0</v>
      </c>
      <c r="AI38" s="411">
        <f t="shared" si="11"/>
        <v>0</v>
      </c>
      <c r="AJ38" s="411">
        <f t="shared" si="11"/>
        <v>0</v>
      </c>
      <c r="AK38" s="411">
        <f t="shared" si="11"/>
        <v>0</v>
      </c>
      <c r="AL38" s="411">
        <f t="shared" si="11"/>
        <v>0</v>
      </c>
      <c r="AM38" s="297"/>
    </row>
    <row r="39" spans="1:39" s="283" customFormat="1" ht="15.5" outlineLevel="1">
      <c r="A39" s="508"/>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5" outlineLevel="1">
      <c r="A40" s="508">
        <v>7</v>
      </c>
      <c r="B40" s="294" t="s">
        <v>42</v>
      </c>
      <c r="C40" s="291" t="s">
        <v>25</v>
      </c>
      <c r="D40" s="295">
        <f>SUMIFS('7.  Persistence Report'!AQ$27:AQ$500,'7.  Persistence Report'!$D$27:$D$500,$B40,'7.  Persistence Report'!$C$27:$C$500,"&lt;&gt;Pre-2011 Programs Completed in 2011",'7.  Persistence Report'!$J$27:$J$500,"&lt;&gt;Adjustment",'7.  Persistence Report'!$H$27:$H$500,"&lt;=2011")</f>
        <v>8266</v>
      </c>
      <c r="E40" s="295">
        <f>SUMIFS('7.  Persistence Report'!AR$27:AR$500,'7.  Persistence Report'!$D$27:$D$500,$B40,'7.  Persistence Report'!$C$27:$C$500,"&lt;&gt;Pre-2011 Programs Completed in 2011",'7.  Persistence Report'!$J$27:$J$500,"&lt;&gt;Adjustment",'7.  Persistence Report'!$H$27:$H$500,"&lt;=2011")</f>
        <v>0</v>
      </c>
      <c r="F40" s="295">
        <f>SUMIFS('7.  Persistence Report'!AS$27:AS$500,'7.  Persistence Report'!$D$27:$D$500,$B40,'7.  Persistence Report'!$C$27:$C$500,"&lt;&gt;Pre-2011 Programs Completed in 2011",'7.  Persistence Report'!$J$27:$J$500,"&lt;&gt;Adjustment",'7.  Persistence Report'!$H$27:$H$500,"&lt;=2011")</f>
        <v>0</v>
      </c>
      <c r="G40" s="295">
        <f>SUMIFS('7.  Persistence Report'!AT$27:AT$500,'7.  Persistence Report'!$D$27:$D$500,$B40,'7.  Persistence Report'!$C$27:$C$500,"&lt;&gt;Pre-2011 Programs Completed in 2011",'7.  Persistence Report'!$J$27:$J$500,"&lt;&gt;Adjustment",'7.  Persistence Report'!$H$27:$H$500,"&lt;=2011")</f>
        <v>0</v>
      </c>
      <c r="H40" s="295">
        <f>SUMIFS('7.  Persistence Report'!AU$27:AU$500,'7.  Persistence Report'!$D$27:$D$500,$B40,'7.  Persistence Report'!$C$27:$C$500,"&lt;&gt;Pre-2011 Programs Completed in 2011",'7.  Persistence Report'!$J$27:$J$500,"&lt;&gt;Adjustment",'7.  Persistence Report'!$H$27:$H$500,"&lt;=2011")</f>
        <v>0</v>
      </c>
      <c r="I40" s="295">
        <f>SUMIFS('7.  Persistence Report'!AV$27:AV$500,'7.  Persistence Report'!$D$27:$D$500,$B40,'7.  Persistence Report'!$C$27:$C$500,"&lt;&gt;Pre-2011 Programs Completed in 2011",'7.  Persistence Report'!$J$27:$J$500,"&lt;&gt;Adjustment",'7.  Persistence Report'!$H$27:$H$500,"&lt;=2011")</f>
        <v>0</v>
      </c>
      <c r="J40" s="295">
        <f>SUMIFS('7.  Persistence Report'!AW$27:AW$500,'7.  Persistence Report'!$D$27:$D$500,$B40,'7.  Persistence Report'!$C$27:$C$500,"&lt;&gt;Pre-2011 Programs Completed in 2011",'7.  Persistence Report'!$J$27:$J$500,"&lt;&gt;Adjustment",'7.  Persistence Report'!$H$27:$H$500,"&lt;=2011")</f>
        <v>0</v>
      </c>
      <c r="K40" s="295">
        <f>SUMIFS('7.  Persistence Report'!AX$27:AX$500,'7.  Persistence Report'!$D$27:$D$500,$B40,'7.  Persistence Report'!$C$27:$C$500,"&lt;&gt;Pre-2011 Programs Completed in 2011",'7.  Persistence Report'!$J$27:$J$500,"&lt;&gt;Adjustment",'7.  Persistence Report'!$H$27:$H$500,"&lt;=2011")</f>
        <v>0</v>
      </c>
      <c r="L40" s="295">
        <f>SUMIFS('7.  Persistence Report'!AY$27:AY$500,'7.  Persistence Report'!$D$27:$D$500,$B40,'7.  Persistence Report'!$C$27:$C$500,"&lt;&gt;Pre-2011 Programs Completed in 2011",'7.  Persistence Report'!$J$27:$J$500,"&lt;&gt;Adjustment",'7.  Persistence Report'!$H$27:$H$500,"&lt;=2011")</f>
        <v>0</v>
      </c>
      <c r="M40" s="295">
        <f>SUMIFS('7.  Persistence Report'!AZ$27:AZ$500,'7.  Persistence Report'!$D$27:$D$500,$B40,'7.  Persistence Report'!$C$27:$C$500,"&lt;&gt;Pre-2011 Programs Completed in 2011",'7.  Persistence Report'!$J$27:$J$500,"&lt;&gt;Adjustment",'7.  Persistence Report'!$H$27:$H$500,"&lt;=2011")</f>
        <v>0</v>
      </c>
      <c r="N40" s="291"/>
      <c r="O40" s="295">
        <f>SUMIFS('7.  Persistence Report'!L$27:L$500,'7.  Persistence Report'!$D$27:$D$500,$B40,'7.  Persistence Report'!$C$27:$C$500,"&lt;&gt;Pre-2011 Programs Completed in 2011",'7.  Persistence Report'!$J$27:$J$500,"&lt;&gt;Adjustment",'7.  Persistence Report'!$H$27:$H$500,"&lt;=2011")</f>
        <v>3193</v>
      </c>
      <c r="P40" s="295">
        <f>SUMIFS('7.  Persistence Report'!M$27:M$500,'7.  Persistence Report'!$D$27:$D$500,$B40,'7.  Persistence Report'!$C$27:$C$500,"&lt;&gt;Pre-2011 Programs Completed in 2011",'7.  Persistence Report'!$J$27:$J$500,"&lt;&gt;Adjustment",'7.  Persistence Report'!$H$27:$H$500,"&lt;=2011")</f>
        <v>0</v>
      </c>
      <c r="Q40" s="295">
        <f>SUMIFS('7.  Persistence Report'!N$27:N$500,'7.  Persistence Report'!$D$27:$D$500,$B40,'7.  Persistence Report'!$C$27:$C$500,"&lt;&gt;Pre-2011 Programs Completed in 2011",'7.  Persistence Report'!$J$27:$J$500,"&lt;&gt;Adjustment",'7.  Persistence Report'!$H$27:$H$500,"&lt;=2011")</f>
        <v>0</v>
      </c>
      <c r="R40" s="295">
        <f>SUMIFS('7.  Persistence Report'!O$27:O$500,'7.  Persistence Report'!$D$27:$D$500,$B40,'7.  Persistence Report'!$C$27:$C$500,"&lt;&gt;Pre-2011 Programs Completed in 2011",'7.  Persistence Report'!$J$27:$J$500,"&lt;&gt;Adjustment",'7.  Persistence Report'!$H$27:$H$500,"&lt;=2011")</f>
        <v>0</v>
      </c>
      <c r="S40" s="295">
        <f>SUMIFS('7.  Persistence Report'!P$27:P$500,'7.  Persistence Report'!$D$27:$D$500,$B40,'7.  Persistence Report'!$C$27:$C$500,"&lt;&gt;Pre-2011 Programs Completed in 2011",'7.  Persistence Report'!$J$27:$J$500,"&lt;&gt;Adjustment",'7.  Persistence Report'!$H$27:$H$500,"&lt;=2011")</f>
        <v>0</v>
      </c>
      <c r="T40" s="295">
        <f>SUMIFS('7.  Persistence Report'!Q$27:Q$500,'7.  Persistence Report'!$D$27:$D$500,$B40,'7.  Persistence Report'!$C$27:$C$500,"&lt;&gt;Pre-2011 Programs Completed in 2011",'7.  Persistence Report'!$J$27:$J$500,"&lt;&gt;Adjustment",'7.  Persistence Report'!$H$27:$H$500,"&lt;=2011")</f>
        <v>0</v>
      </c>
      <c r="U40" s="295">
        <f>SUMIFS('7.  Persistence Report'!R$27:R$500,'7.  Persistence Report'!$D$27:$D$500,$B40,'7.  Persistence Report'!$C$27:$C$500,"&lt;&gt;Pre-2011 Programs Completed in 2011",'7.  Persistence Report'!$J$27:$J$500,"&lt;&gt;Adjustment",'7.  Persistence Report'!$H$27:$H$500,"&lt;=2011")</f>
        <v>0</v>
      </c>
      <c r="V40" s="295">
        <f>SUMIFS('7.  Persistence Report'!S$27:S$500,'7.  Persistence Report'!$D$27:$D$500,$B40,'7.  Persistence Report'!$C$27:$C$500,"&lt;&gt;Pre-2011 Programs Completed in 2011",'7.  Persistence Report'!$J$27:$J$500,"&lt;&gt;Adjustment",'7.  Persistence Report'!$H$27:$H$500,"&lt;=2011")</f>
        <v>0</v>
      </c>
      <c r="W40" s="295">
        <f>SUMIFS('7.  Persistence Report'!T$27:T$500,'7.  Persistence Report'!$D$27:$D$500,$B40,'7.  Persistence Report'!$C$27:$C$500,"&lt;&gt;Pre-2011 Programs Completed in 2011",'7.  Persistence Report'!$J$27:$J$500,"&lt;&gt;Adjustment",'7.  Persistence Report'!$H$27:$H$500,"&lt;=2011")</f>
        <v>0</v>
      </c>
      <c r="X40" s="295">
        <f>SUMIFS('7.  Persistence Report'!U$27:U$500,'7.  Persistence Report'!$D$27:$D$500,$B40,'7.  Persistence Report'!$C$27:$C$500,"&lt;&gt;Pre-2011 Programs Completed in 2011",'7.  Persistence Report'!$J$27:$J$500,"&lt;&gt;Adjustment",'7.  Persistence Report'!$H$27:$H$500,"&lt;=2011")</f>
        <v>0</v>
      </c>
      <c r="Y40" s="410">
        <f>Y297</f>
        <v>1</v>
      </c>
      <c r="Z40" s="410">
        <f t="shared" ref="Z40:AA40" si="12">Z297</f>
        <v>0</v>
      </c>
      <c r="AA40" s="410">
        <f t="shared" si="12"/>
        <v>0</v>
      </c>
      <c r="AB40" s="410"/>
      <c r="AC40" s="410"/>
      <c r="AD40" s="410"/>
      <c r="AE40" s="410"/>
      <c r="AF40" s="410"/>
      <c r="AG40" s="410"/>
      <c r="AH40" s="410"/>
      <c r="AI40" s="410"/>
      <c r="AJ40" s="410"/>
      <c r="AK40" s="410"/>
      <c r="AL40" s="410"/>
      <c r="AM40" s="296">
        <f>SUM(Y40:AL40)</f>
        <v>1</v>
      </c>
    </row>
    <row r="41" spans="1:39" s="283" customFormat="1" ht="15.5" outlineLevel="1">
      <c r="A41" s="508"/>
      <c r="B41" s="294" t="s">
        <v>214</v>
      </c>
      <c r="C41" s="291" t="s">
        <v>163</v>
      </c>
      <c r="D41" s="295">
        <f>SUMIFS('7.  Persistence Report'!AQ$27:AQ$500,'7.  Persistence Report'!$D$27:$D$500,$B40,'7.  Persistence Report'!$C$27:$C$500,"&lt;&gt;Pre-2011 Programs Completed in 2011",'7.  Persistence Report'!$J$27:$J$500,"Adjustment",'7.  Persistence Report'!$H$27:$H$500,"&lt;=2011")</f>
        <v>0</v>
      </c>
      <c r="E41" s="295">
        <f>SUMIFS('7.  Persistence Report'!AR$27:AR$500,'7.  Persistence Report'!$D$27:$D$500,$B40,'7.  Persistence Report'!$C$27:$C$500,"&lt;&gt;Pre-2011 Programs Completed in 2011",'7.  Persistence Report'!$J$27:$J$500,"Adjustment",'7.  Persistence Report'!$H$27:$H$500,"&lt;=2011")</f>
        <v>0</v>
      </c>
      <c r="F41" s="295">
        <f>SUMIFS('7.  Persistence Report'!AS$27:AS$500,'7.  Persistence Report'!$D$27:$D$500,$B40,'7.  Persistence Report'!$C$27:$C$500,"&lt;&gt;Pre-2011 Programs Completed in 2011",'7.  Persistence Report'!$J$27:$J$500,"Adjustment",'7.  Persistence Report'!$H$27:$H$500,"&lt;=2011")</f>
        <v>0</v>
      </c>
      <c r="G41" s="295">
        <f>SUMIFS('7.  Persistence Report'!AT$27:AT$500,'7.  Persistence Report'!$D$27:$D$500,$B40,'7.  Persistence Report'!$C$27:$C$500,"&lt;&gt;Pre-2011 Programs Completed in 2011",'7.  Persistence Report'!$J$27:$J$500,"Adjustment",'7.  Persistence Report'!$H$27:$H$500,"&lt;=2011")</f>
        <v>0</v>
      </c>
      <c r="H41" s="295">
        <f>SUMIFS('7.  Persistence Report'!AU$27:AU$500,'7.  Persistence Report'!$D$27:$D$500,$B40,'7.  Persistence Report'!$C$27:$C$500,"&lt;&gt;Pre-2011 Programs Completed in 2011",'7.  Persistence Report'!$J$27:$J$500,"Adjustment",'7.  Persistence Report'!$H$27:$H$500,"&lt;=2011")</f>
        <v>0</v>
      </c>
      <c r="I41" s="295">
        <f>SUMIFS('7.  Persistence Report'!AV$27:AV$500,'7.  Persistence Report'!$D$27:$D$500,$B40,'7.  Persistence Report'!$C$27:$C$500,"&lt;&gt;Pre-2011 Programs Completed in 2011",'7.  Persistence Report'!$J$27:$J$500,"Adjustment",'7.  Persistence Report'!$H$27:$H$500,"&lt;=2011")</f>
        <v>0</v>
      </c>
      <c r="J41" s="295">
        <f>SUMIFS('7.  Persistence Report'!AW$27:AW$500,'7.  Persistence Report'!$D$27:$D$500,$B40,'7.  Persistence Report'!$C$27:$C$500,"&lt;&gt;Pre-2011 Programs Completed in 2011",'7.  Persistence Report'!$J$27:$J$500,"Adjustment",'7.  Persistence Report'!$H$27:$H$500,"&lt;=2011")</f>
        <v>0</v>
      </c>
      <c r="K41" s="295">
        <f>SUMIFS('7.  Persistence Report'!AX$27:AX$500,'7.  Persistence Report'!$D$27:$D$500,$B40,'7.  Persistence Report'!$C$27:$C$500,"&lt;&gt;Pre-2011 Programs Completed in 2011",'7.  Persistence Report'!$J$27:$J$500,"Adjustment",'7.  Persistence Report'!$H$27:$H$500,"&lt;=2011")</f>
        <v>0</v>
      </c>
      <c r="L41" s="295">
        <f>SUMIFS('7.  Persistence Report'!AY$27:AY$500,'7.  Persistence Report'!$D$27:$D$500,$B40,'7.  Persistence Report'!$C$27:$C$500,"&lt;&gt;Pre-2011 Programs Completed in 2011",'7.  Persistence Report'!$J$27:$J$500,"Adjustment",'7.  Persistence Report'!$H$27:$H$500,"&lt;=2011")</f>
        <v>0</v>
      </c>
      <c r="M41" s="295">
        <f>SUMIFS('7.  Persistence Report'!AZ$27:AZ$500,'7.  Persistence Report'!$D$27:$D$500,$B40,'7.  Persistence Report'!$C$27:$C$500,"&lt;&gt;Pre-2011 Programs Completed in 2011",'7.  Persistence Report'!$J$27:$J$500,"Adjustment",'7.  Persistence Report'!$H$27:$H$500,"&lt;=2011")</f>
        <v>0</v>
      </c>
      <c r="N41" s="291"/>
      <c r="O41" s="295">
        <f>SUMIFS('7.  Persistence Report'!M$27:M$500,'7.  Persistence Report'!$D$27:$D$500,$B40,'7.  Persistence Report'!$C$27:$C$500,"&lt;&gt;Pre-2011 Programs Completed in 2011",'7.  Persistence Report'!$J$27:$J$500,"Adjustment",'7.  Persistence Report'!$H$27:$H$500,"&lt;=2011")</f>
        <v>0</v>
      </c>
      <c r="P41" s="295">
        <f>SUMIFS('7.  Persistence Report'!N$27:N$500,'7.  Persistence Report'!$D$27:$D$500,$B40,'7.  Persistence Report'!$C$27:$C$500,"&lt;&gt;Pre-2011 Programs Completed in 2011",'7.  Persistence Report'!$J$27:$J$500,"Adjustment",'7.  Persistence Report'!$H$27:$H$500,"&lt;=2011")</f>
        <v>0</v>
      </c>
      <c r="Q41" s="295">
        <f>SUMIFS('7.  Persistence Report'!O$27:O$500,'7.  Persistence Report'!$D$27:$D$500,$B40,'7.  Persistence Report'!$C$27:$C$500,"&lt;&gt;Pre-2011 Programs Completed in 2011",'7.  Persistence Report'!$J$27:$J$500,"Adjustment",'7.  Persistence Report'!$H$27:$H$500,"&lt;=2011")</f>
        <v>13233.974699999999</v>
      </c>
      <c r="R41" s="295">
        <f>SUMIFS('7.  Persistence Report'!P$27:P$500,'7.  Persistence Report'!$D$27:$D$500,$B40,'7.  Persistence Report'!$C$27:$C$500,"&lt;&gt;Pre-2011 Programs Completed in 2011",'7.  Persistence Report'!$J$27:$J$500,"Adjustment",'7.  Persistence Report'!$H$27:$H$500,"&lt;=2011")</f>
        <v>0</v>
      </c>
      <c r="S41" s="295">
        <f>SUMIFS('7.  Persistence Report'!Q$27:Q$500,'7.  Persistence Report'!$D$27:$D$500,$B40,'7.  Persistence Report'!$C$27:$C$500,"&lt;&gt;Pre-2011 Programs Completed in 2011",'7.  Persistence Report'!$J$27:$J$500,"Adjustment",'7.  Persistence Report'!$H$27:$H$500,"&lt;=2011")</f>
        <v>0</v>
      </c>
      <c r="T41" s="295">
        <f>SUMIFS('7.  Persistence Report'!R$27:R$500,'7.  Persistence Report'!$D$27:$D$500,$B40,'7.  Persistence Report'!$C$27:$C$500,"&lt;&gt;Pre-2011 Programs Completed in 2011",'7.  Persistence Report'!$J$27:$J$500,"Adjustment",'7.  Persistence Report'!$H$27:$H$500,"&lt;=2011")</f>
        <v>0</v>
      </c>
      <c r="U41" s="295">
        <f>SUMIFS('7.  Persistence Report'!S$27:S$500,'7.  Persistence Report'!$D$27:$D$500,$B40,'7.  Persistence Report'!$C$27:$C$500,"&lt;&gt;Pre-2011 Programs Completed in 2011",'7.  Persistence Report'!$J$27:$J$500,"Adjustment",'7.  Persistence Report'!$H$27:$H$500,"&lt;=2011")</f>
        <v>0</v>
      </c>
      <c r="V41" s="295">
        <f>SUMIFS('7.  Persistence Report'!T$27:T$500,'7.  Persistence Report'!$D$27:$D$500,$B40,'7.  Persistence Report'!$C$27:$C$500,"&lt;&gt;Pre-2011 Programs Completed in 2011",'7.  Persistence Report'!$J$27:$J$500,"Adjustment",'7.  Persistence Report'!$H$27:$H$500,"&lt;=2011")</f>
        <v>0</v>
      </c>
      <c r="W41" s="295">
        <f>SUMIFS('7.  Persistence Report'!U$27:U$500,'7.  Persistence Report'!$D$27:$D$500,$B40,'7.  Persistence Report'!$C$27:$C$500,"&lt;&gt;Pre-2011 Programs Completed in 2011",'7.  Persistence Report'!$J$27:$J$500,"Adjustment",'7.  Persistence Report'!$H$27:$H$500,"&lt;=2011")</f>
        <v>0</v>
      </c>
      <c r="X41" s="295">
        <f>SUMIFS('7.  Persistence Report'!V$27:V$500,'7.  Persistence Report'!$D$27:$D$500,$B40,'7.  Persistence Report'!$C$27:$C$500,"&lt;&gt;Pre-2011 Programs Completed in 2011",'7.  Persistence Report'!$J$27:$J$500,"Adjustment",'7.  Persistence Report'!$H$27:$H$500,"&lt;=2011")</f>
        <v>0</v>
      </c>
      <c r="Y41" s="411">
        <f>Y40</f>
        <v>1</v>
      </c>
      <c r="Z41" s="411">
        <f>Z40</f>
        <v>0</v>
      </c>
      <c r="AA41" s="411">
        <f t="shared" ref="AA41:AL41" si="13">AA40</f>
        <v>0</v>
      </c>
      <c r="AB41" s="411">
        <f t="shared" si="13"/>
        <v>0</v>
      </c>
      <c r="AC41" s="411">
        <f t="shared" si="13"/>
        <v>0</v>
      </c>
      <c r="AD41" s="411">
        <f t="shared" si="13"/>
        <v>0</v>
      </c>
      <c r="AE41" s="411">
        <f t="shared" si="13"/>
        <v>0</v>
      </c>
      <c r="AF41" s="411">
        <f t="shared" si="13"/>
        <v>0</v>
      </c>
      <c r="AG41" s="411">
        <f t="shared" si="13"/>
        <v>0</v>
      </c>
      <c r="AH41" s="411">
        <f t="shared" si="13"/>
        <v>0</v>
      </c>
      <c r="AI41" s="411">
        <f t="shared" si="13"/>
        <v>0</v>
      </c>
      <c r="AJ41" s="411">
        <f t="shared" si="13"/>
        <v>0</v>
      </c>
      <c r="AK41" s="411">
        <f t="shared" si="13"/>
        <v>0</v>
      </c>
      <c r="AL41" s="411">
        <f t="shared" si="13"/>
        <v>0</v>
      </c>
      <c r="AM41" s="297"/>
    </row>
    <row r="42" spans="1:39" s="283" customFormat="1" ht="15.5" outlineLevel="1">
      <c r="A42" s="508"/>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5" outlineLevel="1">
      <c r="A43" s="508">
        <v>8</v>
      </c>
      <c r="B43" s="294" t="s">
        <v>485</v>
      </c>
      <c r="C43" s="291" t="s">
        <v>25</v>
      </c>
      <c r="D43" s="295">
        <f>SUMIFS('7.  Persistence Report'!AQ$27:AQ$500,'7.  Persistence Report'!$D$27:$D$500,$B43,'7.  Persistence Report'!$C$27:$C$500,"&lt;&gt;Pre-2011 Programs Completed in 2011",'7.  Persistence Report'!$J$27:$J$500,"&lt;&gt;Adjustment",'7.  Persistence Report'!$H$27:$H$500,"&lt;=2011")</f>
        <v>0</v>
      </c>
      <c r="E43" s="295">
        <f>SUMIFS('7.  Persistence Report'!AR$27:AR$500,'7.  Persistence Report'!$D$27:$D$500,$B43,'7.  Persistence Report'!$C$27:$C$500,"&lt;&gt;Pre-2011 Programs Completed in 2011",'7.  Persistence Report'!$J$27:$J$500,"&lt;&gt;Adjustment",'7.  Persistence Report'!$H$27:$H$500,"&lt;=2011")</f>
        <v>0</v>
      </c>
      <c r="F43" s="295">
        <f>SUMIFS('7.  Persistence Report'!AS$27:AS$500,'7.  Persistence Report'!$D$27:$D$500,$B43,'7.  Persistence Report'!$C$27:$C$500,"&lt;&gt;Pre-2011 Programs Completed in 2011",'7.  Persistence Report'!$J$27:$J$500,"&lt;&gt;Adjustment",'7.  Persistence Report'!$H$27:$H$500,"&lt;=2011")</f>
        <v>0</v>
      </c>
      <c r="G43" s="295">
        <f>SUMIFS('7.  Persistence Report'!AT$27:AT$500,'7.  Persistence Report'!$D$27:$D$500,$B43,'7.  Persistence Report'!$C$27:$C$500,"&lt;&gt;Pre-2011 Programs Completed in 2011",'7.  Persistence Report'!$J$27:$J$500,"&lt;&gt;Adjustment",'7.  Persistence Report'!$H$27:$H$500,"&lt;=2011")</f>
        <v>0</v>
      </c>
      <c r="H43" s="295">
        <f>SUMIFS('7.  Persistence Report'!AU$27:AU$500,'7.  Persistence Report'!$D$27:$D$500,$B43,'7.  Persistence Report'!$C$27:$C$500,"&lt;&gt;Pre-2011 Programs Completed in 2011",'7.  Persistence Report'!$J$27:$J$500,"&lt;&gt;Adjustment",'7.  Persistence Report'!$H$27:$H$500,"&lt;=2011")</f>
        <v>0</v>
      </c>
      <c r="I43" s="295">
        <f>SUMIFS('7.  Persistence Report'!AV$27:AV$500,'7.  Persistence Report'!$D$27:$D$500,$B43,'7.  Persistence Report'!$C$27:$C$500,"&lt;&gt;Pre-2011 Programs Completed in 2011",'7.  Persistence Report'!$J$27:$J$500,"&lt;&gt;Adjustment",'7.  Persistence Report'!$H$27:$H$500,"&lt;=2011")</f>
        <v>0</v>
      </c>
      <c r="J43" s="295">
        <f>SUMIFS('7.  Persistence Report'!AW$27:AW$500,'7.  Persistence Report'!$D$27:$D$500,$B43,'7.  Persistence Report'!$C$27:$C$500,"&lt;&gt;Pre-2011 Programs Completed in 2011",'7.  Persistence Report'!$J$27:$J$500,"&lt;&gt;Adjustment",'7.  Persistence Report'!$H$27:$H$500,"&lt;=2011")</f>
        <v>0</v>
      </c>
      <c r="K43" s="295">
        <f>SUMIFS('7.  Persistence Report'!AX$27:AX$500,'7.  Persistence Report'!$D$27:$D$500,$B43,'7.  Persistence Report'!$C$27:$C$500,"&lt;&gt;Pre-2011 Programs Completed in 2011",'7.  Persistence Report'!$J$27:$J$500,"&lt;&gt;Adjustment",'7.  Persistence Report'!$H$27:$H$500,"&lt;=2011")</f>
        <v>0</v>
      </c>
      <c r="L43" s="295">
        <f>SUMIFS('7.  Persistence Report'!AY$27:AY$500,'7.  Persistence Report'!$D$27:$D$500,$B43,'7.  Persistence Report'!$C$27:$C$500,"&lt;&gt;Pre-2011 Programs Completed in 2011",'7.  Persistence Report'!$J$27:$J$500,"&lt;&gt;Adjustment",'7.  Persistence Report'!$H$27:$H$500,"&lt;=2011")</f>
        <v>0</v>
      </c>
      <c r="M43" s="295">
        <f>SUMIFS('7.  Persistence Report'!AZ$27:AZ$500,'7.  Persistence Report'!$D$27:$D$500,$B43,'7.  Persistence Report'!$C$27:$C$500,"&lt;&gt;Pre-2011 Programs Completed in 2011",'7.  Persistence Report'!$J$27:$J$500,"&lt;&gt;Adjustment",'7.  Persistence Report'!$H$27:$H$500,"&lt;=2011")</f>
        <v>0</v>
      </c>
      <c r="N43" s="291"/>
      <c r="O43" s="295">
        <f>SUMIFS('7.  Persistence Report'!L$27:L$500,'7.  Persistence Report'!$D$27:$D$500,$B43,'7.  Persistence Report'!$C$27:$C$500,"&lt;&gt;Pre-2011 Programs Completed in 2011",'7.  Persistence Report'!$J$27:$J$500,"&lt;&gt;Adjustment",'7.  Persistence Report'!$H$27:$H$500,"&lt;=2011")</f>
        <v>0</v>
      </c>
      <c r="P43" s="295">
        <f>SUMIFS('7.  Persistence Report'!M$27:M$500,'7.  Persistence Report'!$D$27:$D$500,$B43,'7.  Persistence Report'!$C$27:$C$500,"&lt;&gt;Pre-2011 Programs Completed in 2011",'7.  Persistence Report'!$J$27:$J$500,"&lt;&gt;Adjustment",'7.  Persistence Report'!$H$27:$H$500,"&lt;=2011")</f>
        <v>0</v>
      </c>
      <c r="Q43" s="295">
        <f>SUMIFS('7.  Persistence Report'!N$27:N$500,'7.  Persistence Report'!$D$27:$D$500,$B43,'7.  Persistence Report'!$C$27:$C$500,"&lt;&gt;Pre-2011 Programs Completed in 2011",'7.  Persistence Report'!$J$27:$J$500,"&lt;&gt;Adjustment",'7.  Persistence Report'!$H$27:$H$500,"&lt;=2011")</f>
        <v>0</v>
      </c>
      <c r="R43" s="295">
        <f>SUMIFS('7.  Persistence Report'!O$27:O$500,'7.  Persistence Report'!$D$27:$D$500,$B43,'7.  Persistence Report'!$C$27:$C$500,"&lt;&gt;Pre-2011 Programs Completed in 2011",'7.  Persistence Report'!$J$27:$J$500,"&lt;&gt;Adjustment",'7.  Persistence Report'!$H$27:$H$500,"&lt;=2011")</f>
        <v>0</v>
      </c>
      <c r="S43" s="295">
        <f>SUMIFS('7.  Persistence Report'!P$27:P$500,'7.  Persistence Report'!$D$27:$D$500,$B43,'7.  Persistence Report'!$C$27:$C$500,"&lt;&gt;Pre-2011 Programs Completed in 2011",'7.  Persistence Report'!$J$27:$J$500,"&lt;&gt;Adjustment",'7.  Persistence Report'!$H$27:$H$500,"&lt;=2011")</f>
        <v>0</v>
      </c>
      <c r="T43" s="295">
        <f>SUMIFS('7.  Persistence Report'!Q$27:Q$500,'7.  Persistence Report'!$D$27:$D$500,$B43,'7.  Persistence Report'!$C$27:$C$500,"&lt;&gt;Pre-2011 Programs Completed in 2011",'7.  Persistence Report'!$J$27:$J$500,"&lt;&gt;Adjustment",'7.  Persistence Report'!$H$27:$H$500,"&lt;=2011")</f>
        <v>0</v>
      </c>
      <c r="U43" s="295">
        <f>SUMIFS('7.  Persistence Report'!R$27:R$500,'7.  Persistence Report'!$D$27:$D$500,$B43,'7.  Persistence Report'!$C$27:$C$500,"&lt;&gt;Pre-2011 Programs Completed in 2011",'7.  Persistence Report'!$J$27:$J$500,"&lt;&gt;Adjustment",'7.  Persistence Report'!$H$27:$H$500,"&lt;=2011")</f>
        <v>0</v>
      </c>
      <c r="V43" s="295">
        <f>SUMIFS('7.  Persistence Report'!S$27:S$500,'7.  Persistence Report'!$D$27:$D$500,$B43,'7.  Persistence Report'!$C$27:$C$500,"&lt;&gt;Pre-2011 Programs Completed in 2011",'7.  Persistence Report'!$J$27:$J$500,"&lt;&gt;Adjustment",'7.  Persistence Report'!$H$27:$H$500,"&lt;=2011")</f>
        <v>0</v>
      </c>
      <c r="W43" s="295">
        <f>SUMIFS('7.  Persistence Report'!T$27:T$500,'7.  Persistence Report'!$D$27:$D$500,$B43,'7.  Persistence Report'!$C$27:$C$500,"&lt;&gt;Pre-2011 Programs Completed in 2011",'7.  Persistence Report'!$J$27:$J$500,"&lt;&gt;Adjustment",'7.  Persistence Report'!$H$27:$H$500,"&lt;=2011")</f>
        <v>0</v>
      </c>
      <c r="X43" s="295">
        <f>SUMIFS('7.  Persistence Report'!U$27:U$500,'7.  Persistence Report'!$D$27:$D$500,$B43,'7.  Persistence Report'!$C$27:$C$500,"&lt;&gt;Pre-2011 Programs Completed in 2011",'7.  Persistence Report'!$J$27:$J$500,"&lt;&gt;Adjustment",'7.  Persistence Report'!$H$27:$H$500,"&lt;=2011")</f>
        <v>0</v>
      </c>
      <c r="Y43" s="410">
        <f>Y300</f>
        <v>1</v>
      </c>
      <c r="Z43" s="410">
        <f t="shared" ref="Z43:AA43" si="14">Z300</f>
        <v>0</v>
      </c>
      <c r="AA43" s="410">
        <f t="shared" si="14"/>
        <v>0</v>
      </c>
      <c r="AB43" s="410"/>
      <c r="AC43" s="410"/>
      <c r="AD43" s="410"/>
      <c r="AE43" s="410"/>
      <c r="AF43" s="410"/>
      <c r="AG43" s="410"/>
      <c r="AH43" s="410"/>
      <c r="AI43" s="410"/>
      <c r="AJ43" s="410"/>
      <c r="AK43" s="410"/>
      <c r="AL43" s="410"/>
      <c r="AM43" s="296">
        <f>SUM(Y43:AL43)</f>
        <v>1</v>
      </c>
    </row>
    <row r="44" spans="1:39" s="283" customFormat="1" ht="15.5" outlineLevel="1">
      <c r="A44" s="508"/>
      <c r="B44" s="294" t="s">
        <v>214</v>
      </c>
      <c r="C44" s="291" t="s">
        <v>163</v>
      </c>
      <c r="D44" s="295">
        <f>SUMIFS('7.  Persistence Report'!AQ$27:AQ$500,'7.  Persistence Report'!$D$27:$D$500,$B43,'7.  Persistence Report'!$C$27:$C$500,"&lt;&gt;Pre-2011 Programs Completed in 2011",'7.  Persistence Report'!$J$27:$J$500,"Adjustment",'7.  Persistence Report'!$H$27:$H$500,"&lt;=2011")</f>
        <v>0</v>
      </c>
      <c r="E44" s="295">
        <f>SUMIFS('7.  Persistence Report'!AR$27:AR$500,'7.  Persistence Report'!$D$27:$D$500,$B43,'7.  Persistence Report'!$C$27:$C$500,"&lt;&gt;Pre-2011 Programs Completed in 2011",'7.  Persistence Report'!$J$27:$J$500,"Adjustment",'7.  Persistence Report'!$H$27:$H$500,"&lt;=2011")</f>
        <v>0</v>
      </c>
      <c r="F44" s="295">
        <f>SUMIFS('7.  Persistence Report'!AS$27:AS$500,'7.  Persistence Report'!$D$27:$D$500,$B43,'7.  Persistence Report'!$C$27:$C$500,"&lt;&gt;Pre-2011 Programs Completed in 2011",'7.  Persistence Report'!$J$27:$J$500,"Adjustment",'7.  Persistence Report'!$H$27:$H$500,"&lt;=2011")</f>
        <v>0</v>
      </c>
      <c r="G44" s="295">
        <f>SUMIFS('7.  Persistence Report'!AT$27:AT$500,'7.  Persistence Report'!$D$27:$D$500,$B43,'7.  Persistence Report'!$C$27:$C$500,"&lt;&gt;Pre-2011 Programs Completed in 2011",'7.  Persistence Report'!$J$27:$J$500,"Adjustment",'7.  Persistence Report'!$H$27:$H$500,"&lt;=2011")</f>
        <v>0</v>
      </c>
      <c r="H44" s="295">
        <f>SUMIFS('7.  Persistence Report'!AU$27:AU$500,'7.  Persistence Report'!$D$27:$D$500,$B43,'7.  Persistence Report'!$C$27:$C$500,"&lt;&gt;Pre-2011 Programs Completed in 2011",'7.  Persistence Report'!$J$27:$J$500,"Adjustment",'7.  Persistence Report'!$H$27:$H$500,"&lt;=2011")</f>
        <v>0</v>
      </c>
      <c r="I44" s="295">
        <f>SUMIFS('7.  Persistence Report'!AV$27:AV$500,'7.  Persistence Report'!$D$27:$D$500,$B43,'7.  Persistence Report'!$C$27:$C$500,"&lt;&gt;Pre-2011 Programs Completed in 2011",'7.  Persistence Report'!$J$27:$J$500,"Adjustment",'7.  Persistence Report'!$H$27:$H$500,"&lt;=2011")</f>
        <v>0</v>
      </c>
      <c r="J44" s="295">
        <f>SUMIFS('7.  Persistence Report'!AW$27:AW$500,'7.  Persistence Report'!$D$27:$D$500,$B43,'7.  Persistence Report'!$C$27:$C$500,"&lt;&gt;Pre-2011 Programs Completed in 2011",'7.  Persistence Report'!$J$27:$J$500,"Adjustment",'7.  Persistence Report'!$H$27:$H$500,"&lt;=2011")</f>
        <v>0</v>
      </c>
      <c r="K44" s="295">
        <f>SUMIFS('7.  Persistence Report'!AX$27:AX$500,'7.  Persistence Report'!$D$27:$D$500,$B43,'7.  Persistence Report'!$C$27:$C$500,"&lt;&gt;Pre-2011 Programs Completed in 2011",'7.  Persistence Report'!$J$27:$J$500,"Adjustment",'7.  Persistence Report'!$H$27:$H$500,"&lt;=2011")</f>
        <v>0</v>
      </c>
      <c r="L44" s="295">
        <f>SUMIFS('7.  Persistence Report'!AY$27:AY$500,'7.  Persistence Report'!$D$27:$D$500,$B43,'7.  Persistence Report'!$C$27:$C$500,"&lt;&gt;Pre-2011 Programs Completed in 2011",'7.  Persistence Report'!$J$27:$J$500,"Adjustment",'7.  Persistence Report'!$H$27:$H$500,"&lt;=2011")</f>
        <v>0</v>
      </c>
      <c r="M44" s="295">
        <f>SUMIFS('7.  Persistence Report'!AZ$27:AZ$500,'7.  Persistence Report'!$D$27:$D$500,$B43,'7.  Persistence Report'!$C$27:$C$500,"&lt;&gt;Pre-2011 Programs Completed in 2011",'7.  Persistence Report'!$J$27:$J$500,"Adjustment",'7.  Persistence Report'!$H$27:$H$500,"&lt;=2011")</f>
        <v>0</v>
      </c>
      <c r="N44" s="291"/>
      <c r="O44" s="295">
        <f>SUMIFS('7.  Persistence Report'!M$27:M$500,'7.  Persistence Report'!$D$27:$D$500,$B43,'7.  Persistence Report'!$C$27:$C$500,"&lt;&gt;Pre-2011 Programs Completed in 2011",'7.  Persistence Report'!$J$27:$J$500,"Adjustment",'7.  Persistence Report'!$H$27:$H$500,"&lt;=2011")</f>
        <v>0</v>
      </c>
      <c r="P44" s="295">
        <f>SUMIFS('7.  Persistence Report'!N$27:N$500,'7.  Persistence Report'!$D$27:$D$500,$B43,'7.  Persistence Report'!$C$27:$C$500,"&lt;&gt;Pre-2011 Programs Completed in 2011",'7.  Persistence Report'!$J$27:$J$500,"Adjustment",'7.  Persistence Report'!$H$27:$H$500,"&lt;=2011")</f>
        <v>0</v>
      </c>
      <c r="Q44" s="295">
        <f>SUMIFS('7.  Persistence Report'!O$27:O$500,'7.  Persistence Report'!$D$27:$D$500,$B43,'7.  Persistence Report'!$C$27:$C$500,"&lt;&gt;Pre-2011 Programs Completed in 2011",'7.  Persistence Report'!$J$27:$J$500,"Adjustment",'7.  Persistence Report'!$H$27:$H$500,"&lt;=2011")</f>
        <v>0</v>
      </c>
      <c r="R44" s="295">
        <f>SUMIFS('7.  Persistence Report'!P$27:P$500,'7.  Persistence Report'!$D$27:$D$500,$B43,'7.  Persistence Report'!$C$27:$C$500,"&lt;&gt;Pre-2011 Programs Completed in 2011",'7.  Persistence Report'!$J$27:$J$500,"Adjustment",'7.  Persistence Report'!$H$27:$H$500,"&lt;=2011")</f>
        <v>0</v>
      </c>
      <c r="S44" s="295">
        <f>SUMIFS('7.  Persistence Report'!Q$27:Q$500,'7.  Persistence Report'!$D$27:$D$500,$B43,'7.  Persistence Report'!$C$27:$C$500,"&lt;&gt;Pre-2011 Programs Completed in 2011",'7.  Persistence Report'!$J$27:$J$500,"Adjustment",'7.  Persistence Report'!$H$27:$H$500,"&lt;=2011")</f>
        <v>0</v>
      </c>
      <c r="T44" s="295">
        <f>SUMIFS('7.  Persistence Report'!R$27:R$500,'7.  Persistence Report'!$D$27:$D$500,$B43,'7.  Persistence Report'!$C$27:$C$500,"&lt;&gt;Pre-2011 Programs Completed in 2011",'7.  Persistence Report'!$J$27:$J$500,"Adjustment",'7.  Persistence Report'!$H$27:$H$500,"&lt;=2011")</f>
        <v>0</v>
      </c>
      <c r="U44" s="295">
        <f>SUMIFS('7.  Persistence Report'!S$27:S$500,'7.  Persistence Report'!$D$27:$D$500,$B43,'7.  Persistence Report'!$C$27:$C$500,"&lt;&gt;Pre-2011 Programs Completed in 2011",'7.  Persistence Report'!$J$27:$J$500,"Adjustment",'7.  Persistence Report'!$H$27:$H$500,"&lt;=2011")</f>
        <v>0</v>
      </c>
      <c r="V44" s="295">
        <f>SUMIFS('7.  Persistence Report'!T$27:T$500,'7.  Persistence Report'!$D$27:$D$500,$B43,'7.  Persistence Report'!$C$27:$C$500,"&lt;&gt;Pre-2011 Programs Completed in 2011",'7.  Persistence Report'!$J$27:$J$500,"Adjustment",'7.  Persistence Report'!$H$27:$H$500,"&lt;=2011")</f>
        <v>0</v>
      </c>
      <c r="W44" s="295">
        <f>SUMIFS('7.  Persistence Report'!U$27:U$500,'7.  Persistence Report'!$D$27:$D$500,$B43,'7.  Persistence Report'!$C$27:$C$500,"&lt;&gt;Pre-2011 Programs Completed in 2011",'7.  Persistence Report'!$J$27:$J$500,"Adjustment",'7.  Persistence Report'!$H$27:$H$500,"&lt;=2011")</f>
        <v>0</v>
      </c>
      <c r="X44" s="295">
        <f>SUMIFS('7.  Persistence Report'!V$27:V$500,'7.  Persistence Report'!$D$27:$D$500,$B43,'7.  Persistence Report'!$C$27:$C$500,"&lt;&gt;Pre-2011 Programs Completed in 2011",'7.  Persistence Report'!$J$27:$J$500,"Adjustment",'7.  Persistence Report'!$H$27:$H$500,"&lt;=2011")</f>
        <v>0</v>
      </c>
      <c r="Y44" s="411">
        <f>Y43</f>
        <v>1</v>
      </c>
      <c r="Z44" s="411">
        <f>Z43</f>
        <v>0</v>
      </c>
      <c r="AA44" s="411">
        <f t="shared" ref="AA44:AL44" si="15">AA43</f>
        <v>0</v>
      </c>
      <c r="AB44" s="411">
        <f t="shared" si="15"/>
        <v>0</v>
      </c>
      <c r="AC44" s="411">
        <f t="shared" si="15"/>
        <v>0</v>
      </c>
      <c r="AD44" s="411">
        <f t="shared" si="15"/>
        <v>0</v>
      </c>
      <c r="AE44" s="411">
        <f t="shared" si="15"/>
        <v>0</v>
      </c>
      <c r="AF44" s="411">
        <f t="shared" si="15"/>
        <v>0</v>
      </c>
      <c r="AG44" s="411">
        <f t="shared" si="15"/>
        <v>0</v>
      </c>
      <c r="AH44" s="411">
        <f t="shared" si="15"/>
        <v>0</v>
      </c>
      <c r="AI44" s="411">
        <f t="shared" si="15"/>
        <v>0</v>
      </c>
      <c r="AJ44" s="411">
        <f t="shared" si="15"/>
        <v>0</v>
      </c>
      <c r="AK44" s="411">
        <f t="shared" si="15"/>
        <v>0</v>
      </c>
      <c r="AL44" s="411">
        <f t="shared" si="15"/>
        <v>0</v>
      </c>
      <c r="AM44" s="297"/>
    </row>
    <row r="45" spans="1:39" s="283" customFormat="1" ht="15.5" outlineLevel="1">
      <c r="A45" s="508"/>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5" outlineLevel="1">
      <c r="A46" s="508">
        <v>9</v>
      </c>
      <c r="B46" s="294" t="s">
        <v>7</v>
      </c>
      <c r="C46" s="291" t="s">
        <v>25</v>
      </c>
      <c r="D46" s="295">
        <f>SUMIFS('7.  Persistence Report'!AQ$27:AQ$500,'7.  Persistence Report'!$D$27:$D$500,$B46,'7.  Persistence Report'!$C$27:$C$500,"&lt;&gt;Pre-2011 Programs Completed in 2011",'7.  Persistence Report'!$J$27:$J$500,"&lt;&gt;Adjustment",'7.  Persistence Report'!$H$27:$H$500,"&lt;=2011")</f>
        <v>0</v>
      </c>
      <c r="E46" s="295">
        <f>SUMIFS('7.  Persistence Report'!AR$27:AR$500,'7.  Persistence Report'!$D$27:$D$500,$B46,'7.  Persistence Report'!$C$27:$C$500,"&lt;&gt;Pre-2011 Programs Completed in 2011",'7.  Persistence Report'!$J$27:$J$500,"&lt;&gt;Adjustment",'7.  Persistence Report'!$H$27:$H$500,"&lt;=2011")</f>
        <v>0</v>
      </c>
      <c r="F46" s="295">
        <f>SUMIFS('7.  Persistence Report'!AS$27:AS$500,'7.  Persistence Report'!$D$27:$D$500,$B46,'7.  Persistence Report'!$C$27:$C$500,"&lt;&gt;Pre-2011 Programs Completed in 2011",'7.  Persistence Report'!$J$27:$J$500,"&lt;&gt;Adjustment",'7.  Persistence Report'!$H$27:$H$500,"&lt;=2011")</f>
        <v>0</v>
      </c>
      <c r="G46" s="295">
        <f>SUMIFS('7.  Persistence Report'!AT$27:AT$500,'7.  Persistence Report'!$D$27:$D$500,$B46,'7.  Persistence Report'!$C$27:$C$500,"&lt;&gt;Pre-2011 Programs Completed in 2011",'7.  Persistence Report'!$J$27:$J$500,"&lt;&gt;Adjustment",'7.  Persistence Report'!$H$27:$H$500,"&lt;=2011")</f>
        <v>0</v>
      </c>
      <c r="H46" s="295">
        <f>SUMIFS('7.  Persistence Report'!AU$27:AU$500,'7.  Persistence Report'!$D$27:$D$500,$B46,'7.  Persistence Report'!$C$27:$C$500,"&lt;&gt;Pre-2011 Programs Completed in 2011",'7.  Persistence Report'!$J$27:$J$500,"&lt;&gt;Adjustment",'7.  Persistence Report'!$H$27:$H$500,"&lt;=2011")</f>
        <v>0</v>
      </c>
      <c r="I46" s="295">
        <f>SUMIFS('7.  Persistence Report'!AV$27:AV$500,'7.  Persistence Report'!$D$27:$D$500,$B46,'7.  Persistence Report'!$C$27:$C$500,"&lt;&gt;Pre-2011 Programs Completed in 2011",'7.  Persistence Report'!$J$27:$J$500,"&lt;&gt;Adjustment",'7.  Persistence Report'!$H$27:$H$500,"&lt;=2011")</f>
        <v>0</v>
      </c>
      <c r="J46" s="295">
        <f>SUMIFS('7.  Persistence Report'!AW$27:AW$500,'7.  Persistence Report'!$D$27:$D$500,$B46,'7.  Persistence Report'!$C$27:$C$500,"&lt;&gt;Pre-2011 Programs Completed in 2011",'7.  Persistence Report'!$J$27:$J$500,"&lt;&gt;Adjustment",'7.  Persistence Report'!$H$27:$H$500,"&lt;=2011")</f>
        <v>0</v>
      </c>
      <c r="K46" s="295">
        <f>SUMIFS('7.  Persistence Report'!AX$27:AX$500,'7.  Persistence Report'!$D$27:$D$500,$B46,'7.  Persistence Report'!$C$27:$C$500,"&lt;&gt;Pre-2011 Programs Completed in 2011",'7.  Persistence Report'!$J$27:$J$500,"&lt;&gt;Adjustment",'7.  Persistence Report'!$H$27:$H$500,"&lt;=2011")</f>
        <v>0</v>
      </c>
      <c r="L46" s="295">
        <f>SUMIFS('7.  Persistence Report'!AY$27:AY$500,'7.  Persistence Report'!$D$27:$D$500,$B46,'7.  Persistence Report'!$C$27:$C$500,"&lt;&gt;Pre-2011 Programs Completed in 2011",'7.  Persistence Report'!$J$27:$J$500,"&lt;&gt;Adjustment",'7.  Persistence Report'!$H$27:$H$500,"&lt;=2011")</f>
        <v>0</v>
      </c>
      <c r="M46" s="295">
        <f>SUMIFS('7.  Persistence Report'!AZ$27:AZ$500,'7.  Persistence Report'!$D$27:$D$500,$B46,'7.  Persistence Report'!$C$27:$C$500,"&lt;&gt;Pre-2011 Programs Completed in 2011",'7.  Persistence Report'!$J$27:$J$500,"&lt;&gt;Adjustment",'7.  Persistence Report'!$H$27:$H$500,"&lt;=2011")</f>
        <v>0</v>
      </c>
      <c r="N46" s="291"/>
      <c r="O46" s="295">
        <f>SUMIFS('7.  Persistence Report'!L$27:L$500,'7.  Persistence Report'!$D$27:$D$500,$B46,'7.  Persistence Report'!$C$27:$C$500,"&lt;&gt;Pre-2011 Programs Completed in 2011",'7.  Persistence Report'!$J$27:$J$500,"&lt;&gt;Adjustment",'7.  Persistence Report'!$H$27:$H$500,"&lt;=2011")</f>
        <v>0</v>
      </c>
      <c r="P46" s="295">
        <f>SUMIFS('7.  Persistence Report'!M$27:M$500,'7.  Persistence Report'!$D$27:$D$500,$B46,'7.  Persistence Report'!$C$27:$C$500,"&lt;&gt;Pre-2011 Programs Completed in 2011",'7.  Persistence Report'!$J$27:$J$500,"&lt;&gt;Adjustment",'7.  Persistence Report'!$H$27:$H$500,"&lt;=2011")</f>
        <v>0</v>
      </c>
      <c r="Q46" s="295">
        <f>SUMIFS('7.  Persistence Report'!N$27:N$500,'7.  Persistence Report'!$D$27:$D$500,$B46,'7.  Persistence Report'!$C$27:$C$500,"&lt;&gt;Pre-2011 Programs Completed in 2011",'7.  Persistence Report'!$J$27:$J$500,"&lt;&gt;Adjustment",'7.  Persistence Report'!$H$27:$H$500,"&lt;=2011")</f>
        <v>0</v>
      </c>
      <c r="R46" s="295">
        <f>SUMIFS('7.  Persistence Report'!O$27:O$500,'7.  Persistence Report'!$D$27:$D$500,$B46,'7.  Persistence Report'!$C$27:$C$500,"&lt;&gt;Pre-2011 Programs Completed in 2011",'7.  Persistence Report'!$J$27:$J$500,"&lt;&gt;Adjustment",'7.  Persistence Report'!$H$27:$H$500,"&lt;=2011")</f>
        <v>0</v>
      </c>
      <c r="S46" s="295">
        <f>SUMIFS('7.  Persistence Report'!P$27:P$500,'7.  Persistence Report'!$D$27:$D$500,$B46,'7.  Persistence Report'!$C$27:$C$500,"&lt;&gt;Pre-2011 Programs Completed in 2011",'7.  Persistence Report'!$J$27:$J$500,"&lt;&gt;Adjustment",'7.  Persistence Report'!$H$27:$H$500,"&lt;=2011")</f>
        <v>0</v>
      </c>
      <c r="T46" s="295">
        <f>SUMIFS('7.  Persistence Report'!Q$27:Q$500,'7.  Persistence Report'!$D$27:$D$500,$B46,'7.  Persistence Report'!$C$27:$C$500,"&lt;&gt;Pre-2011 Programs Completed in 2011",'7.  Persistence Report'!$J$27:$J$500,"&lt;&gt;Adjustment",'7.  Persistence Report'!$H$27:$H$500,"&lt;=2011")</f>
        <v>0</v>
      </c>
      <c r="U46" s="295">
        <f>SUMIFS('7.  Persistence Report'!R$27:R$500,'7.  Persistence Report'!$D$27:$D$500,$B46,'7.  Persistence Report'!$C$27:$C$500,"&lt;&gt;Pre-2011 Programs Completed in 2011",'7.  Persistence Report'!$J$27:$J$500,"&lt;&gt;Adjustment",'7.  Persistence Report'!$H$27:$H$500,"&lt;=2011")</f>
        <v>0</v>
      </c>
      <c r="V46" s="295">
        <f>SUMIFS('7.  Persistence Report'!S$27:S$500,'7.  Persistence Report'!$D$27:$D$500,$B46,'7.  Persistence Report'!$C$27:$C$500,"&lt;&gt;Pre-2011 Programs Completed in 2011",'7.  Persistence Report'!$J$27:$J$500,"&lt;&gt;Adjustment",'7.  Persistence Report'!$H$27:$H$500,"&lt;=2011")</f>
        <v>0</v>
      </c>
      <c r="W46" s="295">
        <f>SUMIFS('7.  Persistence Report'!T$27:T$500,'7.  Persistence Report'!$D$27:$D$500,$B46,'7.  Persistence Report'!$C$27:$C$500,"&lt;&gt;Pre-2011 Programs Completed in 2011",'7.  Persistence Report'!$J$27:$J$500,"&lt;&gt;Adjustment",'7.  Persistence Report'!$H$27:$H$500,"&lt;=2011")</f>
        <v>0</v>
      </c>
      <c r="X46" s="295">
        <f>SUMIFS('7.  Persistence Report'!U$27:U$500,'7.  Persistence Report'!$D$27:$D$500,$B46,'7.  Persistence Report'!$C$27:$C$500,"&lt;&gt;Pre-2011 Programs Completed in 2011",'7.  Persistence Report'!$J$27:$J$500,"&lt;&gt;Adjustment",'7.  Persistence Report'!$H$27:$H$500,"&lt;=2011")</f>
        <v>0</v>
      </c>
      <c r="Y46" s="410">
        <f>Y303</f>
        <v>1</v>
      </c>
      <c r="Z46" s="410">
        <f t="shared" ref="Z46:AA46" si="16">Z303</f>
        <v>0</v>
      </c>
      <c r="AA46" s="410">
        <f t="shared" si="16"/>
        <v>0</v>
      </c>
      <c r="AB46" s="410"/>
      <c r="AC46" s="410"/>
      <c r="AD46" s="410"/>
      <c r="AE46" s="410"/>
      <c r="AF46" s="410"/>
      <c r="AG46" s="410"/>
      <c r="AH46" s="410"/>
      <c r="AI46" s="410"/>
      <c r="AJ46" s="410"/>
      <c r="AK46" s="410"/>
      <c r="AL46" s="410"/>
      <c r="AM46" s="296">
        <f>SUM(Y46:AL46)</f>
        <v>1</v>
      </c>
    </row>
    <row r="47" spans="1:39" s="283" customFormat="1" ht="15.5" outlineLevel="1">
      <c r="A47" s="508"/>
      <c r="B47" s="294" t="s">
        <v>214</v>
      </c>
      <c r="C47" s="291" t="s">
        <v>163</v>
      </c>
      <c r="D47" s="295">
        <f>SUMIFS('7.  Persistence Report'!AQ$27:AQ$500,'7.  Persistence Report'!$D$27:$D$500,$B46,'7.  Persistence Report'!$C$27:$C$500,"&lt;&gt;Pre-2011 Programs Completed in 2011",'7.  Persistence Report'!$J$27:$J$500,"Adjustment",'7.  Persistence Report'!$H$27:$H$500,"&lt;=2011")</f>
        <v>0</v>
      </c>
      <c r="E47" s="295">
        <f>SUMIFS('7.  Persistence Report'!AR$27:AR$500,'7.  Persistence Report'!$D$27:$D$500,$B46,'7.  Persistence Report'!$C$27:$C$500,"&lt;&gt;Pre-2011 Programs Completed in 2011",'7.  Persistence Report'!$J$27:$J$500,"Adjustment",'7.  Persistence Report'!$H$27:$H$500,"&lt;=2011")</f>
        <v>0</v>
      </c>
      <c r="F47" s="295">
        <f>SUMIFS('7.  Persistence Report'!AS$27:AS$500,'7.  Persistence Report'!$D$27:$D$500,$B46,'7.  Persistence Report'!$C$27:$C$500,"&lt;&gt;Pre-2011 Programs Completed in 2011",'7.  Persistence Report'!$J$27:$J$500,"Adjustment",'7.  Persistence Report'!$H$27:$H$500,"&lt;=2011")</f>
        <v>0</v>
      </c>
      <c r="G47" s="295">
        <f>SUMIFS('7.  Persistence Report'!AT$27:AT$500,'7.  Persistence Report'!$D$27:$D$500,$B46,'7.  Persistence Report'!$C$27:$C$500,"&lt;&gt;Pre-2011 Programs Completed in 2011",'7.  Persistence Report'!$J$27:$J$500,"Adjustment",'7.  Persistence Report'!$H$27:$H$500,"&lt;=2011")</f>
        <v>0</v>
      </c>
      <c r="H47" s="295">
        <f>SUMIFS('7.  Persistence Report'!AU$27:AU$500,'7.  Persistence Report'!$D$27:$D$500,$B46,'7.  Persistence Report'!$C$27:$C$500,"&lt;&gt;Pre-2011 Programs Completed in 2011",'7.  Persistence Report'!$J$27:$J$500,"Adjustment",'7.  Persistence Report'!$H$27:$H$500,"&lt;=2011")</f>
        <v>0</v>
      </c>
      <c r="I47" s="295">
        <f>SUMIFS('7.  Persistence Report'!AV$27:AV$500,'7.  Persistence Report'!$D$27:$D$500,$B46,'7.  Persistence Report'!$C$27:$C$500,"&lt;&gt;Pre-2011 Programs Completed in 2011",'7.  Persistence Report'!$J$27:$J$500,"Adjustment",'7.  Persistence Report'!$H$27:$H$500,"&lt;=2011")</f>
        <v>0</v>
      </c>
      <c r="J47" s="295">
        <f>SUMIFS('7.  Persistence Report'!AW$27:AW$500,'7.  Persistence Report'!$D$27:$D$500,$B46,'7.  Persistence Report'!$C$27:$C$500,"&lt;&gt;Pre-2011 Programs Completed in 2011",'7.  Persistence Report'!$J$27:$J$500,"Adjustment",'7.  Persistence Report'!$H$27:$H$500,"&lt;=2011")</f>
        <v>0</v>
      </c>
      <c r="K47" s="295">
        <f>SUMIFS('7.  Persistence Report'!AX$27:AX$500,'7.  Persistence Report'!$D$27:$D$500,$B46,'7.  Persistence Report'!$C$27:$C$500,"&lt;&gt;Pre-2011 Programs Completed in 2011",'7.  Persistence Report'!$J$27:$J$500,"Adjustment",'7.  Persistence Report'!$H$27:$H$500,"&lt;=2011")</f>
        <v>0</v>
      </c>
      <c r="L47" s="295">
        <f>SUMIFS('7.  Persistence Report'!AY$27:AY$500,'7.  Persistence Report'!$D$27:$D$500,$B46,'7.  Persistence Report'!$C$27:$C$500,"&lt;&gt;Pre-2011 Programs Completed in 2011",'7.  Persistence Report'!$J$27:$J$500,"Adjustment",'7.  Persistence Report'!$H$27:$H$500,"&lt;=2011")</f>
        <v>0</v>
      </c>
      <c r="M47" s="295">
        <f>SUMIFS('7.  Persistence Report'!AZ$27:AZ$500,'7.  Persistence Report'!$D$27:$D$500,$B46,'7.  Persistence Report'!$C$27:$C$500,"&lt;&gt;Pre-2011 Programs Completed in 2011",'7.  Persistence Report'!$J$27:$J$500,"Adjustment",'7.  Persistence Report'!$H$27:$H$500,"&lt;=2011")</f>
        <v>0</v>
      </c>
      <c r="N47" s="291"/>
      <c r="O47" s="295">
        <f>SUMIFS('7.  Persistence Report'!M$27:M$500,'7.  Persistence Report'!$D$27:$D$500,$B46,'7.  Persistence Report'!$C$27:$C$500,"&lt;&gt;Pre-2011 Programs Completed in 2011",'7.  Persistence Report'!$J$27:$J$500,"Adjustment",'7.  Persistence Report'!$H$27:$H$500,"&lt;=2011")</f>
        <v>0</v>
      </c>
      <c r="P47" s="295">
        <f>SUMIFS('7.  Persistence Report'!N$27:N$500,'7.  Persistence Report'!$D$27:$D$500,$B46,'7.  Persistence Report'!$C$27:$C$500,"&lt;&gt;Pre-2011 Programs Completed in 2011",'7.  Persistence Report'!$J$27:$J$500,"Adjustment",'7.  Persistence Report'!$H$27:$H$500,"&lt;=2011")</f>
        <v>0</v>
      </c>
      <c r="Q47" s="295">
        <f>SUMIFS('7.  Persistence Report'!O$27:O$500,'7.  Persistence Report'!$D$27:$D$500,$B46,'7.  Persistence Report'!$C$27:$C$500,"&lt;&gt;Pre-2011 Programs Completed in 2011",'7.  Persistence Report'!$J$27:$J$500,"Adjustment",'7.  Persistence Report'!$H$27:$H$500,"&lt;=2011")</f>
        <v>0</v>
      </c>
      <c r="R47" s="295">
        <f>SUMIFS('7.  Persistence Report'!P$27:P$500,'7.  Persistence Report'!$D$27:$D$500,$B46,'7.  Persistence Report'!$C$27:$C$500,"&lt;&gt;Pre-2011 Programs Completed in 2011",'7.  Persistence Report'!$J$27:$J$500,"Adjustment",'7.  Persistence Report'!$H$27:$H$500,"&lt;=2011")</f>
        <v>0</v>
      </c>
      <c r="S47" s="295">
        <f>SUMIFS('7.  Persistence Report'!Q$27:Q$500,'7.  Persistence Report'!$D$27:$D$500,$B46,'7.  Persistence Report'!$C$27:$C$500,"&lt;&gt;Pre-2011 Programs Completed in 2011",'7.  Persistence Report'!$J$27:$J$500,"Adjustment",'7.  Persistence Report'!$H$27:$H$500,"&lt;=2011")</f>
        <v>0</v>
      </c>
      <c r="T47" s="295">
        <f>SUMIFS('7.  Persistence Report'!R$27:R$500,'7.  Persistence Report'!$D$27:$D$500,$B46,'7.  Persistence Report'!$C$27:$C$500,"&lt;&gt;Pre-2011 Programs Completed in 2011",'7.  Persistence Report'!$J$27:$J$500,"Adjustment",'7.  Persistence Report'!$H$27:$H$500,"&lt;=2011")</f>
        <v>0</v>
      </c>
      <c r="U47" s="295">
        <f>SUMIFS('7.  Persistence Report'!S$27:S$500,'7.  Persistence Report'!$D$27:$D$500,$B46,'7.  Persistence Report'!$C$27:$C$500,"&lt;&gt;Pre-2011 Programs Completed in 2011",'7.  Persistence Report'!$J$27:$J$500,"Adjustment",'7.  Persistence Report'!$H$27:$H$500,"&lt;=2011")</f>
        <v>0</v>
      </c>
      <c r="V47" s="295">
        <f>SUMIFS('7.  Persistence Report'!T$27:T$500,'7.  Persistence Report'!$D$27:$D$500,$B46,'7.  Persistence Report'!$C$27:$C$500,"&lt;&gt;Pre-2011 Programs Completed in 2011",'7.  Persistence Report'!$J$27:$J$500,"Adjustment",'7.  Persistence Report'!$H$27:$H$500,"&lt;=2011")</f>
        <v>0</v>
      </c>
      <c r="W47" s="295">
        <f>SUMIFS('7.  Persistence Report'!U$27:U$500,'7.  Persistence Report'!$D$27:$D$500,$B46,'7.  Persistence Report'!$C$27:$C$500,"&lt;&gt;Pre-2011 Programs Completed in 2011",'7.  Persistence Report'!$J$27:$J$500,"Adjustment",'7.  Persistence Report'!$H$27:$H$500,"&lt;=2011")</f>
        <v>0</v>
      </c>
      <c r="X47" s="295">
        <f>SUMIFS('7.  Persistence Report'!V$27:V$500,'7.  Persistence Report'!$D$27:$D$500,$B46,'7.  Persistence Report'!$C$27:$C$500,"&lt;&gt;Pre-2011 Programs Completed in 2011",'7.  Persistence Report'!$J$27:$J$500,"Adjustment",'7.  Persistence Report'!$H$27:$H$500,"&lt;=2011")</f>
        <v>0</v>
      </c>
      <c r="Y47" s="411">
        <f>Y46</f>
        <v>1</v>
      </c>
      <c r="Z47" s="411">
        <f>Z46</f>
        <v>0</v>
      </c>
      <c r="AA47" s="411">
        <f t="shared" ref="AA47:AL47" si="17">AA46</f>
        <v>0</v>
      </c>
      <c r="AB47" s="411">
        <f t="shared" si="17"/>
        <v>0</v>
      </c>
      <c r="AC47" s="411">
        <f t="shared" si="17"/>
        <v>0</v>
      </c>
      <c r="AD47" s="411">
        <f t="shared" si="17"/>
        <v>0</v>
      </c>
      <c r="AE47" s="411">
        <f t="shared" si="17"/>
        <v>0</v>
      </c>
      <c r="AF47" s="411">
        <f t="shared" si="17"/>
        <v>0</v>
      </c>
      <c r="AG47" s="411">
        <f t="shared" si="17"/>
        <v>0</v>
      </c>
      <c r="AH47" s="411">
        <f t="shared" si="17"/>
        <v>0</v>
      </c>
      <c r="AI47" s="411">
        <f t="shared" si="17"/>
        <v>0</v>
      </c>
      <c r="AJ47" s="411">
        <f t="shared" si="17"/>
        <v>0</v>
      </c>
      <c r="AK47" s="411">
        <f t="shared" si="17"/>
        <v>0</v>
      </c>
      <c r="AL47" s="411">
        <f t="shared" si="17"/>
        <v>0</v>
      </c>
      <c r="AM47" s="297"/>
    </row>
    <row r="48" spans="1:39" s="283" customFormat="1" ht="15.5" outlineLevel="1">
      <c r="A48" s="508"/>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5" outlineLevel="1">
      <c r="A49" s="509"/>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5" outlineLevel="1">
      <c r="A50" s="508">
        <v>10</v>
      </c>
      <c r="B50" s="310" t="s">
        <v>22</v>
      </c>
      <c r="C50" s="291" t="s">
        <v>25</v>
      </c>
      <c r="D50" s="295">
        <f>SUMIFS('7.  Persistence Report'!AQ$27:AQ$500,'7.  Persistence Report'!$D$27:$D$500,$B50,'7.  Persistence Report'!$C$27:$C$500,"&lt;&gt;Pre-2011 Programs Completed in 2011",'7.  Persistence Report'!$J$27:$J$500,"&lt;&gt;Adjustment",'7.  Persistence Report'!$H$27:$H$500,"&lt;=2011")</f>
        <v>15402256</v>
      </c>
      <c r="E50" s="295">
        <f>SUMIFS('7.  Persistence Report'!AR$27:AR$500,'7.  Persistence Report'!$D$27:$D$500,$B50,'7.  Persistence Report'!$C$27:$C$500,"&lt;&gt;Pre-2011 Programs Completed in 2011",'7.  Persistence Report'!$J$27:$J$500,"&lt;&gt;Adjustment",'7.  Persistence Report'!$H$27:$H$500,"&lt;=2011")</f>
        <v>15402256</v>
      </c>
      <c r="F50" s="295">
        <f>SUMIFS('7.  Persistence Report'!AS$27:AS$500,'7.  Persistence Report'!$D$27:$D$500,$B50,'7.  Persistence Report'!$C$27:$C$500,"&lt;&gt;Pre-2011 Programs Completed in 2011",'7.  Persistence Report'!$J$27:$J$500,"&lt;&gt;Adjustment",'7.  Persistence Report'!$H$27:$H$500,"&lt;=2011")</f>
        <v>15402256</v>
      </c>
      <c r="G50" s="295">
        <f>SUMIFS('7.  Persistence Report'!AT$27:AT$500,'7.  Persistence Report'!$D$27:$D$500,$B50,'7.  Persistence Report'!$C$27:$C$500,"&lt;&gt;Pre-2011 Programs Completed in 2011",'7.  Persistence Report'!$J$27:$J$500,"&lt;&gt;Adjustment",'7.  Persistence Report'!$H$27:$H$500,"&lt;=2011")</f>
        <v>15402256</v>
      </c>
      <c r="H50" s="295">
        <f>SUMIFS('7.  Persistence Report'!AU$27:AU$500,'7.  Persistence Report'!$D$27:$D$500,$B50,'7.  Persistence Report'!$C$27:$C$500,"&lt;&gt;Pre-2011 Programs Completed in 2011",'7.  Persistence Report'!$J$27:$J$500,"&lt;&gt;Adjustment",'7.  Persistence Report'!$H$27:$H$500,"&lt;=2011")</f>
        <v>15402256</v>
      </c>
      <c r="I50" s="295">
        <f>SUMIFS('7.  Persistence Report'!AV$27:AV$500,'7.  Persistence Report'!$D$27:$D$500,$B50,'7.  Persistence Report'!$C$27:$C$500,"&lt;&gt;Pre-2011 Programs Completed in 2011",'7.  Persistence Report'!$J$27:$J$500,"&lt;&gt;Adjustment",'7.  Persistence Report'!$H$27:$H$500,"&lt;=2011")</f>
        <v>15402256</v>
      </c>
      <c r="J50" s="295">
        <f>SUMIFS('7.  Persistence Report'!AW$27:AW$500,'7.  Persistence Report'!$D$27:$D$500,$B50,'7.  Persistence Report'!$C$27:$C$500,"&lt;&gt;Pre-2011 Programs Completed in 2011",'7.  Persistence Report'!$J$27:$J$500,"&lt;&gt;Adjustment",'7.  Persistence Report'!$H$27:$H$500,"&lt;=2011")</f>
        <v>15402256</v>
      </c>
      <c r="K50" s="295">
        <f>SUMIFS('7.  Persistence Report'!AX$27:AX$500,'7.  Persistence Report'!$D$27:$D$500,$B50,'7.  Persistence Report'!$C$27:$C$500,"&lt;&gt;Pre-2011 Programs Completed in 2011",'7.  Persistence Report'!$J$27:$J$500,"&lt;&gt;Adjustment",'7.  Persistence Report'!$H$27:$H$500,"&lt;=2011")</f>
        <v>15402256</v>
      </c>
      <c r="L50" s="295">
        <f>SUMIFS('7.  Persistence Report'!AY$27:AY$500,'7.  Persistence Report'!$D$27:$D$500,$B50,'7.  Persistence Report'!$C$27:$C$500,"&lt;&gt;Pre-2011 Programs Completed in 2011",'7.  Persistence Report'!$J$27:$J$500,"&lt;&gt;Adjustment",'7.  Persistence Report'!$H$27:$H$500,"&lt;=2011")</f>
        <v>13957380</v>
      </c>
      <c r="M50" s="295">
        <f>SUMIFS('7.  Persistence Report'!AZ$27:AZ$500,'7.  Persistence Report'!$D$27:$D$500,$B50,'7.  Persistence Report'!$C$27:$C$500,"&lt;&gt;Pre-2011 Programs Completed in 2011",'7.  Persistence Report'!$J$27:$J$500,"&lt;&gt;Adjustment",'7.  Persistence Report'!$H$27:$H$500,"&lt;=2011")</f>
        <v>13957380</v>
      </c>
      <c r="N50" s="295">
        <v>12</v>
      </c>
      <c r="O50" s="295">
        <f>SUMIFS('7.  Persistence Report'!L$27:L$500,'7.  Persistence Report'!$D$27:$D$500,$B50,'7.  Persistence Report'!$C$27:$C$500,"&lt;&gt;Pre-2011 Programs Completed in 2011",'7.  Persistence Report'!$J$27:$J$500,"&lt;&gt;Adjustment",'7.  Persistence Report'!$H$27:$H$500,"&lt;=2011")</f>
        <v>2913</v>
      </c>
      <c r="P50" s="295">
        <f>SUMIFS('7.  Persistence Report'!M$27:M$500,'7.  Persistence Report'!$D$27:$D$500,$B50,'7.  Persistence Report'!$C$27:$C$500,"&lt;&gt;Pre-2011 Programs Completed in 2011",'7.  Persistence Report'!$J$27:$J$500,"&lt;&gt;Adjustment",'7.  Persistence Report'!$H$27:$H$500,"&lt;=2011")</f>
        <v>2913</v>
      </c>
      <c r="Q50" s="295">
        <f>SUMIFS('7.  Persistence Report'!N$27:N$500,'7.  Persistence Report'!$D$27:$D$500,$B50,'7.  Persistence Report'!$C$27:$C$500,"&lt;&gt;Pre-2011 Programs Completed in 2011",'7.  Persistence Report'!$J$27:$J$500,"&lt;&gt;Adjustment",'7.  Persistence Report'!$H$27:$H$500,"&lt;=2011")</f>
        <v>2913</v>
      </c>
      <c r="R50" s="295">
        <f>SUMIFS('7.  Persistence Report'!O$27:O$500,'7.  Persistence Report'!$D$27:$D$500,$B50,'7.  Persistence Report'!$C$27:$C$500,"&lt;&gt;Pre-2011 Programs Completed in 2011",'7.  Persistence Report'!$J$27:$J$500,"&lt;&gt;Adjustment",'7.  Persistence Report'!$H$27:$H$500,"&lt;=2011")</f>
        <v>2913</v>
      </c>
      <c r="S50" s="295">
        <f>SUMIFS('7.  Persistence Report'!P$27:P$500,'7.  Persistence Report'!$D$27:$D$500,$B50,'7.  Persistence Report'!$C$27:$C$500,"&lt;&gt;Pre-2011 Programs Completed in 2011",'7.  Persistence Report'!$J$27:$J$500,"&lt;&gt;Adjustment",'7.  Persistence Report'!$H$27:$H$500,"&lt;=2011")</f>
        <v>2913</v>
      </c>
      <c r="T50" s="295">
        <f>SUMIFS('7.  Persistence Report'!Q$27:Q$500,'7.  Persistence Report'!$D$27:$D$500,$B50,'7.  Persistence Report'!$C$27:$C$500,"&lt;&gt;Pre-2011 Programs Completed in 2011",'7.  Persistence Report'!$J$27:$J$500,"&lt;&gt;Adjustment",'7.  Persistence Report'!$H$27:$H$500,"&lt;=2011")</f>
        <v>2913</v>
      </c>
      <c r="U50" s="295">
        <f>SUMIFS('7.  Persistence Report'!R$27:R$500,'7.  Persistence Report'!$D$27:$D$500,$B50,'7.  Persistence Report'!$C$27:$C$500,"&lt;&gt;Pre-2011 Programs Completed in 2011",'7.  Persistence Report'!$J$27:$J$500,"&lt;&gt;Adjustment",'7.  Persistence Report'!$H$27:$H$500,"&lt;=2011")</f>
        <v>2913</v>
      </c>
      <c r="V50" s="295">
        <f>SUMIFS('7.  Persistence Report'!S$27:S$500,'7.  Persistence Report'!$D$27:$D$500,$B50,'7.  Persistence Report'!$C$27:$C$500,"&lt;&gt;Pre-2011 Programs Completed in 2011",'7.  Persistence Report'!$J$27:$J$500,"&lt;&gt;Adjustment",'7.  Persistence Report'!$H$27:$H$500,"&lt;=2011")</f>
        <v>2913</v>
      </c>
      <c r="W50" s="295">
        <f>SUMIFS('7.  Persistence Report'!T$27:T$500,'7.  Persistence Report'!$D$27:$D$500,$B50,'7.  Persistence Report'!$C$27:$C$500,"&lt;&gt;Pre-2011 Programs Completed in 2011",'7.  Persistence Report'!$J$27:$J$500,"&lt;&gt;Adjustment",'7.  Persistence Report'!$H$27:$H$500,"&lt;=2011")</f>
        <v>2617</v>
      </c>
      <c r="X50" s="295">
        <f>SUMIFS('7.  Persistence Report'!U$27:U$500,'7.  Persistence Report'!$D$27:$D$500,$B50,'7.  Persistence Report'!$C$27:$C$500,"&lt;&gt;Pre-2011 Programs Completed in 2011",'7.  Persistence Report'!$J$27:$J$500,"&lt;&gt;Adjustment",'7.  Persistence Report'!$H$27:$H$500,"&lt;=2011")</f>
        <v>2617</v>
      </c>
      <c r="Y50" s="410">
        <f>Y307</f>
        <v>0</v>
      </c>
      <c r="Z50" s="410">
        <f t="shared" ref="Z50:AA50" si="18">Z307</f>
        <v>0</v>
      </c>
      <c r="AA50" s="410">
        <f t="shared" si="18"/>
        <v>1</v>
      </c>
      <c r="AB50" s="415"/>
      <c r="AC50" s="415"/>
      <c r="AD50" s="415"/>
      <c r="AE50" s="415"/>
      <c r="AF50" s="415"/>
      <c r="AG50" s="415"/>
      <c r="AH50" s="415"/>
      <c r="AI50" s="415"/>
      <c r="AJ50" s="415"/>
      <c r="AK50" s="415"/>
      <c r="AL50" s="415"/>
      <c r="AM50" s="296">
        <f>SUM(Y50:AL50)</f>
        <v>1</v>
      </c>
    </row>
    <row r="51" spans="1:42" s="283" customFormat="1" ht="15.5" outlineLevel="1">
      <c r="A51" s="508"/>
      <c r="B51" s="294" t="s">
        <v>214</v>
      </c>
      <c r="C51" s="291" t="s">
        <v>163</v>
      </c>
      <c r="D51" s="295">
        <f>SUMIFS('7.  Persistence Report'!AQ$27:AQ$500,'7.  Persistence Report'!$D$27:$D$500,$B50,'7.  Persistence Report'!$C$27:$C$500,"&lt;&gt;Pre-2011 Programs Completed in 2011",'7.  Persistence Report'!$J$27:$J$500,"Adjustment",'7.  Persistence Report'!$H$27:$H$500,"&lt;=2011")</f>
        <v>927562</v>
      </c>
      <c r="E51" s="295">
        <f>SUMIFS('7.  Persistence Report'!AR$27:AR$500,'7.  Persistence Report'!$D$27:$D$500,$B50,'7.  Persistence Report'!$C$27:$C$500,"&lt;&gt;Pre-2011 Programs Completed in 2011",'7.  Persistence Report'!$J$27:$J$500,"Adjustment",'7.  Persistence Report'!$H$27:$H$500,"&lt;=2011")</f>
        <v>927562</v>
      </c>
      <c r="F51" s="295">
        <f>SUMIFS('7.  Persistence Report'!AS$27:AS$500,'7.  Persistence Report'!$D$27:$D$500,$B50,'7.  Persistence Report'!$C$27:$C$500,"&lt;&gt;Pre-2011 Programs Completed in 2011",'7.  Persistence Report'!$J$27:$J$500,"Adjustment",'7.  Persistence Report'!$H$27:$H$500,"&lt;=2011")</f>
        <v>927562</v>
      </c>
      <c r="G51" s="295">
        <f>SUMIFS('7.  Persistence Report'!AT$27:AT$500,'7.  Persistence Report'!$D$27:$D$500,$B50,'7.  Persistence Report'!$C$27:$C$500,"&lt;&gt;Pre-2011 Programs Completed in 2011",'7.  Persistence Report'!$J$27:$J$500,"Adjustment",'7.  Persistence Report'!$H$27:$H$500,"&lt;=2011")</f>
        <v>926808</v>
      </c>
      <c r="H51" s="295">
        <f>SUMIFS('7.  Persistence Report'!AU$27:AU$500,'7.  Persistence Report'!$D$27:$D$500,$B50,'7.  Persistence Report'!$C$27:$C$500,"&lt;&gt;Pre-2011 Programs Completed in 2011",'7.  Persistence Report'!$J$27:$J$500,"Adjustment",'7.  Persistence Report'!$H$27:$H$500,"&lt;=2011")</f>
        <v>926808</v>
      </c>
      <c r="I51" s="295">
        <f>SUMIFS('7.  Persistence Report'!AV$27:AV$500,'7.  Persistence Report'!$D$27:$D$500,$B50,'7.  Persistence Report'!$C$27:$C$500,"&lt;&gt;Pre-2011 Programs Completed in 2011",'7.  Persistence Report'!$J$27:$J$500,"Adjustment",'7.  Persistence Report'!$H$27:$H$500,"&lt;=2011")</f>
        <v>926514</v>
      </c>
      <c r="J51" s="295">
        <f>SUMIFS('7.  Persistence Report'!AW$27:AW$500,'7.  Persistence Report'!$D$27:$D$500,$B50,'7.  Persistence Report'!$C$27:$C$500,"&lt;&gt;Pre-2011 Programs Completed in 2011",'7.  Persistence Report'!$J$27:$J$500,"Adjustment",'7.  Persistence Report'!$H$27:$H$500,"&lt;=2011")</f>
        <v>849504</v>
      </c>
      <c r="K51" s="295">
        <f>SUMIFS('7.  Persistence Report'!AX$27:AX$500,'7.  Persistence Report'!$D$27:$D$500,$B50,'7.  Persistence Report'!$C$27:$C$500,"&lt;&gt;Pre-2011 Programs Completed in 2011",'7.  Persistence Report'!$J$27:$J$500,"Adjustment",'7.  Persistence Report'!$H$27:$H$500,"&lt;=2011")</f>
        <v>680140</v>
      </c>
      <c r="L51" s="295">
        <f>SUMIFS('7.  Persistence Report'!AY$27:AY$500,'7.  Persistence Report'!$D$27:$D$500,$B50,'7.  Persistence Report'!$C$27:$C$500,"&lt;&gt;Pre-2011 Programs Completed in 2011",'7.  Persistence Report'!$J$27:$J$500,"Adjustment",'7.  Persistence Report'!$H$27:$H$500,"&lt;=2011")</f>
        <v>670027</v>
      </c>
      <c r="M51" s="295">
        <f>SUMIFS('7.  Persistence Report'!AZ$27:AZ$500,'7.  Persistence Report'!$D$27:$D$500,$B50,'7.  Persistence Report'!$C$27:$C$500,"&lt;&gt;Pre-2011 Programs Completed in 2011",'7.  Persistence Report'!$J$27:$J$500,"Adjustment",'7.  Persistence Report'!$H$27:$H$500,"&lt;=2011")</f>
        <v>670027</v>
      </c>
      <c r="N51" s="295">
        <f>N50</f>
        <v>12</v>
      </c>
      <c r="O51" s="295">
        <f>SUMIFS('7.  Persistence Report'!M$27:M$500,'7.  Persistence Report'!$D$27:$D$500,$B50,'7.  Persistence Report'!$C$27:$C$500,"&lt;&gt;Pre-2011 Programs Completed in 2011",'7.  Persistence Report'!$J$27:$J$500,"Adjustment",'7.  Persistence Report'!$H$27:$H$500,"&lt;=2011")</f>
        <v>162</v>
      </c>
      <c r="P51" s="295">
        <f>SUMIFS('7.  Persistence Report'!N$27:N$500,'7.  Persistence Report'!$D$27:$D$500,$B50,'7.  Persistence Report'!$C$27:$C$500,"&lt;&gt;Pre-2011 Programs Completed in 2011",'7.  Persistence Report'!$J$27:$J$500,"Adjustment",'7.  Persistence Report'!$H$27:$H$500,"&lt;=2011")</f>
        <v>162</v>
      </c>
      <c r="Q51" s="295">
        <f>SUMIFS('7.  Persistence Report'!O$27:O$500,'7.  Persistence Report'!$D$27:$D$500,$B50,'7.  Persistence Report'!$C$27:$C$500,"&lt;&gt;Pre-2011 Programs Completed in 2011",'7.  Persistence Report'!$J$27:$J$500,"Adjustment",'7.  Persistence Report'!$H$27:$H$500,"&lt;=2011")</f>
        <v>162</v>
      </c>
      <c r="R51" s="295">
        <f>SUMIFS('7.  Persistence Report'!P$27:P$500,'7.  Persistence Report'!$D$27:$D$500,$B50,'7.  Persistence Report'!$C$27:$C$500,"&lt;&gt;Pre-2011 Programs Completed in 2011",'7.  Persistence Report'!$J$27:$J$500,"Adjustment",'7.  Persistence Report'!$H$27:$H$500,"&lt;=2011")</f>
        <v>162</v>
      </c>
      <c r="S51" s="295">
        <f>SUMIFS('7.  Persistence Report'!Q$27:Q$500,'7.  Persistence Report'!$D$27:$D$500,$B50,'7.  Persistence Report'!$C$27:$C$500,"&lt;&gt;Pre-2011 Programs Completed in 2011",'7.  Persistence Report'!$J$27:$J$500,"Adjustment",'7.  Persistence Report'!$H$27:$H$500,"&lt;=2011")</f>
        <v>162</v>
      </c>
      <c r="T51" s="295">
        <f>SUMIFS('7.  Persistence Report'!R$27:R$500,'7.  Persistence Report'!$D$27:$D$500,$B50,'7.  Persistence Report'!$C$27:$C$500,"&lt;&gt;Pre-2011 Programs Completed in 2011",'7.  Persistence Report'!$J$27:$J$500,"Adjustment",'7.  Persistence Report'!$H$27:$H$500,"&lt;=2011")</f>
        <v>143</v>
      </c>
      <c r="U51" s="295">
        <f>SUMIFS('7.  Persistence Report'!S$27:S$500,'7.  Persistence Report'!$D$27:$D$500,$B50,'7.  Persistence Report'!$C$27:$C$500,"&lt;&gt;Pre-2011 Programs Completed in 2011",'7.  Persistence Report'!$J$27:$J$500,"Adjustment",'7.  Persistence Report'!$H$27:$H$500,"&lt;=2011")</f>
        <v>114</v>
      </c>
      <c r="V51" s="295">
        <f>SUMIFS('7.  Persistence Report'!T$27:T$500,'7.  Persistence Report'!$D$27:$D$500,$B50,'7.  Persistence Report'!$C$27:$C$500,"&lt;&gt;Pre-2011 Programs Completed in 2011",'7.  Persistence Report'!$J$27:$J$500,"Adjustment",'7.  Persistence Report'!$H$27:$H$500,"&lt;=2011")</f>
        <v>112</v>
      </c>
      <c r="W51" s="295">
        <f>SUMIFS('7.  Persistence Report'!U$27:U$500,'7.  Persistence Report'!$D$27:$D$500,$B50,'7.  Persistence Report'!$C$27:$C$500,"&lt;&gt;Pre-2011 Programs Completed in 2011",'7.  Persistence Report'!$J$27:$J$500,"Adjustment",'7.  Persistence Report'!$H$27:$H$500,"&lt;=2011")</f>
        <v>112</v>
      </c>
      <c r="X51" s="295">
        <f>SUMIFS('7.  Persistence Report'!V$27:V$500,'7.  Persistence Report'!$D$27:$D$500,$B50,'7.  Persistence Report'!$C$27:$C$500,"&lt;&gt;Pre-2011 Programs Completed in 2011",'7.  Persistence Report'!$J$27:$J$500,"Adjustment",'7.  Persistence Report'!$H$27:$H$500,"&lt;=2011")</f>
        <v>111</v>
      </c>
      <c r="Y51" s="411">
        <f>Y50</f>
        <v>0</v>
      </c>
      <c r="Z51" s="411">
        <f>Z50</f>
        <v>0</v>
      </c>
      <c r="AA51" s="411">
        <f t="shared" ref="AA51:AL51" si="19">AA50</f>
        <v>1</v>
      </c>
      <c r="AB51" s="411">
        <f t="shared" si="19"/>
        <v>0</v>
      </c>
      <c r="AC51" s="411">
        <f t="shared" si="19"/>
        <v>0</v>
      </c>
      <c r="AD51" s="411">
        <f t="shared" si="19"/>
        <v>0</v>
      </c>
      <c r="AE51" s="411">
        <f t="shared" si="19"/>
        <v>0</v>
      </c>
      <c r="AF51" s="411">
        <f t="shared" si="19"/>
        <v>0</v>
      </c>
      <c r="AG51" s="411">
        <f t="shared" si="19"/>
        <v>0</v>
      </c>
      <c r="AH51" s="411">
        <f t="shared" si="19"/>
        <v>0</v>
      </c>
      <c r="AI51" s="411">
        <f t="shared" si="19"/>
        <v>0</v>
      </c>
      <c r="AJ51" s="411">
        <f t="shared" si="19"/>
        <v>0</v>
      </c>
      <c r="AK51" s="411">
        <f t="shared" si="19"/>
        <v>0</v>
      </c>
      <c r="AL51" s="411">
        <f t="shared" si="19"/>
        <v>0</v>
      </c>
      <c r="AM51" s="311"/>
    </row>
    <row r="52" spans="1:42" s="283" customFormat="1" ht="15.5" outlineLevel="1">
      <c r="A52" s="508"/>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5" outlineLevel="1">
      <c r="A53" s="508">
        <v>11</v>
      </c>
      <c r="B53" s="314" t="s">
        <v>21</v>
      </c>
      <c r="C53" s="291" t="s">
        <v>25</v>
      </c>
      <c r="D53" s="295">
        <f>SUMIFS('7.  Persistence Report'!AQ$27:AQ$500,'7.  Persistence Report'!$D$27:$D$500,$B53,'7.  Persistence Report'!$C$27:$C$500,"&lt;&gt;Pre-2011 Programs Completed in 2011",'7.  Persistence Report'!$J$27:$J$500,"&lt;&gt;Adjustment",'7.  Persistence Report'!$H$27:$H$500,"&lt;=2011")</f>
        <v>3870853</v>
      </c>
      <c r="E53" s="295">
        <f>SUMIFS('7.  Persistence Report'!AR$27:AR$500,'7.  Persistence Report'!$D$27:$D$500,$B53,'7.  Persistence Report'!$C$27:$C$500,"&lt;&gt;Pre-2011 Programs Completed in 2011",'7.  Persistence Report'!$J$27:$J$500,"&lt;&gt;Adjustment",'7.  Persistence Report'!$H$27:$H$500,"&lt;=2011")</f>
        <v>3864500</v>
      </c>
      <c r="F53" s="295">
        <f>SUMIFS('7.  Persistence Report'!AS$27:AS$500,'7.  Persistence Report'!$D$27:$D$500,$B53,'7.  Persistence Report'!$C$27:$C$500,"&lt;&gt;Pre-2011 Programs Completed in 2011",'7.  Persistence Report'!$J$27:$J$500,"&lt;&gt;Adjustment",'7.  Persistence Report'!$H$27:$H$500,"&lt;=2011")</f>
        <v>3785561</v>
      </c>
      <c r="G53" s="295">
        <f>SUMIFS('7.  Persistence Report'!AT$27:AT$500,'7.  Persistence Report'!$D$27:$D$500,$B53,'7.  Persistence Report'!$C$27:$C$500,"&lt;&gt;Pre-2011 Programs Completed in 2011",'7.  Persistence Report'!$J$27:$J$500,"&lt;&gt;Adjustment",'7.  Persistence Report'!$H$27:$H$500,"&lt;=2011")</f>
        <v>2090042</v>
      </c>
      <c r="H53" s="295">
        <f>SUMIFS('7.  Persistence Report'!AU$27:AU$500,'7.  Persistence Report'!$D$27:$D$500,$B53,'7.  Persistence Report'!$C$27:$C$500,"&lt;&gt;Pre-2011 Programs Completed in 2011",'7.  Persistence Report'!$J$27:$J$500,"&lt;&gt;Adjustment",'7.  Persistence Report'!$H$27:$H$500,"&lt;=2011")</f>
        <v>2084396.0000000002</v>
      </c>
      <c r="I53" s="295">
        <f>SUMIFS('7.  Persistence Report'!AV$27:AV$500,'7.  Persistence Report'!$D$27:$D$500,$B53,'7.  Persistence Report'!$C$27:$C$500,"&lt;&gt;Pre-2011 Programs Completed in 2011",'7.  Persistence Report'!$J$27:$J$500,"&lt;&gt;Adjustment",'7.  Persistence Report'!$H$27:$H$500,"&lt;=2011")</f>
        <v>2054849.0000000002</v>
      </c>
      <c r="J53" s="295">
        <f>SUMIFS('7.  Persistence Report'!AW$27:AW$500,'7.  Persistence Report'!$D$27:$D$500,$B53,'7.  Persistence Report'!$C$27:$C$500,"&lt;&gt;Pre-2011 Programs Completed in 2011",'7.  Persistence Report'!$J$27:$J$500,"&lt;&gt;Adjustment",'7.  Persistence Report'!$H$27:$H$500,"&lt;=2011")</f>
        <v>400597</v>
      </c>
      <c r="K53" s="295">
        <f>SUMIFS('7.  Persistence Report'!AX$27:AX$500,'7.  Persistence Report'!$D$27:$D$500,$B53,'7.  Persistence Report'!$C$27:$C$500,"&lt;&gt;Pre-2011 Programs Completed in 2011",'7.  Persistence Report'!$J$27:$J$500,"&lt;&gt;Adjustment",'7.  Persistence Report'!$H$27:$H$500,"&lt;=2011")</f>
        <v>397369</v>
      </c>
      <c r="L53" s="295">
        <f>SUMIFS('7.  Persistence Report'!AY$27:AY$500,'7.  Persistence Report'!$D$27:$D$500,$B53,'7.  Persistence Report'!$C$27:$C$500,"&lt;&gt;Pre-2011 Programs Completed in 2011",'7.  Persistence Report'!$J$27:$J$500,"&lt;&gt;Adjustment",'7.  Persistence Report'!$H$27:$H$500,"&lt;=2011")</f>
        <v>397369</v>
      </c>
      <c r="M53" s="295">
        <f>SUMIFS('7.  Persistence Report'!AZ$27:AZ$500,'7.  Persistence Report'!$D$27:$D$500,$B53,'7.  Persistence Report'!$C$27:$C$500,"&lt;&gt;Pre-2011 Programs Completed in 2011",'7.  Persistence Report'!$J$27:$J$500,"&lt;&gt;Adjustment",'7.  Persistence Report'!$H$27:$H$500,"&lt;=2011")</f>
        <v>397369</v>
      </c>
      <c r="N53" s="295">
        <v>12</v>
      </c>
      <c r="O53" s="295">
        <f>SUMIFS('7.  Persistence Report'!L$27:L$500,'7.  Persistence Report'!$D$27:$D$500,$B53,'7.  Persistence Report'!$C$27:$C$500,"&lt;&gt;Pre-2011 Programs Completed in 2011",'7.  Persistence Report'!$J$27:$J$500,"&lt;&gt;Adjustment",'7.  Persistence Report'!$H$27:$H$500,"&lt;=2011")</f>
        <v>1416</v>
      </c>
      <c r="P53" s="295">
        <f>SUMIFS('7.  Persistence Report'!M$27:M$500,'7.  Persistence Report'!$D$27:$D$500,$B53,'7.  Persistence Report'!$C$27:$C$500,"&lt;&gt;Pre-2011 Programs Completed in 2011",'7.  Persistence Report'!$J$27:$J$500,"&lt;&gt;Adjustment",'7.  Persistence Report'!$H$27:$H$500,"&lt;=2011")</f>
        <v>1414</v>
      </c>
      <c r="Q53" s="295">
        <f>SUMIFS('7.  Persistence Report'!N$27:N$500,'7.  Persistence Report'!$D$27:$D$500,$B53,'7.  Persistence Report'!$C$27:$C$500,"&lt;&gt;Pre-2011 Programs Completed in 2011",'7.  Persistence Report'!$J$27:$J$500,"&lt;&gt;Adjustment",'7.  Persistence Report'!$H$27:$H$500,"&lt;=2011")</f>
        <v>1387</v>
      </c>
      <c r="R53" s="295">
        <f>SUMIFS('7.  Persistence Report'!O$27:O$500,'7.  Persistence Report'!$D$27:$D$500,$B53,'7.  Persistence Report'!$C$27:$C$500,"&lt;&gt;Pre-2011 Programs Completed in 2011",'7.  Persistence Report'!$J$27:$J$500,"&lt;&gt;Adjustment",'7.  Persistence Report'!$H$27:$H$500,"&lt;=2011")</f>
        <v>794</v>
      </c>
      <c r="S53" s="295">
        <f>SUMIFS('7.  Persistence Report'!P$27:P$500,'7.  Persistence Report'!$D$27:$D$500,$B53,'7.  Persistence Report'!$C$27:$C$500,"&lt;&gt;Pre-2011 Programs Completed in 2011",'7.  Persistence Report'!$J$27:$J$500,"&lt;&gt;Adjustment",'7.  Persistence Report'!$H$27:$H$500,"&lt;=2011")</f>
        <v>792</v>
      </c>
      <c r="T53" s="295">
        <f>SUMIFS('7.  Persistence Report'!Q$27:Q$500,'7.  Persistence Report'!$D$27:$D$500,$B53,'7.  Persistence Report'!$C$27:$C$500,"&lt;&gt;Pre-2011 Programs Completed in 2011",'7.  Persistence Report'!$J$27:$J$500,"&lt;&gt;Adjustment",'7.  Persistence Report'!$H$27:$H$500,"&lt;=2011")</f>
        <v>781</v>
      </c>
      <c r="U53" s="295">
        <f>SUMIFS('7.  Persistence Report'!R$27:R$500,'7.  Persistence Report'!$D$27:$D$500,$B53,'7.  Persistence Report'!$C$27:$C$500,"&lt;&gt;Pre-2011 Programs Completed in 2011",'7.  Persistence Report'!$J$27:$J$500,"&lt;&gt;Adjustment",'7.  Persistence Report'!$H$27:$H$500,"&lt;=2011")</f>
        <v>140</v>
      </c>
      <c r="V53" s="295">
        <f>SUMIFS('7.  Persistence Report'!S$27:S$500,'7.  Persistence Report'!$D$27:$D$500,$B53,'7.  Persistence Report'!$C$27:$C$500,"&lt;&gt;Pre-2011 Programs Completed in 2011",'7.  Persistence Report'!$J$27:$J$500,"&lt;&gt;Adjustment",'7.  Persistence Report'!$H$27:$H$500,"&lt;=2011")</f>
        <v>135</v>
      </c>
      <c r="W53" s="295">
        <f>SUMIFS('7.  Persistence Report'!T$27:T$500,'7.  Persistence Report'!$D$27:$D$500,$B53,'7.  Persistence Report'!$C$27:$C$500,"&lt;&gt;Pre-2011 Programs Completed in 2011",'7.  Persistence Report'!$J$27:$J$500,"&lt;&gt;Adjustment",'7.  Persistence Report'!$H$27:$H$500,"&lt;=2011")</f>
        <v>135</v>
      </c>
      <c r="X53" s="295">
        <f>SUMIFS('7.  Persistence Report'!U$27:U$500,'7.  Persistence Report'!$D$27:$D$500,$B53,'7.  Persistence Report'!$C$27:$C$500,"&lt;&gt;Pre-2011 Programs Completed in 2011",'7.  Persistence Report'!$J$27:$J$500,"&lt;&gt;Adjustment",'7.  Persistence Report'!$H$27:$H$500,"&lt;=2011")</f>
        <v>135</v>
      </c>
      <c r="Y53" s="410">
        <f>Y310</f>
        <v>0</v>
      </c>
      <c r="Z53" s="410">
        <f t="shared" ref="Z53:AA53" si="20">Z310</f>
        <v>1</v>
      </c>
      <c r="AA53" s="410">
        <f t="shared" si="20"/>
        <v>0</v>
      </c>
      <c r="AB53" s="415"/>
      <c r="AC53" s="415"/>
      <c r="AD53" s="415"/>
      <c r="AE53" s="415"/>
      <c r="AF53" s="415"/>
      <c r="AG53" s="415"/>
      <c r="AH53" s="415"/>
      <c r="AI53" s="415"/>
      <c r="AJ53" s="415"/>
      <c r="AK53" s="415"/>
      <c r="AL53" s="415"/>
      <c r="AM53" s="296">
        <f>SUM(Y53:AL53)</f>
        <v>1</v>
      </c>
    </row>
    <row r="54" spans="1:42" s="283" customFormat="1" ht="15.5" outlineLevel="1">
      <c r="A54" s="508"/>
      <c r="B54" s="315" t="s">
        <v>214</v>
      </c>
      <c r="C54" s="291" t="s">
        <v>163</v>
      </c>
      <c r="D54" s="295">
        <f>SUMIFS('7.  Persistence Report'!AQ$27:AQ$500,'7.  Persistence Report'!$D$27:$D$500,$B53,'7.  Persistence Report'!$C$27:$C$500,"&lt;&gt;Pre-2011 Programs Completed in 2011",'7.  Persistence Report'!$J$27:$J$500,"Adjustment",'7.  Persistence Report'!$H$27:$H$500,"&lt;=2011")</f>
        <v>108877</v>
      </c>
      <c r="E54" s="295">
        <f>SUMIFS('7.  Persistence Report'!AR$27:AR$500,'7.  Persistence Report'!$D$27:$D$500,$B53,'7.  Persistence Report'!$C$27:$C$500,"&lt;&gt;Pre-2011 Programs Completed in 2011",'7.  Persistence Report'!$J$27:$J$500,"Adjustment",'7.  Persistence Report'!$H$27:$H$500,"&lt;=2011")</f>
        <v>108877</v>
      </c>
      <c r="F54" s="295">
        <f>SUMIFS('7.  Persistence Report'!AS$27:AS$500,'7.  Persistence Report'!$D$27:$D$500,$B53,'7.  Persistence Report'!$C$27:$C$500,"&lt;&gt;Pre-2011 Programs Completed in 2011",'7.  Persistence Report'!$J$27:$J$500,"Adjustment",'7.  Persistence Report'!$H$27:$H$500,"&lt;=2011")</f>
        <v>108877</v>
      </c>
      <c r="G54" s="295">
        <f>SUMIFS('7.  Persistence Report'!AT$27:AT$500,'7.  Persistence Report'!$D$27:$D$500,$B53,'7.  Persistence Report'!$C$27:$C$500,"&lt;&gt;Pre-2011 Programs Completed in 2011",'7.  Persistence Report'!$J$27:$J$500,"Adjustment",'7.  Persistence Report'!$H$27:$H$500,"&lt;=2011")</f>
        <v>87006</v>
      </c>
      <c r="H54" s="295">
        <f>SUMIFS('7.  Persistence Report'!AU$27:AU$500,'7.  Persistence Report'!$D$27:$D$500,$B53,'7.  Persistence Report'!$C$27:$C$500,"&lt;&gt;Pre-2011 Programs Completed in 2011",'7.  Persistence Report'!$J$27:$J$500,"Adjustment",'7.  Persistence Report'!$H$27:$H$500,"&lt;=2011")</f>
        <v>87006</v>
      </c>
      <c r="I54" s="295">
        <f>SUMIFS('7.  Persistence Report'!AV$27:AV$500,'7.  Persistence Report'!$D$27:$D$500,$B53,'7.  Persistence Report'!$C$27:$C$500,"&lt;&gt;Pre-2011 Programs Completed in 2011",'7.  Persistence Report'!$J$27:$J$500,"Adjustment",'7.  Persistence Report'!$H$27:$H$500,"&lt;=2011")</f>
        <v>87006</v>
      </c>
      <c r="J54" s="295">
        <f>SUMIFS('7.  Persistence Report'!AW$27:AW$500,'7.  Persistence Report'!$D$27:$D$500,$B53,'7.  Persistence Report'!$C$27:$C$500,"&lt;&gt;Pre-2011 Programs Completed in 2011",'7.  Persistence Report'!$J$27:$J$500,"Adjustment",'7.  Persistence Report'!$H$27:$H$500,"&lt;=2011")</f>
        <v>9058</v>
      </c>
      <c r="K54" s="295">
        <f>SUMIFS('7.  Persistence Report'!AX$27:AX$500,'7.  Persistence Report'!$D$27:$D$500,$B53,'7.  Persistence Report'!$C$27:$C$500,"&lt;&gt;Pre-2011 Programs Completed in 2011",'7.  Persistence Report'!$J$27:$J$500,"Adjustment",'7.  Persistence Report'!$H$27:$H$500,"&lt;=2011")</f>
        <v>9058</v>
      </c>
      <c r="L54" s="295">
        <f>SUMIFS('7.  Persistence Report'!AY$27:AY$500,'7.  Persistence Report'!$D$27:$D$500,$B53,'7.  Persistence Report'!$C$27:$C$500,"&lt;&gt;Pre-2011 Programs Completed in 2011",'7.  Persistence Report'!$J$27:$J$500,"Adjustment",'7.  Persistence Report'!$H$27:$H$500,"&lt;=2011")</f>
        <v>9058</v>
      </c>
      <c r="M54" s="295">
        <f>SUMIFS('7.  Persistence Report'!AZ$27:AZ$500,'7.  Persistence Report'!$D$27:$D$500,$B53,'7.  Persistence Report'!$C$27:$C$500,"&lt;&gt;Pre-2011 Programs Completed in 2011",'7.  Persistence Report'!$J$27:$J$500,"Adjustment",'7.  Persistence Report'!$H$27:$H$500,"&lt;=2011")</f>
        <v>9058</v>
      </c>
      <c r="N54" s="295">
        <f>N53</f>
        <v>12</v>
      </c>
      <c r="O54" s="295">
        <f>SUMIFS('7.  Persistence Report'!M$27:M$500,'7.  Persistence Report'!$D$27:$D$500,$B53,'7.  Persistence Report'!$C$27:$C$500,"&lt;&gt;Pre-2011 Programs Completed in 2011",'7.  Persistence Report'!$J$27:$J$500,"Adjustment",'7.  Persistence Report'!$H$27:$H$500,"&lt;=2011")</f>
        <v>44</v>
      </c>
      <c r="P54" s="295">
        <f>SUMIFS('7.  Persistence Report'!N$27:N$500,'7.  Persistence Report'!$D$27:$D$500,$B53,'7.  Persistence Report'!$C$27:$C$500,"&lt;&gt;Pre-2011 Programs Completed in 2011",'7.  Persistence Report'!$J$27:$J$500,"Adjustment",'7.  Persistence Report'!$H$27:$H$500,"&lt;=2011")</f>
        <v>44</v>
      </c>
      <c r="Q54" s="295">
        <f>SUMIFS('7.  Persistence Report'!O$27:O$500,'7.  Persistence Report'!$D$27:$D$500,$B53,'7.  Persistence Report'!$C$27:$C$500,"&lt;&gt;Pre-2011 Programs Completed in 2011",'7.  Persistence Report'!$J$27:$J$500,"Adjustment",'7.  Persistence Report'!$H$27:$H$500,"&lt;=2011")</f>
        <v>36</v>
      </c>
      <c r="R54" s="295">
        <f>SUMIFS('7.  Persistence Report'!P$27:P$500,'7.  Persistence Report'!$D$27:$D$500,$B53,'7.  Persistence Report'!$C$27:$C$500,"&lt;&gt;Pre-2011 Programs Completed in 2011",'7.  Persistence Report'!$J$27:$J$500,"Adjustment",'7.  Persistence Report'!$H$27:$H$500,"&lt;=2011")</f>
        <v>36</v>
      </c>
      <c r="S54" s="295">
        <f>SUMIFS('7.  Persistence Report'!Q$27:Q$500,'7.  Persistence Report'!$D$27:$D$500,$B53,'7.  Persistence Report'!$C$27:$C$500,"&lt;&gt;Pre-2011 Programs Completed in 2011",'7.  Persistence Report'!$J$27:$J$500,"Adjustment",'7.  Persistence Report'!$H$27:$H$500,"&lt;=2011")</f>
        <v>36</v>
      </c>
      <c r="T54" s="295">
        <f>SUMIFS('7.  Persistence Report'!R$27:R$500,'7.  Persistence Report'!$D$27:$D$500,$B53,'7.  Persistence Report'!$C$27:$C$500,"&lt;&gt;Pre-2011 Programs Completed in 2011",'7.  Persistence Report'!$J$27:$J$500,"Adjustment",'7.  Persistence Report'!$H$27:$H$500,"&lt;=2011")</f>
        <v>4</v>
      </c>
      <c r="U54" s="295">
        <f>SUMIFS('7.  Persistence Report'!S$27:S$500,'7.  Persistence Report'!$D$27:$D$500,$B53,'7.  Persistence Report'!$C$27:$C$500,"&lt;&gt;Pre-2011 Programs Completed in 2011",'7.  Persistence Report'!$J$27:$J$500,"Adjustment",'7.  Persistence Report'!$H$27:$H$500,"&lt;=2011")</f>
        <v>4</v>
      </c>
      <c r="V54" s="295">
        <f>SUMIFS('7.  Persistence Report'!T$27:T$500,'7.  Persistence Report'!$D$27:$D$500,$B53,'7.  Persistence Report'!$C$27:$C$500,"&lt;&gt;Pre-2011 Programs Completed in 2011",'7.  Persistence Report'!$J$27:$J$500,"Adjustment",'7.  Persistence Report'!$H$27:$H$500,"&lt;=2011")</f>
        <v>4</v>
      </c>
      <c r="W54" s="295">
        <f>SUMIFS('7.  Persistence Report'!U$27:U$500,'7.  Persistence Report'!$D$27:$D$500,$B53,'7.  Persistence Report'!$C$27:$C$500,"&lt;&gt;Pre-2011 Programs Completed in 2011",'7.  Persistence Report'!$J$27:$J$500,"Adjustment",'7.  Persistence Report'!$H$27:$H$500,"&lt;=2011")</f>
        <v>4</v>
      </c>
      <c r="X54" s="295">
        <f>SUMIFS('7.  Persistence Report'!V$27:V$500,'7.  Persistence Report'!$D$27:$D$500,$B53,'7.  Persistence Report'!$C$27:$C$500,"&lt;&gt;Pre-2011 Programs Completed in 2011",'7.  Persistence Report'!$J$27:$J$500,"Adjustment",'7.  Persistence Report'!$H$27:$H$500,"&lt;=2011")</f>
        <v>4</v>
      </c>
      <c r="Y54" s="411">
        <f>Y53</f>
        <v>0</v>
      </c>
      <c r="Z54" s="411">
        <f>Z53</f>
        <v>1</v>
      </c>
      <c r="AA54" s="411">
        <f t="shared" ref="AA54:AL54" si="21">AA53</f>
        <v>0</v>
      </c>
      <c r="AB54" s="411">
        <f t="shared" si="21"/>
        <v>0</v>
      </c>
      <c r="AC54" s="411">
        <f t="shared" si="21"/>
        <v>0</v>
      </c>
      <c r="AD54" s="411">
        <f t="shared" si="21"/>
        <v>0</v>
      </c>
      <c r="AE54" s="411">
        <f t="shared" si="21"/>
        <v>0</v>
      </c>
      <c r="AF54" s="411">
        <f t="shared" si="21"/>
        <v>0</v>
      </c>
      <c r="AG54" s="411">
        <f t="shared" si="21"/>
        <v>0</v>
      </c>
      <c r="AH54" s="411">
        <f t="shared" si="21"/>
        <v>0</v>
      </c>
      <c r="AI54" s="411">
        <f t="shared" si="21"/>
        <v>0</v>
      </c>
      <c r="AJ54" s="411">
        <f t="shared" si="21"/>
        <v>0</v>
      </c>
      <c r="AK54" s="411">
        <f t="shared" si="21"/>
        <v>0</v>
      </c>
      <c r="AL54" s="411">
        <f t="shared" si="21"/>
        <v>0</v>
      </c>
      <c r="AM54" s="311"/>
    </row>
    <row r="55" spans="1:42" s="283" customFormat="1" ht="15.5" outlineLevel="1">
      <c r="A55" s="508"/>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5" outlineLevel="1">
      <c r="A56" s="508">
        <v>12</v>
      </c>
      <c r="B56" s="314" t="s">
        <v>23</v>
      </c>
      <c r="C56" s="291" t="s">
        <v>25</v>
      </c>
      <c r="D56" s="295">
        <f>SUMIFS('7.  Persistence Report'!AQ$27:AQ$500,'7.  Persistence Report'!$D$27:$D$500,$B56,'7.  Persistence Report'!$C$27:$C$500,"&lt;&gt;Pre-2011 Programs Completed in 2011",'7.  Persistence Report'!$J$27:$J$500,"&lt;&gt;Adjustment",'7.  Persistence Report'!$H$27:$H$500,"&lt;=2011")</f>
        <v>0</v>
      </c>
      <c r="E56" s="295">
        <f>SUMIFS('7.  Persistence Report'!AR$27:AR$500,'7.  Persistence Report'!$D$27:$D$500,$B56,'7.  Persistence Report'!$C$27:$C$500,"&lt;&gt;Pre-2011 Programs Completed in 2011",'7.  Persistence Report'!$J$27:$J$500,"&lt;&gt;Adjustment",'7.  Persistence Report'!$H$27:$H$500,"&lt;=2011")</f>
        <v>0</v>
      </c>
      <c r="F56" s="295">
        <f>SUMIFS('7.  Persistence Report'!AS$27:AS$500,'7.  Persistence Report'!$D$27:$D$500,$B56,'7.  Persistence Report'!$C$27:$C$500,"&lt;&gt;Pre-2011 Programs Completed in 2011",'7.  Persistence Report'!$J$27:$J$500,"&lt;&gt;Adjustment",'7.  Persistence Report'!$H$27:$H$500,"&lt;=2011")</f>
        <v>0</v>
      </c>
      <c r="G56" s="295">
        <f>SUMIFS('7.  Persistence Report'!AT$27:AT$500,'7.  Persistence Report'!$D$27:$D$500,$B56,'7.  Persistence Report'!$C$27:$C$500,"&lt;&gt;Pre-2011 Programs Completed in 2011",'7.  Persistence Report'!$J$27:$J$500,"&lt;&gt;Adjustment",'7.  Persistence Report'!$H$27:$H$500,"&lt;=2011")</f>
        <v>0</v>
      </c>
      <c r="H56" s="295">
        <f>SUMIFS('7.  Persistence Report'!AU$27:AU$500,'7.  Persistence Report'!$D$27:$D$500,$B56,'7.  Persistence Report'!$C$27:$C$500,"&lt;&gt;Pre-2011 Programs Completed in 2011",'7.  Persistence Report'!$J$27:$J$500,"&lt;&gt;Adjustment",'7.  Persistence Report'!$H$27:$H$500,"&lt;=2011")</f>
        <v>0</v>
      </c>
      <c r="I56" s="295">
        <f>SUMIFS('7.  Persistence Report'!AV$27:AV$500,'7.  Persistence Report'!$D$27:$D$500,$B56,'7.  Persistence Report'!$C$27:$C$500,"&lt;&gt;Pre-2011 Programs Completed in 2011",'7.  Persistence Report'!$J$27:$J$500,"&lt;&gt;Adjustment",'7.  Persistence Report'!$H$27:$H$500,"&lt;=2011")</f>
        <v>0</v>
      </c>
      <c r="J56" s="295">
        <f>SUMIFS('7.  Persistence Report'!AW$27:AW$500,'7.  Persistence Report'!$D$27:$D$500,$B56,'7.  Persistence Report'!$C$27:$C$500,"&lt;&gt;Pre-2011 Programs Completed in 2011",'7.  Persistence Report'!$J$27:$J$500,"&lt;&gt;Adjustment",'7.  Persistence Report'!$H$27:$H$500,"&lt;=2011")</f>
        <v>0</v>
      </c>
      <c r="K56" s="295">
        <f>SUMIFS('7.  Persistence Report'!AX$27:AX$500,'7.  Persistence Report'!$D$27:$D$500,$B56,'7.  Persistence Report'!$C$27:$C$500,"&lt;&gt;Pre-2011 Programs Completed in 2011",'7.  Persistence Report'!$J$27:$J$500,"&lt;&gt;Adjustment",'7.  Persistence Report'!$H$27:$H$500,"&lt;=2011")</f>
        <v>0</v>
      </c>
      <c r="L56" s="295">
        <f>SUMIFS('7.  Persistence Report'!AY$27:AY$500,'7.  Persistence Report'!$D$27:$D$500,$B56,'7.  Persistence Report'!$C$27:$C$500,"&lt;&gt;Pre-2011 Programs Completed in 2011",'7.  Persistence Report'!$J$27:$J$500,"&lt;&gt;Adjustment",'7.  Persistence Report'!$H$27:$H$500,"&lt;=2011")</f>
        <v>0</v>
      </c>
      <c r="M56" s="295">
        <f>SUMIFS('7.  Persistence Report'!AZ$27:AZ$500,'7.  Persistence Report'!$D$27:$D$500,$B56,'7.  Persistence Report'!$C$27:$C$500,"&lt;&gt;Pre-2011 Programs Completed in 2011",'7.  Persistence Report'!$J$27:$J$500,"&lt;&gt;Adjustment",'7.  Persistence Report'!$H$27:$H$500,"&lt;=2011")</f>
        <v>0</v>
      </c>
      <c r="N56" s="295">
        <v>3</v>
      </c>
      <c r="O56" s="295">
        <f>SUMIFS('7.  Persistence Report'!L$27:L$500,'7.  Persistence Report'!$D$27:$D$500,$B56,'7.  Persistence Report'!$C$27:$C$500,"&lt;&gt;Pre-2011 Programs Completed in 2011",'7.  Persistence Report'!$J$27:$J$500,"&lt;&gt;Adjustment",'7.  Persistence Report'!$H$27:$H$500,"&lt;=2011")</f>
        <v>0</v>
      </c>
      <c r="P56" s="295">
        <f>SUMIFS('7.  Persistence Report'!M$27:M$500,'7.  Persistence Report'!$D$27:$D$500,$B56,'7.  Persistence Report'!$C$27:$C$500,"&lt;&gt;Pre-2011 Programs Completed in 2011",'7.  Persistence Report'!$J$27:$J$500,"&lt;&gt;Adjustment",'7.  Persistence Report'!$H$27:$H$500,"&lt;=2011")</f>
        <v>0</v>
      </c>
      <c r="Q56" s="295">
        <f>SUMIFS('7.  Persistence Report'!N$27:N$500,'7.  Persistence Report'!$D$27:$D$500,$B56,'7.  Persistence Report'!$C$27:$C$500,"&lt;&gt;Pre-2011 Programs Completed in 2011",'7.  Persistence Report'!$J$27:$J$500,"&lt;&gt;Adjustment",'7.  Persistence Report'!$H$27:$H$500,"&lt;=2011")</f>
        <v>0</v>
      </c>
      <c r="R56" s="295">
        <f>SUMIFS('7.  Persistence Report'!O$27:O$500,'7.  Persistence Report'!$D$27:$D$500,$B56,'7.  Persistence Report'!$C$27:$C$500,"&lt;&gt;Pre-2011 Programs Completed in 2011",'7.  Persistence Report'!$J$27:$J$500,"&lt;&gt;Adjustment",'7.  Persistence Report'!$H$27:$H$500,"&lt;=2011")</f>
        <v>0</v>
      </c>
      <c r="S56" s="295">
        <f>SUMIFS('7.  Persistence Report'!P$27:P$500,'7.  Persistence Report'!$D$27:$D$500,$B56,'7.  Persistence Report'!$C$27:$C$500,"&lt;&gt;Pre-2011 Programs Completed in 2011",'7.  Persistence Report'!$J$27:$J$500,"&lt;&gt;Adjustment",'7.  Persistence Report'!$H$27:$H$500,"&lt;=2011")</f>
        <v>0</v>
      </c>
      <c r="T56" s="295">
        <f>SUMIFS('7.  Persistence Report'!Q$27:Q$500,'7.  Persistence Report'!$D$27:$D$500,$B56,'7.  Persistence Report'!$C$27:$C$500,"&lt;&gt;Pre-2011 Programs Completed in 2011",'7.  Persistence Report'!$J$27:$J$500,"&lt;&gt;Adjustment",'7.  Persistence Report'!$H$27:$H$500,"&lt;=2011")</f>
        <v>0</v>
      </c>
      <c r="U56" s="295">
        <f>SUMIFS('7.  Persistence Report'!R$27:R$500,'7.  Persistence Report'!$D$27:$D$500,$B56,'7.  Persistence Report'!$C$27:$C$500,"&lt;&gt;Pre-2011 Programs Completed in 2011",'7.  Persistence Report'!$J$27:$J$500,"&lt;&gt;Adjustment",'7.  Persistence Report'!$H$27:$H$500,"&lt;=2011")</f>
        <v>0</v>
      </c>
      <c r="V56" s="295">
        <f>SUMIFS('7.  Persistence Report'!S$27:S$500,'7.  Persistence Report'!$D$27:$D$500,$B56,'7.  Persistence Report'!$C$27:$C$500,"&lt;&gt;Pre-2011 Programs Completed in 2011",'7.  Persistence Report'!$J$27:$J$500,"&lt;&gt;Adjustment",'7.  Persistence Report'!$H$27:$H$500,"&lt;=2011")</f>
        <v>0</v>
      </c>
      <c r="W56" s="295">
        <f>SUMIFS('7.  Persistence Report'!T$27:T$500,'7.  Persistence Report'!$D$27:$D$500,$B56,'7.  Persistence Report'!$C$27:$C$500,"&lt;&gt;Pre-2011 Programs Completed in 2011",'7.  Persistence Report'!$J$27:$J$500,"&lt;&gt;Adjustment",'7.  Persistence Report'!$H$27:$H$500,"&lt;=2011")</f>
        <v>0</v>
      </c>
      <c r="X56" s="295">
        <f>SUMIFS('7.  Persistence Report'!U$27:U$500,'7.  Persistence Report'!$D$27:$D$500,$B56,'7.  Persistence Report'!$C$27:$C$500,"&lt;&gt;Pre-2011 Programs Completed in 2011",'7.  Persistence Report'!$J$27:$J$500,"&lt;&gt;Adjustment",'7.  Persistence Report'!$H$27:$H$500,"&lt;=2011")</f>
        <v>0</v>
      </c>
      <c r="Y56" s="410">
        <f>Y313</f>
        <v>0</v>
      </c>
      <c r="Z56" s="410">
        <f t="shared" ref="Z56:AA56" si="22">Z313</f>
        <v>0</v>
      </c>
      <c r="AA56" s="410">
        <f t="shared" si="22"/>
        <v>1</v>
      </c>
      <c r="AB56" s="415"/>
      <c r="AC56" s="415"/>
      <c r="AD56" s="415"/>
      <c r="AE56" s="415"/>
      <c r="AF56" s="415"/>
      <c r="AG56" s="415"/>
      <c r="AH56" s="415"/>
      <c r="AI56" s="415"/>
      <c r="AJ56" s="415"/>
      <c r="AK56" s="415"/>
      <c r="AL56" s="415"/>
      <c r="AM56" s="296">
        <f>SUM(Y56:AL56)</f>
        <v>1</v>
      </c>
    </row>
    <row r="57" spans="1:42" s="283" customFormat="1" ht="15.5" outlineLevel="1">
      <c r="A57" s="508"/>
      <c r="B57" s="315" t="s">
        <v>214</v>
      </c>
      <c r="C57" s="291" t="s">
        <v>163</v>
      </c>
      <c r="D57" s="295">
        <f>SUMIFS('7.  Persistence Report'!AQ$27:AQ$500,'7.  Persistence Report'!$D$27:$D$500,$B56,'7.  Persistence Report'!$C$27:$C$500,"&lt;&gt;Pre-2011 Programs Completed in 2011",'7.  Persistence Report'!$J$27:$J$500,"Adjustment",'7.  Persistence Report'!$H$27:$H$500,"&lt;=2011")</f>
        <v>0</v>
      </c>
      <c r="E57" s="295">
        <f>SUMIFS('7.  Persistence Report'!AR$27:AR$500,'7.  Persistence Report'!$D$27:$D$500,$B56,'7.  Persistence Report'!$C$27:$C$500,"&lt;&gt;Pre-2011 Programs Completed in 2011",'7.  Persistence Report'!$J$27:$J$500,"Adjustment",'7.  Persistence Report'!$H$27:$H$500,"&lt;=2011")</f>
        <v>0</v>
      </c>
      <c r="F57" s="295">
        <f>SUMIFS('7.  Persistence Report'!AS$27:AS$500,'7.  Persistence Report'!$D$27:$D$500,$B56,'7.  Persistence Report'!$C$27:$C$500,"&lt;&gt;Pre-2011 Programs Completed in 2011",'7.  Persistence Report'!$J$27:$J$500,"Adjustment",'7.  Persistence Report'!$H$27:$H$500,"&lt;=2011")</f>
        <v>0</v>
      </c>
      <c r="G57" s="295">
        <f>SUMIFS('7.  Persistence Report'!AT$27:AT$500,'7.  Persistence Report'!$D$27:$D$500,$B56,'7.  Persistence Report'!$C$27:$C$500,"&lt;&gt;Pre-2011 Programs Completed in 2011",'7.  Persistence Report'!$J$27:$J$500,"Adjustment",'7.  Persistence Report'!$H$27:$H$500,"&lt;=2011")</f>
        <v>0</v>
      </c>
      <c r="H57" s="295">
        <f>SUMIFS('7.  Persistence Report'!AU$27:AU$500,'7.  Persistence Report'!$D$27:$D$500,$B56,'7.  Persistence Report'!$C$27:$C$500,"&lt;&gt;Pre-2011 Programs Completed in 2011",'7.  Persistence Report'!$J$27:$J$500,"Adjustment",'7.  Persistence Report'!$H$27:$H$500,"&lt;=2011")</f>
        <v>0</v>
      </c>
      <c r="I57" s="295">
        <f>SUMIFS('7.  Persistence Report'!AV$27:AV$500,'7.  Persistence Report'!$D$27:$D$500,$B56,'7.  Persistence Report'!$C$27:$C$500,"&lt;&gt;Pre-2011 Programs Completed in 2011",'7.  Persistence Report'!$J$27:$J$500,"Adjustment",'7.  Persistence Report'!$H$27:$H$500,"&lt;=2011")</f>
        <v>0</v>
      </c>
      <c r="J57" s="295">
        <f>SUMIFS('7.  Persistence Report'!AW$27:AW$500,'7.  Persistence Report'!$D$27:$D$500,$B56,'7.  Persistence Report'!$C$27:$C$500,"&lt;&gt;Pre-2011 Programs Completed in 2011",'7.  Persistence Report'!$J$27:$J$500,"Adjustment",'7.  Persistence Report'!$H$27:$H$500,"&lt;=2011")</f>
        <v>0</v>
      </c>
      <c r="K57" s="295">
        <f>SUMIFS('7.  Persistence Report'!AX$27:AX$500,'7.  Persistence Report'!$D$27:$D$500,$B56,'7.  Persistence Report'!$C$27:$C$500,"&lt;&gt;Pre-2011 Programs Completed in 2011",'7.  Persistence Report'!$J$27:$J$500,"Adjustment",'7.  Persistence Report'!$H$27:$H$500,"&lt;=2011")</f>
        <v>0</v>
      </c>
      <c r="L57" s="295">
        <f>SUMIFS('7.  Persistence Report'!AY$27:AY$500,'7.  Persistence Report'!$D$27:$D$500,$B56,'7.  Persistence Report'!$C$27:$C$500,"&lt;&gt;Pre-2011 Programs Completed in 2011",'7.  Persistence Report'!$J$27:$J$500,"Adjustment",'7.  Persistence Report'!$H$27:$H$500,"&lt;=2011")</f>
        <v>0</v>
      </c>
      <c r="M57" s="295">
        <f>SUMIFS('7.  Persistence Report'!AZ$27:AZ$500,'7.  Persistence Report'!$D$27:$D$500,$B56,'7.  Persistence Report'!$C$27:$C$500,"&lt;&gt;Pre-2011 Programs Completed in 2011",'7.  Persistence Report'!$J$27:$J$500,"Adjustment",'7.  Persistence Report'!$H$27:$H$500,"&lt;=2011")</f>
        <v>0</v>
      </c>
      <c r="N57" s="295">
        <f>N56</f>
        <v>3</v>
      </c>
      <c r="O57" s="295">
        <f>SUMIFS('7.  Persistence Report'!M$27:M$500,'7.  Persistence Report'!$D$27:$D$500,$B56,'7.  Persistence Report'!$C$27:$C$500,"&lt;&gt;Pre-2011 Programs Completed in 2011",'7.  Persistence Report'!$J$27:$J$500,"Adjustment",'7.  Persistence Report'!$H$27:$H$500,"&lt;=2011")</f>
        <v>0</v>
      </c>
      <c r="P57" s="295">
        <f>SUMIFS('7.  Persistence Report'!N$27:N$500,'7.  Persistence Report'!$D$27:$D$500,$B56,'7.  Persistence Report'!$C$27:$C$500,"&lt;&gt;Pre-2011 Programs Completed in 2011",'7.  Persistence Report'!$J$27:$J$500,"Adjustment",'7.  Persistence Report'!$H$27:$H$500,"&lt;=2011")</f>
        <v>0</v>
      </c>
      <c r="Q57" s="295">
        <f>SUMIFS('7.  Persistence Report'!O$27:O$500,'7.  Persistence Report'!$D$27:$D$500,$B56,'7.  Persistence Report'!$C$27:$C$500,"&lt;&gt;Pre-2011 Programs Completed in 2011",'7.  Persistence Report'!$J$27:$J$500,"Adjustment",'7.  Persistence Report'!$H$27:$H$500,"&lt;=2011")</f>
        <v>0</v>
      </c>
      <c r="R57" s="295">
        <f>SUMIFS('7.  Persistence Report'!P$27:P$500,'7.  Persistence Report'!$D$27:$D$500,$B56,'7.  Persistence Report'!$C$27:$C$500,"&lt;&gt;Pre-2011 Programs Completed in 2011",'7.  Persistence Report'!$J$27:$J$500,"Adjustment",'7.  Persistence Report'!$H$27:$H$500,"&lt;=2011")</f>
        <v>0</v>
      </c>
      <c r="S57" s="295">
        <f>SUMIFS('7.  Persistence Report'!Q$27:Q$500,'7.  Persistence Report'!$D$27:$D$500,$B56,'7.  Persistence Report'!$C$27:$C$500,"&lt;&gt;Pre-2011 Programs Completed in 2011",'7.  Persistence Report'!$J$27:$J$500,"Adjustment",'7.  Persistence Report'!$H$27:$H$500,"&lt;=2011")</f>
        <v>0</v>
      </c>
      <c r="T57" s="295">
        <f>SUMIFS('7.  Persistence Report'!R$27:R$500,'7.  Persistence Report'!$D$27:$D$500,$B56,'7.  Persistence Report'!$C$27:$C$500,"&lt;&gt;Pre-2011 Programs Completed in 2011",'7.  Persistence Report'!$J$27:$J$500,"Adjustment",'7.  Persistence Report'!$H$27:$H$500,"&lt;=2011")</f>
        <v>0</v>
      </c>
      <c r="U57" s="295">
        <f>SUMIFS('7.  Persistence Report'!S$27:S$500,'7.  Persistence Report'!$D$27:$D$500,$B56,'7.  Persistence Report'!$C$27:$C$500,"&lt;&gt;Pre-2011 Programs Completed in 2011",'7.  Persistence Report'!$J$27:$J$500,"Adjustment",'7.  Persistence Report'!$H$27:$H$500,"&lt;=2011")</f>
        <v>0</v>
      </c>
      <c r="V57" s="295">
        <f>SUMIFS('7.  Persistence Report'!T$27:T$500,'7.  Persistence Report'!$D$27:$D$500,$B56,'7.  Persistence Report'!$C$27:$C$500,"&lt;&gt;Pre-2011 Programs Completed in 2011",'7.  Persistence Report'!$J$27:$J$500,"Adjustment",'7.  Persistence Report'!$H$27:$H$500,"&lt;=2011")</f>
        <v>0</v>
      </c>
      <c r="W57" s="295">
        <f>SUMIFS('7.  Persistence Report'!U$27:U$500,'7.  Persistence Report'!$D$27:$D$500,$B56,'7.  Persistence Report'!$C$27:$C$500,"&lt;&gt;Pre-2011 Programs Completed in 2011",'7.  Persistence Report'!$J$27:$J$500,"Adjustment",'7.  Persistence Report'!$H$27:$H$500,"&lt;=2011")</f>
        <v>0</v>
      </c>
      <c r="X57" s="295">
        <f>SUMIFS('7.  Persistence Report'!V$27:V$500,'7.  Persistence Report'!$D$27:$D$500,$B56,'7.  Persistence Report'!$C$27:$C$500,"&lt;&gt;Pre-2011 Programs Completed in 2011",'7.  Persistence Report'!$J$27:$J$500,"Adjustment",'7.  Persistence Report'!$H$27:$H$500,"&lt;=2011")</f>
        <v>0</v>
      </c>
      <c r="Y57" s="411">
        <f>Y56</f>
        <v>0</v>
      </c>
      <c r="Z57" s="411">
        <f>Z56</f>
        <v>0</v>
      </c>
      <c r="AA57" s="411">
        <f t="shared" ref="AA57:AL57" si="23">AA56</f>
        <v>1</v>
      </c>
      <c r="AB57" s="411">
        <f t="shared" si="23"/>
        <v>0</v>
      </c>
      <c r="AC57" s="411">
        <f t="shared" si="23"/>
        <v>0</v>
      </c>
      <c r="AD57" s="411">
        <f t="shared" si="23"/>
        <v>0</v>
      </c>
      <c r="AE57" s="411">
        <f t="shared" si="23"/>
        <v>0</v>
      </c>
      <c r="AF57" s="411">
        <f t="shared" si="23"/>
        <v>0</v>
      </c>
      <c r="AG57" s="411">
        <f t="shared" si="23"/>
        <v>0</v>
      </c>
      <c r="AH57" s="411">
        <f t="shared" si="23"/>
        <v>0</v>
      </c>
      <c r="AI57" s="411">
        <f t="shared" si="23"/>
        <v>0</v>
      </c>
      <c r="AJ57" s="411">
        <f t="shared" si="23"/>
        <v>0</v>
      </c>
      <c r="AK57" s="411">
        <f t="shared" si="23"/>
        <v>0</v>
      </c>
      <c r="AL57" s="411">
        <f t="shared" si="23"/>
        <v>0</v>
      </c>
      <c r="AM57" s="311"/>
    </row>
    <row r="58" spans="1:42" s="283" customFormat="1" ht="15.5" outlineLevel="1">
      <c r="A58" s="508"/>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5" outlineLevel="1">
      <c r="A59" s="508">
        <v>13</v>
      </c>
      <c r="B59" s="314" t="s">
        <v>24</v>
      </c>
      <c r="C59" s="291" t="s">
        <v>25</v>
      </c>
      <c r="D59" s="295">
        <f>SUMIFS('7.  Persistence Report'!AQ$27:AQ$500,'7.  Persistence Report'!$D$27:$D$500,$B59,'7.  Persistence Report'!$C$27:$C$500,"&lt;&gt;Pre-2011 Programs Completed in 2011",'7.  Persistence Report'!$J$27:$J$500,"&lt;&gt;Adjustment",'7.  Persistence Report'!$H$27:$H$500,"&lt;=2011")</f>
        <v>0</v>
      </c>
      <c r="E59" s="295">
        <f>SUMIFS('7.  Persistence Report'!AR$27:AR$500,'7.  Persistence Report'!$D$27:$D$500,$B59,'7.  Persistence Report'!$C$27:$C$500,"&lt;&gt;Pre-2011 Programs Completed in 2011",'7.  Persistence Report'!$J$27:$J$500,"&lt;&gt;Adjustment",'7.  Persistence Report'!$H$27:$H$500,"&lt;=2011")</f>
        <v>0</v>
      </c>
      <c r="F59" s="295">
        <f>SUMIFS('7.  Persistence Report'!AS$27:AS$500,'7.  Persistence Report'!$D$27:$D$500,$B59,'7.  Persistence Report'!$C$27:$C$500,"&lt;&gt;Pre-2011 Programs Completed in 2011",'7.  Persistence Report'!$J$27:$J$500,"&lt;&gt;Adjustment",'7.  Persistence Report'!$H$27:$H$500,"&lt;=2011")</f>
        <v>0</v>
      </c>
      <c r="G59" s="295">
        <f>SUMIFS('7.  Persistence Report'!AT$27:AT$500,'7.  Persistence Report'!$D$27:$D$500,$B59,'7.  Persistence Report'!$C$27:$C$500,"&lt;&gt;Pre-2011 Programs Completed in 2011",'7.  Persistence Report'!$J$27:$J$500,"&lt;&gt;Adjustment",'7.  Persistence Report'!$H$27:$H$500,"&lt;=2011")</f>
        <v>0</v>
      </c>
      <c r="H59" s="295">
        <f>SUMIFS('7.  Persistence Report'!AU$27:AU$500,'7.  Persistence Report'!$D$27:$D$500,$B59,'7.  Persistence Report'!$C$27:$C$500,"&lt;&gt;Pre-2011 Programs Completed in 2011",'7.  Persistence Report'!$J$27:$J$500,"&lt;&gt;Adjustment",'7.  Persistence Report'!$H$27:$H$500,"&lt;=2011")</f>
        <v>0</v>
      </c>
      <c r="I59" s="295">
        <f>SUMIFS('7.  Persistence Report'!AV$27:AV$500,'7.  Persistence Report'!$D$27:$D$500,$B59,'7.  Persistence Report'!$C$27:$C$500,"&lt;&gt;Pre-2011 Programs Completed in 2011",'7.  Persistence Report'!$J$27:$J$500,"&lt;&gt;Adjustment",'7.  Persistence Report'!$H$27:$H$500,"&lt;=2011")</f>
        <v>0</v>
      </c>
      <c r="J59" s="295">
        <f>SUMIFS('7.  Persistence Report'!AW$27:AW$500,'7.  Persistence Report'!$D$27:$D$500,$B59,'7.  Persistence Report'!$C$27:$C$500,"&lt;&gt;Pre-2011 Programs Completed in 2011",'7.  Persistence Report'!$J$27:$J$500,"&lt;&gt;Adjustment",'7.  Persistence Report'!$H$27:$H$500,"&lt;=2011")</f>
        <v>0</v>
      </c>
      <c r="K59" s="295">
        <f>SUMIFS('7.  Persistence Report'!AX$27:AX$500,'7.  Persistence Report'!$D$27:$D$500,$B59,'7.  Persistence Report'!$C$27:$C$500,"&lt;&gt;Pre-2011 Programs Completed in 2011",'7.  Persistence Report'!$J$27:$J$500,"&lt;&gt;Adjustment",'7.  Persistence Report'!$H$27:$H$500,"&lt;=2011")</f>
        <v>0</v>
      </c>
      <c r="L59" s="295">
        <f>SUMIFS('7.  Persistence Report'!AY$27:AY$500,'7.  Persistence Report'!$D$27:$D$500,$B59,'7.  Persistence Report'!$C$27:$C$500,"&lt;&gt;Pre-2011 Programs Completed in 2011",'7.  Persistence Report'!$J$27:$J$500,"&lt;&gt;Adjustment",'7.  Persistence Report'!$H$27:$H$500,"&lt;=2011")</f>
        <v>0</v>
      </c>
      <c r="M59" s="295">
        <f>SUMIFS('7.  Persistence Report'!AZ$27:AZ$500,'7.  Persistence Report'!$D$27:$D$500,$B59,'7.  Persistence Report'!$C$27:$C$500,"&lt;&gt;Pre-2011 Programs Completed in 2011",'7.  Persistence Report'!$J$27:$J$500,"&lt;&gt;Adjustment",'7.  Persistence Report'!$H$27:$H$500,"&lt;=2011")</f>
        <v>0</v>
      </c>
      <c r="N59" s="295">
        <v>12</v>
      </c>
      <c r="O59" s="295">
        <f>SUMIFS('7.  Persistence Report'!L$27:L$500,'7.  Persistence Report'!$D$27:$D$500,$B59,'7.  Persistence Report'!$C$27:$C$500,"&lt;&gt;Pre-2011 Programs Completed in 2011",'7.  Persistence Report'!$J$27:$J$500,"&lt;&gt;Adjustment",'7.  Persistence Report'!$H$27:$H$500,"&lt;=2011")</f>
        <v>0</v>
      </c>
      <c r="P59" s="295">
        <f>SUMIFS('7.  Persistence Report'!M$27:M$500,'7.  Persistence Report'!$D$27:$D$500,$B59,'7.  Persistence Report'!$C$27:$C$500,"&lt;&gt;Pre-2011 Programs Completed in 2011",'7.  Persistence Report'!$J$27:$J$500,"&lt;&gt;Adjustment",'7.  Persistence Report'!$H$27:$H$500,"&lt;=2011")</f>
        <v>0</v>
      </c>
      <c r="Q59" s="295">
        <f>SUMIFS('7.  Persistence Report'!N$27:N$500,'7.  Persistence Report'!$D$27:$D$500,$B59,'7.  Persistence Report'!$C$27:$C$500,"&lt;&gt;Pre-2011 Programs Completed in 2011",'7.  Persistence Report'!$J$27:$J$500,"&lt;&gt;Adjustment",'7.  Persistence Report'!$H$27:$H$500,"&lt;=2011")</f>
        <v>0</v>
      </c>
      <c r="R59" s="295">
        <f>SUMIFS('7.  Persistence Report'!O$27:O$500,'7.  Persistence Report'!$D$27:$D$500,$B59,'7.  Persistence Report'!$C$27:$C$500,"&lt;&gt;Pre-2011 Programs Completed in 2011",'7.  Persistence Report'!$J$27:$J$500,"&lt;&gt;Adjustment",'7.  Persistence Report'!$H$27:$H$500,"&lt;=2011")</f>
        <v>0</v>
      </c>
      <c r="S59" s="295">
        <f>SUMIFS('7.  Persistence Report'!P$27:P$500,'7.  Persistence Report'!$D$27:$D$500,$B59,'7.  Persistence Report'!$C$27:$C$500,"&lt;&gt;Pre-2011 Programs Completed in 2011",'7.  Persistence Report'!$J$27:$J$500,"&lt;&gt;Adjustment",'7.  Persistence Report'!$H$27:$H$500,"&lt;=2011")</f>
        <v>0</v>
      </c>
      <c r="T59" s="295">
        <f>SUMIFS('7.  Persistence Report'!Q$27:Q$500,'7.  Persistence Report'!$D$27:$D$500,$B59,'7.  Persistence Report'!$C$27:$C$500,"&lt;&gt;Pre-2011 Programs Completed in 2011",'7.  Persistence Report'!$J$27:$J$500,"&lt;&gt;Adjustment",'7.  Persistence Report'!$H$27:$H$500,"&lt;=2011")</f>
        <v>0</v>
      </c>
      <c r="U59" s="295">
        <f>SUMIFS('7.  Persistence Report'!R$27:R$500,'7.  Persistence Report'!$D$27:$D$500,$B59,'7.  Persistence Report'!$C$27:$C$500,"&lt;&gt;Pre-2011 Programs Completed in 2011",'7.  Persistence Report'!$J$27:$J$500,"&lt;&gt;Adjustment",'7.  Persistence Report'!$H$27:$H$500,"&lt;=2011")</f>
        <v>0</v>
      </c>
      <c r="V59" s="295">
        <f>SUMIFS('7.  Persistence Report'!S$27:S$500,'7.  Persistence Report'!$D$27:$D$500,$B59,'7.  Persistence Report'!$C$27:$C$500,"&lt;&gt;Pre-2011 Programs Completed in 2011",'7.  Persistence Report'!$J$27:$J$500,"&lt;&gt;Adjustment",'7.  Persistence Report'!$H$27:$H$500,"&lt;=2011")</f>
        <v>0</v>
      </c>
      <c r="W59" s="295">
        <f>SUMIFS('7.  Persistence Report'!T$27:T$500,'7.  Persistence Report'!$D$27:$D$500,$B59,'7.  Persistence Report'!$C$27:$C$500,"&lt;&gt;Pre-2011 Programs Completed in 2011",'7.  Persistence Report'!$J$27:$J$500,"&lt;&gt;Adjustment",'7.  Persistence Report'!$H$27:$H$500,"&lt;=2011")</f>
        <v>0</v>
      </c>
      <c r="X59" s="295">
        <f>SUMIFS('7.  Persistence Report'!U$27:U$500,'7.  Persistence Report'!$D$27:$D$500,$B59,'7.  Persistence Report'!$C$27:$C$500,"&lt;&gt;Pre-2011 Programs Completed in 2011",'7.  Persistence Report'!$J$27:$J$500,"&lt;&gt;Adjustment",'7.  Persistence Report'!$H$27:$H$500,"&lt;=2011")</f>
        <v>0</v>
      </c>
      <c r="Y59" s="410">
        <f>Y316</f>
        <v>0</v>
      </c>
      <c r="Z59" s="410">
        <f t="shared" ref="Z59:AA59" si="24">Z316</f>
        <v>0</v>
      </c>
      <c r="AA59" s="410">
        <f t="shared" si="24"/>
        <v>1</v>
      </c>
      <c r="AB59" s="415"/>
      <c r="AC59" s="415"/>
      <c r="AD59" s="415"/>
      <c r="AE59" s="415"/>
      <c r="AF59" s="415"/>
      <c r="AG59" s="415"/>
      <c r="AH59" s="415"/>
      <c r="AI59" s="415"/>
      <c r="AJ59" s="415"/>
      <c r="AK59" s="415"/>
      <c r="AL59" s="415"/>
      <c r="AM59" s="296">
        <f>SUM(Y59:AL59)</f>
        <v>1</v>
      </c>
    </row>
    <row r="60" spans="1:42" s="283" customFormat="1" ht="15.5" outlineLevel="1">
      <c r="A60" s="508"/>
      <c r="B60" s="315" t="s">
        <v>214</v>
      </c>
      <c r="C60" s="291" t="s">
        <v>163</v>
      </c>
      <c r="D60" s="295">
        <f>SUMIFS('7.  Persistence Report'!AQ$27:AQ$500,'7.  Persistence Report'!$D$27:$D$500,$B59,'7.  Persistence Report'!$C$27:$C$500,"&lt;&gt;Pre-2011 Programs Completed in 2011",'7.  Persistence Report'!$J$27:$J$500,"Adjustment",'7.  Persistence Report'!$H$27:$H$500,"&lt;=2011")</f>
        <v>0</v>
      </c>
      <c r="E60" s="295">
        <f>SUMIFS('7.  Persistence Report'!AR$27:AR$500,'7.  Persistence Report'!$D$27:$D$500,$B59,'7.  Persistence Report'!$C$27:$C$500,"&lt;&gt;Pre-2011 Programs Completed in 2011",'7.  Persistence Report'!$J$27:$J$500,"Adjustment",'7.  Persistence Report'!$H$27:$H$500,"&lt;=2011")</f>
        <v>0</v>
      </c>
      <c r="F60" s="295">
        <f>SUMIFS('7.  Persistence Report'!AS$27:AS$500,'7.  Persistence Report'!$D$27:$D$500,$B59,'7.  Persistence Report'!$C$27:$C$500,"&lt;&gt;Pre-2011 Programs Completed in 2011",'7.  Persistence Report'!$J$27:$J$500,"Adjustment",'7.  Persistence Report'!$H$27:$H$500,"&lt;=2011")</f>
        <v>0</v>
      </c>
      <c r="G60" s="295">
        <f>SUMIFS('7.  Persistence Report'!AT$27:AT$500,'7.  Persistence Report'!$D$27:$D$500,$B59,'7.  Persistence Report'!$C$27:$C$500,"&lt;&gt;Pre-2011 Programs Completed in 2011",'7.  Persistence Report'!$J$27:$J$500,"Adjustment",'7.  Persistence Report'!$H$27:$H$500,"&lt;=2011")</f>
        <v>0</v>
      </c>
      <c r="H60" s="295">
        <f>SUMIFS('7.  Persistence Report'!AU$27:AU$500,'7.  Persistence Report'!$D$27:$D$500,$B59,'7.  Persistence Report'!$C$27:$C$500,"&lt;&gt;Pre-2011 Programs Completed in 2011",'7.  Persistence Report'!$J$27:$J$500,"Adjustment",'7.  Persistence Report'!$H$27:$H$500,"&lt;=2011")</f>
        <v>0</v>
      </c>
      <c r="I60" s="295">
        <f>SUMIFS('7.  Persistence Report'!AV$27:AV$500,'7.  Persistence Report'!$D$27:$D$500,$B59,'7.  Persistence Report'!$C$27:$C$500,"&lt;&gt;Pre-2011 Programs Completed in 2011",'7.  Persistence Report'!$J$27:$J$500,"Adjustment",'7.  Persistence Report'!$H$27:$H$500,"&lt;=2011")</f>
        <v>0</v>
      </c>
      <c r="J60" s="295">
        <f>SUMIFS('7.  Persistence Report'!AW$27:AW$500,'7.  Persistence Report'!$D$27:$D$500,$B59,'7.  Persistence Report'!$C$27:$C$500,"&lt;&gt;Pre-2011 Programs Completed in 2011",'7.  Persistence Report'!$J$27:$J$500,"Adjustment",'7.  Persistence Report'!$H$27:$H$500,"&lt;=2011")</f>
        <v>0</v>
      </c>
      <c r="K60" s="295">
        <f>SUMIFS('7.  Persistence Report'!AX$27:AX$500,'7.  Persistence Report'!$D$27:$D$500,$B59,'7.  Persistence Report'!$C$27:$C$500,"&lt;&gt;Pre-2011 Programs Completed in 2011",'7.  Persistence Report'!$J$27:$J$500,"Adjustment",'7.  Persistence Report'!$H$27:$H$500,"&lt;=2011")</f>
        <v>0</v>
      </c>
      <c r="L60" s="295">
        <f>SUMIFS('7.  Persistence Report'!AY$27:AY$500,'7.  Persistence Report'!$D$27:$D$500,$B59,'7.  Persistence Report'!$C$27:$C$500,"&lt;&gt;Pre-2011 Programs Completed in 2011",'7.  Persistence Report'!$J$27:$J$500,"Adjustment",'7.  Persistence Report'!$H$27:$H$500,"&lt;=2011")</f>
        <v>0</v>
      </c>
      <c r="M60" s="295">
        <f>SUMIFS('7.  Persistence Report'!AZ$27:AZ$500,'7.  Persistence Report'!$D$27:$D$500,$B59,'7.  Persistence Report'!$C$27:$C$500,"&lt;&gt;Pre-2011 Programs Completed in 2011",'7.  Persistence Report'!$J$27:$J$500,"Adjustment",'7.  Persistence Report'!$H$27:$H$500,"&lt;=2011")</f>
        <v>0</v>
      </c>
      <c r="N60" s="295">
        <f>N59</f>
        <v>12</v>
      </c>
      <c r="O60" s="295">
        <f>SUMIFS('7.  Persistence Report'!M$27:M$500,'7.  Persistence Report'!$D$27:$D$500,$B59,'7.  Persistence Report'!$C$27:$C$500,"&lt;&gt;Pre-2011 Programs Completed in 2011",'7.  Persistence Report'!$J$27:$J$500,"Adjustment",'7.  Persistence Report'!$H$27:$H$500,"&lt;=2011")</f>
        <v>0</v>
      </c>
      <c r="P60" s="295">
        <f>SUMIFS('7.  Persistence Report'!N$27:N$500,'7.  Persistence Report'!$D$27:$D$500,$B59,'7.  Persistence Report'!$C$27:$C$500,"&lt;&gt;Pre-2011 Programs Completed in 2011",'7.  Persistence Report'!$J$27:$J$500,"Adjustment",'7.  Persistence Report'!$H$27:$H$500,"&lt;=2011")</f>
        <v>0</v>
      </c>
      <c r="Q60" s="295">
        <f>SUMIFS('7.  Persistence Report'!O$27:O$500,'7.  Persistence Report'!$D$27:$D$500,$B59,'7.  Persistence Report'!$C$27:$C$500,"&lt;&gt;Pre-2011 Programs Completed in 2011",'7.  Persistence Report'!$J$27:$J$500,"Adjustment",'7.  Persistence Report'!$H$27:$H$500,"&lt;=2011")</f>
        <v>0</v>
      </c>
      <c r="R60" s="295">
        <f>SUMIFS('7.  Persistence Report'!P$27:P$500,'7.  Persistence Report'!$D$27:$D$500,$B59,'7.  Persistence Report'!$C$27:$C$500,"&lt;&gt;Pre-2011 Programs Completed in 2011",'7.  Persistence Report'!$J$27:$J$500,"Adjustment",'7.  Persistence Report'!$H$27:$H$500,"&lt;=2011")</f>
        <v>0</v>
      </c>
      <c r="S60" s="295">
        <f>SUMIFS('7.  Persistence Report'!Q$27:Q$500,'7.  Persistence Report'!$D$27:$D$500,$B59,'7.  Persistence Report'!$C$27:$C$500,"&lt;&gt;Pre-2011 Programs Completed in 2011",'7.  Persistence Report'!$J$27:$J$500,"Adjustment",'7.  Persistence Report'!$H$27:$H$500,"&lt;=2011")</f>
        <v>0</v>
      </c>
      <c r="T60" s="295">
        <f>SUMIFS('7.  Persistence Report'!R$27:R$500,'7.  Persistence Report'!$D$27:$D$500,$B59,'7.  Persistence Report'!$C$27:$C$500,"&lt;&gt;Pre-2011 Programs Completed in 2011",'7.  Persistence Report'!$J$27:$J$500,"Adjustment",'7.  Persistence Report'!$H$27:$H$500,"&lt;=2011")</f>
        <v>0</v>
      </c>
      <c r="U60" s="295">
        <f>SUMIFS('7.  Persistence Report'!S$27:S$500,'7.  Persistence Report'!$D$27:$D$500,$B59,'7.  Persistence Report'!$C$27:$C$500,"&lt;&gt;Pre-2011 Programs Completed in 2011",'7.  Persistence Report'!$J$27:$J$500,"Adjustment",'7.  Persistence Report'!$H$27:$H$500,"&lt;=2011")</f>
        <v>0</v>
      </c>
      <c r="V60" s="295">
        <f>SUMIFS('7.  Persistence Report'!T$27:T$500,'7.  Persistence Report'!$D$27:$D$500,$B59,'7.  Persistence Report'!$C$27:$C$500,"&lt;&gt;Pre-2011 Programs Completed in 2011",'7.  Persistence Report'!$J$27:$J$500,"Adjustment",'7.  Persistence Report'!$H$27:$H$500,"&lt;=2011")</f>
        <v>0</v>
      </c>
      <c r="W60" s="295">
        <f>SUMIFS('7.  Persistence Report'!U$27:U$500,'7.  Persistence Report'!$D$27:$D$500,$B59,'7.  Persistence Report'!$C$27:$C$500,"&lt;&gt;Pre-2011 Programs Completed in 2011",'7.  Persistence Report'!$J$27:$J$500,"Adjustment",'7.  Persistence Report'!$H$27:$H$500,"&lt;=2011")</f>
        <v>0</v>
      </c>
      <c r="X60" s="295">
        <f>SUMIFS('7.  Persistence Report'!V$27:V$500,'7.  Persistence Report'!$D$27:$D$500,$B59,'7.  Persistence Report'!$C$27:$C$500,"&lt;&gt;Pre-2011 Programs Completed in 2011",'7.  Persistence Report'!$J$27:$J$500,"Adjustment",'7.  Persistence Report'!$H$27:$H$500,"&lt;=2011")</f>
        <v>0</v>
      </c>
      <c r="Y60" s="411">
        <f>Y59</f>
        <v>0</v>
      </c>
      <c r="Z60" s="411">
        <f>Z59</f>
        <v>0</v>
      </c>
      <c r="AA60" s="411">
        <f t="shared" ref="AA60:AL60" si="25">AA59</f>
        <v>1</v>
      </c>
      <c r="AB60" s="411">
        <f t="shared" si="25"/>
        <v>0</v>
      </c>
      <c r="AC60" s="411">
        <f t="shared" si="25"/>
        <v>0</v>
      </c>
      <c r="AD60" s="411">
        <f t="shared" si="25"/>
        <v>0</v>
      </c>
      <c r="AE60" s="411">
        <f t="shared" si="25"/>
        <v>0</v>
      </c>
      <c r="AF60" s="411">
        <f t="shared" si="25"/>
        <v>0</v>
      </c>
      <c r="AG60" s="411">
        <f t="shared" si="25"/>
        <v>0</v>
      </c>
      <c r="AH60" s="411">
        <f t="shared" si="25"/>
        <v>0</v>
      </c>
      <c r="AI60" s="411">
        <f t="shared" si="25"/>
        <v>0</v>
      </c>
      <c r="AJ60" s="411">
        <f t="shared" si="25"/>
        <v>0</v>
      </c>
      <c r="AK60" s="411">
        <f t="shared" si="25"/>
        <v>0</v>
      </c>
      <c r="AL60" s="411">
        <f t="shared" si="25"/>
        <v>0</v>
      </c>
      <c r="AM60" s="311"/>
    </row>
    <row r="61" spans="1:42" s="283" customFormat="1" ht="15.5" outlineLevel="1">
      <c r="A61" s="508"/>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5" outlineLevel="1">
      <c r="A62" s="508">
        <v>14</v>
      </c>
      <c r="B62" s="314" t="s">
        <v>20</v>
      </c>
      <c r="C62" s="291" t="s">
        <v>25</v>
      </c>
      <c r="D62" s="295">
        <f>SUMIFS('7.  Persistence Report'!AQ$27:AQ$500,'7.  Persistence Report'!$D$27:$D$500,$B62,'7.  Persistence Report'!$C$27:$C$500,"&lt;&gt;Pre-2011 Programs Completed in 2011",'7.  Persistence Report'!$J$27:$J$500,"&lt;&gt;Adjustment",'7.  Persistence Report'!$H$27:$H$500,"&lt;=2011")</f>
        <v>0</v>
      </c>
      <c r="E62" s="295">
        <f>SUMIFS('7.  Persistence Report'!AR$27:AR$500,'7.  Persistence Report'!$D$27:$D$500,$B62,'7.  Persistence Report'!$C$27:$C$500,"&lt;&gt;Pre-2011 Programs Completed in 2011",'7.  Persistence Report'!$J$27:$J$500,"&lt;&gt;Adjustment",'7.  Persistence Report'!$H$27:$H$500,"&lt;=2011")</f>
        <v>0</v>
      </c>
      <c r="F62" s="295">
        <f>SUMIFS('7.  Persistence Report'!AS$27:AS$500,'7.  Persistence Report'!$D$27:$D$500,$B62,'7.  Persistence Report'!$C$27:$C$500,"&lt;&gt;Pre-2011 Programs Completed in 2011",'7.  Persistence Report'!$J$27:$J$500,"&lt;&gt;Adjustment",'7.  Persistence Report'!$H$27:$H$500,"&lt;=2011")</f>
        <v>0</v>
      </c>
      <c r="G62" s="295">
        <f>SUMIFS('7.  Persistence Report'!AT$27:AT$500,'7.  Persistence Report'!$D$27:$D$500,$B62,'7.  Persistence Report'!$C$27:$C$500,"&lt;&gt;Pre-2011 Programs Completed in 2011",'7.  Persistence Report'!$J$27:$J$500,"&lt;&gt;Adjustment",'7.  Persistence Report'!$H$27:$H$500,"&lt;=2011")</f>
        <v>0</v>
      </c>
      <c r="H62" s="295">
        <f>SUMIFS('7.  Persistence Report'!AU$27:AU$500,'7.  Persistence Report'!$D$27:$D$500,$B62,'7.  Persistence Report'!$C$27:$C$500,"&lt;&gt;Pre-2011 Programs Completed in 2011",'7.  Persistence Report'!$J$27:$J$500,"&lt;&gt;Adjustment",'7.  Persistence Report'!$H$27:$H$500,"&lt;=2011")</f>
        <v>0</v>
      </c>
      <c r="I62" s="295">
        <f>SUMIFS('7.  Persistence Report'!AV$27:AV$500,'7.  Persistence Report'!$D$27:$D$500,$B62,'7.  Persistence Report'!$C$27:$C$500,"&lt;&gt;Pre-2011 Programs Completed in 2011",'7.  Persistence Report'!$J$27:$J$500,"&lt;&gt;Adjustment",'7.  Persistence Report'!$H$27:$H$500,"&lt;=2011")</f>
        <v>0</v>
      </c>
      <c r="J62" s="295">
        <f>SUMIFS('7.  Persistence Report'!AW$27:AW$500,'7.  Persistence Report'!$D$27:$D$500,$B62,'7.  Persistence Report'!$C$27:$C$500,"&lt;&gt;Pre-2011 Programs Completed in 2011",'7.  Persistence Report'!$J$27:$J$500,"&lt;&gt;Adjustment",'7.  Persistence Report'!$H$27:$H$500,"&lt;=2011")</f>
        <v>0</v>
      </c>
      <c r="K62" s="295">
        <f>SUMIFS('7.  Persistence Report'!AX$27:AX$500,'7.  Persistence Report'!$D$27:$D$500,$B62,'7.  Persistence Report'!$C$27:$C$500,"&lt;&gt;Pre-2011 Programs Completed in 2011",'7.  Persistence Report'!$J$27:$J$500,"&lt;&gt;Adjustment",'7.  Persistence Report'!$H$27:$H$500,"&lt;=2011")</f>
        <v>0</v>
      </c>
      <c r="L62" s="295">
        <f>SUMIFS('7.  Persistence Report'!AY$27:AY$500,'7.  Persistence Report'!$D$27:$D$500,$B62,'7.  Persistence Report'!$C$27:$C$500,"&lt;&gt;Pre-2011 Programs Completed in 2011",'7.  Persistence Report'!$J$27:$J$500,"&lt;&gt;Adjustment",'7.  Persistence Report'!$H$27:$H$500,"&lt;=2011")</f>
        <v>0</v>
      </c>
      <c r="M62" s="295">
        <f>SUMIFS('7.  Persistence Report'!AZ$27:AZ$500,'7.  Persistence Report'!$D$27:$D$500,$B62,'7.  Persistence Report'!$C$27:$C$500,"&lt;&gt;Pre-2011 Programs Completed in 2011",'7.  Persistence Report'!$J$27:$J$500,"&lt;&gt;Adjustment",'7.  Persistence Report'!$H$27:$H$500,"&lt;=2011")</f>
        <v>0</v>
      </c>
      <c r="N62" s="295">
        <v>12</v>
      </c>
      <c r="O62" s="295">
        <f>SUMIFS('7.  Persistence Report'!L$27:L$500,'7.  Persistence Report'!$D$27:$D$500,$B62,'7.  Persistence Report'!$C$27:$C$500,"&lt;&gt;Pre-2011 Programs Completed in 2011",'7.  Persistence Report'!$J$27:$J$500,"&lt;&gt;Adjustment",'7.  Persistence Report'!$H$27:$H$500,"&lt;=2011")</f>
        <v>0</v>
      </c>
      <c r="P62" s="295">
        <f>SUMIFS('7.  Persistence Report'!M$27:M$500,'7.  Persistence Report'!$D$27:$D$500,$B62,'7.  Persistence Report'!$C$27:$C$500,"&lt;&gt;Pre-2011 Programs Completed in 2011",'7.  Persistence Report'!$J$27:$J$500,"&lt;&gt;Adjustment",'7.  Persistence Report'!$H$27:$H$500,"&lt;=2011")</f>
        <v>0</v>
      </c>
      <c r="Q62" s="295">
        <f>SUMIFS('7.  Persistence Report'!N$27:N$500,'7.  Persistence Report'!$D$27:$D$500,$B62,'7.  Persistence Report'!$C$27:$C$500,"&lt;&gt;Pre-2011 Programs Completed in 2011",'7.  Persistence Report'!$J$27:$J$500,"&lt;&gt;Adjustment",'7.  Persistence Report'!$H$27:$H$500,"&lt;=2011")</f>
        <v>0</v>
      </c>
      <c r="R62" s="295">
        <f>SUMIFS('7.  Persistence Report'!O$27:O$500,'7.  Persistence Report'!$D$27:$D$500,$B62,'7.  Persistence Report'!$C$27:$C$500,"&lt;&gt;Pre-2011 Programs Completed in 2011",'7.  Persistence Report'!$J$27:$J$500,"&lt;&gt;Adjustment",'7.  Persistence Report'!$H$27:$H$500,"&lt;=2011")</f>
        <v>0</v>
      </c>
      <c r="S62" s="295">
        <f>SUMIFS('7.  Persistence Report'!P$27:P$500,'7.  Persistence Report'!$D$27:$D$500,$B62,'7.  Persistence Report'!$C$27:$C$500,"&lt;&gt;Pre-2011 Programs Completed in 2011",'7.  Persistence Report'!$J$27:$J$500,"&lt;&gt;Adjustment",'7.  Persistence Report'!$H$27:$H$500,"&lt;=2011")</f>
        <v>0</v>
      </c>
      <c r="T62" s="295">
        <f>SUMIFS('7.  Persistence Report'!Q$27:Q$500,'7.  Persistence Report'!$D$27:$D$500,$B62,'7.  Persistence Report'!$C$27:$C$500,"&lt;&gt;Pre-2011 Programs Completed in 2011",'7.  Persistence Report'!$J$27:$J$500,"&lt;&gt;Adjustment",'7.  Persistence Report'!$H$27:$H$500,"&lt;=2011")</f>
        <v>0</v>
      </c>
      <c r="U62" s="295">
        <f>SUMIFS('7.  Persistence Report'!R$27:R$500,'7.  Persistence Report'!$D$27:$D$500,$B62,'7.  Persistence Report'!$C$27:$C$500,"&lt;&gt;Pre-2011 Programs Completed in 2011",'7.  Persistence Report'!$J$27:$J$500,"&lt;&gt;Adjustment",'7.  Persistence Report'!$H$27:$H$500,"&lt;=2011")</f>
        <v>0</v>
      </c>
      <c r="V62" s="295">
        <f>SUMIFS('7.  Persistence Report'!S$27:S$500,'7.  Persistence Report'!$D$27:$D$500,$B62,'7.  Persistence Report'!$C$27:$C$500,"&lt;&gt;Pre-2011 Programs Completed in 2011",'7.  Persistence Report'!$J$27:$J$500,"&lt;&gt;Adjustment",'7.  Persistence Report'!$H$27:$H$500,"&lt;=2011")</f>
        <v>0</v>
      </c>
      <c r="W62" s="295">
        <f>SUMIFS('7.  Persistence Report'!T$27:T$500,'7.  Persistence Report'!$D$27:$D$500,$B62,'7.  Persistence Report'!$C$27:$C$500,"&lt;&gt;Pre-2011 Programs Completed in 2011",'7.  Persistence Report'!$J$27:$J$500,"&lt;&gt;Adjustment",'7.  Persistence Report'!$H$27:$H$500,"&lt;=2011")</f>
        <v>0</v>
      </c>
      <c r="X62" s="295">
        <f>SUMIFS('7.  Persistence Report'!U$27:U$500,'7.  Persistence Report'!$D$27:$D$500,$B62,'7.  Persistence Report'!$C$27:$C$500,"&lt;&gt;Pre-2011 Programs Completed in 2011",'7.  Persistence Report'!$J$27:$J$500,"&lt;&gt;Adjustment",'7.  Persistence Report'!$H$27:$H$500,"&lt;=2011")</f>
        <v>0</v>
      </c>
      <c r="Y62" s="410">
        <f>Y319</f>
        <v>0</v>
      </c>
      <c r="Z62" s="410">
        <f t="shared" ref="Z62:AA62" si="26">Z319</f>
        <v>0</v>
      </c>
      <c r="AA62" s="410">
        <f t="shared" si="26"/>
        <v>1</v>
      </c>
      <c r="AB62" s="415"/>
      <c r="AC62" s="415"/>
      <c r="AD62" s="415"/>
      <c r="AE62" s="415"/>
      <c r="AF62" s="415"/>
      <c r="AG62" s="415"/>
      <c r="AH62" s="415"/>
      <c r="AI62" s="415"/>
      <c r="AJ62" s="415"/>
      <c r="AK62" s="415"/>
      <c r="AL62" s="415"/>
      <c r="AM62" s="296">
        <f>SUM(Y62:AL62)</f>
        <v>1</v>
      </c>
    </row>
    <row r="63" spans="1:42" s="283" customFormat="1" ht="15.5" outlineLevel="1">
      <c r="A63" s="508"/>
      <c r="B63" s="315" t="s">
        <v>214</v>
      </c>
      <c r="C63" s="291" t="s">
        <v>163</v>
      </c>
      <c r="D63" s="295">
        <f>SUMIFS('7.  Persistence Report'!AQ$27:AQ$500,'7.  Persistence Report'!$D$27:$D$500,$B62,'7.  Persistence Report'!$C$27:$C$500,"&lt;&gt;Pre-2011 Programs Completed in 2011",'7.  Persistence Report'!$J$27:$J$500,"Adjustment",'7.  Persistence Report'!$H$27:$H$500,"&lt;=2011")</f>
        <v>131991.203095</v>
      </c>
      <c r="E63" s="295">
        <f>SUMIFS('7.  Persistence Report'!AR$27:AR$500,'7.  Persistence Report'!$D$27:$D$500,$B62,'7.  Persistence Report'!$C$27:$C$500,"&lt;&gt;Pre-2011 Programs Completed in 2011",'7.  Persistence Report'!$J$27:$J$500,"Adjustment",'7.  Persistence Report'!$H$27:$H$500,"&lt;=2011")</f>
        <v>131991.203095</v>
      </c>
      <c r="F63" s="295">
        <f>SUMIFS('7.  Persistence Report'!AS$27:AS$500,'7.  Persistence Report'!$D$27:$D$500,$B62,'7.  Persistence Report'!$C$27:$C$500,"&lt;&gt;Pre-2011 Programs Completed in 2011",'7.  Persistence Report'!$J$27:$J$500,"Adjustment",'7.  Persistence Report'!$H$27:$H$500,"&lt;=2011")</f>
        <v>131991.203095</v>
      </c>
      <c r="G63" s="295">
        <f>SUMIFS('7.  Persistence Report'!AT$27:AT$500,'7.  Persistence Report'!$D$27:$D$500,$B62,'7.  Persistence Report'!$C$27:$C$500,"&lt;&gt;Pre-2011 Programs Completed in 2011",'7.  Persistence Report'!$J$27:$J$500,"Adjustment",'7.  Persistence Report'!$H$27:$H$500,"&lt;=2011")</f>
        <v>131991.203095</v>
      </c>
      <c r="H63" s="295">
        <f>SUMIFS('7.  Persistence Report'!AU$27:AU$500,'7.  Persistence Report'!$D$27:$D$500,$B62,'7.  Persistence Report'!$C$27:$C$500,"&lt;&gt;Pre-2011 Programs Completed in 2011",'7.  Persistence Report'!$J$27:$J$500,"Adjustment",'7.  Persistence Report'!$H$27:$H$500,"&lt;=2011")</f>
        <v>125881</v>
      </c>
      <c r="I63" s="295">
        <f>SUMIFS('7.  Persistence Report'!AV$27:AV$500,'7.  Persistence Report'!$D$27:$D$500,$B62,'7.  Persistence Report'!$C$27:$C$500,"&lt;&gt;Pre-2011 Programs Completed in 2011",'7.  Persistence Report'!$J$27:$J$500,"Adjustment",'7.  Persistence Report'!$H$27:$H$500,"&lt;=2011")</f>
        <v>0</v>
      </c>
      <c r="J63" s="295">
        <f>SUMIFS('7.  Persistence Report'!AW$27:AW$500,'7.  Persistence Report'!$D$27:$D$500,$B62,'7.  Persistence Report'!$C$27:$C$500,"&lt;&gt;Pre-2011 Programs Completed in 2011",'7.  Persistence Report'!$J$27:$J$500,"Adjustment",'7.  Persistence Report'!$H$27:$H$500,"&lt;=2011")</f>
        <v>0</v>
      </c>
      <c r="K63" s="295">
        <f>SUMIFS('7.  Persistence Report'!AX$27:AX$500,'7.  Persistence Report'!$D$27:$D$500,$B62,'7.  Persistence Report'!$C$27:$C$500,"&lt;&gt;Pre-2011 Programs Completed in 2011",'7.  Persistence Report'!$J$27:$J$500,"Adjustment",'7.  Persistence Report'!$H$27:$H$500,"&lt;=2011")</f>
        <v>0</v>
      </c>
      <c r="L63" s="295">
        <f>SUMIFS('7.  Persistence Report'!AY$27:AY$500,'7.  Persistence Report'!$D$27:$D$500,$B62,'7.  Persistence Report'!$C$27:$C$500,"&lt;&gt;Pre-2011 Programs Completed in 2011",'7.  Persistence Report'!$J$27:$J$500,"Adjustment",'7.  Persistence Report'!$H$27:$H$500,"&lt;=2011")</f>
        <v>0</v>
      </c>
      <c r="M63" s="295">
        <f>SUMIFS('7.  Persistence Report'!AZ$27:AZ$500,'7.  Persistence Report'!$D$27:$D$500,$B62,'7.  Persistence Report'!$C$27:$C$500,"&lt;&gt;Pre-2011 Programs Completed in 2011",'7.  Persistence Report'!$J$27:$J$500,"Adjustment",'7.  Persistence Report'!$H$27:$H$500,"&lt;=2011")</f>
        <v>0</v>
      </c>
      <c r="N63" s="295">
        <f>N62</f>
        <v>12</v>
      </c>
      <c r="O63" s="295">
        <f>SUMIFS('7.  Persistence Report'!M$27:M$500,'7.  Persistence Report'!$D$27:$D$500,$B62,'7.  Persistence Report'!$C$27:$C$500,"&lt;&gt;Pre-2011 Programs Completed in 2011",'7.  Persistence Report'!$J$27:$J$500,"Adjustment",'7.  Persistence Report'!$H$27:$H$500,"&lt;=2011")</f>
        <v>27.233876126999998</v>
      </c>
      <c r="P63" s="295">
        <f>SUMIFS('7.  Persistence Report'!N$27:N$500,'7.  Persistence Report'!$D$27:$D$500,$B62,'7.  Persistence Report'!$C$27:$C$500,"&lt;&gt;Pre-2011 Programs Completed in 2011",'7.  Persistence Report'!$J$27:$J$500,"Adjustment",'7.  Persistence Report'!$H$27:$H$500,"&lt;=2011")</f>
        <v>27.233876126999998</v>
      </c>
      <c r="Q63" s="295">
        <f>SUMIFS('7.  Persistence Report'!O$27:O$500,'7.  Persistence Report'!$D$27:$D$500,$B62,'7.  Persistence Report'!$C$27:$C$500,"&lt;&gt;Pre-2011 Programs Completed in 2011",'7.  Persistence Report'!$J$27:$J$500,"Adjustment",'7.  Persistence Report'!$H$27:$H$500,"&lt;=2011")</f>
        <v>27.233876126999998</v>
      </c>
      <c r="R63" s="295">
        <f>SUMIFS('7.  Persistence Report'!P$27:P$500,'7.  Persistence Report'!$D$27:$D$500,$B62,'7.  Persistence Report'!$C$27:$C$500,"&lt;&gt;Pre-2011 Programs Completed in 2011",'7.  Persistence Report'!$J$27:$J$500,"Adjustment",'7.  Persistence Report'!$H$27:$H$500,"&lt;=2011")</f>
        <v>26</v>
      </c>
      <c r="S63" s="295">
        <f>SUMIFS('7.  Persistence Report'!Q$27:Q$500,'7.  Persistence Report'!$D$27:$D$500,$B62,'7.  Persistence Report'!$C$27:$C$500,"&lt;&gt;Pre-2011 Programs Completed in 2011",'7.  Persistence Report'!$J$27:$J$500,"Adjustment",'7.  Persistence Report'!$H$27:$H$500,"&lt;=2011")</f>
        <v>0</v>
      </c>
      <c r="T63" s="295">
        <f>SUMIFS('7.  Persistence Report'!R$27:R$500,'7.  Persistence Report'!$D$27:$D$500,$B62,'7.  Persistence Report'!$C$27:$C$500,"&lt;&gt;Pre-2011 Programs Completed in 2011",'7.  Persistence Report'!$J$27:$J$500,"Adjustment",'7.  Persistence Report'!$H$27:$H$500,"&lt;=2011")</f>
        <v>0</v>
      </c>
      <c r="U63" s="295">
        <f>SUMIFS('7.  Persistence Report'!S$27:S$500,'7.  Persistence Report'!$D$27:$D$500,$B62,'7.  Persistence Report'!$C$27:$C$500,"&lt;&gt;Pre-2011 Programs Completed in 2011",'7.  Persistence Report'!$J$27:$J$500,"Adjustment",'7.  Persistence Report'!$H$27:$H$500,"&lt;=2011")</f>
        <v>0</v>
      </c>
      <c r="V63" s="295">
        <f>SUMIFS('7.  Persistence Report'!T$27:T$500,'7.  Persistence Report'!$D$27:$D$500,$B62,'7.  Persistence Report'!$C$27:$C$500,"&lt;&gt;Pre-2011 Programs Completed in 2011",'7.  Persistence Report'!$J$27:$J$500,"Adjustment",'7.  Persistence Report'!$H$27:$H$500,"&lt;=2011")</f>
        <v>0</v>
      </c>
      <c r="W63" s="295">
        <f>SUMIFS('7.  Persistence Report'!U$27:U$500,'7.  Persistence Report'!$D$27:$D$500,$B62,'7.  Persistence Report'!$C$27:$C$500,"&lt;&gt;Pre-2011 Programs Completed in 2011",'7.  Persistence Report'!$J$27:$J$500,"Adjustment",'7.  Persistence Report'!$H$27:$H$500,"&lt;=2011")</f>
        <v>0</v>
      </c>
      <c r="X63" s="295">
        <f>SUMIFS('7.  Persistence Report'!V$27:V$500,'7.  Persistence Report'!$D$27:$D$500,$B62,'7.  Persistence Report'!$C$27:$C$500,"&lt;&gt;Pre-2011 Programs Completed in 2011",'7.  Persistence Report'!$J$27:$J$500,"Adjustment",'7.  Persistence Report'!$H$27:$H$500,"&lt;=2011")</f>
        <v>0</v>
      </c>
      <c r="Y63" s="411">
        <f>Y62</f>
        <v>0</v>
      </c>
      <c r="Z63" s="411">
        <f>Z62</f>
        <v>0</v>
      </c>
      <c r="AA63" s="411">
        <f t="shared" ref="AA63:AL63" si="27">AA62</f>
        <v>1</v>
      </c>
      <c r="AB63" s="411">
        <f t="shared" si="27"/>
        <v>0</v>
      </c>
      <c r="AC63" s="411">
        <f t="shared" si="27"/>
        <v>0</v>
      </c>
      <c r="AD63" s="411">
        <f t="shared" si="27"/>
        <v>0</v>
      </c>
      <c r="AE63" s="411">
        <f t="shared" si="27"/>
        <v>0</v>
      </c>
      <c r="AF63" s="411">
        <f t="shared" si="27"/>
        <v>0</v>
      </c>
      <c r="AG63" s="411">
        <f t="shared" si="27"/>
        <v>0</v>
      </c>
      <c r="AH63" s="411">
        <f t="shared" si="27"/>
        <v>0</v>
      </c>
      <c r="AI63" s="411">
        <f t="shared" si="27"/>
        <v>0</v>
      </c>
      <c r="AJ63" s="411">
        <f t="shared" si="27"/>
        <v>0</v>
      </c>
      <c r="AK63" s="411">
        <f t="shared" si="27"/>
        <v>0</v>
      </c>
      <c r="AL63" s="411">
        <f t="shared" si="27"/>
        <v>0</v>
      </c>
      <c r="AM63" s="311"/>
    </row>
    <row r="64" spans="1:42" s="283" customFormat="1" ht="15.5" outlineLevel="1">
      <c r="A64" s="508"/>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5" outlineLevel="1">
      <c r="A65" s="508">
        <v>15</v>
      </c>
      <c r="B65" s="314" t="s">
        <v>486</v>
      </c>
      <c r="C65" s="291" t="s">
        <v>25</v>
      </c>
      <c r="D65" s="295">
        <f>SUMIFS('7.  Persistence Report'!AQ$27:AQ$500,'7.  Persistence Report'!$D$27:$D$500,$B65,'7.  Persistence Report'!$C$27:$C$500,"&lt;&gt;Pre-2011 Programs Completed in 2011",'7.  Persistence Report'!$J$27:$J$500,"&lt;&gt;Adjustment",'7.  Persistence Report'!$H$27:$H$500,"&lt;=2011")</f>
        <v>0</v>
      </c>
      <c r="E65" s="295">
        <f>SUMIFS('7.  Persistence Report'!AR$27:AR$500,'7.  Persistence Report'!$D$27:$D$500,$B65,'7.  Persistence Report'!$C$27:$C$500,"&lt;&gt;Pre-2011 Programs Completed in 2011",'7.  Persistence Report'!$J$27:$J$500,"&lt;&gt;Adjustment",'7.  Persistence Report'!$H$27:$H$500,"&lt;=2011")</f>
        <v>0</v>
      </c>
      <c r="F65" s="295">
        <f>SUMIFS('7.  Persistence Report'!AS$27:AS$500,'7.  Persistence Report'!$D$27:$D$500,$B65,'7.  Persistence Report'!$C$27:$C$500,"&lt;&gt;Pre-2011 Programs Completed in 2011",'7.  Persistence Report'!$J$27:$J$500,"&lt;&gt;Adjustment",'7.  Persistence Report'!$H$27:$H$500,"&lt;=2011")</f>
        <v>0</v>
      </c>
      <c r="G65" s="295">
        <f>SUMIFS('7.  Persistence Report'!AT$27:AT$500,'7.  Persistence Report'!$D$27:$D$500,$B65,'7.  Persistence Report'!$C$27:$C$500,"&lt;&gt;Pre-2011 Programs Completed in 2011",'7.  Persistence Report'!$J$27:$J$500,"&lt;&gt;Adjustment",'7.  Persistence Report'!$H$27:$H$500,"&lt;=2011")</f>
        <v>0</v>
      </c>
      <c r="H65" s="295">
        <f>SUMIFS('7.  Persistence Report'!AU$27:AU$500,'7.  Persistence Report'!$D$27:$D$500,$B65,'7.  Persistence Report'!$C$27:$C$500,"&lt;&gt;Pre-2011 Programs Completed in 2011",'7.  Persistence Report'!$J$27:$J$500,"&lt;&gt;Adjustment",'7.  Persistence Report'!$H$27:$H$500,"&lt;=2011")</f>
        <v>0</v>
      </c>
      <c r="I65" s="295">
        <f>SUMIFS('7.  Persistence Report'!AV$27:AV$500,'7.  Persistence Report'!$D$27:$D$500,$B65,'7.  Persistence Report'!$C$27:$C$500,"&lt;&gt;Pre-2011 Programs Completed in 2011",'7.  Persistence Report'!$J$27:$J$500,"&lt;&gt;Adjustment",'7.  Persistence Report'!$H$27:$H$500,"&lt;=2011")</f>
        <v>0</v>
      </c>
      <c r="J65" s="295">
        <f>SUMIFS('7.  Persistence Report'!AW$27:AW$500,'7.  Persistence Report'!$D$27:$D$500,$B65,'7.  Persistence Report'!$C$27:$C$500,"&lt;&gt;Pre-2011 Programs Completed in 2011",'7.  Persistence Report'!$J$27:$J$500,"&lt;&gt;Adjustment",'7.  Persistence Report'!$H$27:$H$500,"&lt;=2011")</f>
        <v>0</v>
      </c>
      <c r="K65" s="295">
        <f>SUMIFS('7.  Persistence Report'!AX$27:AX$500,'7.  Persistence Report'!$D$27:$D$500,$B65,'7.  Persistence Report'!$C$27:$C$500,"&lt;&gt;Pre-2011 Programs Completed in 2011",'7.  Persistence Report'!$J$27:$J$500,"&lt;&gt;Adjustment",'7.  Persistence Report'!$H$27:$H$500,"&lt;=2011")</f>
        <v>0</v>
      </c>
      <c r="L65" s="295">
        <f>SUMIFS('7.  Persistence Report'!AY$27:AY$500,'7.  Persistence Report'!$D$27:$D$500,$B65,'7.  Persistence Report'!$C$27:$C$500,"&lt;&gt;Pre-2011 Programs Completed in 2011",'7.  Persistence Report'!$J$27:$J$500,"&lt;&gt;Adjustment",'7.  Persistence Report'!$H$27:$H$500,"&lt;=2011")</f>
        <v>0</v>
      </c>
      <c r="M65" s="295">
        <f>SUMIFS('7.  Persistence Report'!AZ$27:AZ$500,'7.  Persistence Report'!$D$27:$D$500,$B65,'7.  Persistence Report'!$C$27:$C$500,"&lt;&gt;Pre-2011 Programs Completed in 2011",'7.  Persistence Report'!$J$27:$J$500,"&lt;&gt;Adjustment",'7.  Persistence Report'!$H$27:$H$500,"&lt;=2011")</f>
        <v>0</v>
      </c>
      <c r="N65" s="291"/>
      <c r="O65" s="295">
        <f>SUMIFS('7.  Persistence Report'!L$27:L$500,'7.  Persistence Report'!$D$27:$D$500,$B65,'7.  Persistence Report'!$C$27:$C$500,"&lt;&gt;Pre-2011 Programs Completed in 2011",'7.  Persistence Report'!$J$27:$J$500,"&lt;&gt;Adjustment",'7.  Persistence Report'!$H$27:$H$500,"&lt;=2011")</f>
        <v>0</v>
      </c>
      <c r="P65" s="295">
        <f>SUMIFS('7.  Persistence Report'!M$27:M$500,'7.  Persistence Report'!$D$27:$D$500,$B65,'7.  Persistence Report'!$C$27:$C$500,"&lt;&gt;Pre-2011 Programs Completed in 2011",'7.  Persistence Report'!$J$27:$J$500,"&lt;&gt;Adjustment",'7.  Persistence Report'!$H$27:$H$500,"&lt;=2011")</f>
        <v>0</v>
      </c>
      <c r="Q65" s="295">
        <f>SUMIFS('7.  Persistence Report'!N$27:N$500,'7.  Persistence Report'!$D$27:$D$500,$B65,'7.  Persistence Report'!$C$27:$C$500,"&lt;&gt;Pre-2011 Programs Completed in 2011",'7.  Persistence Report'!$J$27:$J$500,"&lt;&gt;Adjustment",'7.  Persistence Report'!$H$27:$H$500,"&lt;=2011")</f>
        <v>0</v>
      </c>
      <c r="R65" s="295">
        <f>SUMIFS('7.  Persistence Report'!O$27:O$500,'7.  Persistence Report'!$D$27:$D$500,$B65,'7.  Persistence Report'!$C$27:$C$500,"&lt;&gt;Pre-2011 Programs Completed in 2011",'7.  Persistence Report'!$J$27:$J$500,"&lt;&gt;Adjustment",'7.  Persistence Report'!$H$27:$H$500,"&lt;=2011")</f>
        <v>0</v>
      </c>
      <c r="S65" s="295">
        <f>SUMIFS('7.  Persistence Report'!P$27:P$500,'7.  Persistence Report'!$D$27:$D$500,$B65,'7.  Persistence Report'!$C$27:$C$500,"&lt;&gt;Pre-2011 Programs Completed in 2011",'7.  Persistence Report'!$J$27:$J$500,"&lt;&gt;Adjustment",'7.  Persistence Report'!$H$27:$H$500,"&lt;=2011")</f>
        <v>0</v>
      </c>
      <c r="T65" s="295">
        <f>SUMIFS('7.  Persistence Report'!Q$27:Q$500,'7.  Persistence Report'!$D$27:$D$500,$B65,'7.  Persistence Report'!$C$27:$C$500,"&lt;&gt;Pre-2011 Programs Completed in 2011",'7.  Persistence Report'!$J$27:$J$500,"&lt;&gt;Adjustment",'7.  Persistence Report'!$H$27:$H$500,"&lt;=2011")</f>
        <v>0</v>
      </c>
      <c r="U65" s="295">
        <f>SUMIFS('7.  Persistence Report'!R$27:R$500,'7.  Persistence Report'!$D$27:$D$500,$B65,'7.  Persistence Report'!$C$27:$C$500,"&lt;&gt;Pre-2011 Programs Completed in 2011",'7.  Persistence Report'!$J$27:$J$500,"&lt;&gt;Adjustment",'7.  Persistence Report'!$H$27:$H$500,"&lt;=2011")</f>
        <v>0</v>
      </c>
      <c r="V65" s="295">
        <f>SUMIFS('7.  Persistence Report'!S$27:S$500,'7.  Persistence Report'!$D$27:$D$500,$B65,'7.  Persistence Report'!$C$27:$C$500,"&lt;&gt;Pre-2011 Programs Completed in 2011",'7.  Persistence Report'!$J$27:$J$500,"&lt;&gt;Adjustment",'7.  Persistence Report'!$H$27:$H$500,"&lt;=2011")</f>
        <v>0</v>
      </c>
      <c r="W65" s="295">
        <f>SUMIFS('7.  Persistence Report'!T$27:T$500,'7.  Persistence Report'!$D$27:$D$500,$B65,'7.  Persistence Report'!$C$27:$C$500,"&lt;&gt;Pre-2011 Programs Completed in 2011",'7.  Persistence Report'!$J$27:$J$500,"&lt;&gt;Adjustment",'7.  Persistence Report'!$H$27:$H$500,"&lt;=2011")</f>
        <v>0</v>
      </c>
      <c r="X65" s="295">
        <f>SUMIFS('7.  Persistence Report'!U$27:U$500,'7.  Persistence Report'!$D$27:$D$500,$B65,'7.  Persistence Report'!$C$27:$C$500,"&lt;&gt;Pre-2011 Programs Completed in 2011",'7.  Persistence Report'!$J$27:$J$500,"&lt;&gt;Adjustment",'7.  Persistence Report'!$H$27:$H$500,"&lt;=2011")</f>
        <v>0</v>
      </c>
      <c r="Y65" s="410">
        <f>Y322</f>
        <v>0</v>
      </c>
      <c r="Z65" s="410">
        <f t="shared" ref="Z65:AA65" si="28">Z322</f>
        <v>1</v>
      </c>
      <c r="AA65" s="410">
        <f t="shared" si="28"/>
        <v>1</v>
      </c>
      <c r="AB65" s="415"/>
      <c r="AC65" s="415"/>
      <c r="AD65" s="415"/>
      <c r="AE65" s="415"/>
      <c r="AF65" s="415"/>
      <c r="AG65" s="415"/>
      <c r="AH65" s="415"/>
      <c r="AI65" s="415"/>
      <c r="AJ65" s="415"/>
      <c r="AK65" s="415"/>
      <c r="AL65" s="415"/>
      <c r="AM65" s="296">
        <f>SUM(Y65:AL65)</f>
        <v>2</v>
      </c>
    </row>
    <row r="66" spans="1:39" s="283" customFormat="1" ht="15.5" outlineLevel="1">
      <c r="A66" s="508"/>
      <c r="B66" s="315" t="s">
        <v>214</v>
      </c>
      <c r="C66" s="291" t="s">
        <v>163</v>
      </c>
      <c r="D66" s="295">
        <f>SUMIFS('7.  Persistence Report'!AQ$27:AQ$500,'7.  Persistence Report'!$D$27:$D$500,$B65,'7.  Persistence Report'!$C$27:$C$500,"&lt;&gt;Pre-2011 Programs Completed in 2011",'7.  Persistence Report'!$J$27:$J$500,"Adjustment",'7.  Persistence Report'!$H$27:$H$500,"&lt;=2011")</f>
        <v>0</v>
      </c>
      <c r="E66" s="295">
        <f>SUMIFS('7.  Persistence Report'!AR$27:AR$500,'7.  Persistence Report'!$D$27:$D$500,$B65,'7.  Persistence Report'!$C$27:$C$500,"&lt;&gt;Pre-2011 Programs Completed in 2011",'7.  Persistence Report'!$J$27:$J$500,"Adjustment",'7.  Persistence Report'!$H$27:$H$500,"&lt;=2011")</f>
        <v>0</v>
      </c>
      <c r="F66" s="295">
        <f>SUMIFS('7.  Persistence Report'!AS$27:AS$500,'7.  Persistence Report'!$D$27:$D$500,$B65,'7.  Persistence Report'!$C$27:$C$500,"&lt;&gt;Pre-2011 Programs Completed in 2011",'7.  Persistence Report'!$J$27:$J$500,"Adjustment",'7.  Persistence Report'!$H$27:$H$500,"&lt;=2011")</f>
        <v>0</v>
      </c>
      <c r="G66" s="295">
        <f>SUMIFS('7.  Persistence Report'!AT$27:AT$500,'7.  Persistence Report'!$D$27:$D$500,$B65,'7.  Persistence Report'!$C$27:$C$500,"&lt;&gt;Pre-2011 Programs Completed in 2011",'7.  Persistence Report'!$J$27:$J$500,"Adjustment",'7.  Persistence Report'!$H$27:$H$500,"&lt;=2011")</f>
        <v>0</v>
      </c>
      <c r="H66" s="295">
        <f>SUMIFS('7.  Persistence Report'!AU$27:AU$500,'7.  Persistence Report'!$D$27:$D$500,$B65,'7.  Persistence Report'!$C$27:$C$500,"&lt;&gt;Pre-2011 Programs Completed in 2011",'7.  Persistence Report'!$J$27:$J$500,"Adjustment",'7.  Persistence Report'!$H$27:$H$500,"&lt;=2011")</f>
        <v>0</v>
      </c>
      <c r="I66" s="295">
        <f>SUMIFS('7.  Persistence Report'!AV$27:AV$500,'7.  Persistence Report'!$D$27:$D$500,$B65,'7.  Persistence Report'!$C$27:$C$500,"&lt;&gt;Pre-2011 Programs Completed in 2011",'7.  Persistence Report'!$J$27:$J$500,"Adjustment",'7.  Persistence Report'!$H$27:$H$500,"&lt;=2011")</f>
        <v>0</v>
      </c>
      <c r="J66" s="295">
        <f>SUMIFS('7.  Persistence Report'!AW$27:AW$500,'7.  Persistence Report'!$D$27:$D$500,$B65,'7.  Persistence Report'!$C$27:$C$500,"&lt;&gt;Pre-2011 Programs Completed in 2011",'7.  Persistence Report'!$J$27:$J$500,"Adjustment",'7.  Persistence Report'!$H$27:$H$500,"&lt;=2011")</f>
        <v>0</v>
      </c>
      <c r="K66" s="295">
        <f>SUMIFS('7.  Persistence Report'!AX$27:AX$500,'7.  Persistence Report'!$D$27:$D$500,$B65,'7.  Persistence Report'!$C$27:$C$500,"&lt;&gt;Pre-2011 Programs Completed in 2011",'7.  Persistence Report'!$J$27:$J$500,"Adjustment",'7.  Persistence Report'!$H$27:$H$500,"&lt;=2011")</f>
        <v>0</v>
      </c>
      <c r="L66" s="295">
        <f>SUMIFS('7.  Persistence Report'!AY$27:AY$500,'7.  Persistence Report'!$D$27:$D$500,$B65,'7.  Persistence Report'!$C$27:$C$500,"&lt;&gt;Pre-2011 Programs Completed in 2011",'7.  Persistence Report'!$J$27:$J$500,"Adjustment",'7.  Persistence Report'!$H$27:$H$500,"&lt;=2011")</f>
        <v>0</v>
      </c>
      <c r="M66" s="295">
        <f>SUMIFS('7.  Persistence Report'!AZ$27:AZ$500,'7.  Persistence Report'!$D$27:$D$500,$B65,'7.  Persistence Report'!$C$27:$C$500,"&lt;&gt;Pre-2011 Programs Completed in 2011",'7.  Persistence Report'!$J$27:$J$500,"Adjustment",'7.  Persistence Report'!$H$27:$H$500,"&lt;=2011")</f>
        <v>0</v>
      </c>
      <c r="N66" s="291"/>
      <c r="O66" s="295">
        <f>SUMIFS('7.  Persistence Report'!M$27:M$500,'7.  Persistence Report'!$D$27:$D$500,$B65,'7.  Persistence Report'!$C$27:$C$500,"&lt;&gt;Pre-2011 Programs Completed in 2011",'7.  Persistence Report'!$J$27:$J$500,"Adjustment",'7.  Persistence Report'!$H$27:$H$500,"&lt;=2011")</f>
        <v>0</v>
      </c>
      <c r="P66" s="295">
        <f>SUMIFS('7.  Persistence Report'!N$27:N$500,'7.  Persistence Report'!$D$27:$D$500,$B65,'7.  Persistence Report'!$C$27:$C$500,"&lt;&gt;Pre-2011 Programs Completed in 2011",'7.  Persistence Report'!$J$27:$J$500,"Adjustment",'7.  Persistence Report'!$H$27:$H$500,"&lt;=2011")</f>
        <v>0</v>
      </c>
      <c r="Q66" s="295">
        <f>SUMIFS('7.  Persistence Report'!O$27:O$500,'7.  Persistence Report'!$D$27:$D$500,$B65,'7.  Persistence Report'!$C$27:$C$500,"&lt;&gt;Pre-2011 Programs Completed in 2011",'7.  Persistence Report'!$J$27:$J$500,"Adjustment",'7.  Persistence Report'!$H$27:$H$500,"&lt;=2011")</f>
        <v>0</v>
      </c>
      <c r="R66" s="295">
        <f>SUMIFS('7.  Persistence Report'!P$27:P$500,'7.  Persistence Report'!$D$27:$D$500,$B65,'7.  Persistence Report'!$C$27:$C$500,"&lt;&gt;Pre-2011 Programs Completed in 2011",'7.  Persistence Report'!$J$27:$J$500,"Adjustment",'7.  Persistence Report'!$H$27:$H$500,"&lt;=2011")</f>
        <v>0</v>
      </c>
      <c r="S66" s="295">
        <f>SUMIFS('7.  Persistence Report'!Q$27:Q$500,'7.  Persistence Report'!$D$27:$D$500,$B65,'7.  Persistence Report'!$C$27:$C$500,"&lt;&gt;Pre-2011 Programs Completed in 2011",'7.  Persistence Report'!$J$27:$J$500,"Adjustment",'7.  Persistence Report'!$H$27:$H$500,"&lt;=2011")</f>
        <v>0</v>
      </c>
      <c r="T66" s="295">
        <f>SUMIFS('7.  Persistence Report'!R$27:R$500,'7.  Persistence Report'!$D$27:$D$500,$B65,'7.  Persistence Report'!$C$27:$C$500,"&lt;&gt;Pre-2011 Programs Completed in 2011",'7.  Persistence Report'!$J$27:$J$500,"Adjustment",'7.  Persistence Report'!$H$27:$H$500,"&lt;=2011")</f>
        <v>0</v>
      </c>
      <c r="U66" s="295">
        <f>SUMIFS('7.  Persistence Report'!S$27:S$500,'7.  Persistence Report'!$D$27:$D$500,$B65,'7.  Persistence Report'!$C$27:$C$500,"&lt;&gt;Pre-2011 Programs Completed in 2011",'7.  Persistence Report'!$J$27:$J$500,"Adjustment",'7.  Persistence Report'!$H$27:$H$500,"&lt;=2011")</f>
        <v>0</v>
      </c>
      <c r="V66" s="295">
        <f>SUMIFS('7.  Persistence Report'!T$27:T$500,'7.  Persistence Report'!$D$27:$D$500,$B65,'7.  Persistence Report'!$C$27:$C$500,"&lt;&gt;Pre-2011 Programs Completed in 2011",'7.  Persistence Report'!$J$27:$J$500,"Adjustment",'7.  Persistence Report'!$H$27:$H$500,"&lt;=2011")</f>
        <v>0</v>
      </c>
      <c r="W66" s="295">
        <f>SUMIFS('7.  Persistence Report'!U$27:U$500,'7.  Persistence Report'!$D$27:$D$500,$B65,'7.  Persistence Report'!$C$27:$C$500,"&lt;&gt;Pre-2011 Programs Completed in 2011",'7.  Persistence Report'!$J$27:$J$500,"Adjustment",'7.  Persistence Report'!$H$27:$H$500,"&lt;=2011")</f>
        <v>0</v>
      </c>
      <c r="X66" s="295">
        <f>SUMIFS('7.  Persistence Report'!V$27:V$500,'7.  Persistence Report'!$D$27:$D$500,$B65,'7.  Persistence Report'!$C$27:$C$500,"&lt;&gt;Pre-2011 Programs Completed in 2011",'7.  Persistence Report'!$J$27:$J$500,"Adjustment",'7.  Persistence Report'!$H$27:$H$500,"&lt;=2011")</f>
        <v>0</v>
      </c>
      <c r="Y66" s="411">
        <f>Y65</f>
        <v>0</v>
      </c>
      <c r="Z66" s="411">
        <f>Z65</f>
        <v>1</v>
      </c>
      <c r="AA66" s="411">
        <f t="shared" ref="AA66:AL66" si="29">AA65</f>
        <v>1</v>
      </c>
      <c r="AB66" s="411">
        <f t="shared" si="29"/>
        <v>0</v>
      </c>
      <c r="AC66" s="411">
        <f t="shared" si="29"/>
        <v>0</v>
      </c>
      <c r="AD66" s="411">
        <f t="shared" si="29"/>
        <v>0</v>
      </c>
      <c r="AE66" s="411">
        <f t="shared" si="29"/>
        <v>0</v>
      </c>
      <c r="AF66" s="411">
        <f t="shared" si="29"/>
        <v>0</v>
      </c>
      <c r="AG66" s="411">
        <f t="shared" si="29"/>
        <v>0</v>
      </c>
      <c r="AH66" s="411">
        <f t="shared" si="29"/>
        <v>0</v>
      </c>
      <c r="AI66" s="411">
        <f t="shared" si="29"/>
        <v>0</v>
      </c>
      <c r="AJ66" s="411">
        <f t="shared" si="29"/>
        <v>0</v>
      </c>
      <c r="AK66" s="411">
        <f t="shared" si="29"/>
        <v>0</v>
      </c>
      <c r="AL66" s="411">
        <f t="shared" si="29"/>
        <v>0</v>
      </c>
      <c r="AM66" s="311"/>
    </row>
    <row r="67" spans="1:39" s="283" customFormat="1" ht="15.5" outlineLevel="1">
      <c r="A67" s="508"/>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1" outlineLevel="1">
      <c r="A68" s="508">
        <v>16</v>
      </c>
      <c r="B68" s="314" t="s">
        <v>487</v>
      </c>
      <c r="C68" s="291" t="s">
        <v>25</v>
      </c>
      <c r="D68" s="295">
        <f>SUMIFS('7.  Persistence Report'!AQ$27:AQ$500,'7.  Persistence Report'!$D$27:$D$500,$B68,'7.  Persistence Report'!$C$27:$C$500,"&lt;&gt;Pre-2011 Programs Completed in 2011",'7.  Persistence Report'!$J$27:$J$500,"&lt;&gt;Adjustment",'7.  Persistence Report'!$H$27:$H$500,"&lt;=2011")</f>
        <v>0</v>
      </c>
      <c r="E68" s="295">
        <f>SUMIFS('7.  Persistence Report'!AR$27:AR$500,'7.  Persistence Report'!$D$27:$D$500,$B68,'7.  Persistence Report'!$C$27:$C$500,"&lt;&gt;Pre-2011 Programs Completed in 2011",'7.  Persistence Report'!$J$27:$J$500,"&lt;&gt;Adjustment",'7.  Persistence Report'!$H$27:$H$500,"&lt;=2011")</f>
        <v>0</v>
      </c>
      <c r="F68" s="295">
        <f>SUMIFS('7.  Persistence Report'!AS$27:AS$500,'7.  Persistence Report'!$D$27:$D$500,$B68,'7.  Persistence Report'!$C$27:$C$500,"&lt;&gt;Pre-2011 Programs Completed in 2011",'7.  Persistence Report'!$J$27:$J$500,"&lt;&gt;Adjustment",'7.  Persistence Report'!$H$27:$H$500,"&lt;=2011")</f>
        <v>0</v>
      </c>
      <c r="G68" s="295">
        <f>SUMIFS('7.  Persistence Report'!AT$27:AT$500,'7.  Persistence Report'!$D$27:$D$500,$B68,'7.  Persistence Report'!$C$27:$C$500,"&lt;&gt;Pre-2011 Programs Completed in 2011",'7.  Persistence Report'!$J$27:$J$500,"&lt;&gt;Adjustment",'7.  Persistence Report'!$H$27:$H$500,"&lt;=2011")</f>
        <v>0</v>
      </c>
      <c r="H68" s="295">
        <f>SUMIFS('7.  Persistence Report'!AU$27:AU$500,'7.  Persistence Report'!$D$27:$D$500,$B68,'7.  Persistence Report'!$C$27:$C$500,"&lt;&gt;Pre-2011 Programs Completed in 2011",'7.  Persistence Report'!$J$27:$J$500,"&lt;&gt;Adjustment",'7.  Persistence Report'!$H$27:$H$500,"&lt;=2011")</f>
        <v>0</v>
      </c>
      <c r="I68" s="295">
        <f>SUMIFS('7.  Persistence Report'!AV$27:AV$500,'7.  Persistence Report'!$D$27:$D$500,$B68,'7.  Persistence Report'!$C$27:$C$500,"&lt;&gt;Pre-2011 Programs Completed in 2011",'7.  Persistence Report'!$J$27:$J$500,"&lt;&gt;Adjustment",'7.  Persistence Report'!$H$27:$H$500,"&lt;=2011")</f>
        <v>0</v>
      </c>
      <c r="J68" s="295">
        <f>SUMIFS('7.  Persistence Report'!AW$27:AW$500,'7.  Persistence Report'!$D$27:$D$500,$B68,'7.  Persistence Report'!$C$27:$C$500,"&lt;&gt;Pre-2011 Programs Completed in 2011",'7.  Persistence Report'!$J$27:$J$500,"&lt;&gt;Adjustment",'7.  Persistence Report'!$H$27:$H$500,"&lt;=2011")</f>
        <v>0</v>
      </c>
      <c r="K68" s="295">
        <f>SUMIFS('7.  Persistence Report'!AX$27:AX$500,'7.  Persistence Report'!$D$27:$D$500,$B68,'7.  Persistence Report'!$C$27:$C$500,"&lt;&gt;Pre-2011 Programs Completed in 2011",'7.  Persistence Report'!$J$27:$J$500,"&lt;&gt;Adjustment",'7.  Persistence Report'!$H$27:$H$500,"&lt;=2011")</f>
        <v>0</v>
      </c>
      <c r="L68" s="295">
        <f>SUMIFS('7.  Persistence Report'!AY$27:AY$500,'7.  Persistence Report'!$D$27:$D$500,$B68,'7.  Persistence Report'!$C$27:$C$500,"&lt;&gt;Pre-2011 Programs Completed in 2011",'7.  Persistence Report'!$J$27:$J$500,"&lt;&gt;Adjustment",'7.  Persistence Report'!$H$27:$H$500,"&lt;=2011")</f>
        <v>0</v>
      </c>
      <c r="M68" s="295">
        <f>SUMIFS('7.  Persistence Report'!AZ$27:AZ$500,'7.  Persistence Report'!$D$27:$D$500,$B68,'7.  Persistence Report'!$C$27:$C$500,"&lt;&gt;Pre-2011 Programs Completed in 2011",'7.  Persistence Report'!$J$27:$J$500,"&lt;&gt;Adjustment",'7.  Persistence Report'!$H$27:$H$500,"&lt;=2011")</f>
        <v>0</v>
      </c>
      <c r="N68" s="291"/>
      <c r="O68" s="295">
        <f>SUMIFS('7.  Persistence Report'!L$27:L$500,'7.  Persistence Report'!$D$27:$D$500,$B68,'7.  Persistence Report'!$C$27:$C$500,"&lt;&gt;Pre-2011 Programs Completed in 2011",'7.  Persistence Report'!$J$27:$J$500,"&lt;&gt;Adjustment",'7.  Persistence Report'!$H$27:$H$500,"&lt;=2011")</f>
        <v>0</v>
      </c>
      <c r="P68" s="295">
        <f>SUMIFS('7.  Persistence Report'!M$27:M$500,'7.  Persistence Report'!$D$27:$D$500,$B68,'7.  Persistence Report'!$C$27:$C$500,"&lt;&gt;Pre-2011 Programs Completed in 2011",'7.  Persistence Report'!$J$27:$J$500,"&lt;&gt;Adjustment",'7.  Persistence Report'!$H$27:$H$500,"&lt;=2011")</f>
        <v>0</v>
      </c>
      <c r="Q68" s="295">
        <f>SUMIFS('7.  Persistence Report'!N$27:N$500,'7.  Persistence Report'!$D$27:$D$500,$B68,'7.  Persistence Report'!$C$27:$C$500,"&lt;&gt;Pre-2011 Programs Completed in 2011",'7.  Persistence Report'!$J$27:$J$500,"&lt;&gt;Adjustment",'7.  Persistence Report'!$H$27:$H$500,"&lt;=2011")</f>
        <v>0</v>
      </c>
      <c r="R68" s="295">
        <f>SUMIFS('7.  Persistence Report'!O$27:O$500,'7.  Persistence Report'!$D$27:$D$500,$B68,'7.  Persistence Report'!$C$27:$C$500,"&lt;&gt;Pre-2011 Programs Completed in 2011",'7.  Persistence Report'!$J$27:$J$500,"&lt;&gt;Adjustment",'7.  Persistence Report'!$H$27:$H$500,"&lt;=2011")</f>
        <v>0</v>
      </c>
      <c r="S68" s="295">
        <f>SUMIFS('7.  Persistence Report'!P$27:P$500,'7.  Persistence Report'!$D$27:$D$500,$B68,'7.  Persistence Report'!$C$27:$C$500,"&lt;&gt;Pre-2011 Programs Completed in 2011",'7.  Persistence Report'!$J$27:$J$500,"&lt;&gt;Adjustment",'7.  Persistence Report'!$H$27:$H$500,"&lt;=2011")</f>
        <v>0</v>
      </c>
      <c r="T68" s="295">
        <f>SUMIFS('7.  Persistence Report'!Q$27:Q$500,'7.  Persistence Report'!$D$27:$D$500,$B68,'7.  Persistence Report'!$C$27:$C$500,"&lt;&gt;Pre-2011 Programs Completed in 2011",'7.  Persistence Report'!$J$27:$J$500,"&lt;&gt;Adjustment",'7.  Persistence Report'!$H$27:$H$500,"&lt;=2011")</f>
        <v>0</v>
      </c>
      <c r="U68" s="295">
        <f>SUMIFS('7.  Persistence Report'!R$27:R$500,'7.  Persistence Report'!$D$27:$D$500,$B68,'7.  Persistence Report'!$C$27:$C$500,"&lt;&gt;Pre-2011 Programs Completed in 2011",'7.  Persistence Report'!$J$27:$J$500,"&lt;&gt;Adjustment",'7.  Persistence Report'!$H$27:$H$500,"&lt;=2011")</f>
        <v>0</v>
      </c>
      <c r="V68" s="295">
        <f>SUMIFS('7.  Persistence Report'!S$27:S$500,'7.  Persistence Report'!$D$27:$D$500,$B68,'7.  Persistence Report'!$C$27:$C$500,"&lt;&gt;Pre-2011 Programs Completed in 2011",'7.  Persistence Report'!$J$27:$J$500,"&lt;&gt;Adjustment",'7.  Persistence Report'!$H$27:$H$500,"&lt;=2011")</f>
        <v>0</v>
      </c>
      <c r="W68" s="295">
        <f>SUMIFS('7.  Persistence Report'!T$27:T$500,'7.  Persistence Report'!$D$27:$D$500,$B68,'7.  Persistence Report'!$C$27:$C$500,"&lt;&gt;Pre-2011 Programs Completed in 2011",'7.  Persistence Report'!$J$27:$J$500,"&lt;&gt;Adjustment",'7.  Persistence Report'!$H$27:$H$500,"&lt;=2011")</f>
        <v>0</v>
      </c>
      <c r="X68" s="295">
        <f>SUMIFS('7.  Persistence Report'!U$27:U$500,'7.  Persistence Report'!$D$27:$D$500,$B68,'7.  Persistence Report'!$C$27:$C$500,"&lt;&gt;Pre-2011 Programs Completed in 2011",'7.  Persistence Report'!$J$27:$J$500,"&lt;&gt;Adjustment",'7.  Persistence Report'!$H$27:$H$500,"&lt;=2011")</f>
        <v>0</v>
      </c>
      <c r="Y68" s="410">
        <f>Y325</f>
        <v>0</v>
      </c>
      <c r="Z68" s="410">
        <f t="shared" ref="Z68:AA68" si="30">Z325</f>
        <v>1</v>
      </c>
      <c r="AA68" s="410">
        <f t="shared" si="30"/>
        <v>1</v>
      </c>
      <c r="AB68" s="415"/>
      <c r="AC68" s="415"/>
      <c r="AD68" s="415"/>
      <c r="AE68" s="415"/>
      <c r="AF68" s="415"/>
      <c r="AG68" s="415"/>
      <c r="AH68" s="415"/>
      <c r="AI68" s="415"/>
      <c r="AJ68" s="415"/>
      <c r="AK68" s="415"/>
      <c r="AL68" s="415"/>
      <c r="AM68" s="296">
        <f>SUM(Y68:AL68)</f>
        <v>2</v>
      </c>
    </row>
    <row r="69" spans="1:39" s="283" customFormat="1" ht="15.5" outlineLevel="1">
      <c r="A69" s="508"/>
      <c r="B69" s="315" t="s">
        <v>214</v>
      </c>
      <c r="C69" s="291" t="s">
        <v>163</v>
      </c>
      <c r="D69" s="295">
        <f>SUMIFS('7.  Persistence Report'!AQ$27:AQ$500,'7.  Persistence Report'!$D$27:$D$500,$B68,'7.  Persistence Report'!$C$27:$C$500,"&lt;&gt;Pre-2011 Programs Completed in 2011",'7.  Persistence Report'!$J$27:$J$500,"Adjustment",'7.  Persistence Report'!$H$27:$H$500,"&lt;=2011")</f>
        <v>0</v>
      </c>
      <c r="E69" s="295">
        <f>SUMIFS('7.  Persistence Report'!AR$27:AR$500,'7.  Persistence Report'!$D$27:$D$500,$B68,'7.  Persistence Report'!$C$27:$C$500,"&lt;&gt;Pre-2011 Programs Completed in 2011",'7.  Persistence Report'!$J$27:$J$500,"Adjustment",'7.  Persistence Report'!$H$27:$H$500,"&lt;=2011")</f>
        <v>0</v>
      </c>
      <c r="F69" s="295">
        <f>SUMIFS('7.  Persistence Report'!AS$27:AS$500,'7.  Persistence Report'!$D$27:$D$500,$B68,'7.  Persistence Report'!$C$27:$C$500,"&lt;&gt;Pre-2011 Programs Completed in 2011",'7.  Persistence Report'!$J$27:$J$500,"Adjustment",'7.  Persistence Report'!$H$27:$H$500,"&lt;=2011")</f>
        <v>0</v>
      </c>
      <c r="G69" s="295">
        <f>SUMIFS('7.  Persistence Report'!AT$27:AT$500,'7.  Persistence Report'!$D$27:$D$500,$B68,'7.  Persistence Report'!$C$27:$C$500,"&lt;&gt;Pre-2011 Programs Completed in 2011",'7.  Persistence Report'!$J$27:$J$500,"Adjustment",'7.  Persistence Report'!$H$27:$H$500,"&lt;=2011")</f>
        <v>0</v>
      </c>
      <c r="H69" s="295">
        <f>SUMIFS('7.  Persistence Report'!AU$27:AU$500,'7.  Persistence Report'!$D$27:$D$500,$B68,'7.  Persistence Report'!$C$27:$C$500,"&lt;&gt;Pre-2011 Programs Completed in 2011",'7.  Persistence Report'!$J$27:$J$500,"Adjustment",'7.  Persistence Report'!$H$27:$H$500,"&lt;=2011")</f>
        <v>0</v>
      </c>
      <c r="I69" s="295">
        <f>SUMIFS('7.  Persistence Report'!AV$27:AV$500,'7.  Persistence Report'!$D$27:$D$500,$B68,'7.  Persistence Report'!$C$27:$C$500,"&lt;&gt;Pre-2011 Programs Completed in 2011",'7.  Persistence Report'!$J$27:$J$500,"Adjustment",'7.  Persistence Report'!$H$27:$H$500,"&lt;=2011")</f>
        <v>0</v>
      </c>
      <c r="J69" s="295">
        <f>SUMIFS('7.  Persistence Report'!AW$27:AW$500,'7.  Persistence Report'!$D$27:$D$500,$B68,'7.  Persistence Report'!$C$27:$C$500,"&lt;&gt;Pre-2011 Programs Completed in 2011",'7.  Persistence Report'!$J$27:$J$500,"Adjustment",'7.  Persistence Report'!$H$27:$H$500,"&lt;=2011")</f>
        <v>0</v>
      </c>
      <c r="K69" s="295">
        <f>SUMIFS('7.  Persistence Report'!AX$27:AX$500,'7.  Persistence Report'!$D$27:$D$500,$B68,'7.  Persistence Report'!$C$27:$C$500,"&lt;&gt;Pre-2011 Programs Completed in 2011",'7.  Persistence Report'!$J$27:$J$500,"Adjustment",'7.  Persistence Report'!$H$27:$H$500,"&lt;=2011")</f>
        <v>0</v>
      </c>
      <c r="L69" s="295">
        <f>SUMIFS('7.  Persistence Report'!AY$27:AY$500,'7.  Persistence Report'!$D$27:$D$500,$B68,'7.  Persistence Report'!$C$27:$C$500,"&lt;&gt;Pre-2011 Programs Completed in 2011",'7.  Persistence Report'!$J$27:$J$500,"Adjustment",'7.  Persistence Report'!$H$27:$H$500,"&lt;=2011")</f>
        <v>0</v>
      </c>
      <c r="M69" s="295">
        <f>SUMIFS('7.  Persistence Report'!AZ$27:AZ$500,'7.  Persistence Report'!$D$27:$D$500,$B68,'7.  Persistence Report'!$C$27:$C$500,"&lt;&gt;Pre-2011 Programs Completed in 2011",'7.  Persistence Report'!$J$27:$J$500,"Adjustment",'7.  Persistence Report'!$H$27:$H$500,"&lt;=2011")</f>
        <v>0</v>
      </c>
      <c r="N69" s="291"/>
      <c r="O69" s="295">
        <f>SUMIFS('7.  Persistence Report'!M$27:M$500,'7.  Persistence Report'!$D$27:$D$500,$B68,'7.  Persistence Report'!$C$27:$C$500,"&lt;&gt;Pre-2011 Programs Completed in 2011",'7.  Persistence Report'!$J$27:$J$500,"Adjustment",'7.  Persistence Report'!$H$27:$H$500,"&lt;=2011")</f>
        <v>0</v>
      </c>
      <c r="P69" s="295">
        <f>SUMIFS('7.  Persistence Report'!N$27:N$500,'7.  Persistence Report'!$D$27:$D$500,$B68,'7.  Persistence Report'!$C$27:$C$500,"&lt;&gt;Pre-2011 Programs Completed in 2011",'7.  Persistence Report'!$J$27:$J$500,"Adjustment",'7.  Persistence Report'!$H$27:$H$500,"&lt;=2011")</f>
        <v>0</v>
      </c>
      <c r="Q69" s="295">
        <f>SUMIFS('7.  Persistence Report'!O$27:O$500,'7.  Persistence Report'!$D$27:$D$500,$B68,'7.  Persistence Report'!$C$27:$C$500,"&lt;&gt;Pre-2011 Programs Completed in 2011",'7.  Persistence Report'!$J$27:$J$500,"Adjustment",'7.  Persistence Report'!$H$27:$H$500,"&lt;=2011")</f>
        <v>0</v>
      </c>
      <c r="R69" s="295">
        <f>SUMIFS('7.  Persistence Report'!P$27:P$500,'7.  Persistence Report'!$D$27:$D$500,$B68,'7.  Persistence Report'!$C$27:$C$500,"&lt;&gt;Pre-2011 Programs Completed in 2011",'7.  Persistence Report'!$J$27:$J$500,"Adjustment",'7.  Persistence Report'!$H$27:$H$500,"&lt;=2011")</f>
        <v>0</v>
      </c>
      <c r="S69" s="295">
        <f>SUMIFS('7.  Persistence Report'!Q$27:Q$500,'7.  Persistence Report'!$D$27:$D$500,$B68,'7.  Persistence Report'!$C$27:$C$500,"&lt;&gt;Pre-2011 Programs Completed in 2011",'7.  Persistence Report'!$J$27:$J$500,"Adjustment",'7.  Persistence Report'!$H$27:$H$500,"&lt;=2011")</f>
        <v>0</v>
      </c>
      <c r="T69" s="295">
        <f>SUMIFS('7.  Persistence Report'!R$27:R$500,'7.  Persistence Report'!$D$27:$D$500,$B68,'7.  Persistence Report'!$C$27:$C$500,"&lt;&gt;Pre-2011 Programs Completed in 2011",'7.  Persistence Report'!$J$27:$J$500,"Adjustment",'7.  Persistence Report'!$H$27:$H$500,"&lt;=2011")</f>
        <v>0</v>
      </c>
      <c r="U69" s="295">
        <f>SUMIFS('7.  Persistence Report'!S$27:S$500,'7.  Persistence Report'!$D$27:$D$500,$B68,'7.  Persistence Report'!$C$27:$C$500,"&lt;&gt;Pre-2011 Programs Completed in 2011",'7.  Persistence Report'!$J$27:$J$500,"Adjustment",'7.  Persistence Report'!$H$27:$H$500,"&lt;=2011")</f>
        <v>0</v>
      </c>
      <c r="V69" s="295">
        <f>SUMIFS('7.  Persistence Report'!T$27:T$500,'7.  Persistence Report'!$D$27:$D$500,$B68,'7.  Persistence Report'!$C$27:$C$500,"&lt;&gt;Pre-2011 Programs Completed in 2011",'7.  Persistence Report'!$J$27:$J$500,"Adjustment",'7.  Persistence Report'!$H$27:$H$500,"&lt;=2011")</f>
        <v>0</v>
      </c>
      <c r="W69" s="295">
        <f>SUMIFS('7.  Persistence Report'!U$27:U$500,'7.  Persistence Report'!$D$27:$D$500,$B68,'7.  Persistence Report'!$C$27:$C$500,"&lt;&gt;Pre-2011 Programs Completed in 2011",'7.  Persistence Report'!$J$27:$J$500,"Adjustment",'7.  Persistence Report'!$H$27:$H$500,"&lt;=2011")</f>
        <v>0</v>
      </c>
      <c r="X69" s="295">
        <f>SUMIFS('7.  Persistence Report'!V$27:V$500,'7.  Persistence Report'!$D$27:$D$500,$B68,'7.  Persistence Report'!$C$27:$C$500,"&lt;&gt;Pre-2011 Programs Completed in 2011",'7.  Persistence Report'!$J$27:$J$500,"Adjustment",'7.  Persistence Report'!$H$27:$H$500,"&lt;=2011")</f>
        <v>0</v>
      </c>
      <c r="Y69" s="411">
        <f>Y68</f>
        <v>0</v>
      </c>
      <c r="Z69" s="411">
        <f>Z68</f>
        <v>1</v>
      </c>
      <c r="AA69" s="411">
        <f t="shared" ref="AA69:AL69" si="31">AA68</f>
        <v>1</v>
      </c>
      <c r="AB69" s="411">
        <f t="shared" si="31"/>
        <v>0</v>
      </c>
      <c r="AC69" s="411">
        <f t="shared" si="31"/>
        <v>0</v>
      </c>
      <c r="AD69" s="411">
        <f t="shared" si="31"/>
        <v>0</v>
      </c>
      <c r="AE69" s="411">
        <f t="shared" si="31"/>
        <v>0</v>
      </c>
      <c r="AF69" s="411">
        <f t="shared" si="31"/>
        <v>0</v>
      </c>
      <c r="AG69" s="411">
        <f t="shared" si="31"/>
        <v>0</v>
      </c>
      <c r="AH69" s="411">
        <f t="shared" si="31"/>
        <v>0</v>
      </c>
      <c r="AI69" s="411">
        <f t="shared" si="31"/>
        <v>0</v>
      </c>
      <c r="AJ69" s="411">
        <f t="shared" si="31"/>
        <v>0</v>
      </c>
      <c r="AK69" s="411">
        <f t="shared" si="31"/>
        <v>0</v>
      </c>
      <c r="AL69" s="411">
        <f t="shared" si="31"/>
        <v>0</v>
      </c>
      <c r="AM69" s="311"/>
    </row>
    <row r="70" spans="1:39" s="283" customFormat="1" ht="15.5" outlineLevel="1">
      <c r="A70" s="508"/>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5" outlineLevel="1">
      <c r="A71" s="508">
        <v>17</v>
      </c>
      <c r="B71" s="314" t="s">
        <v>9</v>
      </c>
      <c r="C71" s="291" t="s">
        <v>25</v>
      </c>
      <c r="D71" s="295">
        <f>SUMIFS('7.  Persistence Report'!AQ$27:AQ$500,'7.  Persistence Report'!$D$27:$D$500,$B71,'7.  Persistence Report'!$C$27:$C$500,"&lt;&gt;Pre-2011 Programs Completed in 2011",'7.  Persistence Report'!$J$27:$J$500,"&lt;&gt;Adjustment",'7.  Persistence Report'!$H$27:$H$500,"&lt;=2011")</f>
        <v>0</v>
      </c>
      <c r="E71" s="295">
        <f>SUMIFS('7.  Persistence Report'!AR$27:AR$500,'7.  Persistence Report'!$D$27:$D$500,$B71,'7.  Persistence Report'!$C$27:$C$500,"&lt;&gt;Pre-2011 Programs Completed in 2011",'7.  Persistence Report'!$J$27:$J$500,"&lt;&gt;Adjustment",'7.  Persistence Report'!$H$27:$H$500,"&lt;=2011")</f>
        <v>0</v>
      </c>
      <c r="F71" s="295">
        <f>SUMIFS('7.  Persistence Report'!AS$27:AS$500,'7.  Persistence Report'!$D$27:$D$500,$B71,'7.  Persistence Report'!$C$27:$C$500,"&lt;&gt;Pre-2011 Programs Completed in 2011",'7.  Persistence Report'!$J$27:$J$500,"&lt;&gt;Adjustment",'7.  Persistence Report'!$H$27:$H$500,"&lt;=2011")</f>
        <v>0</v>
      </c>
      <c r="G71" s="295">
        <f>SUMIFS('7.  Persistence Report'!AT$27:AT$500,'7.  Persistence Report'!$D$27:$D$500,$B71,'7.  Persistence Report'!$C$27:$C$500,"&lt;&gt;Pre-2011 Programs Completed in 2011",'7.  Persistence Report'!$J$27:$J$500,"&lt;&gt;Adjustment",'7.  Persistence Report'!$H$27:$H$500,"&lt;=2011")</f>
        <v>0</v>
      </c>
      <c r="H71" s="295">
        <f>SUMIFS('7.  Persistence Report'!AU$27:AU$500,'7.  Persistence Report'!$D$27:$D$500,$B71,'7.  Persistence Report'!$C$27:$C$500,"&lt;&gt;Pre-2011 Programs Completed in 2011",'7.  Persistence Report'!$J$27:$J$500,"&lt;&gt;Adjustment",'7.  Persistence Report'!$H$27:$H$500,"&lt;=2011")</f>
        <v>0</v>
      </c>
      <c r="I71" s="295">
        <f>SUMIFS('7.  Persistence Report'!AV$27:AV$500,'7.  Persistence Report'!$D$27:$D$500,$B71,'7.  Persistence Report'!$C$27:$C$500,"&lt;&gt;Pre-2011 Programs Completed in 2011",'7.  Persistence Report'!$J$27:$J$500,"&lt;&gt;Adjustment",'7.  Persistence Report'!$H$27:$H$500,"&lt;=2011")</f>
        <v>0</v>
      </c>
      <c r="J71" s="295">
        <f>SUMIFS('7.  Persistence Report'!AW$27:AW$500,'7.  Persistence Report'!$D$27:$D$500,$B71,'7.  Persistence Report'!$C$27:$C$500,"&lt;&gt;Pre-2011 Programs Completed in 2011",'7.  Persistence Report'!$J$27:$J$500,"&lt;&gt;Adjustment",'7.  Persistence Report'!$H$27:$H$500,"&lt;=2011")</f>
        <v>0</v>
      </c>
      <c r="K71" s="295">
        <f>SUMIFS('7.  Persistence Report'!AX$27:AX$500,'7.  Persistence Report'!$D$27:$D$500,$B71,'7.  Persistence Report'!$C$27:$C$500,"&lt;&gt;Pre-2011 Programs Completed in 2011",'7.  Persistence Report'!$J$27:$J$500,"&lt;&gt;Adjustment",'7.  Persistence Report'!$H$27:$H$500,"&lt;=2011")</f>
        <v>0</v>
      </c>
      <c r="L71" s="295">
        <f>SUMIFS('7.  Persistence Report'!AY$27:AY$500,'7.  Persistence Report'!$D$27:$D$500,$B71,'7.  Persistence Report'!$C$27:$C$500,"&lt;&gt;Pre-2011 Programs Completed in 2011",'7.  Persistence Report'!$J$27:$J$500,"&lt;&gt;Adjustment",'7.  Persistence Report'!$H$27:$H$500,"&lt;=2011")</f>
        <v>0</v>
      </c>
      <c r="M71" s="295">
        <f>SUMIFS('7.  Persistence Report'!AZ$27:AZ$500,'7.  Persistence Report'!$D$27:$D$500,$B71,'7.  Persistence Report'!$C$27:$C$500,"&lt;&gt;Pre-2011 Programs Completed in 2011",'7.  Persistence Report'!$J$27:$J$500,"&lt;&gt;Adjustment",'7.  Persistence Report'!$H$27:$H$500,"&lt;=2011")</f>
        <v>0</v>
      </c>
      <c r="N71" s="291"/>
      <c r="O71" s="295">
        <f>SUMIFS('7.  Persistence Report'!L$27:L$500,'7.  Persistence Report'!$D$27:$D$500,$B71,'7.  Persistence Report'!$C$27:$C$500,"&lt;&gt;Pre-2011 Programs Completed in 2011",'7.  Persistence Report'!$J$27:$J$500,"&lt;&gt;Adjustment",'7.  Persistence Report'!$H$27:$H$500,"&lt;=2011")</f>
        <v>0</v>
      </c>
      <c r="P71" s="295">
        <f>SUMIFS('7.  Persistence Report'!M$27:M$500,'7.  Persistence Report'!$D$27:$D$500,$B71,'7.  Persistence Report'!$C$27:$C$500,"&lt;&gt;Pre-2011 Programs Completed in 2011",'7.  Persistence Report'!$J$27:$J$500,"&lt;&gt;Adjustment",'7.  Persistence Report'!$H$27:$H$500,"&lt;=2011")</f>
        <v>0</v>
      </c>
      <c r="Q71" s="295">
        <f>SUMIFS('7.  Persistence Report'!N$27:N$500,'7.  Persistence Report'!$D$27:$D$500,$B71,'7.  Persistence Report'!$C$27:$C$500,"&lt;&gt;Pre-2011 Programs Completed in 2011",'7.  Persistence Report'!$J$27:$J$500,"&lt;&gt;Adjustment",'7.  Persistence Report'!$H$27:$H$500,"&lt;=2011")</f>
        <v>0</v>
      </c>
      <c r="R71" s="295">
        <f>SUMIFS('7.  Persistence Report'!O$27:O$500,'7.  Persistence Report'!$D$27:$D$500,$B71,'7.  Persistence Report'!$C$27:$C$500,"&lt;&gt;Pre-2011 Programs Completed in 2011",'7.  Persistence Report'!$J$27:$J$500,"&lt;&gt;Adjustment",'7.  Persistence Report'!$H$27:$H$500,"&lt;=2011")</f>
        <v>0</v>
      </c>
      <c r="S71" s="295">
        <f>SUMIFS('7.  Persistence Report'!P$27:P$500,'7.  Persistence Report'!$D$27:$D$500,$B71,'7.  Persistence Report'!$C$27:$C$500,"&lt;&gt;Pre-2011 Programs Completed in 2011",'7.  Persistence Report'!$J$27:$J$500,"&lt;&gt;Adjustment",'7.  Persistence Report'!$H$27:$H$500,"&lt;=2011")</f>
        <v>0</v>
      </c>
      <c r="T71" s="295">
        <f>SUMIFS('7.  Persistence Report'!Q$27:Q$500,'7.  Persistence Report'!$D$27:$D$500,$B71,'7.  Persistence Report'!$C$27:$C$500,"&lt;&gt;Pre-2011 Programs Completed in 2011",'7.  Persistence Report'!$J$27:$J$500,"&lt;&gt;Adjustment",'7.  Persistence Report'!$H$27:$H$500,"&lt;=2011")</f>
        <v>0</v>
      </c>
      <c r="U71" s="295">
        <f>SUMIFS('7.  Persistence Report'!R$27:R$500,'7.  Persistence Report'!$D$27:$D$500,$B71,'7.  Persistence Report'!$C$27:$C$500,"&lt;&gt;Pre-2011 Programs Completed in 2011",'7.  Persistence Report'!$J$27:$J$500,"&lt;&gt;Adjustment",'7.  Persistence Report'!$H$27:$H$500,"&lt;=2011")</f>
        <v>0</v>
      </c>
      <c r="V71" s="295">
        <f>SUMIFS('7.  Persistence Report'!S$27:S$500,'7.  Persistence Report'!$D$27:$D$500,$B71,'7.  Persistence Report'!$C$27:$C$500,"&lt;&gt;Pre-2011 Programs Completed in 2011",'7.  Persistence Report'!$J$27:$J$500,"&lt;&gt;Adjustment",'7.  Persistence Report'!$H$27:$H$500,"&lt;=2011")</f>
        <v>0</v>
      </c>
      <c r="W71" s="295">
        <f>SUMIFS('7.  Persistence Report'!T$27:T$500,'7.  Persistence Report'!$D$27:$D$500,$B71,'7.  Persistence Report'!$C$27:$C$500,"&lt;&gt;Pre-2011 Programs Completed in 2011",'7.  Persistence Report'!$J$27:$J$500,"&lt;&gt;Adjustment",'7.  Persistence Report'!$H$27:$H$500,"&lt;=2011")</f>
        <v>0</v>
      </c>
      <c r="X71" s="295">
        <f>SUMIFS('7.  Persistence Report'!U$27:U$500,'7.  Persistence Report'!$D$27:$D$500,$B71,'7.  Persistence Report'!$C$27:$C$500,"&lt;&gt;Pre-2011 Programs Completed in 2011",'7.  Persistence Report'!$J$27:$J$500,"&lt;&gt;Adjustment",'7.  Persistence Report'!$H$27:$H$500,"&lt;=2011")</f>
        <v>0</v>
      </c>
      <c r="Y71" s="410">
        <f>Y328</f>
        <v>0</v>
      </c>
      <c r="Z71" s="410">
        <f t="shared" ref="Z71:AA71" si="32">Z328</f>
        <v>0</v>
      </c>
      <c r="AA71" s="410">
        <f t="shared" si="32"/>
        <v>0</v>
      </c>
      <c r="AB71" s="415"/>
      <c r="AC71" s="415"/>
      <c r="AD71" s="415"/>
      <c r="AE71" s="415"/>
      <c r="AF71" s="415"/>
      <c r="AG71" s="415"/>
      <c r="AH71" s="415"/>
      <c r="AI71" s="415"/>
      <c r="AJ71" s="415"/>
      <c r="AK71" s="415"/>
      <c r="AL71" s="415"/>
      <c r="AM71" s="296">
        <f>SUM(Y71:AL71)</f>
        <v>0</v>
      </c>
    </row>
    <row r="72" spans="1:39" s="283" customFormat="1" ht="15.5" outlineLevel="1">
      <c r="A72" s="508"/>
      <c r="B72" s="315" t="s">
        <v>214</v>
      </c>
      <c r="C72" s="291" t="s">
        <v>163</v>
      </c>
      <c r="D72" s="295">
        <f>SUMIFS('7.  Persistence Report'!AQ$27:AQ$500,'7.  Persistence Report'!$D$27:$D$500,$B71,'7.  Persistence Report'!$C$27:$C$500,"&lt;&gt;Pre-2011 Programs Completed in 2011",'7.  Persistence Report'!$J$27:$J$500,"Adjustment",'7.  Persistence Report'!$H$27:$H$500,"&lt;=2011")</f>
        <v>0</v>
      </c>
      <c r="E72" s="295">
        <f>SUMIFS('7.  Persistence Report'!AR$27:AR$500,'7.  Persistence Report'!$D$27:$D$500,$B71,'7.  Persistence Report'!$C$27:$C$500,"&lt;&gt;Pre-2011 Programs Completed in 2011",'7.  Persistence Report'!$J$27:$J$500,"Adjustment",'7.  Persistence Report'!$H$27:$H$500,"&lt;=2011")</f>
        <v>0</v>
      </c>
      <c r="F72" s="295">
        <f>SUMIFS('7.  Persistence Report'!AS$27:AS$500,'7.  Persistence Report'!$D$27:$D$500,$B71,'7.  Persistence Report'!$C$27:$C$500,"&lt;&gt;Pre-2011 Programs Completed in 2011",'7.  Persistence Report'!$J$27:$J$500,"Adjustment",'7.  Persistence Report'!$H$27:$H$500,"&lt;=2011")</f>
        <v>0</v>
      </c>
      <c r="G72" s="295">
        <f>SUMIFS('7.  Persistence Report'!AT$27:AT$500,'7.  Persistence Report'!$D$27:$D$500,$B71,'7.  Persistence Report'!$C$27:$C$500,"&lt;&gt;Pre-2011 Programs Completed in 2011",'7.  Persistence Report'!$J$27:$J$500,"Adjustment",'7.  Persistence Report'!$H$27:$H$500,"&lt;=2011")</f>
        <v>0</v>
      </c>
      <c r="H72" s="295">
        <f>SUMIFS('7.  Persistence Report'!AU$27:AU$500,'7.  Persistence Report'!$D$27:$D$500,$B71,'7.  Persistence Report'!$C$27:$C$500,"&lt;&gt;Pre-2011 Programs Completed in 2011",'7.  Persistence Report'!$J$27:$J$500,"Adjustment",'7.  Persistence Report'!$H$27:$H$500,"&lt;=2011")</f>
        <v>0</v>
      </c>
      <c r="I72" s="295">
        <f>SUMIFS('7.  Persistence Report'!AV$27:AV$500,'7.  Persistence Report'!$D$27:$D$500,$B71,'7.  Persistence Report'!$C$27:$C$500,"&lt;&gt;Pre-2011 Programs Completed in 2011",'7.  Persistence Report'!$J$27:$J$500,"Adjustment",'7.  Persistence Report'!$H$27:$H$500,"&lt;=2011")</f>
        <v>0</v>
      </c>
      <c r="J72" s="295">
        <f>SUMIFS('7.  Persistence Report'!AW$27:AW$500,'7.  Persistence Report'!$D$27:$D$500,$B71,'7.  Persistence Report'!$C$27:$C$500,"&lt;&gt;Pre-2011 Programs Completed in 2011",'7.  Persistence Report'!$J$27:$J$500,"Adjustment",'7.  Persistence Report'!$H$27:$H$500,"&lt;=2011")</f>
        <v>0</v>
      </c>
      <c r="K72" s="295">
        <f>SUMIFS('7.  Persistence Report'!AX$27:AX$500,'7.  Persistence Report'!$D$27:$D$500,$B71,'7.  Persistence Report'!$C$27:$C$500,"&lt;&gt;Pre-2011 Programs Completed in 2011",'7.  Persistence Report'!$J$27:$J$500,"Adjustment",'7.  Persistence Report'!$H$27:$H$500,"&lt;=2011")</f>
        <v>0</v>
      </c>
      <c r="L72" s="295">
        <f>SUMIFS('7.  Persistence Report'!AY$27:AY$500,'7.  Persistence Report'!$D$27:$D$500,$B71,'7.  Persistence Report'!$C$27:$C$500,"&lt;&gt;Pre-2011 Programs Completed in 2011",'7.  Persistence Report'!$J$27:$J$500,"Adjustment",'7.  Persistence Report'!$H$27:$H$500,"&lt;=2011")</f>
        <v>0</v>
      </c>
      <c r="M72" s="295">
        <f>SUMIFS('7.  Persistence Report'!AZ$27:AZ$500,'7.  Persistence Report'!$D$27:$D$500,$B71,'7.  Persistence Report'!$C$27:$C$500,"&lt;&gt;Pre-2011 Programs Completed in 2011",'7.  Persistence Report'!$J$27:$J$500,"Adjustment",'7.  Persistence Report'!$H$27:$H$500,"&lt;=2011")</f>
        <v>0</v>
      </c>
      <c r="N72" s="291"/>
      <c r="O72" s="295">
        <f>SUMIFS('7.  Persistence Report'!M$27:M$500,'7.  Persistence Report'!$D$27:$D$500,$B71,'7.  Persistence Report'!$C$27:$C$500,"&lt;&gt;Pre-2011 Programs Completed in 2011",'7.  Persistence Report'!$J$27:$J$500,"Adjustment",'7.  Persistence Report'!$H$27:$H$500,"&lt;=2011")</f>
        <v>0</v>
      </c>
      <c r="P72" s="295">
        <f>SUMIFS('7.  Persistence Report'!N$27:N$500,'7.  Persistence Report'!$D$27:$D$500,$B71,'7.  Persistence Report'!$C$27:$C$500,"&lt;&gt;Pre-2011 Programs Completed in 2011",'7.  Persistence Report'!$J$27:$J$500,"Adjustment",'7.  Persistence Report'!$H$27:$H$500,"&lt;=2011")</f>
        <v>0</v>
      </c>
      <c r="Q72" s="295">
        <f>SUMIFS('7.  Persistence Report'!O$27:O$500,'7.  Persistence Report'!$D$27:$D$500,$B71,'7.  Persistence Report'!$C$27:$C$500,"&lt;&gt;Pre-2011 Programs Completed in 2011",'7.  Persistence Report'!$J$27:$J$500,"Adjustment",'7.  Persistence Report'!$H$27:$H$500,"&lt;=2011")</f>
        <v>749.28908260000003</v>
      </c>
      <c r="R72" s="295">
        <f>SUMIFS('7.  Persistence Report'!P$27:P$500,'7.  Persistence Report'!$D$27:$D$500,$B71,'7.  Persistence Report'!$C$27:$C$500,"&lt;&gt;Pre-2011 Programs Completed in 2011",'7.  Persistence Report'!$J$27:$J$500,"Adjustment",'7.  Persistence Report'!$H$27:$H$500,"&lt;=2011")</f>
        <v>0</v>
      </c>
      <c r="S72" s="295">
        <f>SUMIFS('7.  Persistence Report'!Q$27:Q$500,'7.  Persistence Report'!$D$27:$D$500,$B71,'7.  Persistence Report'!$C$27:$C$500,"&lt;&gt;Pre-2011 Programs Completed in 2011",'7.  Persistence Report'!$J$27:$J$500,"Adjustment",'7.  Persistence Report'!$H$27:$H$500,"&lt;=2011")</f>
        <v>0</v>
      </c>
      <c r="T72" s="295">
        <f>SUMIFS('7.  Persistence Report'!R$27:R$500,'7.  Persistence Report'!$D$27:$D$500,$B71,'7.  Persistence Report'!$C$27:$C$500,"&lt;&gt;Pre-2011 Programs Completed in 2011",'7.  Persistence Report'!$J$27:$J$500,"Adjustment",'7.  Persistence Report'!$H$27:$H$500,"&lt;=2011")</f>
        <v>0</v>
      </c>
      <c r="U72" s="295">
        <f>SUMIFS('7.  Persistence Report'!S$27:S$500,'7.  Persistence Report'!$D$27:$D$500,$B71,'7.  Persistence Report'!$C$27:$C$500,"&lt;&gt;Pre-2011 Programs Completed in 2011",'7.  Persistence Report'!$J$27:$J$500,"Adjustment",'7.  Persistence Report'!$H$27:$H$500,"&lt;=2011")</f>
        <v>0</v>
      </c>
      <c r="V72" s="295">
        <f>SUMIFS('7.  Persistence Report'!T$27:T$500,'7.  Persistence Report'!$D$27:$D$500,$B71,'7.  Persistence Report'!$C$27:$C$500,"&lt;&gt;Pre-2011 Programs Completed in 2011",'7.  Persistence Report'!$J$27:$J$500,"Adjustment",'7.  Persistence Report'!$H$27:$H$500,"&lt;=2011")</f>
        <v>0</v>
      </c>
      <c r="W72" s="295">
        <f>SUMIFS('7.  Persistence Report'!U$27:U$500,'7.  Persistence Report'!$D$27:$D$500,$B71,'7.  Persistence Report'!$C$27:$C$500,"&lt;&gt;Pre-2011 Programs Completed in 2011",'7.  Persistence Report'!$J$27:$J$500,"Adjustment",'7.  Persistence Report'!$H$27:$H$500,"&lt;=2011")</f>
        <v>0</v>
      </c>
      <c r="X72" s="295">
        <f>SUMIFS('7.  Persistence Report'!V$27:V$500,'7.  Persistence Report'!$D$27:$D$500,$B71,'7.  Persistence Report'!$C$27:$C$500,"&lt;&gt;Pre-2011 Programs Completed in 2011",'7.  Persistence Report'!$J$27:$J$500,"Adjustment",'7.  Persistence Report'!$H$27:$H$500,"&lt;=2011")</f>
        <v>0</v>
      </c>
      <c r="Y72" s="411">
        <f>Y71</f>
        <v>0</v>
      </c>
      <c r="Z72" s="411">
        <f>Z71</f>
        <v>0</v>
      </c>
      <c r="AA72" s="411">
        <f t="shared" ref="AA72:AL72" si="33">AA71</f>
        <v>0</v>
      </c>
      <c r="AB72" s="411">
        <f t="shared" si="33"/>
        <v>0</v>
      </c>
      <c r="AC72" s="411">
        <f t="shared" si="33"/>
        <v>0</v>
      </c>
      <c r="AD72" s="411">
        <f t="shared" si="33"/>
        <v>0</v>
      </c>
      <c r="AE72" s="411">
        <f t="shared" si="33"/>
        <v>0</v>
      </c>
      <c r="AF72" s="411">
        <f t="shared" si="33"/>
        <v>0</v>
      </c>
      <c r="AG72" s="411">
        <f t="shared" si="33"/>
        <v>0</v>
      </c>
      <c r="AH72" s="411">
        <f t="shared" si="33"/>
        <v>0</v>
      </c>
      <c r="AI72" s="411">
        <f t="shared" si="33"/>
        <v>0</v>
      </c>
      <c r="AJ72" s="411">
        <f t="shared" si="33"/>
        <v>0</v>
      </c>
      <c r="AK72" s="411">
        <f t="shared" si="33"/>
        <v>0</v>
      </c>
      <c r="AL72" s="411">
        <f t="shared" si="33"/>
        <v>0</v>
      </c>
      <c r="AM72" s="311"/>
    </row>
    <row r="73" spans="1:39" s="283" customFormat="1" ht="15.5" outlineLevel="1">
      <c r="A73" s="508"/>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5" outlineLevel="1">
      <c r="A74" s="509"/>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5" outlineLevel="1">
      <c r="A75" s="508">
        <v>18</v>
      </c>
      <c r="B75" s="315" t="s">
        <v>11</v>
      </c>
      <c r="C75" s="291" t="s">
        <v>25</v>
      </c>
      <c r="D75" s="295">
        <f>SUMIFS('7.  Persistence Report'!AQ$27:AQ$500,'7.  Persistence Report'!$D$27:$D$500,$B75,'7.  Persistence Report'!$C$27:$C$500,"&lt;&gt;Pre-2011 Programs Completed in 2011",'7.  Persistence Report'!$J$27:$J$500,"&lt;&gt;Adjustment",'7.  Persistence Report'!$H$27:$H$500,"&lt;=2011")</f>
        <v>0</v>
      </c>
      <c r="E75" s="295">
        <f>SUMIFS('7.  Persistence Report'!AR$27:AR$500,'7.  Persistence Report'!$D$27:$D$500,$B75,'7.  Persistence Report'!$C$27:$C$500,"&lt;&gt;Pre-2011 Programs Completed in 2011",'7.  Persistence Report'!$J$27:$J$500,"&lt;&gt;Adjustment",'7.  Persistence Report'!$H$27:$H$500,"&lt;=2011")</f>
        <v>0</v>
      </c>
      <c r="F75" s="295">
        <f>SUMIFS('7.  Persistence Report'!AS$27:AS$500,'7.  Persistence Report'!$D$27:$D$500,$B75,'7.  Persistence Report'!$C$27:$C$500,"&lt;&gt;Pre-2011 Programs Completed in 2011",'7.  Persistence Report'!$J$27:$J$500,"&lt;&gt;Adjustment",'7.  Persistence Report'!$H$27:$H$500,"&lt;=2011")</f>
        <v>0</v>
      </c>
      <c r="G75" s="295">
        <f>SUMIFS('7.  Persistence Report'!AT$27:AT$500,'7.  Persistence Report'!$D$27:$D$500,$B75,'7.  Persistence Report'!$C$27:$C$500,"&lt;&gt;Pre-2011 Programs Completed in 2011",'7.  Persistence Report'!$J$27:$J$500,"&lt;&gt;Adjustment",'7.  Persistence Report'!$H$27:$H$500,"&lt;=2011")</f>
        <v>0</v>
      </c>
      <c r="H75" s="295">
        <f>SUMIFS('7.  Persistence Report'!AU$27:AU$500,'7.  Persistence Report'!$D$27:$D$500,$B75,'7.  Persistence Report'!$C$27:$C$500,"&lt;&gt;Pre-2011 Programs Completed in 2011",'7.  Persistence Report'!$J$27:$J$500,"&lt;&gt;Adjustment",'7.  Persistence Report'!$H$27:$H$500,"&lt;=2011")</f>
        <v>0</v>
      </c>
      <c r="I75" s="295">
        <f>SUMIFS('7.  Persistence Report'!AV$27:AV$500,'7.  Persistence Report'!$D$27:$D$500,$B75,'7.  Persistence Report'!$C$27:$C$500,"&lt;&gt;Pre-2011 Programs Completed in 2011",'7.  Persistence Report'!$J$27:$J$500,"&lt;&gt;Adjustment",'7.  Persistence Report'!$H$27:$H$500,"&lt;=2011")</f>
        <v>0</v>
      </c>
      <c r="J75" s="295">
        <f>SUMIFS('7.  Persistence Report'!AW$27:AW$500,'7.  Persistence Report'!$D$27:$D$500,$B75,'7.  Persistence Report'!$C$27:$C$500,"&lt;&gt;Pre-2011 Programs Completed in 2011",'7.  Persistence Report'!$J$27:$J$500,"&lt;&gt;Adjustment",'7.  Persistence Report'!$H$27:$H$500,"&lt;=2011")</f>
        <v>0</v>
      </c>
      <c r="K75" s="295">
        <f>SUMIFS('7.  Persistence Report'!AX$27:AX$500,'7.  Persistence Report'!$D$27:$D$500,$B75,'7.  Persistence Report'!$C$27:$C$500,"&lt;&gt;Pre-2011 Programs Completed in 2011",'7.  Persistence Report'!$J$27:$J$500,"&lt;&gt;Adjustment",'7.  Persistence Report'!$H$27:$H$500,"&lt;=2011")</f>
        <v>0</v>
      </c>
      <c r="L75" s="295">
        <f>SUMIFS('7.  Persistence Report'!AY$27:AY$500,'7.  Persistence Report'!$D$27:$D$500,$B75,'7.  Persistence Report'!$C$27:$C$500,"&lt;&gt;Pre-2011 Programs Completed in 2011",'7.  Persistence Report'!$J$27:$J$500,"&lt;&gt;Adjustment",'7.  Persistence Report'!$H$27:$H$500,"&lt;=2011")</f>
        <v>0</v>
      </c>
      <c r="M75" s="295">
        <f>SUMIFS('7.  Persistence Report'!AZ$27:AZ$500,'7.  Persistence Report'!$D$27:$D$500,$B75,'7.  Persistence Report'!$C$27:$C$500,"&lt;&gt;Pre-2011 Programs Completed in 2011",'7.  Persistence Report'!$J$27:$J$500,"&lt;&gt;Adjustment",'7.  Persistence Report'!$H$27:$H$500,"&lt;=2011")</f>
        <v>0</v>
      </c>
      <c r="N75" s="295">
        <v>12</v>
      </c>
      <c r="O75" s="295">
        <f>SUMIFS('7.  Persistence Report'!L$27:L$500,'7.  Persistence Report'!$D$27:$D$500,$B75,'7.  Persistence Report'!$C$27:$C$500,"&lt;&gt;Pre-2011 Programs Completed in 2011",'7.  Persistence Report'!$J$27:$J$500,"&lt;&gt;Adjustment",'7.  Persistence Report'!$H$27:$H$500,"&lt;=2011")</f>
        <v>0</v>
      </c>
      <c r="P75" s="295">
        <f>SUMIFS('7.  Persistence Report'!M$27:M$500,'7.  Persistence Report'!$D$27:$D$500,$B75,'7.  Persistence Report'!$C$27:$C$500,"&lt;&gt;Pre-2011 Programs Completed in 2011",'7.  Persistence Report'!$J$27:$J$500,"&lt;&gt;Adjustment",'7.  Persistence Report'!$H$27:$H$500,"&lt;=2011")</f>
        <v>0</v>
      </c>
      <c r="Q75" s="295">
        <f>SUMIFS('7.  Persistence Report'!N$27:N$500,'7.  Persistence Report'!$D$27:$D$500,$B75,'7.  Persistence Report'!$C$27:$C$500,"&lt;&gt;Pre-2011 Programs Completed in 2011",'7.  Persistence Report'!$J$27:$J$500,"&lt;&gt;Adjustment",'7.  Persistence Report'!$H$27:$H$500,"&lt;=2011")</f>
        <v>0</v>
      </c>
      <c r="R75" s="295">
        <f>SUMIFS('7.  Persistence Report'!O$27:O$500,'7.  Persistence Report'!$D$27:$D$500,$B75,'7.  Persistence Report'!$C$27:$C$500,"&lt;&gt;Pre-2011 Programs Completed in 2011",'7.  Persistence Report'!$J$27:$J$500,"&lt;&gt;Adjustment",'7.  Persistence Report'!$H$27:$H$500,"&lt;=2011")</f>
        <v>0</v>
      </c>
      <c r="S75" s="295">
        <f>SUMIFS('7.  Persistence Report'!P$27:P$500,'7.  Persistence Report'!$D$27:$D$500,$B75,'7.  Persistence Report'!$C$27:$C$500,"&lt;&gt;Pre-2011 Programs Completed in 2011",'7.  Persistence Report'!$J$27:$J$500,"&lt;&gt;Adjustment",'7.  Persistence Report'!$H$27:$H$500,"&lt;=2011")</f>
        <v>0</v>
      </c>
      <c r="T75" s="295">
        <f>SUMIFS('7.  Persistence Report'!Q$27:Q$500,'7.  Persistence Report'!$D$27:$D$500,$B75,'7.  Persistence Report'!$C$27:$C$500,"&lt;&gt;Pre-2011 Programs Completed in 2011",'7.  Persistence Report'!$J$27:$J$500,"&lt;&gt;Adjustment",'7.  Persistence Report'!$H$27:$H$500,"&lt;=2011")</f>
        <v>0</v>
      </c>
      <c r="U75" s="295">
        <f>SUMIFS('7.  Persistence Report'!R$27:R$500,'7.  Persistence Report'!$D$27:$D$500,$B75,'7.  Persistence Report'!$C$27:$C$500,"&lt;&gt;Pre-2011 Programs Completed in 2011",'7.  Persistence Report'!$J$27:$J$500,"&lt;&gt;Adjustment",'7.  Persistence Report'!$H$27:$H$500,"&lt;=2011")</f>
        <v>0</v>
      </c>
      <c r="V75" s="295">
        <f>SUMIFS('7.  Persistence Report'!S$27:S$500,'7.  Persistence Report'!$D$27:$D$500,$B75,'7.  Persistence Report'!$C$27:$C$500,"&lt;&gt;Pre-2011 Programs Completed in 2011",'7.  Persistence Report'!$J$27:$J$500,"&lt;&gt;Adjustment",'7.  Persistence Report'!$H$27:$H$500,"&lt;=2011")</f>
        <v>0</v>
      </c>
      <c r="W75" s="295">
        <f>SUMIFS('7.  Persistence Report'!T$27:T$500,'7.  Persistence Report'!$D$27:$D$500,$B75,'7.  Persistence Report'!$C$27:$C$500,"&lt;&gt;Pre-2011 Programs Completed in 2011",'7.  Persistence Report'!$J$27:$J$500,"&lt;&gt;Adjustment",'7.  Persistence Report'!$H$27:$H$500,"&lt;=2011")</f>
        <v>0</v>
      </c>
      <c r="X75" s="295">
        <f>SUMIFS('7.  Persistence Report'!U$27:U$500,'7.  Persistence Report'!$D$27:$D$500,$B75,'7.  Persistence Report'!$C$27:$C$500,"&lt;&gt;Pre-2011 Programs Completed in 2011",'7.  Persistence Report'!$J$27:$J$500,"&lt;&gt;Adjustment",'7.  Persistence Report'!$H$27:$H$500,"&lt;=2011")</f>
        <v>0</v>
      </c>
      <c r="Y75" s="410">
        <f>Y332</f>
        <v>0</v>
      </c>
      <c r="Z75" s="410">
        <f t="shared" ref="Z75:AA75" si="34">Z332</f>
        <v>0</v>
      </c>
      <c r="AA75" s="410">
        <f t="shared" si="34"/>
        <v>1</v>
      </c>
      <c r="AB75" s="415"/>
      <c r="AC75" s="415"/>
      <c r="AD75" s="415"/>
      <c r="AE75" s="415"/>
      <c r="AF75" s="415"/>
      <c r="AG75" s="415"/>
      <c r="AH75" s="415"/>
      <c r="AI75" s="415"/>
      <c r="AJ75" s="415"/>
      <c r="AK75" s="415"/>
      <c r="AL75" s="415"/>
      <c r="AM75" s="296">
        <f>SUM(Y75:AL75)</f>
        <v>1</v>
      </c>
    </row>
    <row r="76" spans="1:39" s="283" customFormat="1" ht="15.5" outlineLevel="1">
      <c r="A76" s="508"/>
      <c r="B76" s="315" t="s">
        <v>214</v>
      </c>
      <c r="C76" s="291" t="s">
        <v>163</v>
      </c>
      <c r="D76" s="295">
        <f>SUMIFS('7.  Persistence Report'!AQ$27:AQ$500,'7.  Persistence Report'!$D$27:$D$500,$B75,'7.  Persistence Report'!$C$27:$C$500,"&lt;&gt;Pre-2011 Programs Completed in 2011",'7.  Persistence Report'!$J$27:$J$500,"Adjustment",'7.  Persistence Report'!$H$27:$H$500,"&lt;=2011")</f>
        <v>0</v>
      </c>
      <c r="E76" s="295">
        <f>SUMIFS('7.  Persistence Report'!AR$27:AR$500,'7.  Persistence Report'!$D$27:$D$500,$B75,'7.  Persistence Report'!$C$27:$C$500,"&lt;&gt;Pre-2011 Programs Completed in 2011",'7.  Persistence Report'!$J$27:$J$500,"Adjustment",'7.  Persistence Report'!$H$27:$H$500,"&lt;=2011")</f>
        <v>0</v>
      </c>
      <c r="F76" s="295">
        <f>SUMIFS('7.  Persistence Report'!AS$27:AS$500,'7.  Persistence Report'!$D$27:$D$500,$B75,'7.  Persistence Report'!$C$27:$C$500,"&lt;&gt;Pre-2011 Programs Completed in 2011",'7.  Persistence Report'!$J$27:$J$500,"Adjustment",'7.  Persistence Report'!$H$27:$H$500,"&lt;=2011")</f>
        <v>0</v>
      </c>
      <c r="G76" s="295">
        <f>SUMIFS('7.  Persistence Report'!AT$27:AT$500,'7.  Persistence Report'!$D$27:$D$500,$B75,'7.  Persistence Report'!$C$27:$C$500,"&lt;&gt;Pre-2011 Programs Completed in 2011",'7.  Persistence Report'!$J$27:$J$500,"Adjustment",'7.  Persistence Report'!$H$27:$H$500,"&lt;=2011")</f>
        <v>0</v>
      </c>
      <c r="H76" s="295">
        <f>SUMIFS('7.  Persistence Report'!AU$27:AU$500,'7.  Persistence Report'!$D$27:$D$500,$B75,'7.  Persistence Report'!$C$27:$C$500,"&lt;&gt;Pre-2011 Programs Completed in 2011",'7.  Persistence Report'!$J$27:$J$500,"Adjustment",'7.  Persistence Report'!$H$27:$H$500,"&lt;=2011")</f>
        <v>0</v>
      </c>
      <c r="I76" s="295">
        <f>SUMIFS('7.  Persistence Report'!AV$27:AV$500,'7.  Persistence Report'!$D$27:$D$500,$B75,'7.  Persistence Report'!$C$27:$C$500,"&lt;&gt;Pre-2011 Programs Completed in 2011",'7.  Persistence Report'!$J$27:$J$500,"Adjustment",'7.  Persistence Report'!$H$27:$H$500,"&lt;=2011")</f>
        <v>0</v>
      </c>
      <c r="J76" s="295">
        <f>SUMIFS('7.  Persistence Report'!AW$27:AW$500,'7.  Persistence Report'!$D$27:$D$500,$B75,'7.  Persistence Report'!$C$27:$C$500,"&lt;&gt;Pre-2011 Programs Completed in 2011",'7.  Persistence Report'!$J$27:$J$500,"Adjustment",'7.  Persistence Report'!$H$27:$H$500,"&lt;=2011")</f>
        <v>0</v>
      </c>
      <c r="K76" s="295">
        <f>SUMIFS('7.  Persistence Report'!AX$27:AX$500,'7.  Persistence Report'!$D$27:$D$500,$B75,'7.  Persistence Report'!$C$27:$C$500,"&lt;&gt;Pre-2011 Programs Completed in 2011",'7.  Persistence Report'!$J$27:$J$500,"Adjustment",'7.  Persistence Report'!$H$27:$H$500,"&lt;=2011")</f>
        <v>0</v>
      </c>
      <c r="L76" s="295">
        <f>SUMIFS('7.  Persistence Report'!AY$27:AY$500,'7.  Persistence Report'!$D$27:$D$500,$B75,'7.  Persistence Report'!$C$27:$C$500,"&lt;&gt;Pre-2011 Programs Completed in 2011",'7.  Persistence Report'!$J$27:$J$500,"Adjustment",'7.  Persistence Report'!$H$27:$H$500,"&lt;=2011")</f>
        <v>0</v>
      </c>
      <c r="M76" s="295">
        <f>SUMIFS('7.  Persistence Report'!AZ$27:AZ$500,'7.  Persistence Report'!$D$27:$D$500,$B75,'7.  Persistence Report'!$C$27:$C$500,"&lt;&gt;Pre-2011 Programs Completed in 2011",'7.  Persistence Report'!$J$27:$J$500,"Adjustment",'7.  Persistence Report'!$H$27:$H$500,"&lt;=2011")</f>
        <v>0</v>
      </c>
      <c r="N76" s="295">
        <f>N75</f>
        <v>12</v>
      </c>
      <c r="O76" s="295">
        <f>SUMIFS('7.  Persistence Report'!M$27:M$500,'7.  Persistence Report'!$D$27:$D$500,$B75,'7.  Persistence Report'!$C$27:$C$500,"&lt;&gt;Pre-2011 Programs Completed in 2011",'7.  Persistence Report'!$J$27:$J$500,"Adjustment",'7.  Persistence Report'!$H$27:$H$500,"&lt;=2011")</f>
        <v>0</v>
      </c>
      <c r="P76" s="295">
        <f>SUMIFS('7.  Persistence Report'!N$27:N$500,'7.  Persistence Report'!$D$27:$D$500,$B75,'7.  Persistence Report'!$C$27:$C$500,"&lt;&gt;Pre-2011 Programs Completed in 2011",'7.  Persistence Report'!$J$27:$J$500,"Adjustment",'7.  Persistence Report'!$H$27:$H$500,"&lt;=2011")</f>
        <v>0</v>
      </c>
      <c r="Q76" s="295">
        <f>SUMIFS('7.  Persistence Report'!O$27:O$500,'7.  Persistence Report'!$D$27:$D$500,$B75,'7.  Persistence Report'!$C$27:$C$500,"&lt;&gt;Pre-2011 Programs Completed in 2011",'7.  Persistence Report'!$J$27:$J$500,"Adjustment",'7.  Persistence Report'!$H$27:$H$500,"&lt;=2011")</f>
        <v>0</v>
      </c>
      <c r="R76" s="295">
        <f>SUMIFS('7.  Persistence Report'!P$27:P$500,'7.  Persistence Report'!$D$27:$D$500,$B75,'7.  Persistence Report'!$C$27:$C$500,"&lt;&gt;Pre-2011 Programs Completed in 2011",'7.  Persistence Report'!$J$27:$J$500,"Adjustment",'7.  Persistence Report'!$H$27:$H$500,"&lt;=2011")</f>
        <v>0</v>
      </c>
      <c r="S76" s="295">
        <f>SUMIFS('7.  Persistence Report'!Q$27:Q$500,'7.  Persistence Report'!$D$27:$D$500,$B75,'7.  Persistence Report'!$C$27:$C$500,"&lt;&gt;Pre-2011 Programs Completed in 2011",'7.  Persistence Report'!$J$27:$J$500,"Adjustment",'7.  Persistence Report'!$H$27:$H$500,"&lt;=2011")</f>
        <v>0</v>
      </c>
      <c r="T76" s="295">
        <f>SUMIFS('7.  Persistence Report'!R$27:R$500,'7.  Persistence Report'!$D$27:$D$500,$B75,'7.  Persistence Report'!$C$27:$C$500,"&lt;&gt;Pre-2011 Programs Completed in 2011",'7.  Persistence Report'!$J$27:$J$500,"Adjustment",'7.  Persistence Report'!$H$27:$H$500,"&lt;=2011")</f>
        <v>0</v>
      </c>
      <c r="U76" s="295">
        <f>SUMIFS('7.  Persistence Report'!S$27:S$500,'7.  Persistence Report'!$D$27:$D$500,$B75,'7.  Persistence Report'!$C$27:$C$500,"&lt;&gt;Pre-2011 Programs Completed in 2011",'7.  Persistence Report'!$J$27:$J$500,"Adjustment",'7.  Persistence Report'!$H$27:$H$500,"&lt;=2011")</f>
        <v>0</v>
      </c>
      <c r="V76" s="295">
        <f>SUMIFS('7.  Persistence Report'!T$27:T$500,'7.  Persistence Report'!$D$27:$D$500,$B75,'7.  Persistence Report'!$C$27:$C$500,"&lt;&gt;Pre-2011 Programs Completed in 2011",'7.  Persistence Report'!$J$27:$J$500,"Adjustment",'7.  Persistence Report'!$H$27:$H$500,"&lt;=2011")</f>
        <v>0</v>
      </c>
      <c r="W76" s="295">
        <f>SUMIFS('7.  Persistence Report'!U$27:U$500,'7.  Persistence Report'!$D$27:$D$500,$B75,'7.  Persistence Report'!$C$27:$C$500,"&lt;&gt;Pre-2011 Programs Completed in 2011",'7.  Persistence Report'!$J$27:$J$500,"Adjustment",'7.  Persistence Report'!$H$27:$H$500,"&lt;=2011")</f>
        <v>0</v>
      </c>
      <c r="X76" s="295">
        <f>SUMIFS('7.  Persistence Report'!V$27:V$500,'7.  Persistence Report'!$D$27:$D$500,$B75,'7.  Persistence Report'!$C$27:$C$500,"&lt;&gt;Pre-2011 Programs Completed in 2011",'7.  Persistence Report'!$J$27:$J$500,"Adjustment",'7.  Persistence Report'!$H$27:$H$500,"&lt;=2011")</f>
        <v>0</v>
      </c>
      <c r="Y76" s="411">
        <f>Y75</f>
        <v>0</v>
      </c>
      <c r="Z76" s="411">
        <f>Z75</f>
        <v>0</v>
      </c>
      <c r="AA76" s="411">
        <f t="shared" ref="AA76:AL76" si="35">AA75</f>
        <v>1</v>
      </c>
      <c r="AB76" s="411">
        <f t="shared" si="35"/>
        <v>0</v>
      </c>
      <c r="AC76" s="411">
        <f t="shared" si="35"/>
        <v>0</v>
      </c>
      <c r="AD76" s="411">
        <f t="shared" si="35"/>
        <v>0</v>
      </c>
      <c r="AE76" s="411">
        <f t="shared" si="35"/>
        <v>0</v>
      </c>
      <c r="AF76" s="411">
        <f t="shared" si="35"/>
        <v>0</v>
      </c>
      <c r="AG76" s="411">
        <f t="shared" si="35"/>
        <v>0</v>
      </c>
      <c r="AH76" s="411">
        <f t="shared" si="35"/>
        <v>0</v>
      </c>
      <c r="AI76" s="411">
        <f t="shared" si="35"/>
        <v>0</v>
      </c>
      <c r="AJ76" s="411">
        <f t="shared" si="35"/>
        <v>0</v>
      </c>
      <c r="AK76" s="411">
        <f t="shared" si="35"/>
        <v>0</v>
      </c>
      <c r="AL76" s="411">
        <f t="shared" si="35"/>
        <v>0</v>
      </c>
      <c r="AM76" s="297"/>
    </row>
    <row r="77" spans="1:39" s="309" customFormat="1" ht="15.5" outlineLevel="1">
      <c r="A77" s="511"/>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5" outlineLevel="1">
      <c r="A78" s="508">
        <v>19</v>
      </c>
      <c r="B78" s="315" t="s">
        <v>12</v>
      </c>
      <c r="C78" s="291" t="s">
        <v>25</v>
      </c>
      <c r="D78" s="295">
        <f>SUMIFS('7.  Persistence Report'!AQ$27:AQ$500,'7.  Persistence Report'!$D$27:$D$500,$B78,'7.  Persistence Report'!$C$27:$C$500,"&lt;&gt;Pre-2011 Programs Completed in 2011",'7.  Persistence Report'!$J$27:$J$500,"&lt;&gt;Adjustment",'7.  Persistence Report'!$H$27:$H$500,"&lt;=2011")</f>
        <v>0</v>
      </c>
      <c r="E78" s="295">
        <f>SUMIFS('7.  Persistence Report'!AR$27:AR$500,'7.  Persistence Report'!$D$27:$D$500,$B78,'7.  Persistence Report'!$C$27:$C$500,"&lt;&gt;Pre-2011 Programs Completed in 2011",'7.  Persistence Report'!$J$27:$J$500,"&lt;&gt;Adjustment",'7.  Persistence Report'!$H$27:$H$500,"&lt;=2011")</f>
        <v>0</v>
      </c>
      <c r="F78" s="295">
        <f>SUMIFS('7.  Persistence Report'!AS$27:AS$500,'7.  Persistence Report'!$D$27:$D$500,$B78,'7.  Persistence Report'!$C$27:$C$500,"&lt;&gt;Pre-2011 Programs Completed in 2011",'7.  Persistence Report'!$J$27:$J$500,"&lt;&gt;Adjustment",'7.  Persistence Report'!$H$27:$H$500,"&lt;=2011")</f>
        <v>0</v>
      </c>
      <c r="G78" s="295">
        <f>SUMIFS('7.  Persistence Report'!AT$27:AT$500,'7.  Persistence Report'!$D$27:$D$500,$B78,'7.  Persistence Report'!$C$27:$C$500,"&lt;&gt;Pre-2011 Programs Completed in 2011",'7.  Persistence Report'!$J$27:$J$500,"&lt;&gt;Adjustment",'7.  Persistence Report'!$H$27:$H$500,"&lt;=2011")</f>
        <v>0</v>
      </c>
      <c r="H78" s="295">
        <f>SUMIFS('7.  Persistence Report'!AU$27:AU$500,'7.  Persistence Report'!$D$27:$D$500,$B78,'7.  Persistence Report'!$C$27:$C$500,"&lt;&gt;Pre-2011 Programs Completed in 2011",'7.  Persistence Report'!$J$27:$J$500,"&lt;&gt;Adjustment",'7.  Persistence Report'!$H$27:$H$500,"&lt;=2011")</f>
        <v>0</v>
      </c>
      <c r="I78" s="295">
        <f>SUMIFS('7.  Persistence Report'!AV$27:AV$500,'7.  Persistence Report'!$D$27:$D$500,$B78,'7.  Persistence Report'!$C$27:$C$500,"&lt;&gt;Pre-2011 Programs Completed in 2011",'7.  Persistence Report'!$J$27:$J$500,"&lt;&gt;Adjustment",'7.  Persistence Report'!$H$27:$H$500,"&lt;=2011")</f>
        <v>0</v>
      </c>
      <c r="J78" s="295">
        <f>SUMIFS('7.  Persistence Report'!AW$27:AW$500,'7.  Persistence Report'!$D$27:$D$500,$B78,'7.  Persistence Report'!$C$27:$C$500,"&lt;&gt;Pre-2011 Programs Completed in 2011",'7.  Persistence Report'!$J$27:$J$500,"&lt;&gt;Adjustment",'7.  Persistence Report'!$H$27:$H$500,"&lt;=2011")</f>
        <v>0</v>
      </c>
      <c r="K78" s="295">
        <f>SUMIFS('7.  Persistence Report'!AX$27:AX$500,'7.  Persistence Report'!$D$27:$D$500,$B78,'7.  Persistence Report'!$C$27:$C$500,"&lt;&gt;Pre-2011 Programs Completed in 2011",'7.  Persistence Report'!$J$27:$J$500,"&lt;&gt;Adjustment",'7.  Persistence Report'!$H$27:$H$500,"&lt;=2011")</f>
        <v>0</v>
      </c>
      <c r="L78" s="295">
        <f>SUMIFS('7.  Persistence Report'!AY$27:AY$500,'7.  Persistence Report'!$D$27:$D$500,$B78,'7.  Persistence Report'!$C$27:$C$500,"&lt;&gt;Pre-2011 Programs Completed in 2011",'7.  Persistence Report'!$J$27:$J$500,"&lt;&gt;Adjustment",'7.  Persistence Report'!$H$27:$H$500,"&lt;=2011")</f>
        <v>0</v>
      </c>
      <c r="M78" s="295">
        <f>SUMIFS('7.  Persistence Report'!AZ$27:AZ$500,'7.  Persistence Report'!$D$27:$D$500,$B78,'7.  Persistence Report'!$C$27:$C$500,"&lt;&gt;Pre-2011 Programs Completed in 2011",'7.  Persistence Report'!$J$27:$J$500,"&lt;&gt;Adjustment",'7.  Persistence Report'!$H$27:$H$500,"&lt;=2011")</f>
        <v>0</v>
      </c>
      <c r="N78" s="295">
        <v>12</v>
      </c>
      <c r="O78" s="295">
        <f>SUMIFS('7.  Persistence Report'!L$27:L$500,'7.  Persistence Report'!$D$27:$D$500,$B78,'7.  Persistence Report'!$C$27:$C$500,"&lt;&gt;Pre-2011 Programs Completed in 2011",'7.  Persistence Report'!$J$27:$J$500,"&lt;&gt;Adjustment",'7.  Persistence Report'!$H$27:$H$500,"&lt;=2011")</f>
        <v>0</v>
      </c>
      <c r="P78" s="295">
        <f>SUMIFS('7.  Persistence Report'!M$27:M$500,'7.  Persistence Report'!$D$27:$D$500,$B78,'7.  Persistence Report'!$C$27:$C$500,"&lt;&gt;Pre-2011 Programs Completed in 2011",'7.  Persistence Report'!$J$27:$J$500,"&lt;&gt;Adjustment",'7.  Persistence Report'!$H$27:$H$500,"&lt;=2011")</f>
        <v>0</v>
      </c>
      <c r="Q78" s="295">
        <f>SUMIFS('7.  Persistence Report'!N$27:N$500,'7.  Persistence Report'!$D$27:$D$500,$B78,'7.  Persistence Report'!$C$27:$C$500,"&lt;&gt;Pre-2011 Programs Completed in 2011",'7.  Persistence Report'!$J$27:$J$500,"&lt;&gt;Adjustment",'7.  Persistence Report'!$H$27:$H$500,"&lt;=2011")</f>
        <v>0</v>
      </c>
      <c r="R78" s="295">
        <f>SUMIFS('7.  Persistence Report'!O$27:O$500,'7.  Persistence Report'!$D$27:$D$500,$B78,'7.  Persistence Report'!$C$27:$C$500,"&lt;&gt;Pre-2011 Programs Completed in 2011",'7.  Persistence Report'!$J$27:$J$500,"&lt;&gt;Adjustment",'7.  Persistence Report'!$H$27:$H$500,"&lt;=2011")</f>
        <v>0</v>
      </c>
      <c r="S78" s="295">
        <f>SUMIFS('7.  Persistence Report'!P$27:P$500,'7.  Persistence Report'!$D$27:$D$500,$B78,'7.  Persistence Report'!$C$27:$C$500,"&lt;&gt;Pre-2011 Programs Completed in 2011",'7.  Persistence Report'!$J$27:$J$500,"&lt;&gt;Adjustment",'7.  Persistence Report'!$H$27:$H$500,"&lt;=2011")</f>
        <v>0</v>
      </c>
      <c r="T78" s="295">
        <f>SUMIFS('7.  Persistence Report'!Q$27:Q$500,'7.  Persistence Report'!$D$27:$D$500,$B78,'7.  Persistence Report'!$C$27:$C$500,"&lt;&gt;Pre-2011 Programs Completed in 2011",'7.  Persistence Report'!$J$27:$J$500,"&lt;&gt;Adjustment",'7.  Persistence Report'!$H$27:$H$500,"&lt;=2011")</f>
        <v>0</v>
      </c>
      <c r="U78" s="295">
        <f>SUMIFS('7.  Persistence Report'!R$27:R$500,'7.  Persistence Report'!$D$27:$D$500,$B78,'7.  Persistence Report'!$C$27:$C$500,"&lt;&gt;Pre-2011 Programs Completed in 2011",'7.  Persistence Report'!$J$27:$J$500,"&lt;&gt;Adjustment",'7.  Persistence Report'!$H$27:$H$500,"&lt;=2011")</f>
        <v>0</v>
      </c>
      <c r="V78" s="295">
        <f>SUMIFS('7.  Persistence Report'!S$27:S$500,'7.  Persistence Report'!$D$27:$D$500,$B78,'7.  Persistence Report'!$C$27:$C$500,"&lt;&gt;Pre-2011 Programs Completed in 2011",'7.  Persistence Report'!$J$27:$J$500,"&lt;&gt;Adjustment",'7.  Persistence Report'!$H$27:$H$500,"&lt;=2011")</f>
        <v>0</v>
      </c>
      <c r="W78" s="295">
        <f>SUMIFS('7.  Persistence Report'!T$27:T$500,'7.  Persistence Report'!$D$27:$D$500,$B78,'7.  Persistence Report'!$C$27:$C$500,"&lt;&gt;Pre-2011 Programs Completed in 2011",'7.  Persistence Report'!$J$27:$J$500,"&lt;&gt;Adjustment",'7.  Persistence Report'!$H$27:$H$500,"&lt;=2011")</f>
        <v>0</v>
      </c>
      <c r="X78" s="295">
        <f>SUMIFS('7.  Persistence Report'!U$27:U$500,'7.  Persistence Report'!$D$27:$D$500,$B78,'7.  Persistence Report'!$C$27:$C$500,"&lt;&gt;Pre-2011 Programs Completed in 2011",'7.  Persistence Report'!$J$27:$J$500,"&lt;&gt;Adjustment",'7.  Persistence Report'!$H$27:$H$500,"&lt;=2011")</f>
        <v>0</v>
      </c>
      <c r="Y78" s="410">
        <f>Y335</f>
        <v>0</v>
      </c>
      <c r="Z78" s="410">
        <f t="shared" ref="Z78:AA78" si="36">Z335</f>
        <v>0</v>
      </c>
      <c r="AA78" s="410">
        <f t="shared" si="36"/>
        <v>1</v>
      </c>
      <c r="AB78" s="415"/>
      <c r="AC78" s="415"/>
      <c r="AD78" s="415"/>
      <c r="AE78" s="415"/>
      <c r="AF78" s="415"/>
      <c r="AG78" s="415"/>
      <c r="AH78" s="415"/>
      <c r="AI78" s="415"/>
      <c r="AJ78" s="415"/>
      <c r="AK78" s="415"/>
      <c r="AL78" s="415"/>
      <c r="AM78" s="296">
        <f>SUM(Y78:AL78)</f>
        <v>1</v>
      </c>
    </row>
    <row r="79" spans="1:39" s="283" customFormat="1" ht="15.5" outlineLevel="1">
      <c r="A79" s="508"/>
      <c r="B79" s="315" t="s">
        <v>214</v>
      </c>
      <c r="C79" s="291" t="s">
        <v>163</v>
      </c>
      <c r="D79" s="295">
        <f>SUMIFS('7.  Persistence Report'!AQ$27:AQ$500,'7.  Persistence Report'!$D$27:$D$500,$B78,'7.  Persistence Report'!$C$27:$C$500,"&lt;&gt;Pre-2011 Programs Completed in 2011",'7.  Persistence Report'!$J$27:$J$500,"Adjustment",'7.  Persistence Report'!$H$27:$H$500,"&lt;=2011")</f>
        <v>0</v>
      </c>
      <c r="E79" s="295">
        <f>SUMIFS('7.  Persistence Report'!AR$27:AR$500,'7.  Persistence Report'!$D$27:$D$500,$B78,'7.  Persistence Report'!$C$27:$C$500,"&lt;&gt;Pre-2011 Programs Completed in 2011",'7.  Persistence Report'!$J$27:$J$500,"Adjustment",'7.  Persistence Report'!$H$27:$H$500,"&lt;=2011")</f>
        <v>0</v>
      </c>
      <c r="F79" s="295">
        <f>SUMIFS('7.  Persistence Report'!AS$27:AS$500,'7.  Persistence Report'!$D$27:$D$500,$B78,'7.  Persistence Report'!$C$27:$C$500,"&lt;&gt;Pre-2011 Programs Completed in 2011",'7.  Persistence Report'!$J$27:$J$500,"Adjustment",'7.  Persistence Report'!$H$27:$H$500,"&lt;=2011")</f>
        <v>0</v>
      </c>
      <c r="G79" s="295">
        <f>SUMIFS('7.  Persistence Report'!AT$27:AT$500,'7.  Persistence Report'!$D$27:$D$500,$B78,'7.  Persistence Report'!$C$27:$C$500,"&lt;&gt;Pre-2011 Programs Completed in 2011",'7.  Persistence Report'!$J$27:$J$500,"Adjustment",'7.  Persistence Report'!$H$27:$H$500,"&lt;=2011")</f>
        <v>0</v>
      </c>
      <c r="H79" s="295">
        <f>SUMIFS('7.  Persistence Report'!AU$27:AU$500,'7.  Persistence Report'!$D$27:$D$500,$B78,'7.  Persistence Report'!$C$27:$C$500,"&lt;&gt;Pre-2011 Programs Completed in 2011",'7.  Persistence Report'!$J$27:$J$500,"Adjustment",'7.  Persistence Report'!$H$27:$H$500,"&lt;=2011")</f>
        <v>0</v>
      </c>
      <c r="I79" s="295">
        <f>SUMIFS('7.  Persistence Report'!AV$27:AV$500,'7.  Persistence Report'!$D$27:$D$500,$B78,'7.  Persistence Report'!$C$27:$C$500,"&lt;&gt;Pre-2011 Programs Completed in 2011",'7.  Persistence Report'!$J$27:$J$500,"Adjustment",'7.  Persistence Report'!$H$27:$H$500,"&lt;=2011")</f>
        <v>0</v>
      </c>
      <c r="J79" s="295">
        <f>SUMIFS('7.  Persistence Report'!AW$27:AW$500,'7.  Persistence Report'!$D$27:$D$500,$B78,'7.  Persistence Report'!$C$27:$C$500,"&lt;&gt;Pre-2011 Programs Completed in 2011",'7.  Persistence Report'!$J$27:$J$500,"Adjustment",'7.  Persistence Report'!$H$27:$H$500,"&lt;=2011")</f>
        <v>0</v>
      </c>
      <c r="K79" s="295">
        <f>SUMIFS('7.  Persistence Report'!AX$27:AX$500,'7.  Persistence Report'!$D$27:$D$500,$B78,'7.  Persistence Report'!$C$27:$C$500,"&lt;&gt;Pre-2011 Programs Completed in 2011",'7.  Persistence Report'!$J$27:$J$500,"Adjustment",'7.  Persistence Report'!$H$27:$H$500,"&lt;=2011")</f>
        <v>0</v>
      </c>
      <c r="L79" s="295">
        <f>SUMIFS('7.  Persistence Report'!AY$27:AY$500,'7.  Persistence Report'!$D$27:$D$500,$B78,'7.  Persistence Report'!$C$27:$C$500,"&lt;&gt;Pre-2011 Programs Completed in 2011",'7.  Persistence Report'!$J$27:$J$500,"Adjustment",'7.  Persistence Report'!$H$27:$H$500,"&lt;=2011")</f>
        <v>0</v>
      </c>
      <c r="M79" s="295">
        <f>SUMIFS('7.  Persistence Report'!AZ$27:AZ$500,'7.  Persistence Report'!$D$27:$D$500,$B78,'7.  Persistence Report'!$C$27:$C$500,"&lt;&gt;Pre-2011 Programs Completed in 2011",'7.  Persistence Report'!$J$27:$J$500,"Adjustment",'7.  Persistence Report'!$H$27:$H$500,"&lt;=2011")</f>
        <v>0</v>
      </c>
      <c r="N79" s="295">
        <f>N78</f>
        <v>12</v>
      </c>
      <c r="O79" s="295">
        <f>SUMIFS('7.  Persistence Report'!M$27:M$500,'7.  Persistence Report'!$D$27:$D$500,$B78,'7.  Persistence Report'!$C$27:$C$500,"&lt;&gt;Pre-2011 Programs Completed in 2011",'7.  Persistence Report'!$J$27:$J$500,"Adjustment",'7.  Persistence Report'!$H$27:$H$500,"&lt;=2011")</f>
        <v>0</v>
      </c>
      <c r="P79" s="295">
        <f>SUMIFS('7.  Persistence Report'!N$27:N$500,'7.  Persistence Report'!$D$27:$D$500,$B78,'7.  Persistence Report'!$C$27:$C$500,"&lt;&gt;Pre-2011 Programs Completed in 2011",'7.  Persistence Report'!$J$27:$J$500,"Adjustment",'7.  Persistence Report'!$H$27:$H$500,"&lt;=2011")</f>
        <v>0</v>
      </c>
      <c r="Q79" s="295">
        <f>SUMIFS('7.  Persistence Report'!O$27:O$500,'7.  Persistence Report'!$D$27:$D$500,$B78,'7.  Persistence Report'!$C$27:$C$500,"&lt;&gt;Pre-2011 Programs Completed in 2011",'7.  Persistence Report'!$J$27:$J$500,"Adjustment",'7.  Persistence Report'!$H$27:$H$500,"&lt;=2011")</f>
        <v>0</v>
      </c>
      <c r="R79" s="295">
        <f>SUMIFS('7.  Persistence Report'!P$27:P$500,'7.  Persistence Report'!$D$27:$D$500,$B78,'7.  Persistence Report'!$C$27:$C$500,"&lt;&gt;Pre-2011 Programs Completed in 2011",'7.  Persistence Report'!$J$27:$J$500,"Adjustment",'7.  Persistence Report'!$H$27:$H$500,"&lt;=2011")</f>
        <v>0</v>
      </c>
      <c r="S79" s="295">
        <f>SUMIFS('7.  Persistence Report'!Q$27:Q$500,'7.  Persistence Report'!$D$27:$D$500,$B78,'7.  Persistence Report'!$C$27:$C$500,"&lt;&gt;Pre-2011 Programs Completed in 2011",'7.  Persistence Report'!$J$27:$J$500,"Adjustment",'7.  Persistence Report'!$H$27:$H$500,"&lt;=2011")</f>
        <v>0</v>
      </c>
      <c r="T79" s="295">
        <f>SUMIFS('7.  Persistence Report'!R$27:R$500,'7.  Persistence Report'!$D$27:$D$500,$B78,'7.  Persistence Report'!$C$27:$C$500,"&lt;&gt;Pre-2011 Programs Completed in 2011",'7.  Persistence Report'!$J$27:$J$500,"Adjustment",'7.  Persistence Report'!$H$27:$H$500,"&lt;=2011")</f>
        <v>0</v>
      </c>
      <c r="U79" s="295">
        <f>SUMIFS('7.  Persistence Report'!S$27:S$500,'7.  Persistence Report'!$D$27:$D$500,$B78,'7.  Persistence Report'!$C$27:$C$500,"&lt;&gt;Pre-2011 Programs Completed in 2011",'7.  Persistence Report'!$J$27:$J$500,"Adjustment",'7.  Persistence Report'!$H$27:$H$500,"&lt;=2011")</f>
        <v>0</v>
      </c>
      <c r="V79" s="295">
        <f>SUMIFS('7.  Persistence Report'!T$27:T$500,'7.  Persistence Report'!$D$27:$D$500,$B78,'7.  Persistence Report'!$C$27:$C$500,"&lt;&gt;Pre-2011 Programs Completed in 2011",'7.  Persistence Report'!$J$27:$J$500,"Adjustment",'7.  Persistence Report'!$H$27:$H$500,"&lt;=2011")</f>
        <v>0</v>
      </c>
      <c r="W79" s="295">
        <f>SUMIFS('7.  Persistence Report'!U$27:U$500,'7.  Persistence Report'!$D$27:$D$500,$B78,'7.  Persistence Report'!$C$27:$C$500,"&lt;&gt;Pre-2011 Programs Completed in 2011",'7.  Persistence Report'!$J$27:$J$500,"Adjustment",'7.  Persistence Report'!$H$27:$H$500,"&lt;=2011")</f>
        <v>0</v>
      </c>
      <c r="X79" s="295">
        <f>SUMIFS('7.  Persistence Report'!V$27:V$500,'7.  Persistence Report'!$D$27:$D$500,$B78,'7.  Persistence Report'!$C$27:$C$500,"&lt;&gt;Pre-2011 Programs Completed in 2011",'7.  Persistence Report'!$J$27:$J$500,"Adjustment",'7.  Persistence Report'!$H$27:$H$500,"&lt;=2011")</f>
        <v>0</v>
      </c>
      <c r="Y79" s="411">
        <f>Y78</f>
        <v>0</v>
      </c>
      <c r="Z79" s="411">
        <f>Z78</f>
        <v>0</v>
      </c>
      <c r="AA79" s="411">
        <f t="shared" ref="AA79:AL79" si="37">AA78</f>
        <v>1</v>
      </c>
      <c r="AB79" s="411">
        <f t="shared" si="37"/>
        <v>0</v>
      </c>
      <c r="AC79" s="411">
        <f t="shared" si="37"/>
        <v>0</v>
      </c>
      <c r="AD79" s="411">
        <f t="shared" si="37"/>
        <v>0</v>
      </c>
      <c r="AE79" s="411">
        <f t="shared" si="37"/>
        <v>0</v>
      </c>
      <c r="AF79" s="411">
        <f t="shared" si="37"/>
        <v>0</v>
      </c>
      <c r="AG79" s="411">
        <f t="shared" si="37"/>
        <v>0</v>
      </c>
      <c r="AH79" s="411">
        <f t="shared" si="37"/>
        <v>0</v>
      </c>
      <c r="AI79" s="411">
        <f t="shared" si="37"/>
        <v>0</v>
      </c>
      <c r="AJ79" s="411">
        <f t="shared" si="37"/>
        <v>0</v>
      </c>
      <c r="AK79" s="411">
        <f t="shared" si="37"/>
        <v>0</v>
      </c>
      <c r="AL79" s="411">
        <f t="shared" si="37"/>
        <v>0</v>
      </c>
      <c r="AM79" s="297"/>
    </row>
    <row r="80" spans="1:39" s="283" customFormat="1" ht="15.5" outlineLevel="1">
      <c r="A80" s="508"/>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5" outlineLevel="1">
      <c r="A81" s="508">
        <v>20</v>
      </c>
      <c r="B81" s="315" t="s">
        <v>13</v>
      </c>
      <c r="C81" s="291" t="s">
        <v>25</v>
      </c>
      <c r="D81" s="295">
        <f>SUMIFS('7.  Persistence Report'!AQ$27:AQ$500,'7.  Persistence Report'!$D$27:$D$500,$B81,'7.  Persistence Report'!$C$27:$C$500,"&lt;&gt;Pre-2011 Programs Completed in 2011",'7.  Persistence Report'!$J$27:$J$500,"&lt;&gt;Adjustment",'7.  Persistence Report'!$H$27:$H$500,"&lt;=2011")</f>
        <v>0</v>
      </c>
      <c r="E81" s="295">
        <f>SUMIFS('7.  Persistence Report'!AR$27:AR$500,'7.  Persistence Report'!$D$27:$D$500,$B81,'7.  Persistence Report'!$C$27:$C$500,"&lt;&gt;Pre-2011 Programs Completed in 2011",'7.  Persistence Report'!$J$27:$J$500,"&lt;&gt;Adjustment",'7.  Persistence Report'!$H$27:$H$500,"&lt;=2011")</f>
        <v>0</v>
      </c>
      <c r="F81" s="295">
        <f>SUMIFS('7.  Persistence Report'!AS$27:AS$500,'7.  Persistence Report'!$D$27:$D$500,$B81,'7.  Persistence Report'!$C$27:$C$500,"&lt;&gt;Pre-2011 Programs Completed in 2011",'7.  Persistence Report'!$J$27:$J$500,"&lt;&gt;Adjustment",'7.  Persistence Report'!$H$27:$H$500,"&lt;=2011")</f>
        <v>0</v>
      </c>
      <c r="G81" s="295">
        <f>SUMIFS('7.  Persistence Report'!AT$27:AT$500,'7.  Persistence Report'!$D$27:$D$500,$B81,'7.  Persistence Report'!$C$27:$C$500,"&lt;&gt;Pre-2011 Programs Completed in 2011",'7.  Persistence Report'!$J$27:$J$500,"&lt;&gt;Adjustment",'7.  Persistence Report'!$H$27:$H$500,"&lt;=2011")</f>
        <v>0</v>
      </c>
      <c r="H81" s="295">
        <f>SUMIFS('7.  Persistence Report'!AU$27:AU$500,'7.  Persistence Report'!$D$27:$D$500,$B81,'7.  Persistence Report'!$C$27:$C$500,"&lt;&gt;Pre-2011 Programs Completed in 2011",'7.  Persistence Report'!$J$27:$J$500,"&lt;&gt;Adjustment",'7.  Persistence Report'!$H$27:$H$500,"&lt;=2011")</f>
        <v>0</v>
      </c>
      <c r="I81" s="295">
        <f>SUMIFS('7.  Persistence Report'!AV$27:AV$500,'7.  Persistence Report'!$D$27:$D$500,$B81,'7.  Persistence Report'!$C$27:$C$500,"&lt;&gt;Pre-2011 Programs Completed in 2011",'7.  Persistence Report'!$J$27:$J$500,"&lt;&gt;Adjustment",'7.  Persistence Report'!$H$27:$H$500,"&lt;=2011")</f>
        <v>0</v>
      </c>
      <c r="J81" s="295">
        <f>SUMIFS('7.  Persistence Report'!AW$27:AW$500,'7.  Persistence Report'!$D$27:$D$500,$B81,'7.  Persistence Report'!$C$27:$C$500,"&lt;&gt;Pre-2011 Programs Completed in 2011",'7.  Persistence Report'!$J$27:$J$500,"&lt;&gt;Adjustment",'7.  Persistence Report'!$H$27:$H$500,"&lt;=2011")</f>
        <v>0</v>
      </c>
      <c r="K81" s="295">
        <f>SUMIFS('7.  Persistence Report'!AX$27:AX$500,'7.  Persistence Report'!$D$27:$D$500,$B81,'7.  Persistence Report'!$C$27:$C$500,"&lt;&gt;Pre-2011 Programs Completed in 2011",'7.  Persistence Report'!$J$27:$J$500,"&lt;&gt;Adjustment",'7.  Persistence Report'!$H$27:$H$500,"&lt;=2011")</f>
        <v>0</v>
      </c>
      <c r="L81" s="295">
        <f>SUMIFS('7.  Persistence Report'!AY$27:AY$500,'7.  Persistence Report'!$D$27:$D$500,$B81,'7.  Persistence Report'!$C$27:$C$500,"&lt;&gt;Pre-2011 Programs Completed in 2011",'7.  Persistence Report'!$J$27:$J$500,"&lt;&gt;Adjustment",'7.  Persistence Report'!$H$27:$H$500,"&lt;=2011")</f>
        <v>0</v>
      </c>
      <c r="M81" s="295">
        <f>SUMIFS('7.  Persistence Report'!AZ$27:AZ$500,'7.  Persistence Report'!$D$27:$D$500,$B81,'7.  Persistence Report'!$C$27:$C$500,"&lt;&gt;Pre-2011 Programs Completed in 2011",'7.  Persistence Report'!$J$27:$J$500,"&lt;&gt;Adjustment",'7.  Persistence Report'!$H$27:$H$500,"&lt;=2011")</f>
        <v>0</v>
      </c>
      <c r="N81" s="295">
        <v>12</v>
      </c>
      <c r="O81" s="295">
        <f>SUMIFS('7.  Persistence Report'!L$27:L$500,'7.  Persistence Report'!$D$27:$D$500,$B81,'7.  Persistence Report'!$C$27:$C$500,"&lt;&gt;Pre-2011 Programs Completed in 2011",'7.  Persistence Report'!$J$27:$J$500,"&lt;&gt;Adjustment",'7.  Persistence Report'!$H$27:$H$500,"&lt;=2011")</f>
        <v>0</v>
      </c>
      <c r="P81" s="295">
        <f>SUMIFS('7.  Persistence Report'!M$27:M$500,'7.  Persistence Report'!$D$27:$D$500,$B81,'7.  Persistence Report'!$C$27:$C$500,"&lt;&gt;Pre-2011 Programs Completed in 2011",'7.  Persistence Report'!$J$27:$J$500,"&lt;&gt;Adjustment",'7.  Persistence Report'!$H$27:$H$500,"&lt;=2011")</f>
        <v>0</v>
      </c>
      <c r="Q81" s="295">
        <f>SUMIFS('7.  Persistence Report'!N$27:N$500,'7.  Persistence Report'!$D$27:$D$500,$B81,'7.  Persistence Report'!$C$27:$C$500,"&lt;&gt;Pre-2011 Programs Completed in 2011",'7.  Persistence Report'!$J$27:$J$500,"&lt;&gt;Adjustment",'7.  Persistence Report'!$H$27:$H$500,"&lt;=2011")</f>
        <v>0</v>
      </c>
      <c r="R81" s="295">
        <f>SUMIFS('7.  Persistence Report'!O$27:O$500,'7.  Persistence Report'!$D$27:$D$500,$B81,'7.  Persistence Report'!$C$27:$C$500,"&lt;&gt;Pre-2011 Programs Completed in 2011",'7.  Persistence Report'!$J$27:$J$500,"&lt;&gt;Adjustment",'7.  Persistence Report'!$H$27:$H$500,"&lt;=2011")</f>
        <v>0</v>
      </c>
      <c r="S81" s="295">
        <f>SUMIFS('7.  Persistence Report'!P$27:P$500,'7.  Persistence Report'!$D$27:$D$500,$B81,'7.  Persistence Report'!$C$27:$C$500,"&lt;&gt;Pre-2011 Programs Completed in 2011",'7.  Persistence Report'!$J$27:$J$500,"&lt;&gt;Adjustment",'7.  Persistence Report'!$H$27:$H$500,"&lt;=2011")</f>
        <v>0</v>
      </c>
      <c r="T81" s="295">
        <f>SUMIFS('7.  Persistence Report'!Q$27:Q$500,'7.  Persistence Report'!$D$27:$D$500,$B81,'7.  Persistence Report'!$C$27:$C$500,"&lt;&gt;Pre-2011 Programs Completed in 2011",'7.  Persistence Report'!$J$27:$J$500,"&lt;&gt;Adjustment",'7.  Persistence Report'!$H$27:$H$500,"&lt;=2011")</f>
        <v>0</v>
      </c>
      <c r="U81" s="295">
        <f>SUMIFS('7.  Persistence Report'!R$27:R$500,'7.  Persistence Report'!$D$27:$D$500,$B81,'7.  Persistence Report'!$C$27:$C$500,"&lt;&gt;Pre-2011 Programs Completed in 2011",'7.  Persistence Report'!$J$27:$J$500,"&lt;&gt;Adjustment",'7.  Persistence Report'!$H$27:$H$500,"&lt;=2011")</f>
        <v>0</v>
      </c>
      <c r="V81" s="295">
        <f>SUMIFS('7.  Persistence Report'!S$27:S$500,'7.  Persistence Report'!$D$27:$D$500,$B81,'7.  Persistence Report'!$C$27:$C$500,"&lt;&gt;Pre-2011 Programs Completed in 2011",'7.  Persistence Report'!$J$27:$J$500,"&lt;&gt;Adjustment",'7.  Persistence Report'!$H$27:$H$500,"&lt;=2011")</f>
        <v>0</v>
      </c>
      <c r="W81" s="295">
        <f>SUMIFS('7.  Persistence Report'!T$27:T$500,'7.  Persistence Report'!$D$27:$D$500,$B81,'7.  Persistence Report'!$C$27:$C$500,"&lt;&gt;Pre-2011 Programs Completed in 2011",'7.  Persistence Report'!$J$27:$J$500,"&lt;&gt;Adjustment",'7.  Persistence Report'!$H$27:$H$500,"&lt;=2011")</f>
        <v>0</v>
      </c>
      <c r="X81" s="295">
        <f>SUMIFS('7.  Persistence Report'!U$27:U$500,'7.  Persistence Report'!$D$27:$D$500,$B81,'7.  Persistence Report'!$C$27:$C$500,"&lt;&gt;Pre-2011 Programs Completed in 2011",'7.  Persistence Report'!$J$27:$J$500,"&lt;&gt;Adjustment",'7.  Persistence Report'!$H$27:$H$500,"&lt;=2011")</f>
        <v>0</v>
      </c>
      <c r="Y81" s="410">
        <f>Y338</f>
        <v>0</v>
      </c>
      <c r="Z81" s="410">
        <f t="shared" ref="Z81:AA81" si="38">Z338</f>
        <v>0</v>
      </c>
      <c r="AA81" s="410">
        <f t="shared" si="38"/>
        <v>1</v>
      </c>
      <c r="AB81" s="415"/>
      <c r="AC81" s="415"/>
      <c r="AD81" s="415"/>
      <c r="AE81" s="415"/>
      <c r="AF81" s="415"/>
      <c r="AG81" s="415"/>
      <c r="AH81" s="415"/>
      <c r="AI81" s="415"/>
      <c r="AJ81" s="415"/>
      <c r="AK81" s="415"/>
      <c r="AL81" s="415"/>
      <c r="AM81" s="296">
        <f>SUM(Y81:AL81)</f>
        <v>1</v>
      </c>
    </row>
    <row r="82" spans="1:39" s="283" customFormat="1" ht="15.5" outlineLevel="1">
      <c r="A82" s="508"/>
      <c r="B82" s="315" t="s">
        <v>214</v>
      </c>
      <c r="C82" s="291" t="s">
        <v>163</v>
      </c>
      <c r="D82" s="295">
        <f>SUMIFS('7.  Persistence Report'!AQ$27:AQ$500,'7.  Persistence Report'!$D$27:$D$500,$B81,'7.  Persistence Report'!$C$27:$C$500,"&lt;&gt;Pre-2011 Programs Completed in 2011",'7.  Persistence Report'!$J$27:$J$500,"Adjustment",'7.  Persistence Report'!$H$27:$H$500,"&lt;=2011")</f>
        <v>0</v>
      </c>
      <c r="E82" s="295">
        <f>SUMIFS('7.  Persistence Report'!AR$27:AR$500,'7.  Persistence Report'!$D$27:$D$500,$B81,'7.  Persistence Report'!$C$27:$C$500,"&lt;&gt;Pre-2011 Programs Completed in 2011",'7.  Persistence Report'!$J$27:$J$500,"Adjustment",'7.  Persistence Report'!$H$27:$H$500,"&lt;=2011")</f>
        <v>0</v>
      </c>
      <c r="F82" s="295">
        <f>SUMIFS('7.  Persistence Report'!AS$27:AS$500,'7.  Persistence Report'!$D$27:$D$500,$B81,'7.  Persistence Report'!$C$27:$C$500,"&lt;&gt;Pre-2011 Programs Completed in 2011",'7.  Persistence Report'!$J$27:$J$500,"Adjustment",'7.  Persistence Report'!$H$27:$H$500,"&lt;=2011")</f>
        <v>0</v>
      </c>
      <c r="G82" s="295">
        <f>SUMIFS('7.  Persistence Report'!AT$27:AT$500,'7.  Persistence Report'!$D$27:$D$500,$B81,'7.  Persistence Report'!$C$27:$C$500,"&lt;&gt;Pre-2011 Programs Completed in 2011",'7.  Persistence Report'!$J$27:$J$500,"Adjustment",'7.  Persistence Report'!$H$27:$H$500,"&lt;=2011")</f>
        <v>0</v>
      </c>
      <c r="H82" s="295">
        <f>SUMIFS('7.  Persistence Report'!AU$27:AU$500,'7.  Persistence Report'!$D$27:$D$500,$B81,'7.  Persistence Report'!$C$27:$C$500,"&lt;&gt;Pre-2011 Programs Completed in 2011",'7.  Persistence Report'!$J$27:$J$500,"Adjustment",'7.  Persistence Report'!$H$27:$H$500,"&lt;=2011")</f>
        <v>0</v>
      </c>
      <c r="I82" s="295">
        <f>SUMIFS('7.  Persistence Report'!AV$27:AV$500,'7.  Persistence Report'!$D$27:$D$500,$B81,'7.  Persistence Report'!$C$27:$C$500,"&lt;&gt;Pre-2011 Programs Completed in 2011",'7.  Persistence Report'!$J$27:$J$500,"Adjustment",'7.  Persistence Report'!$H$27:$H$500,"&lt;=2011")</f>
        <v>0</v>
      </c>
      <c r="J82" s="295">
        <f>SUMIFS('7.  Persistence Report'!AW$27:AW$500,'7.  Persistence Report'!$D$27:$D$500,$B81,'7.  Persistence Report'!$C$27:$C$500,"&lt;&gt;Pre-2011 Programs Completed in 2011",'7.  Persistence Report'!$J$27:$J$500,"Adjustment",'7.  Persistence Report'!$H$27:$H$500,"&lt;=2011")</f>
        <v>0</v>
      </c>
      <c r="K82" s="295">
        <f>SUMIFS('7.  Persistence Report'!AX$27:AX$500,'7.  Persistence Report'!$D$27:$D$500,$B81,'7.  Persistence Report'!$C$27:$C$500,"&lt;&gt;Pre-2011 Programs Completed in 2011",'7.  Persistence Report'!$J$27:$J$500,"Adjustment",'7.  Persistence Report'!$H$27:$H$500,"&lt;=2011")</f>
        <v>0</v>
      </c>
      <c r="L82" s="295">
        <f>SUMIFS('7.  Persistence Report'!AY$27:AY$500,'7.  Persistence Report'!$D$27:$D$500,$B81,'7.  Persistence Report'!$C$27:$C$500,"&lt;&gt;Pre-2011 Programs Completed in 2011",'7.  Persistence Report'!$J$27:$J$500,"Adjustment",'7.  Persistence Report'!$H$27:$H$500,"&lt;=2011")</f>
        <v>0</v>
      </c>
      <c r="M82" s="295">
        <f>SUMIFS('7.  Persistence Report'!AZ$27:AZ$500,'7.  Persistence Report'!$D$27:$D$500,$B81,'7.  Persistence Report'!$C$27:$C$500,"&lt;&gt;Pre-2011 Programs Completed in 2011",'7.  Persistence Report'!$J$27:$J$500,"Adjustment",'7.  Persistence Report'!$H$27:$H$500,"&lt;=2011")</f>
        <v>0</v>
      </c>
      <c r="N82" s="295">
        <f>N81</f>
        <v>12</v>
      </c>
      <c r="O82" s="295">
        <f>SUMIFS('7.  Persistence Report'!M$27:M$500,'7.  Persistence Report'!$D$27:$D$500,$B81,'7.  Persistence Report'!$C$27:$C$500,"&lt;&gt;Pre-2011 Programs Completed in 2011",'7.  Persistence Report'!$J$27:$J$500,"Adjustment",'7.  Persistence Report'!$H$27:$H$500,"&lt;=2011")</f>
        <v>0</v>
      </c>
      <c r="P82" s="295">
        <f>SUMIFS('7.  Persistence Report'!N$27:N$500,'7.  Persistence Report'!$D$27:$D$500,$B81,'7.  Persistence Report'!$C$27:$C$500,"&lt;&gt;Pre-2011 Programs Completed in 2011",'7.  Persistence Report'!$J$27:$J$500,"Adjustment",'7.  Persistence Report'!$H$27:$H$500,"&lt;=2011")</f>
        <v>0</v>
      </c>
      <c r="Q82" s="295">
        <f>SUMIFS('7.  Persistence Report'!O$27:O$500,'7.  Persistence Report'!$D$27:$D$500,$B81,'7.  Persistence Report'!$C$27:$C$500,"&lt;&gt;Pre-2011 Programs Completed in 2011",'7.  Persistence Report'!$J$27:$J$500,"Adjustment",'7.  Persistence Report'!$H$27:$H$500,"&lt;=2011")</f>
        <v>0</v>
      </c>
      <c r="R82" s="295">
        <f>SUMIFS('7.  Persistence Report'!P$27:P$500,'7.  Persistence Report'!$D$27:$D$500,$B81,'7.  Persistence Report'!$C$27:$C$500,"&lt;&gt;Pre-2011 Programs Completed in 2011",'7.  Persistence Report'!$J$27:$J$500,"Adjustment",'7.  Persistence Report'!$H$27:$H$500,"&lt;=2011")</f>
        <v>0</v>
      </c>
      <c r="S82" s="295">
        <f>SUMIFS('7.  Persistence Report'!Q$27:Q$500,'7.  Persistence Report'!$D$27:$D$500,$B81,'7.  Persistence Report'!$C$27:$C$500,"&lt;&gt;Pre-2011 Programs Completed in 2011",'7.  Persistence Report'!$J$27:$J$500,"Adjustment",'7.  Persistence Report'!$H$27:$H$500,"&lt;=2011")</f>
        <v>0</v>
      </c>
      <c r="T82" s="295">
        <f>SUMIFS('7.  Persistence Report'!R$27:R$500,'7.  Persistence Report'!$D$27:$D$500,$B81,'7.  Persistence Report'!$C$27:$C$500,"&lt;&gt;Pre-2011 Programs Completed in 2011",'7.  Persistence Report'!$J$27:$J$500,"Adjustment",'7.  Persistence Report'!$H$27:$H$500,"&lt;=2011")</f>
        <v>0</v>
      </c>
      <c r="U82" s="295">
        <f>SUMIFS('7.  Persistence Report'!S$27:S$500,'7.  Persistence Report'!$D$27:$D$500,$B81,'7.  Persistence Report'!$C$27:$C$500,"&lt;&gt;Pre-2011 Programs Completed in 2011",'7.  Persistence Report'!$J$27:$J$500,"Adjustment",'7.  Persistence Report'!$H$27:$H$500,"&lt;=2011")</f>
        <v>0</v>
      </c>
      <c r="V82" s="295">
        <f>SUMIFS('7.  Persistence Report'!T$27:T$500,'7.  Persistence Report'!$D$27:$D$500,$B81,'7.  Persistence Report'!$C$27:$C$500,"&lt;&gt;Pre-2011 Programs Completed in 2011",'7.  Persistence Report'!$J$27:$J$500,"Adjustment",'7.  Persistence Report'!$H$27:$H$500,"&lt;=2011")</f>
        <v>0</v>
      </c>
      <c r="W82" s="295">
        <f>SUMIFS('7.  Persistence Report'!U$27:U$500,'7.  Persistence Report'!$D$27:$D$500,$B81,'7.  Persistence Report'!$C$27:$C$500,"&lt;&gt;Pre-2011 Programs Completed in 2011",'7.  Persistence Report'!$J$27:$J$500,"Adjustment",'7.  Persistence Report'!$H$27:$H$500,"&lt;=2011")</f>
        <v>0</v>
      </c>
      <c r="X82" s="295">
        <f>SUMIFS('7.  Persistence Report'!V$27:V$500,'7.  Persistence Report'!$D$27:$D$500,$B81,'7.  Persistence Report'!$C$27:$C$500,"&lt;&gt;Pre-2011 Programs Completed in 2011",'7.  Persistence Report'!$J$27:$J$500,"Adjustment",'7.  Persistence Report'!$H$27:$H$500,"&lt;=2011")</f>
        <v>0</v>
      </c>
      <c r="Y82" s="411">
        <f>Y81</f>
        <v>0</v>
      </c>
      <c r="Z82" s="411">
        <f>Z81</f>
        <v>0</v>
      </c>
      <c r="AA82" s="411">
        <f t="shared" ref="AA82:AL82" si="39">AA81</f>
        <v>1</v>
      </c>
      <c r="AB82" s="411">
        <f t="shared" si="39"/>
        <v>0</v>
      </c>
      <c r="AC82" s="411">
        <f t="shared" si="39"/>
        <v>0</v>
      </c>
      <c r="AD82" s="411">
        <f t="shared" si="39"/>
        <v>0</v>
      </c>
      <c r="AE82" s="411">
        <f t="shared" si="39"/>
        <v>0</v>
      </c>
      <c r="AF82" s="411">
        <f t="shared" si="39"/>
        <v>0</v>
      </c>
      <c r="AG82" s="411">
        <f t="shared" si="39"/>
        <v>0</v>
      </c>
      <c r="AH82" s="411">
        <f t="shared" si="39"/>
        <v>0</v>
      </c>
      <c r="AI82" s="411">
        <f t="shared" si="39"/>
        <v>0</v>
      </c>
      <c r="AJ82" s="411">
        <f t="shared" si="39"/>
        <v>0</v>
      </c>
      <c r="AK82" s="411">
        <f t="shared" si="39"/>
        <v>0</v>
      </c>
      <c r="AL82" s="411">
        <f t="shared" si="39"/>
        <v>0</v>
      </c>
      <c r="AM82" s="306"/>
    </row>
    <row r="83" spans="1:39" s="283" customFormat="1" ht="15.5" outlineLevel="1">
      <c r="A83" s="508"/>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5" outlineLevel="1">
      <c r="A84" s="508">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f>Y341</f>
        <v>0</v>
      </c>
      <c r="Z84" s="410">
        <f t="shared" ref="Z84:AA84" si="40">Z341</f>
        <v>0</v>
      </c>
      <c r="AA84" s="410">
        <f t="shared" si="40"/>
        <v>1</v>
      </c>
      <c r="AB84" s="415"/>
      <c r="AC84" s="415"/>
      <c r="AD84" s="415"/>
      <c r="AE84" s="415"/>
      <c r="AF84" s="415"/>
      <c r="AG84" s="415"/>
      <c r="AH84" s="415"/>
      <c r="AI84" s="415"/>
      <c r="AJ84" s="415"/>
      <c r="AK84" s="415"/>
      <c r="AL84" s="415"/>
      <c r="AM84" s="296">
        <f>SUM(Y84:AL84)</f>
        <v>1</v>
      </c>
    </row>
    <row r="85" spans="1:39" s="283" customFormat="1" ht="15.5" outlineLevel="1">
      <c r="A85" s="508"/>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41">AA84</f>
        <v>1</v>
      </c>
      <c r="AB85" s="411">
        <f t="shared" si="41"/>
        <v>0</v>
      </c>
      <c r="AC85" s="411">
        <f t="shared" si="41"/>
        <v>0</v>
      </c>
      <c r="AD85" s="411">
        <f t="shared" si="41"/>
        <v>0</v>
      </c>
      <c r="AE85" s="411">
        <f t="shared" si="41"/>
        <v>0</v>
      </c>
      <c r="AF85" s="411">
        <f t="shared" si="41"/>
        <v>0</v>
      </c>
      <c r="AG85" s="411">
        <f t="shared" si="41"/>
        <v>0</v>
      </c>
      <c r="AH85" s="411">
        <f t="shared" si="41"/>
        <v>0</v>
      </c>
      <c r="AI85" s="411">
        <f t="shared" si="41"/>
        <v>0</v>
      </c>
      <c r="AJ85" s="411">
        <f t="shared" si="41"/>
        <v>0</v>
      </c>
      <c r="AK85" s="411">
        <f t="shared" si="41"/>
        <v>0</v>
      </c>
      <c r="AL85" s="411">
        <f t="shared" si="41"/>
        <v>0</v>
      </c>
      <c r="AM85" s="297"/>
    </row>
    <row r="86" spans="1:39" s="283" customFormat="1" ht="15.5" outlineLevel="1">
      <c r="A86" s="508"/>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5" outlineLevel="1">
      <c r="A87" s="508">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f>Y344</f>
        <v>0</v>
      </c>
      <c r="Z87" s="410">
        <f t="shared" ref="Z87:AA87" si="42">Z344</f>
        <v>0</v>
      </c>
      <c r="AA87" s="410">
        <f t="shared" si="42"/>
        <v>1</v>
      </c>
      <c r="AB87" s="415"/>
      <c r="AC87" s="415"/>
      <c r="AD87" s="415"/>
      <c r="AE87" s="415"/>
      <c r="AF87" s="415"/>
      <c r="AG87" s="415"/>
      <c r="AH87" s="415"/>
      <c r="AI87" s="415"/>
      <c r="AJ87" s="415"/>
      <c r="AK87" s="415"/>
      <c r="AL87" s="415"/>
      <c r="AM87" s="296">
        <f>SUM(Y87:AL87)</f>
        <v>1</v>
      </c>
    </row>
    <row r="88" spans="1:39" s="283" customFormat="1" ht="15.5" outlineLevel="1">
      <c r="A88" s="508"/>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43">AA87</f>
        <v>1</v>
      </c>
      <c r="AB88" s="411">
        <f t="shared" si="43"/>
        <v>0</v>
      </c>
      <c r="AC88" s="411">
        <f t="shared" si="43"/>
        <v>0</v>
      </c>
      <c r="AD88" s="411">
        <f t="shared" si="43"/>
        <v>0</v>
      </c>
      <c r="AE88" s="411">
        <f t="shared" si="43"/>
        <v>0</v>
      </c>
      <c r="AF88" s="411">
        <f t="shared" si="43"/>
        <v>0</v>
      </c>
      <c r="AG88" s="411">
        <f t="shared" si="43"/>
        <v>0</v>
      </c>
      <c r="AH88" s="411">
        <f t="shared" si="43"/>
        <v>0</v>
      </c>
      <c r="AI88" s="411">
        <f t="shared" si="43"/>
        <v>0</v>
      </c>
      <c r="AJ88" s="411">
        <f t="shared" si="43"/>
        <v>0</v>
      </c>
      <c r="AK88" s="411">
        <f t="shared" si="43"/>
        <v>0</v>
      </c>
      <c r="AL88" s="411">
        <f t="shared" si="43"/>
        <v>0</v>
      </c>
      <c r="AM88" s="306"/>
    </row>
    <row r="89" spans="1:39" s="283" customFormat="1" ht="15.5" outlineLevel="1">
      <c r="A89" s="508"/>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5" outlineLevel="1">
      <c r="A90" s="509"/>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5" outlineLevel="1">
      <c r="A91" s="508">
        <v>23</v>
      </c>
      <c r="B91" s="315" t="s">
        <v>14</v>
      </c>
      <c r="C91" s="291" t="s">
        <v>25</v>
      </c>
      <c r="D91" s="295">
        <f>SUMIFS('7.  Persistence Report'!AQ$27:AQ$500,'7.  Persistence Report'!$D$27:$D$500,$B91,'7.  Persistence Report'!$C$27:$C$500,"&lt;&gt;Pre-2011 Programs Completed in 2011",'7.  Persistence Report'!$J$27:$J$500,"&lt;&gt;Adjustment",'7.  Persistence Report'!$H$27:$H$500,"&lt;=2011")</f>
        <v>0</v>
      </c>
      <c r="E91" s="295">
        <f>SUMIFS('7.  Persistence Report'!AR$27:AR$500,'7.  Persistence Report'!$D$27:$D$500,$B91,'7.  Persistence Report'!$C$27:$C$500,"&lt;&gt;Pre-2011 Programs Completed in 2011",'7.  Persistence Report'!$J$27:$J$500,"&lt;&gt;Adjustment",'7.  Persistence Report'!$H$27:$H$500,"&lt;=2011")</f>
        <v>0</v>
      </c>
      <c r="F91" s="295">
        <f>SUMIFS('7.  Persistence Report'!AS$27:AS$500,'7.  Persistence Report'!$D$27:$D$500,$B91,'7.  Persistence Report'!$C$27:$C$500,"&lt;&gt;Pre-2011 Programs Completed in 2011",'7.  Persistence Report'!$J$27:$J$500,"&lt;&gt;Adjustment",'7.  Persistence Report'!$H$27:$H$500,"&lt;=2011")</f>
        <v>0</v>
      </c>
      <c r="G91" s="295">
        <f>SUMIFS('7.  Persistence Report'!AT$27:AT$500,'7.  Persistence Report'!$D$27:$D$500,$B91,'7.  Persistence Report'!$C$27:$C$500,"&lt;&gt;Pre-2011 Programs Completed in 2011",'7.  Persistence Report'!$J$27:$J$500,"&lt;&gt;Adjustment",'7.  Persistence Report'!$H$27:$H$500,"&lt;=2011")</f>
        <v>0</v>
      </c>
      <c r="H91" s="295">
        <f>SUMIFS('7.  Persistence Report'!AU$27:AU$500,'7.  Persistence Report'!$D$27:$D$500,$B91,'7.  Persistence Report'!$C$27:$C$500,"&lt;&gt;Pre-2011 Programs Completed in 2011",'7.  Persistence Report'!$J$27:$J$500,"&lt;&gt;Adjustment",'7.  Persistence Report'!$H$27:$H$500,"&lt;=2011")</f>
        <v>0</v>
      </c>
      <c r="I91" s="295">
        <f>SUMIFS('7.  Persistence Report'!AV$27:AV$500,'7.  Persistence Report'!$D$27:$D$500,$B91,'7.  Persistence Report'!$C$27:$C$500,"&lt;&gt;Pre-2011 Programs Completed in 2011",'7.  Persistence Report'!$J$27:$J$500,"&lt;&gt;Adjustment",'7.  Persistence Report'!$H$27:$H$500,"&lt;=2011")</f>
        <v>0</v>
      </c>
      <c r="J91" s="295">
        <f>SUMIFS('7.  Persistence Report'!AW$27:AW$500,'7.  Persistence Report'!$D$27:$D$500,$B91,'7.  Persistence Report'!$C$27:$C$500,"&lt;&gt;Pre-2011 Programs Completed in 2011",'7.  Persistence Report'!$J$27:$J$500,"&lt;&gt;Adjustment",'7.  Persistence Report'!$H$27:$H$500,"&lt;=2011")</f>
        <v>0</v>
      </c>
      <c r="K91" s="295">
        <f>SUMIFS('7.  Persistence Report'!AX$27:AX$500,'7.  Persistence Report'!$D$27:$D$500,$B91,'7.  Persistence Report'!$C$27:$C$500,"&lt;&gt;Pre-2011 Programs Completed in 2011",'7.  Persistence Report'!$J$27:$J$500,"&lt;&gt;Adjustment",'7.  Persistence Report'!$H$27:$H$500,"&lt;=2011")</f>
        <v>0</v>
      </c>
      <c r="L91" s="295">
        <f>SUMIFS('7.  Persistence Report'!AY$27:AY$500,'7.  Persistence Report'!$D$27:$D$500,$B91,'7.  Persistence Report'!$C$27:$C$500,"&lt;&gt;Pre-2011 Programs Completed in 2011",'7.  Persistence Report'!$J$27:$J$500,"&lt;&gt;Adjustment",'7.  Persistence Report'!$H$27:$H$500,"&lt;=2011")</f>
        <v>0</v>
      </c>
      <c r="M91" s="295">
        <f>SUMIFS('7.  Persistence Report'!AZ$27:AZ$500,'7.  Persistence Report'!$D$27:$D$500,$B91,'7.  Persistence Report'!$C$27:$C$500,"&lt;&gt;Pre-2011 Programs Completed in 2011",'7.  Persistence Report'!$J$27:$J$500,"&lt;&gt;Adjustment",'7.  Persistence Report'!$H$27:$H$500,"&lt;=2011")</f>
        <v>0</v>
      </c>
      <c r="N91" s="291"/>
      <c r="O91" s="295">
        <f>SUMIFS('7.  Persistence Report'!L$27:L$500,'7.  Persistence Report'!$D$27:$D$500,$B91,'7.  Persistence Report'!$C$27:$C$500,"&lt;&gt;Pre-2011 Programs Completed in 2011",'7.  Persistence Report'!$J$27:$J$500,"&lt;&gt;Adjustment",'7.  Persistence Report'!$H$27:$H$500,"&lt;=2011")</f>
        <v>0</v>
      </c>
      <c r="P91" s="295">
        <f>SUMIFS('7.  Persistence Report'!M$27:M$500,'7.  Persistence Report'!$D$27:$D$500,$B91,'7.  Persistence Report'!$C$27:$C$500,"&lt;&gt;Pre-2011 Programs Completed in 2011",'7.  Persistence Report'!$J$27:$J$500,"&lt;&gt;Adjustment",'7.  Persistence Report'!$H$27:$H$500,"&lt;=2011")</f>
        <v>0</v>
      </c>
      <c r="Q91" s="295">
        <f>SUMIFS('7.  Persistence Report'!N$27:N$500,'7.  Persistence Report'!$D$27:$D$500,$B91,'7.  Persistence Report'!$C$27:$C$500,"&lt;&gt;Pre-2011 Programs Completed in 2011",'7.  Persistence Report'!$J$27:$J$500,"&lt;&gt;Adjustment",'7.  Persistence Report'!$H$27:$H$500,"&lt;=2011")</f>
        <v>0</v>
      </c>
      <c r="R91" s="295">
        <f>SUMIFS('7.  Persistence Report'!O$27:O$500,'7.  Persistence Report'!$D$27:$D$500,$B91,'7.  Persistence Report'!$C$27:$C$500,"&lt;&gt;Pre-2011 Programs Completed in 2011",'7.  Persistence Report'!$J$27:$J$500,"&lt;&gt;Adjustment",'7.  Persistence Report'!$H$27:$H$500,"&lt;=2011")</f>
        <v>0</v>
      </c>
      <c r="S91" s="295">
        <f>SUMIFS('7.  Persistence Report'!P$27:P$500,'7.  Persistence Report'!$D$27:$D$500,$B91,'7.  Persistence Report'!$C$27:$C$500,"&lt;&gt;Pre-2011 Programs Completed in 2011",'7.  Persistence Report'!$J$27:$J$500,"&lt;&gt;Adjustment",'7.  Persistence Report'!$H$27:$H$500,"&lt;=2011")</f>
        <v>0</v>
      </c>
      <c r="T91" s="295">
        <f>SUMIFS('7.  Persistence Report'!Q$27:Q$500,'7.  Persistence Report'!$D$27:$D$500,$B91,'7.  Persistence Report'!$C$27:$C$500,"&lt;&gt;Pre-2011 Programs Completed in 2011",'7.  Persistence Report'!$J$27:$J$500,"&lt;&gt;Adjustment",'7.  Persistence Report'!$H$27:$H$500,"&lt;=2011")</f>
        <v>0</v>
      </c>
      <c r="U91" s="295">
        <f>SUMIFS('7.  Persistence Report'!R$27:R$500,'7.  Persistence Report'!$D$27:$D$500,$B91,'7.  Persistence Report'!$C$27:$C$500,"&lt;&gt;Pre-2011 Programs Completed in 2011",'7.  Persistence Report'!$J$27:$J$500,"&lt;&gt;Adjustment",'7.  Persistence Report'!$H$27:$H$500,"&lt;=2011")</f>
        <v>0</v>
      </c>
      <c r="V91" s="295">
        <f>SUMIFS('7.  Persistence Report'!S$27:S$500,'7.  Persistence Report'!$D$27:$D$500,$B91,'7.  Persistence Report'!$C$27:$C$500,"&lt;&gt;Pre-2011 Programs Completed in 2011",'7.  Persistence Report'!$J$27:$J$500,"&lt;&gt;Adjustment",'7.  Persistence Report'!$H$27:$H$500,"&lt;=2011")</f>
        <v>0</v>
      </c>
      <c r="W91" s="295">
        <f>SUMIFS('7.  Persistence Report'!T$27:T$500,'7.  Persistence Report'!$D$27:$D$500,$B91,'7.  Persistence Report'!$C$27:$C$500,"&lt;&gt;Pre-2011 Programs Completed in 2011",'7.  Persistence Report'!$J$27:$J$500,"&lt;&gt;Adjustment",'7.  Persistence Report'!$H$27:$H$500,"&lt;=2011")</f>
        <v>0</v>
      </c>
      <c r="X91" s="295">
        <f>SUMIFS('7.  Persistence Report'!U$27:U$500,'7.  Persistence Report'!$D$27:$D$500,$B91,'7.  Persistence Report'!$C$27:$C$500,"&lt;&gt;Pre-2011 Programs Completed in 2011",'7.  Persistence Report'!$J$27:$J$500,"&lt;&gt;Adjustment",'7.  Persistence Report'!$H$27:$H$500,"&lt;=2011")</f>
        <v>0</v>
      </c>
      <c r="Y91" s="410">
        <f>Y348</f>
        <v>1</v>
      </c>
      <c r="Z91" s="410">
        <f t="shared" ref="Z91:AA91" si="44">Z348</f>
        <v>0</v>
      </c>
      <c r="AA91" s="410">
        <f t="shared" si="44"/>
        <v>0</v>
      </c>
      <c r="AB91" s="410"/>
      <c r="AC91" s="410"/>
      <c r="AD91" s="410"/>
      <c r="AE91" s="410"/>
      <c r="AF91" s="410"/>
      <c r="AG91" s="410"/>
      <c r="AH91" s="410"/>
      <c r="AI91" s="410"/>
      <c r="AJ91" s="410"/>
      <c r="AK91" s="410"/>
      <c r="AL91" s="410"/>
      <c r="AM91" s="296">
        <f>SUM(Y91:AL91)</f>
        <v>1</v>
      </c>
    </row>
    <row r="92" spans="1:39" s="283" customFormat="1" ht="15.5" outlineLevel="1">
      <c r="A92" s="508"/>
      <c r="B92" s="315" t="s">
        <v>214</v>
      </c>
      <c r="C92" s="291" t="s">
        <v>163</v>
      </c>
      <c r="D92" s="295">
        <f>SUMIFS('7.  Persistence Report'!AQ$27:AQ$500,'7.  Persistence Report'!$D$27:$D$500,$B91,'7.  Persistence Report'!$C$27:$C$500,"&lt;&gt;Pre-2011 Programs Completed in 2011",'7.  Persistence Report'!$J$27:$J$500,"Adjustment",'7.  Persistence Report'!$H$27:$H$500,"&lt;=2011")</f>
        <v>32011.5</v>
      </c>
      <c r="E92" s="295">
        <f>SUMIFS('7.  Persistence Report'!AR$27:AR$500,'7.  Persistence Report'!$D$27:$D$500,$B91,'7.  Persistence Report'!$C$27:$C$500,"&lt;&gt;Pre-2011 Programs Completed in 2011",'7.  Persistence Report'!$J$27:$J$500,"Adjustment",'7.  Persistence Report'!$H$27:$H$500,"&lt;=2011")</f>
        <v>32011.5</v>
      </c>
      <c r="F92" s="295">
        <f>SUMIFS('7.  Persistence Report'!AS$27:AS$500,'7.  Persistence Report'!$D$27:$D$500,$B91,'7.  Persistence Report'!$C$27:$C$500,"&lt;&gt;Pre-2011 Programs Completed in 2011",'7.  Persistence Report'!$J$27:$J$500,"Adjustment",'7.  Persistence Report'!$H$27:$H$500,"&lt;=2011")</f>
        <v>32011.5</v>
      </c>
      <c r="G92" s="295">
        <f>SUMIFS('7.  Persistence Report'!AT$27:AT$500,'7.  Persistence Report'!$D$27:$D$500,$B91,'7.  Persistence Report'!$C$27:$C$500,"&lt;&gt;Pre-2011 Programs Completed in 2011",'7.  Persistence Report'!$J$27:$J$500,"Adjustment",'7.  Persistence Report'!$H$27:$H$500,"&lt;=2011")</f>
        <v>31718.899969999999</v>
      </c>
      <c r="H92" s="295">
        <f>SUMIFS('7.  Persistence Report'!AU$27:AU$500,'7.  Persistence Report'!$D$27:$D$500,$B91,'7.  Persistence Report'!$C$27:$C$500,"&lt;&gt;Pre-2011 Programs Completed in 2011",'7.  Persistence Report'!$J$27:$J$500,"Adjustment",'7.  Persistence Report'!$H$27:$H$500,"&lt;=2011")</f>
        <v>31329.420020000001</v>
      </c>
      <c r="I92" s="295">
        <f>SUMIFS('7.  Persistence Report'!AV$27:AV$500,'7.  Persistence Report'!$D$27:$D$500,$B91,'7.  Persistence Report'!$C$27:$C$500,"&lt;&gt;Pre-2011 Programs Completed in 2011",'7.  Persistence Report'!$J$27:$J$500,"Adjustment",'7.  Persistence Report'!$H$27:$H$500,"&lt;=2011")</f>
        <v>27365.474460000001</v>
      </c>
      <c r="J92" s="295">
        <f>SUMIFS('7.  Persistence Report'!AW$27:AW$500,'7.  Persistence Report'!$D$27:$D$500,$B91,'7.  Persistence Report'!$C$27:$C$500,"&lt;&gt;Pre-2011 Programs Completed in 2011",'7.  Persistence Report'!$J$27:$J$500,"Adjustment",'7.  Persistence Report'!$H$27:$H$500,"&lt;=2011")</f>
        <v>25384.061829999999</v>
      </c>
      <c r="K92" s="295">
        <f>SUMIFS('7.  Persistence Report'!AX$27:AX$500,'7.  Persistence Report'!$D$27:$D$500,$B91,'7.  Persistence Report'!$C$27:$C$500,"&lt;&gt;Pre-2011 Programs Completed in 2011",'7.  Persistence Report'!$J$27:$J$500,"Adjustment",'7.  Persistence Report'!$H$27:$H$500,"&lt;=2011")</f>
        <v>23553.84906</v>
      </c>
      <c r="L92" s="295">
        <f>SUMIFS('7.  Persistence Report'!AY$27:AY$500,'7.  Persistence Report'!$D$27:$D$500,$B91,'7.  Persistence Report'!$C$27:$C$500,"&lt;&gt;Pre-2011 Programs Completed in 2011",'7.  Persistence Report'!$J$27:$J$500,"Adjustment",'7.  Persistence Report'!$H$27:$H$500,"&lt;=2011")</f>
        <v>21203.84906</v>
      </c>
      <c r="M92" s="295">
        <f>SUMIFS('7.  Persistence Report'!AZ$27:AZ$500,'7.  Persistence Report'!$D$27:$D$500,$B91,'7.  Persistence Report'!$C$27:$C$500,"&lt;&gt;Pre-2011 Programs Completed in 2011",'7.  Persistence Report'!$J$27:$J$500,"Adjustment",'7.  Persistence Report'!$H$27:$H$500,"&lt;=2011")</f>
        <v>21055.84906</v>
      </c>
      <c r="N92" s="467"/>
      <c r="O92" s="295">
        <f>SUMIFS('7.  Persistence Report'!M$27:M$500,'7.  Persistence Report'!$D$27:$D$500,$B91,'7.  Persistence Report'!$C$27:$C$500,"&lt;&gt;Pre-2011 Programs Completed in 2011",'7.  Persistence Report'!$J$27:$J$500,"Adjustment",'7.  Persistence Report'!$H$27:$H$500,"&lt;=2011")</f>
        <v>1.9845999969999999</v>
      </c>
      <c r="P92" s="295">
        <f>SUMIFS('7.  Persistence Report'!N$27:N$500,'7.  Persistence Report'!$D$27:$D$500,$B91,'7.  Persistence Report'!$C$27:$C$500,"&lt;&gt;Pre-2011 Programs Completed in 2011",'7.  Persistence Report'!$J$27:$J$500,"Adjustment",'7.  Persistence Report'!$H$27:$H$500,"&lt;=2011")</f>
        <v>1.9845999969999999</v>
      </c>
      <c r="Q92" s="295">
        <f>SUMIFS('7.  Persistence Report'!O$27:O$500,'7.  Persistence Report'!$D$27:$D$500,$B91,'7.  Persistence Report'!$C$27:$C$500,"&lt;&gt;Pre-2011 Programs Completed in 2011",'7.  Persistence Report'!$J$27:$J$500,"Adjustment",'7.  Persistence Report'!$H$27:$H$500,"&lt;=2011")</f>
        <v>1.9695745899999999</v>
      </c>
      <c r="R92" s="295">
        <f>SUMIFS('7.  Persistence Report'!P$27:P$500,'7.  Persistence Report'!$D$27:$D$500,$B91,'7.  Persistence Report'!$C$27:$C$500,"&lt;&gt;Pre-2011 Programs Completed in 2011",'7.  Persistence Report'!$J$27:$J$500,"Adjustment",'7.  Persistence Report'!$H$27:$H$500,"&lt;=2011")</f>
        <v>1.949392646</v>
      </c>
      <c r="S92" s="295">
        <f>SUMIFS('7.  Persistence Report'!Q$27:Q$500,'7.  Persistence Report'!$D$27:$D$500,$B91,'7.  Persistence Report'!$C$27:$C$500,"&lt;&gt;Pre-2011 Programs Completed in 2011",'7.  Persistence Report'!$J$27:$J$500,"Adjustment",'7.  Persistence Report'!$H$27:$H$500,"&lt;=2011")</f>
        <v>1.7427823600000001</v>
      </c>
      <c r="T92" s="295">
        <f>SUMIFS('7.  Persistence Report'!R$27:R$500,'7.  Persistence Report'!$D$27:$D$500,$B91,'7.  Persistence Report'!$C$27:$C$500,"&lt;&gt;Pre-2011 Programs Completed in 2011",'7.  Persistence Report'!$J$27:$J$500,"Adjustment",'7.  Persistence Report'!$H$27:$H$500,"&lt;=2011")</f>
        <v>1.639452994</v>
      </c>
      <c r="U92" s="295">
        <f>SUMIFS('7.  Persistence Report'!S$27:S$500,'7.  Persistence Report'!$D$27:$D$500,$B91,'7.  Persistence Report'!$C$27:$C$500,"&lt;&gt;Pre-2011 Programs Completed in 2011",'7.  Persistence Report'!$J$27:$J$500,"Adjustment",'7.  Persistence Report'!$H$27:$H$500,"&lt;=2011")</f>
        <v>1.543963626</v>
      </c>
      <c r="V92" s="295">
        <f>SUMIFS('7.  Persistence Report'!T$27:T$500,'7.  Persistence Report'!$D$27:$D$500,$B91,'7.  Persistence Report'!$C$27:$C$500,"&lt;&gt;Pre-2011 Programs Completed in 2011",'7.  Persistence Report'!$J$27:$J$500,"Adjustment",'7.  Persistence Report'!$H$27:$H$500,"&lt;=2011")</f>
        <v>1.421463626</v>
      </c>
      <c r="W92" s="295">
        <f>SUMIFS('7.  Persistence Report'!U$27:U$500,'7.  Persistence Report'!$D$27:$D$500,$B91,'7.  Persistence Report'!$C$27:$C$500,"&lt;&gt;Pre-2011 Programs Completed in 2011",'7.  Persistence Report'!$J$27:$J$500,"Adjustment",'7.  Persistence Report'!$H$27:$H$500,"&lt;=2011")</f>
        <v>1.421463626</v>
      </c>
      <c r="X92" s="295">
        <f>SUMIFS('7.  Persistence Report'!V$27:V$500,'7.  Persistence Report'!$D$27:$D$500,$B91,'7.  Persistence Report'!$C$27:$C$500,"&lt;&gt;Pre-2011 Programs Completed in 2011",'7.  Persistence Report'!$J$27:$J$500,"Adjustment",'7.  Persistence Report'!$H$27:$H$500,"&lt;=2011")</f>
        <v>0.65550000200000003</v>
      </c>
      <c r="Y92" s="411">
        <f>Y91</f>
        <v>1</v>
      </c>
      <c r="Z92" s="411">
        <f>Z91</f>
        <v>0</v>
      </c>
      <c r="AA92" s="411">
        <f t="shared" ref="AA92:AL92" si="45">AA91</f>
        <v>0</v>
      </c>
      <c r="AB92" s="411">
        <f t="shared" si="45"/>
        <v>0</v>
      </c>
      <c r="AC92" s="411">
        <f t="shared" si="45"/>
        <v>0</v>
      </c>
      <c r="AD92" s="411">
        <f t="shared" si="45"/>
        <v>0</v>
      </c>
      <c r="AE92" s="411">
        <f t="shared" si="45"/>
        <v>0</v>
      </c>
      <c r="AF92" s="411">
        <f t="shared" si="45"/>
        <v>0</v>
      </c>
      <c r="AG92" s="411">
        <f t="shared" si="45"/>
        <v>0</v>
      </c>
      <c r="AH92" s="411">
        <f t="shared" si="45"/>
        <v>0</v>
      </c>
      <c r="AI92" s="411">
        <f t="shared" si="45"/>
        <v>0</v>
      </c>
      <c r="AJ92" s="411">
        <f t="shared" si="45"/>
        <v>0</v>
      </c>
      <c r="AK92" s="411">
        <f t="shared" si="45"/>
        <v>0</v>
      </c>
      <c r="AL92" s="411">
        <f t="shared" si="45"/>
        <v>0</v>
      </c>
      <c r="AM92" s="297"/>
    </row>
    <row r="93" spans="1:39" s="283" customFormat="1" ht="15.5" outlineLevel="1">
      <c r="A93" s="508"/>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5" outlineLevel="1">
      <c r="A94" s="509"/>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5" outlineLevel="1">
      <c r="A95" s="508">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5" outlineLevel="1">
      <c r="A96" s="508"/>
      <c r="B96" s="315" t="s">
        <v>214</v>
      </c>
      <c r="C96" s="291" t="s">
        <v>163</v>
      </c>
      <c r="D96" s="295"/>
      <c r="E96" s="295"/>
      <c r="F96" s="295"/>
      <c r="G96" s="295"/>
      <c r="H96" s="295"/>
      <c r="I96" s="295"/>
      <c r="J96" s="295"/>
      <c r="K96" s="295"/>
      <c r="L96" s="295"/>
      <c r="M96" s="295"/>
      <c r="N96" s="467"/>
      <c r="O96" s="295"/>
      <c r="P96" s="295"/>
      <c r="Q96" s="295"/>
      <c r="R96" s="295"/>
      <c r="S96" s="295"/>
      <c r="T96" s="295"/>
      <c r="U96" s="295"/>
      <c r="V96" s="295"/>
      <c r="W96" s="295"/>
      <c r="X96" s="295"/>
      <c r="Y96" s="411">
        <f>Y95</f>
        <v>0</v>
      </c>
      <c r="Z96" s="411">
        <f>Z95</f>
        <v>0</v>
      </c>
      <c r="AA96" s="411">
        <f t="shared" ref="AA96:AL96" si="46">AA95</f>
        <v>0</v>
      </c>
      <c r="AB96" s="411">
        <f t="shared" si="46"/>
        <v>0</v>
      </c>
      <c r="AC96" s="411">
        <f t="shared" si="46"/>
        <v>0</v>
      </c>
      <c r="AD96" s="411">
        <f t="shared" si="46"/>
        <v>0</v>
      </c>
      <c r="AE96" s="411">
        <f t="shared" si="46"/>
        <v>0</v>
      </c>
      <c r="AF96" s="411">
        <f t="shared" si="46"/>
        <v>0</v>
      </c>
      <c r="AG96" s="411">
        <f t="shared" si="46"/>
        <v>0</v>
      </c>
      <c r="AH96" s="411">
        <f t="shared" si="46"/>
        <v>0</v>
      </c>
      <c r="AI96" s="411">
        <f t="shared" si="46"/>
        <v>0</v>
      </c>
      <c r="AJ96" s="411">
        <f t="shared" si="46"/>
        <v>0</v>
      </c>
      <c r="AK96" s="411">
        <f t="shared" si="46"/>
        <v>0</v>
      </c>
      <c r="AL96" s="411">
        <f t="shared" si="46"/>
        <v>0</v>
      </c>
      <c r="AM96" s="297"/>
    </row>
    <row r="97" spans="1:39" s="283" customFormat="1" ht="15.5" outlineLevel="1">
      <c r="A97" s="508"/>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5" outlineLevel="1">
      <c r="A98" s="508">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5" outlineLevel="1">
      <c r="A99" s="508"/>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47">AA98</f>
        <v>0</v>
      </c>
      <c r="AB99" s="411">
        <f t="shared" si="47"/>
        <v>0</v>
      </c>
      <c r="AC99" s="411">
        <f t="shared" si="47"/>
        <v>0</v>
      </c>
      <c r="AD99" s="411">
        <f t="shared" si="47"/>
        <v>0</v>
      </c>
      <c r="AE99" s="411">
        <f t="shared" si="47"/>
        <v>0</v>
      </c>
      <c r="AF99" s="411">
        <f t="shared" si="47"/>
        <v>0</v>
      </c>
      <c r="AG99" s="411">
        <f t="shared" si="47"/>
        <v>0</v>
      </c>
      <c r="AH99" s="411">
        <f t="shared" si="47"/>
        <v>0</v>
      </c>
      <c r="AI99" s="411">
        <f t="shared" si="47"/>
        <v>0</v>
      </c>
      <c r="AJ99" s="411">
        <f t="shared" si="47"/>
        <v>0</v>
      </c>
      <c r="AK99" s="411">
        <f t="shared" si="47"/>
        <v>0</v>
      </c>
      <c r="AL99" s="411">
        <f t="shared" si="47"/>
        <v>0</v>
      </c>
      <c r="AM99" s="311"/>
    </row>
    <row r="100" spans="1:39" s="283" customFormat="1" ht="15.5" outlineLevel="1">
      <c r="A100" s="508"/>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5" outlineLevel="1">
      <c r="A101" s="509"/>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5" outlineLevel="1">
      <c r="A102" s="508">
        <v>26</v>
      </c>
      <c r="B102" s="321" t="s">
        <v>16</v>
      </c>
      <c r="C102" s="291" t="s">
        <v>25</v>
      </c>
      <c r="D102" s="295">
        <f>SUMIFS('7.  Persistence Report'!AQ$27:AQ$500,'7.  Persistence Report'!$D$27:$D$500,$B102,'7.  Persistence Report'!$C$27:$C$500,"Pre-2011 Programs Completed in 2011",'7.  Persistence Report'!$J$27:$J$500,"&lt;&gt;Adjustment",'7.  Persistence Report'!$H$27:$H$500,"&lt;=2011")</f>
        <v>4899976</v>
      </c>
      <c r="E102" s="295">
        <f>SUMIFS('7.  Persistence Report'!AR$27:AR$500,'7.  Persistence Report'!$D$27:$D$500,$B102,'7.  Persistence Report'!$C$27:$C$500,"Pre-2011 Programs Completed in 2011",'7.  Persistence Report'!$J$27:$J$500,"&lt;&gt;Adjustment",'7.  Persistence Report'!$H$27:$H$500,"&lt;=2011")</f>
        <v>4899976</v>
      </c>
      <c r="F102" s="295">
        <f>SUMIFS('7.  Persistence Report'!AS$27:AS$500,'7.  Persistence Report'!$D$27:$D$500,$B102,'7.  Persistence Report'!$C$27:$C$500,"Pre-2011 Programs Completed in 2011",'7.  Persistence Report'!$J$27:$J$500,"&lt;&gt;Adjustment",'7.  Persistence Report'!$H$27:$H$500,"&lt;=2011")</f>
        <v>4899976</v>
      </c>
      <c r="G102" s="295">
        <f>SUMIFS('7.  Persistence Report'!AT$27:AT$500,'7.  Persistence Report'!$D$27:$D$500,$B102,'7.  Persistence Report'!$C$27:$C$500,"Pre-2011 Programs Completed in 2011",'7.  Persistence Report'!$J$27:$J$500,"&lt;&gt;Adjustment",'7.  Persistence Report'!$H$27:$H$500,"&lt;=2011")</f>
        <v>4899976</v>
      </c>
      <c r="H102" s="295">
        <f>SUMIFS('7.  Persistence Report'!AU$27:AU$500,'7.  Persistence Report'!$D$27:$D$500,$B102,'7.  Persistence Report'!$C$27:$C$500,"Pre-2011 Programs Completed in 2011",'7.  Persistence Report'!$J$27:$J$500,"&lt;&gt;Adjustment",'7.  Persistence Report'!$H$27:$H$500,"&lt;=2011")</f>
        <v>4899976</v>
      </c>
      <c r="I102" s="295">
        <f>SUMIFS('7.  Persistence Report'!AV$27:AV$500,'7.  Persistence Report'!$D$27:$D$500,$B102,'7.  Persistence Report'!$C$27:$C$500,"Pre-2011 Programs Completed in 2011",'7.  Persistence Report'!$J$27:$J$500,"&lt;&gt;Adjustment",'7.  Persistence Report'!$H$27:$H$500,"&lt;=2011")</f>
        <v>4899976</v>
      </c>
      <c r="J102" s="295">
        <f>SUMIFS('7.  Persistence Report'!AW$27:AW$500,'7.  Persistence Report'!$D$27:$D$500,$B102,'7.  Persistence Report'!$C$27:$C$500,"Pre-2011 Programs Completed in 2011",'7.  Persistence Report'!$J$27:$J$500,"&lt;&gt;Adjustment",'7.  Persistence Report'!$H$27:$H$500,"&lt;=2011")</f>
        <v>4899976</v>
      </c>
      <c r="K102" s="295">
        <f>SUMIFS('7.  Persistence Report'!AX$27:AX$500,'7.  Persistence Report'!$D$27:$D$500,$B102,'7.  Persistence Report'!$C$27:$C$500,"Pre-2011 Programs Completed in 2011",'7.  Persistence Report'!$J$27:$J$500,"&lt;&gt;Adjustment",'7.  Persistence Report'!$H$27:$H$500,"&lt;=2011")</f>
        <v>4899976</v>
      </c>
      <c r="L102" s="295">
        <f>SUMIFS('7.  Persistence Report'!AY$27:AY$500,'7.  Persistence Report'!$D$27:$D$500,$B102,'7.  Persistence Report'!$C$27:$C$500,"Pre-2011 Programs Completed in 2011",'7.  Persistence Report'!$J$27:$J$500,"&lt;&gt;Adjustment",'7.  Persistence Report'!$H$27:$H$500,"&lt;=2011")</f>
        <v>4899976</v>
      </c>
      <c r="M102" s="295">
        <f>SUMIFS('7.  Persistence Report'!AZ$27:AZ$500,'7.  Persistence Report'!$D$27:$D$500,$B102,'7.  Persistence Report'!$C$27:$C$500,"Pre-2011 Programs Completed in 2011",'7.  Persistence Report'!$J$27:$J$500,"&lt;&gt;Adjustment",'7.  Persistence Report'!$H$27:$H$500,"&lt;=2011")</f>
        <v>4899976</v>
      </c>
      <c r="N102" s="295">
        <v>12</v>
      </c>
      <c r="O102" s="295">
        <f>SUMIFS('7.  Persistence Report'!L$27:L$500,'7.  Persistence Report'!$D$27:$D$500,$B102,'7.  Persistence Report'!$C$27:$C$500,"Pre-2011 Programs Completed in 2011",'7.  Persistence Report'!$J$27:$J$500,"&lt;&gt;Adjustment",'7.  Persistence Report'!$H$27:$H$500,"&lt;=2011")</f>
        <v>934</v>
      </c>
      <c r="P102" s="295">
        <f>SUMIFS('7.  Persistence Report'!M$27:M$500,'7.  Persistence Report'!$D$27:$D$500,$B102,'7.  Persistence Report'!$C$27:$C$500,"Pre-2011 Programs Completed in 2011",'7.  Persistence Report'!$J$27:$J$500,"&lt;&gt;Adjustment",'7.  Persistence Report'!$H$27:$H$500,"&lt;=2011")</f>
        <v>934</v>
      </c>
      <c r="Q102" s="295">
        <f>SUMIFS('7.  Persistence Report'!N$27:N$500,'7.  Persistence Report'!$D$27:$D$500,$B102,'7.  Persistence Report'!$C$27:$C$500,"Pre-2011 Programs Completed in 2011",'7.  Persistence Report'!$J$27:$J$500,"&lt;&gt;Adjustment",'7.  Persistence Report'!$H$27:$H$500,"&lt;=2011")</f>
        <v>934</v>
      </c>
      <c r="R102" s="295">
        <f>SUMIFS('7.  Persistence Report'!O$27:O$500,'7.  Persistence Report'!$D$27:$D$500,$B102,'7.  Persistence Report'!$C$27:$C$500,"Pre-2011 Programs Completed in 2011",'7.  Persistence Report'!$J$27:$J$500,"&lt;&gt;Adjustment",'7.  Persistence Report'!$H$27:$H$500,"&lt;=2011")</f>
        <v>934</v>
      </c>
      <c r="S102" s="295">
        <f>SUMIFS('7.  Persistence Report'!P$27:P$500,'7.  Persistence Report'!$D$27:$D$500,$B102,'7.  Persistence Report'!$C$27:$C$500,"Pre-2011 Programs Completed in 2011",'7.  Persistence Report'!$J$27:$J$500,"&lt;&gt;Adjustment",'7.  Persistence Report'!$H$27:$H$500,"&lt;=2011")</f>
        <v>934</v>
      </c>
      <c r="T102" s="295">
        <f>SUMIFS('7.  Persistence Report'!Q$27:Q$500,'7.  Persistence Report'!$D$27:$D$500,$B102,'7.  Persistence Report'!$C$27:$C$500,"Pre-2011 Programs Completed in 2011",'7.  Persistence Report'!$J$27:$J$500,"&lt;&gt;Adjustment",'7.  Persistence Report'!$H$27:$H$500,"&lt;=2011")</f>
        <v>934</v>
      </c>
      <c r="U102" s="295">
        <f>SUMIFS('7.  Persistence Report'!R$27:R$500,'7.  Persistence Report'!$D$27:$D$500,$B102,'7.  Persistence Report'!$C$27:$C$500,"Pre-2011 Programs Completed in 2011",'7.  Persistence Report'!$J$27:$J$500,"&lt;&gt;Adjustment",'7.  Persistence Report'!$H$27:$H$500,"&lt;=2011")</f>
        <v>934</v>
      </c>
      <c r="V102" s="295">
        <f>SUMIFS('7.  Persistence Report'!S$27:S$500,'7.  Persistence Report'!$D$27:$D$500,$B102,'7.  Persistence Report'!$C$27:$C$500,"Pre-2011 Programs Completed in 2011",'7.  Persistence Report'!$J$27:$J$500,"&lt;&gt;Adjustment",'7.  Persistence Report'!$H$27:$H$500,"&lt;=2011")</f>
        <v>934</v>
      </c>
      <c r="W102" s="295">
        <f>SUMIFS('7.  Persistence Report'!T$27:T$500,'7.  Persistence Report'!$D$27:$D$500,$B102,'7.  Persistence Report'!$C$27:$C$500,"Pre-2011 Programs Completed in 2011",'7.  Persistence Report'!$J$27:$J$500,"&lt;&gt;Adjustment",'7.  Persistence Report'!$H$27:$H$500,"&lt;=2011")</f>
        <v>934</v>
      </c>
      <c r="X102" s="295">
        <f>SUMIFS('7.  Persistence Report'!U$27:U$500,'7.  Persistence Report'!$D$27:$D$500,$B102,'7.  Persistence Report'!$C$27:$C$500,"Pre-2011 Programs Completed in 2011",'7.  Persistence Report'!$J$27:$J$500,"&lt;&gt;Adjustment",'7.  Persistence Report'!$H$27:$H$500,"&lt;=2011")</f>
        <v>934</v>
      </c>
      <c r="Y102" s="410">
        <f>Y359</f>
        <v>0</v>
      </c>
      <c r="Z102" s="410">
        <f t="shared" ref="Z102:AA102" si="48">Z359</f>
        <v>0</v>
      </c>
      <c r="AA102" s="410">
        <f t="shared" si="48"/>
        <v>1</v>
      </c>
      <c r="AB102" s="410"/>
      <c r="AC102" s="410"/>
      <c r="AD102" s="410"/>
      <c r="AE102" s="415"/>
      <c r="AF102" s="415"/>
      <c r="AG102" s="415"/>
      <c r="AH102" s="415"/>
      <c r="AI102" s="415"/>
      <c r="AJ102" s="415"/>
      <c r="AK102" s="415"/>
      <c r="AL102" s="415"/>
      <c r="AM102" s="296">
        <f>SUM(Y102:AL102)</f>
        <v>1</v>
      </c>
    </row>
    <row r="103" spans="1:39" s="283" customFormat="1" ht="15.5" outlineLevel="1">
      <c r="A103" s="508"/>
      <c r="B103" s="315" t="s">
        <v>214</v>
      </c>
      <c r="C103" s="291" t="s">
        <v>163</v>
      </c>
      <c r="D103" s="295">
        <f>SUMIFS('7.  Persistence Report'!AQ$27:AQ$500,'7.  Persistence Report'!$D$27:$D$500,$B102,'7.  Persistence Report'!$C$27:$C$500,"Pre-2011 Programs Completed in 2011",'7.  Persistence Report'!$J$27:$J$500,"Adjustment",'7.  Persistence Report'!$H$27:$H$500,"&lt;=2011")</f>
        <v>157372</v>
      </c>
      <c r="E103" s="295">
        <f>SUMIFS('7.  Persistence Report'!AR$27:AR$500,'7.  Persistence Report'!$D$27:$D$500,$B102,'7.  Persistence Report'!$C$27:$C$500,"Pre-2011 Programs Completed in 2011",'7.  Persistence Report'!$J$27:$J$500,"Adjustment",'7.  Persistence Report'!$H$27:$H$500,"&lt;=2011")</f>
        <v>157372</v>
      </c>
      <c r="F103" s="295">
        <f>SUMIFS('7.  Persistence Report'!AS$27:AS$500,'7.  Persistence Report'!$D$27:$D$500,$B102,'7.  Persistence Report'!$C$27:$C$500,"Pre-2011 Programs Completed in 2011",'7.  Persistence Report'!$J$27:$J$500,"Adjustment",'7.  Persistence Report'!$H$27:$H$500,"&lt;=2011")</f>
        <v>157372</v>
      </c>
      <c r="G103" s="295">
        <f>SUMIFS('7.  Persistence Report'!AT$27:AT$500,'7.  Persistence Report'!$D$27:$D$500,$B102,'7.  Persistence Report'!$C$27:$C$500,"Pre-2011 Programs Completed in 2011",'7.  Persistence Report'!$J$27:$J$500,"Adjustment",'7.  Persistence Report'!$H$27:$H$500,"&lt;=2011")</f>
        <v>157372</v>
      </c>
      <c r="H103" s="295">
        <f>SUMIFS('7.  Persistence Report'!AU$27:AU$500,'7.  Persistence Report'!$D$27:$D$500,$B102,'7.  Persistence Report'!$C$27:$C$500,"Pre-2011 Programs Completed in 2011",'7.  Persistence Report'!$J$27:$J$500,"Adjustment",'7.  Persistence Report'!$H$27:$H$500,"&lt;=2011")</f>
        <v>157372</v>
      </c>
      <c r="I103" s="295">
        <f>SUMIFS('7.  Persistence Report'!AV$27:AV$500,'7.  Persistence Report'!$D$27:$D$500,$B102,'7.  Persistence Report'!$C$27:$C$500,"Pre-2011 Programs Completed in 2011",'7.  Persistence Report'!$J$27:$J$500,"Adjustment",'7.  Persistence Report'!$H$27:$H$500,"&lt;=2011")</f>
        <v>157372</v>
      </c>
      <c r="J103" s="295">
        <f>SUMIFS('7.  Persistence Report'!AW$27:AW$500,'7.  Persistence Report'!$D$27:$D$500,$B102,'7.  Persistence Report'!$C$27:$C$500,"Pre-2011 Programs Completed in 2011",'7.  Persistence Report'!$J$27:$J$500,"Adjustment",'7.  Persistence Report'!$H$27:$H$500,"&lt;=2011")</f>
        <v>157372</v>
      </c>
      <c r="K103" s="295">
        <f>SUMIFS('7.  Persistence Report'!AX$27:AX$500,'7.  Persistence Report'!$D$27:$D$500,$B102,'7.  Persistence Report'!$C$27:$C$500,"Pre-2011 Programs Completed in 2011",'7.  Persistence Report'!$J$27:$J$500,"Adjustment",'7.  Persistence Report'!$H$27:$H$500,"&lt;=2011")</f>
        <v>157372</v>
      </c>
      <c r="L103" s="295">
        <f>SUMIFS('7.  Persistence Report'!AY$27:AY$500,'7.  Persistence Report'!$D$27:$D$500,$B102,'7.  Persistence Report'!$C$27:$C$500,"Pre-2011 Programs Completed in 2011",'7.  Persistence Report'!$J$27:$J$500,"Adjustment",'7.  Persistence Report'!$H$27:$H$500,"&lt;=2011")</f>
        <v>0</v>
      </c>
      <c r="M103" s="295">
        <f>SUMIFS('7.  Persistence Report'!AZ$27:AZ$500,'7.  Persistence Report'!$D$27:$D$500,$B102,'7.  Persistence Report'!$C$27:$C$500,"Pre-2011 Programs Completed in 2011",'7.  Persistence Report'!$J$27:$J$500,"Adjustment",'7.  Persistence Report'!$H$27:$H$500,"&lt;=2011")</f>
        <v>0</v>
      </c>
      <c r="N103" s="295">
        <f>N102</f>
        <v>12</v>
      </c>
      <c r="O103" s="295">
        <f>SUMIFS('7.  Persistence Report'!M$27:M$500,'7.  Persistence Report'!$D$27:$D$500,$B102,'7.  Persistence Report'!$C$27:$C$500,"Pre-2011 Programs Completed in 2011",'7.  Persistence Report'!$J$27:$J$500,"Adjustment",'7.  Persistence Report'!$H$27:$H$500,"&lt;=2011")</f>
        <v>27</v>
      </c>
      <c r="P103" s="295">
        <f>SUMIFS('7.  Persistence Report'!N$27:N$500,'7.  Persistence Report'!$D$27:$D$500,$B102,'7.  Persistence Report'!$C$27:$C$500,"Pre-2011 Programs Completed in 2011",'7.  Persistence Report'!$J$27:$J$500,"Adjustment",'7.  Persistence Report'!$H$27:$H$500,"&lt;=2011")</f>
        <v>27</v>
      </c>
      <c r="Q103" s="295">
        <f>SUMIFS('7.  Persistence Report'!O$27:O$500,'7.  Persistence Report'!$D$27:$D$500,$B102,'7.  Persistence Report'!$C$27:$C$500,"Pre-2011 Programs Completed in 2011",'7.  Persistence Report'!$J$27:$J$500,"Adjustment",'7.  Persistence Report'!$H$27:$H$500,"&lt;=2011")</f>
        <v>27</v>
      </c>
      <c r="R103" s="295">
        <f>SUMIFS('7.  Persistence Report'!P$27:P$500,'7.  Persistence Report'!$D$27:$D$500,$B102,'7.  Persistence Report'!$C$27:$C$500,"Pre-2011 Programs Completed in 2011",'7.  Persistence Report'!$J$27:$J$500,"Adjustment",'7.  Persistence Report'!$H$27:$H$500,"&lt;=2011")</f>
        <v>27</v>
      </c>
      <c r="S103" s="295">
        <f>SUMIFS('7.  Persistence Report'!Q$27:Q$500,'7.  Persistence Report'!$D$27:$D$500,$B102,'7.  Persistence Report'!$C$27:$C$500,"Pre-2011 Programs Completed in 2011",'7.  Persistence Report'!$J$27:$J$500,"Adjustment",'7.  Persistence Report'!$H$27:$H$500,"&lt;=2011")</f>
        <v>27</v>
      </c>
      <c r="T103" s="295">
        <f>SUMIFS('7.  Persistence Report'!R$27:R$500,'7.  Persistence Report'!$D$27:$D$500,$B102,'7.  Persistence Report'!$C$27:$C$500,"Pre-2011 Programs Completed in 2011",'7.  Persistence Report'!$J$27:$J$500,"Adjustment",'7.  Persistence Report'!$H$27:$H$500,"&lt;=2011")</f>
        <v>27</v>
      </c>
      <c r="U103" s="295">
        <f>SUMIFS('7.  Persistence Report'!S$27:S$500,'7.  Persistence Report'!$D$27:$D$500,$B102,'7.  Persistence Report'!$C$27:$C$500,"Pre-2011 Programs Completed in 2011",'7.  Persistence Report'!$J$27:$J$500,"Adjustment",'7.  Persistence Report'!$H$27:$H$500,"&lt;=2011")</f>
        <v>27</v>
      </c>
      <c r="V103" s="295">
        <f>SUMIFS('7.  Persistence Report'!T$27:T$500,'7.  Persistence Report'!$D$27:$D$500,$B102,'7.  Persistence Report'!$C$27:$C$500,"Pre-2011 Programs Completed in 2011",'7.  Persistence Report'!$J$27:$J$500,"Adjustment",'7.  Persistence Report'!$H$27:$H$500,"&lt;=2011")</f>
        <v>0</v>
      </c>
      <c r="W103" s="295">
        <f>SUMIFS('7.  Persistence Report'!U$27:U$500,'7.  Persistence Report'!$D$27:$D$500,$B102,'7.  Persistence Report'!$C$27:$C$500,"Pre-2011 Programs Completed in 2011",'7.  Persistence Report'!$J$27:$J$500,"Adjustment",'7.  Persistence Report'!$H$27:$H$500,"&lt;=2011")</f>
        <v>0</v>
      </c>
      <c r="X103" s="295">
        <f>SUMIFS('7.  Persistence Report'!V$27:V$500,'7.  Persistence Report'!$D$27:$D$500,$B102,'7.  Persistence Report'!$C$27:$C$500,"Pre-2011 Programs Completed in 2011",'7.  Persistence Report'!$J$27:$J$500,"Adjustment",'7.  Persistence Report'!$H$27:$H$500,"&lt;=2011")</f>
        <v>0</v>
      </c>
      <c r="Y103" s="411">
        <f>Y102</f>
        <v>0</v>
      </c>
      <c r="Z103" s="411">
        <f>Z102</f>
        <v>0</v>
      </c>
      <c r="AA103" s="411">
        <f t="shared" ref="AA103:AL103" si="49">AA102</f>
        <v>1</v>
      </c>
      <c r="AB103" s="411">
        <f t="shared" si="49"/>
        <v>0</v>
      </c>
      <c r="AC103" s="411">
        <f t="shared" si="49"/>
        <v>0</v>
      </c>
      <c r="AD103" s="411">
        <f t="shared" si="49"/>
        <v>0</v>
      </c>
      <c r="AE103" s="411">
        <f t="shared" si="49"/>
        <v>0</v>
      </c>
      <c r="AF103" s="411">
        <f t="shared" si="49"/>
        <v>0</v>
      </c>
      <c r="AG103" s="411">
        <f t="shared" si="49"/>
        <v>0</v>
      </c>
      <c r="AH103" s="411">
        <f t="shared" si="49"/>
        <v>0</v>
      </c>
      <c r="AI103" s="411">
        <f t="shared" si="49"/>
        <v>0</v>
      </c>
      <c r="AJ103" s="411">
        <f t="shared" si="49"/>
        <v>0</v>
      </c>
      <c r="AK103" s="411">
        <f t="shared" si="49"/>
        <v>0</v>
      </c>
      <c r="AL103" s="411">
        <f t="shared" si="49"/>
        <v>0</v>
      </c>
      <c r="AM103" s="306"/>
    </row>
    <row r="104" spans="1:39" s="309" customFormat="1" ht="15.5" outlineLevel="1">
      <c r="A104" s="511"/>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5" outlineLevel="1">
      <c r="A105" s="508">
        <v>27</v>
      </c>
      <c r="B105" s="321" t="s">
        <v>17</v>
      </c>
      <c r="C105" s="291" t="s">
        <v>25</v>
      </c>
      <c r="D105" s="295">
        <f>SUMIFS('7.  Persistence Report'!AQ$27:AQ$500,'7.  Persistence Report'!$D$27:$D$500,$B105,'7.  Persistence Report'!$C$27:$C$500,"Pre-2011 Programs Completed in 2011",'7.  Persistence Report'!$J$27:$J$500,"&lt;&gt;Adjustment",'7.  Persistence Report'!$H$27:$H$500,"&lt;=2011")</f>
        <v>1651092</v>
      </c>
      <c r="E105" s="295">
        <f>SUMIFS('7.  Persistence Report'!AR$27:AR$500,'7.  Persistence Report'!$D$27:$D$500,$B105,'7.  Persistence Report'!$C$27:$C$500,"Pre-2011 Programs Completed in 2011",'7.  Persistence Report'!$J$27:$J$500,"&lt;&gt;Adjustment",'7.  Persistence Report'!$H$27:$H$500,"&lt;=2011")</f>
        <v>1651092</v>
      </c>
      <c r="F105" s="295">
        <f>SUMIFS('7.  Persistence Report'!AS$27:AS$500,'7.  Persistence Report'!$D$27:$D$500,$B105,'7.  Persistence Report'!$C$27:$C$500,"Pre-2011 Programs Completed in 2011",'7.  Persistence Report'!$J$27:$J$500,"&lt;&gt;Adjustment",'7.  Persistence Report'!$H$27:$H$500,"&lt;=2011")</f>
        <v>1651092</v>
      </c>
      <c r="G105" s="295">
        <f>SUMIFS('7.  Persistence Report'!AT$27:AT$500,'7.  Persistence Report'!$D$27:$D$500,$B105,'7.  Persistence Report'!$C$27:$C$500,"Pre-2011 Programs Completed in 2011",'7.  Persistence Report'!$J$27:$J$500,"&lt;&gt;Adjustment",'7.  Persistence Report'!$H$27:$H$500,"&lt;=2011")</f>
        <v>1651092</v>
      </c>
      <c r="H105" s="295">
        <f>SUMIFS('7.  Persistence Report'!AU$27:AU$500,'7.  Persistence Report'!$D$27:$D$500,$B105,'7.  Persistence Report'!$C$27:$C$500,"Pre-2011 Programs Completed in 2011",'7.  Persistence Report'!$J$27:$J$500,"&lt;&gt;Adjustment",'7.  Persistence Report'!$H$27:$H$500,"&lt;=2011")</f>
        <v>1651092</v>
      </c>
      <c r="I105" s="295">
        <f>SUMIFS('7.  Persistence Report'!AV$27:AV$500,'7.  Persistence Report'!$D$27:$D$500,$B105,'7.  Persistence Report'!$C$27:$C$500,"Pre-2011 Programs Completed in 2011",'7.  Persistence Report'!$J$27:$J$500,"&lt;&gt;Adjustment",'7.  Persistence Report'!$H$27:$H$500,"&lt;=2011")</f>
        <v>1651092</v>
      </c>
      <c r="J105" s="295">
        <f>SUMIFS('7.  Persistence Report'!AW$27:AW$500,'7.  Persistence Report'!$D$27:$D$500,$B105,'7.  Persistence Report'!$C$27:$C$500,"Pre-2011 Programs Completed in 2011",'7.  Persistence Report'!$J$27:$J$500,"&lt;&gt;Adjustment",'7.  Persistence Report'!$H$27:$H$500,"&lt;=2011")</f>
        <v>1651092</v>
      </c>
      <c r="K105" s="295">
        <f>SUMIFS('7.  Persistence Report'!AX$27:AX$500,'7.  Persistence Report'!$D$27:$D$500,$B105,'7.  Persistence Report'!$C$27:$C$500,"Pre-2011 Programs Completed in 2011",'7.  Persistence Report'!$J$27:$J$500,"&lt;&gt;Adjustment",'7.  Persistence Report'!$H$27:$H$500,"&lt;=2011")</f>
        <v>1651092</v>
      </c>
      <c r="L105" s="295">
        <f>SUMIFS('7.  Persistence Report'!AY$27:AY$500,'7.  Persistence Report'!$D$27:$D$500,$B105,'7.  Persistence Report'!$C$27:$C$500,"Pre-2011 Programs Completed in 2011",'7.  Persistence Report'!$J$27:$J$500,"&lt;&gt;Adjustment",'7.  Persistence Report'!$H$27:$H$500,"&lt;=2011")</f>
        <v>1651092</v>
      </c>
      <c r="M105" s="295">
        <f>SUMIFS('7.  Persistence Report'!AZ$27:AZ$500,'7.  Persistence Report'!$D$27:$D$500,$B105,'7.  Persistence Report'!$C$27:$C$500,"Pre-2011 Programs Completed in 2011",'7.  Persistence Report'!$J$27:$J$500,"&lt;&gt;Adjustment",'7.  Persistence Report'!$H$27:$H$500,"&lt;=2011")</f>
        <v>1651092</v>
      </c>
      <c r="N105" s="295">
        <v>12</v>
      </c>
      <c r="O105" s="295">
        <f>SUMIFS('7.  Persistence Report'!L$27:L$500,'7.  Persistence Report'!$D$27:$D$500,$B105,'7.  Persistence Report'!$C$27:$C$500,"Pre-2011 Programs Completed in 2011",'7.  Persistence Report'!$J$27:$J$500,"&lt;&gt;Adjustment",'7.  Persistence Report'!$H$27:$H$500,"&lt;=2011")</f>
        <v>321</v>
      </c>
      <c r="P105" s="295">
        <f>SUMIFS('7.  Persistence Report'!M$27:M$500,'7.  Persistence Report'!$D$27:$D$500,$B105,'7.  Persistence Report'!$C$27:$C$500,"Pre-2011 Programs Completed in 2011",'7.  Persistence Report'!$J$27:$J$500,"&lt;&gt;Adjustment",'7.  Persistence Report'!$H$27:$H$500,"&lt;=2011")</f>
        <v>321</v>
      </c>
      <c r="Q105" s="295">
        <f>SUMIFS('7.  Persistence Report'!N$27:N$500,'7.  Persistence Report'!$D$27:$D$500,$B105,'7.  Persistence Report'!$C$27:$C$500,"Pre-2011 Programs Completed in 2011",'7.  Persistence Report'!$J$27:$J$500,"&lt;&gt;Adjustment",'7.  Persistence Report'!$H$27:$H$500,"&lt;=2011")</f>
        <v>321</v>
      </c>
      <c r="R105" s="295">
        <f>SUMIFS('7.  Persistence Report'!O$27:O$500,'7.  Persistence Report'!$D$27:$D$500,$B105,'7.  Persistence Report'!$C$27:$C$500,"Pre-2011 Programs Completed in 2011",'7.  Persistence Report'!$J$27:$J$500,"&lt;&gt;Adjustment",'7.  Persistence Report'!$H$27:$H$500,"&lt;=2011")</f>
        <v>321</v>
      </c>
      <c r="S105" s="295">
        <f>SUMIFS('7.  Persistence Report'!P$27:P$500,'7.  Persistence Report'!$D$27:$D$500,$B105,'7.  Persistence Report'!$C$27:$C$500,"Pre-2011 Programs Completed in 2011",'7.  Persistence Report'!$J$27:$J$500,"&lt;&gt;Adjustment",'7.  Persistence Report'!$H$27:$H$500,"&lt;=2011")</f>
        <v>321</v>
      </c>
      <c r="T105" s="295">
        <f>SUMIFS('7.  Persistence Report'!Q$27:Q$500,'7.  Persistence Report'!$D$27:$D$500,$B105,'7.  Persistence Report'!$C$27:$C$500,"Pre-2011 Programs Completed in 2011",'7.  Persistence Report'!$J$27:$J$500,"&lt;&gt;Adjustment",'7.  Persistence Report'!$H$27:$H$500,"&lt;=2011")</f>
        <v>321</v>
      </c>
      <c r="U105" s="295">
        <f>SUMIFS('7.  Persistence Report'!R$27:R$500,'7.  Persistence Report'!$D$27:$D$500,$B105,'7.  Persistence Report'!$C$27:$C$500,"Pre-2011 Programs Completed in 2011",'7.  Persistence Report'!$J$27:$J$500,"&lt;&gt;Adjustment",'7.  Persistence Report'!$H$27:$H$500,"&lt;=2011")</f>
        <v>321</v>
      </c>
      <c r="V105" s="295">
        <f>SUMIFS('7.  Persistence Report'!S$27:S$500,'7.  Persistence Report'!$D$27:$D$500,$B105,'7.  Persistence Report'!$C$27:$C$500,"Pre-2011 Programs Completed in 2011",'7.  Persistence Report'!$J$27:$J$500,"&lt;&gt;Adjustment",'7.  Persistence Report'!$H$27:$H$500,"&lt;=2011")</f>
        <v>321</v>
      </c>
      <c r="W105" s="295">
        <f>SUMIFS('7.  Persistence Report'!T$27:T$500,'7.  Persistence Report'!$D$27:$D$500,$B105,'7.  Persistence Report'!$C$27:$C$500,"Pre-2011 Programs Completed in 2011",'7.  Persistence Report'!$J$27:$J$500,"&lt;&gt;Adjustment",'7.  Persistence Report'!$H$27:$H$500,"&lt;=2011")</f>
        <v>321</v>
      </c>
      <c r="X105" s="295">
        <f>SUMIFS('7.  Persistence Report'!U$27:U$500,'7.  Persistence Report'!$D$27:$D$500,$B105,'7.  Persistence Report'!$C$27:$C$500,"Pre-2011 Programs Completed in 2011",'7.  Persistence Report'!$J$27:$J$500,"&lt;&gt;Adjustment",'7.  Persistence Report'!$H$27:$H$500,"&lt;=2011")</f>
        <v>321</v>
      </c>
      <c r="Y105" s="410">
        <f>Y362</f>
        <v>0</v>
      </c>
      <c r="Z105" s="410">
        <f t="shared" ref="Z105:AA105" si="50">Z362</f>
        <v>0</v>
      </c>
      <c r="AA105" s="410">
        <f t="shared" si="50"/>
        <v>1</v>
      </c>
      <c r="AB105" s="410"/>
      <c r="AC105" s="410"/>
      <c r="AD105" s="410"/>
      <c r="AE105" s="415"/>
      <c r="AF105" s="415"/>
      <c r="AG105" s="415"/>
      <c r="AH105" s="415"/>
      <c r="AI105" s="415"/>
      <c r="AJ105" s="415"/>
      <c r="AK105" s="415"/>
      <c r="AL105" s="415"/>
      <c r="AM105" s="296">
        <f>SUM(Y105:AL105)</f>
        <v>1</v>
      </c>
    </row>
    <row r="106" spans="1:39" s="283" customFormat="1" ht="15.5" outlineLevel="1">
      <c r="A106" s="508"/>
      <c r="B106" s="315" t="s">
        <v>214</v>
      </c>
      <c r="C106" s="291" t="s">
        <v>163</v>
      </c>
      <c r="D106" s="295">
        <f>SUMIFS('7.  Persistence Report'!AQ$27:AQ$500,'7.  Persistence Report'!$D$27:$D$500,$B105,'7.  Persistence Report'!$C$27:$C$500,"Pre-2011 Programs Completed in 2011",'7.  Persistence Report'!$J$27:$J$500,"Adjustment",'7.  Persistence Report'!$H$27:$H$500,"&lt;=2011")</f>
        <v>-244470</v>
      </c>
      <c r="E106" s="295">
        <f>SUMIFS('7.  Persistence Report'!AR$27:AR$500,'7.  Persistence Report'!$D$27:$D$500,$B105,'7.  Persistence Report'!$C$27:$C$500,"Pre-2011 Programs Completed in 2011",'7.  Persistence Report'!$J$27:$J$500,"Adjustment",'7.  Persistence Report'!$H$27:$H$500,"&lt;=2011")</f>
        <v>-244470</v>
      </c>
      <c r="F106" s="295">
        <f>SUMIFS('7.  Persistence Report'!AS$27:AS$500,'7.  Persistence Report'!$D$27:$D$500,$B105,'7.  Persistence Report'!$C$27:$C$500,"Pre-2011 Programs Completed in 2011",'7.  Persistence Report'!$J$27:$J$500,"Adjustment",'7.  Persistence Report'!$H$27:$H$500,"&lt;=2011")</f>
        <v>-244470</v>
      </c>
      <c r="G106" s="295">
        <f>SUMIFS('7.  Persistence Report'!AT$27:AT$500,'7.  Persistence Report'!$D$27:$D$500,$B105,'7.  Persistence Report'!$C$27:$C$500,"Pre-2011 Programs Completed in 2011",'7.  Persistence Report'!$J$27:$J$500,"Adjustment",'7.  Persistence Report'!$H$27:$H$500,"&lt;=2011")</f>
        <v>-244470</v>
      </c>
      <c r="H106" s="295">
        <f>SUMIFS('7.  Persistence Report'!AU$27:AU$500,'7.  Persistence Report'!$D$27:$D$500,$B105,'7.  Persistence Report'!$C$27:$C$500,"Pre-2011 Programs Completed in 2011",'7.  Persistence Report'!$J$27:$J$500,"Adjustment",'7.  Persistence Report'!$H$27:$H$500,"&lt;=2011")</f>
        <v>-244470</v>
      </c>
      <c r="I106" s="295">
        <f>SUMIFS('7.  Persistence Report'!AV$27:AV$500,'7.  Persistence Report'!$D$27:$D$500,$B105,'7.  Persistence Report'!$C$27:$C$500,"Pre-2011 Programs Completed in 2011",'7.  Persistence Report'!$J$27:$J$500,"Adjustment",'7.  Persistence Report'!$H$27:$H$500,"&lt;=2011")</f>
        <v>-244470</v>
      </c>
      <c r="J106" s="295">
        <f>SUMIFS('7.  Persistence Report'!AW$27:AW$500,'7.  Persistence Report'!$D$27:$D$500,$B105,'7.  Persistence Report'!$C$27:$C$500,"Pre-2011 Programs Completed in 2011",'7.  Persistence Report'!$J$27:$J$500,"Adjustment",'7.  Persistence Report'!$H$27:$H$500,"&lt;=2011")</f>
        <v>-244470</v>
      </c>
      <c r="K106" s="295">
        <f>SUMIFS('7.  Persistence Report'!AX$27:AX$500,'7.  Persistence Report'!$D$27:$D$500,$B105,'7.  Persistence Report'!$C$27:$C$500,"Pre-2011 Programs Completed in 2011",'7.  Persistence Report'!$J$27:$J$500,"Adjustment",'7.  Persistence Report'!$H$27:$H$500,"&lt;=2011")</f>
        <v>-244470</v>
      </c>
      <c r="L106" s="295">
        <f>SUMIFS('7.  Persistence Report'!AY$27:AY$500,'7.  Persistence Report'!$D$27:$D$500,$B105,'7.  Persistence Report'!$C$27:$C$500,"Pre-2011 Programs Completed in 2011",'7.  Persistence Report'!$J$27:$J$500,"Adjustment",'7.  Persistence Report'!$H$27:$H$500,"&lt;=2011")</f>
        <v>-244470</v>
      </c>
      <c r="M106" s="295">
        <f>SUMIFS('7.  Persistence Report'!AZ$27:AZ$500,'7.  Persistence Report'!$D$27:$D$500,$B105,'7.  Persistence Report'!$C$27:$C$500,"Pre-2011 Programs Completed in 2011",'7.  Persistence Report'!$J$27:$J$500,"Adjustment",'7.  Persistence Report'!$H$27:$H$500,"&lt;=2011")</f>
        <v>-244470</v>
      </c>
      <c r="N106" s="295">
        <f>N105</f>
        <v>12</v>
      </c>
      <c r="O106" s="295">
        <f>SUMIFS('7.  Persistence Report'!M$27:M$500,'7.  Persistence Report'!$D$27:$D$500,$B105,'7.  Persistence Report'!$C$27:$C$500,"Pre-2011 Programs Completed in 2011",'7.  Persistence Report'!$J$27:$J$500,"Adjustment",'7.  Persistence Report'!$H$27:$H$500,"&lt;=2011")</f>
        <v>43</v>
      </c>
      <c r="P106" s="295">
        <f>SUMIFS('7.  Persistence Report'!N$27:N$500,'7.  Persistence Report'!$D$27:$D$500,$B105,'7.  Persistence Report'!$C$27:$C$500,"Pre-2011 Programs Completed in 2011",'7.  Persistence Report'!$J$27:$J$500,"Adjustment",'7.  Persistence Report'!$H$27:$H$500,"&lt;=2011")</f>
        <v>43</v>
      </c>
      <c r="Q106" s="295">
        <f>SUMIFS('7.  Persistence Report'!O$27:O$500,'7.  Persistence Report'!$D$27:$D$500,$B105,'7.  Persistence Report'!$C$27:$C$500,"Pre-2011 Programs Completed in 2011",'7.  Persistence Report'!$J$27:$J$500,"Adjustment",'7.  Persistence Report'!$H$27:$H$500,"&lt;=2011")</f>
        <v>43</v>
      </c>
      <c r="R106" s="295">
        <f>SUMIFS('7.  Persistence Report'!P$27:P$500,'7.  Persistence Report'!$D$27:$D$500,$B105,'7.  Persistence Report'!$C$27:$C$500,"Pre-2011 Programs Completed in 2011",'7.  Persistence Report'!$J$27:$J$500,"Adjustment",'7.  Persistence Report'!$H$27:$H$500,"&lt;=2011")</f>
        <v>43</v>
      </c>
      <c r="S106" s="295">
        <f>SUMIFS('7.  Persistence Report'!Q$27:Q$500,'7.  Persistence Report'!$D$27:$D$500,$B105,'7.  Persistence Report'!$C$27:$C$500,"Pre-2011 Programs Completed in 2011",'7.  Persistence Report'!$J$27:$J$500,"Adjustment",'7.  Persistence Report'!$H$27:$H$500,"&lt;=2011")</f>
        <v>43</v>
      </c>
      <c r="T106" s="295">
        <f>SUMIFS('7.  Persistence Report'!R$27:R$500,'7.  Persistence Report'!$D$27:$D$500,$B105,'7.  Persistence Report'!$C$27:$C$500,"Pre-2011 Programs Completed in 2011",'7.  Persistence Report'!$J$27:$J$500,"Adjustment",'7.  Persistence Report'!$H$27:$H$500,"&lt;=2011")</f>
        <v>43</v>
      </c>
      <c r="U106" s="295">
        <f>SUMIFS('7.  Persistence Report'!S$27:S$500,'7.  Persistence Report'!$D$27:$D$500,$B105,'7.  Persistence Report'!$C$27:$C$500,"Pre-2011 Programs Completed in 2011",'7.  Persistence Report'!$J$27:$J$500,"Adjustment",'7.  Persistence Report'!$H$27:$H$500,"&lt;=2011")</f>
        <v>43</v>
      </c>
      <c r="V106" s="295">
        <f>SUMIFS('7.  Persistence Report'!T$27:T$500,'7.  Persistence Report'!$D$27:$D$500,$B105,'7.  Persistence Report'!$C$27:$C$500,"Pre-2011 Programs Completed in 2011",'7.  Persistence Report'!$J$27:$J$500,"Adjustment",'7.  Persistence Report'!$H$27:$H$500,"&lt;=2011")</f>
        <v>43</v>
      </c>
      <c r="W106" s="295">
        <f>SUMIFS('7.  Persistence Report'!U$27:U$500,'7.  Persistence Report'!$D$27:$D$500,$B105,'7.  Persistence Report'!$C$27:$C$500,"Pre-2011 Programs Completed in 2011",'7.  Persistence Report'!$J$27:$J$500,"Adjustment",'7.  Persistence Report'!$H$27:$H$500,"&lt;=2011")</f>
        <v>43</v>
      </c>
      <c r="X106" s="295">
        <f>SUMIFS('7.  Persistence Report'!V$27:V$500,'7.  Persistence Report'!$D$27:$D$500,$B105,'7.  Persistence Report'!$C$27:$C$500,"Pre-2011 Programs Completed in 2011",'7.  Persistence Report'!$J$27:$J$500,"Adjustment",'7.  Persistence Report'!$H$27:$H$500,"&lt;=2011")</f>
        <v>43</v>
      </c>
      <c r="Y106" s="411">
        <f>Y105</f>
        <v>0</v>
      </c>
      <c r="Z106" s="411">
        <f>Z105</f>
        <v>0</v>
      </c>
      <c r="AA106" s="411">
        <f>AA105</f>
        <v>1</v>
      </c>
      <c r="AB106" s="411">
        <f>AB105</f>
        <v>0</v>
      </c>
      <c r="AC106" s="411">
        <f t="shared" ref="AC106:AL106" si="51">AC105</f>
        <v>0</v>
      </c>
      <c r="AD106" s="411">
        <f t="shared" si="51"/>
        <v>0</v>
      </c>
      <c r="AE106" s="411">
        <f t="shared" si="51"/>
        <v>0</v>
      </c>
      <c r="AF106" s="411">
        <f t="shared" si="51"/>
        <v>0</v>
      </c>
      <c r="AG106" s="411">
        <f t="shared" si="51"/>
        <v>0</v>
      </c>
      <c r="AH106" s="411">
        <f t="shared" si="51"/>
        <v>0</v>
      </c>
      <c r="AI106" s="411">
        <f t="shared" si="51"/>
        <v>0</v>
      </c>
      <c r="AJ106" s="411">
        <f t="shared" si="51"/>
        <v>0</v>
      </c>
      <c r="AK106" s="411">
        <f t="shared" si="51"/>
        <v>0</v>
      </c>
      <c r="AL106" s="411">
        <f t="shared" si="51"/>
        <v>0</v>
      </c>
      <c r="AM106" s="306"/>
    </row>
    <row r="107" spans="1:39" s="309" customFormat="1" ht="15.5" outlineLevel="1">
      <c r="A107" s="511"/>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5" outlineLevel="1">
      <c r="A108" s="508">
        <v>28</v>
      </c>
      <c r="B108" s="321" t="s">
        <v>18</v>
      </c>
      <c r="C108" s="291" t="s">
        <v>25</v>
      </c>
      <c r="D108" s="295">
        <f>SUMIFS('7.  Persistence Report'!AQ$27:AQ$500,'7.  Persistence Report'!$D$27:$D$500,$B108,'7.  Persistence Report'!$C$27:$C$500,"Pre-2011 Programs Completed in 2011",'7.  Persistence Report'!$J$27:$J$500,"&lt;&gt;Adjustment",'7.  Persistence Report'!$H$27:$H$500,"&lt;=2011")</f>
        <v>0</v>
      </c>
      <c r="E108" s="295">
        <f>SUMIFS('7.  Persistence Report'!AR$27:AR$500,'7.  Persistence Report'!$D$27:$D$500,$B108,'7.  Persistence Report'!$C$27:$C$500,"Pre-2011 Programs Completed in 2011",'7.  Persistence Report'!$J$27:$J$500,"&lt;&gt;Adjustment",'7.  Persistence Report'!$H$27:$H$500,"&lt;=2011")</f>
        <v>0</v>
      </c>
      <c r="F108" s="295">
        <f>SUMIFS('7.  Persistence Report'!AS$27:AS$500,'7.  Persistence Report'!$D$27:$D$500,$B108,'7.  Persistence Report'!$C$27:$C$500,"Pre-2011 Programs Completed in 2011",'7.  Persistence Report'!$J$27:$J$500,"&lt;&gt;Adjustment",'7.  Persistence Report'!$H$27:$H$500,"&lt;=2011")</f>
        <v>0</v>
      </c>
      <c r="G108" s="295">
        <f>SUMIFS('7.  Persistence Report'!AT$27:AT$500,'7.  Persistence Report'!$D$27:$D$500,$B108,'7.  Persistence Report'!$C$27:$C$500,"Pre-2011 Programs Completed in 2011",'7.  Persistence Report'!$J$27:$J$500,"&lt;&gt;Adjustment",'7.  Persistence Report'!$H$27:$H$500,"&lt;=2011")</f>
        <v>0</v>
      </c>
      <c r="H108" s="295">
        <f>SUMIFS('7.  Persistence Report'!AU$27:AU$500,'7.  Persistence Report'!$D$27:$D$500,$B108,'7.  Persistence Report'!$C$27:$C$500,"Pre-2011 Programs Completed in 2011",'7.  Persistence Report'!$J$27:$J$500,"&lt;&gt;Adjustment",'7.  Persistence Report'!$H$27:$H$500,"&lt;=2011")</f>
        <v>0</v>
      </c>
      <c r="I108" s="295">
        <f>SUMIFS('7.  Persistence Report'!AV$27:AV$500,'7.  Persistence Report'!$D$27:$D$500,$B108,'7.  Persistence Report'!$C$27:$C$500,"Pre-2011 Programs Completed in 2011",'7.  Persistence Report'!$J$27:$J$500,"&lt;&gt;Adjustment",'7.  Persistence Report'!$H$27:$H$500,"&lt;=2011")</f>
        <v>0</v>
      </c>
      <c r="J108" s="295">
        <f>SUMIFS('7.  Persistence Report'!AW$27:AW$500,'7.  Persistence Report'!$D$27:$D$500,$B108,'7.  Persistence Report'!$C$27:$C$500,"Pre-2011 Programs Completed in 2011",'7.  Persistence Report'!$J$27:$J$500,"&lt;&gt;Adjustment",'7.  Persistence Report'!$H$27:$H$500,"&lt;=2011")</f>
        <v>0</v>
      </c>
      <c r="K108" s="295">
        <f>SUMIFS('7.  Persistence Report'!AX$27:AX$500,'7.  Persistence Report'!$D$27:$D$500,$B108,'7.  Persistence Report'!$C$27:$C$500,"Pre-2011 Programs Completed in 2011",'7.  Persistence Report'!$J$27:$J$500,"&lt;&gt;Adjustment",'7.  Persistence Report'!$H$27:$H$500,"&lt;=2011")</f>
        <v>0</v>
      </c>
      <c r="L108" s="295">
        <f>SUMIFS('7.  Persistence Report'!AY$27:AY$500,'7.  Persistence Report'!$D$27:$D$500,$B108,'7.  Persistence Report'!$C$27:$C$500,"Pre-2011 Programs Completed in 2011",'7.  Persistence Report'!$J$27:$J$500,"&lt;&gt;Adjustment",'7.  Persistence Report'!$H$27:$H$500,"&lt;=2011")</f>
        <v>0</v>
      </c>
      <c r="M108" s="295">
        <f>SUMIFS('7.  Persistence Report'!AZ$27:AZ$500,'7.  Persistence Report'!$D$27:$D$500,$B108,'7.  Persistence Report'!$C$27:$C$500,"Pre-2011 Programs Completed in 2011",'7.  Persistence Report'!$J$27:$J$500,"&lt;&gt;Adjustment",'7.  Persistence Report'!$H$27:$H$500,"&lt;=2011")</f>
        <v>0</v>
      </c>
      <c r="N108" s="295">
        <v>0</v>
      </c>
      <c r="O108" s="295">
        <f>SUMIFS('7.  Persistence Report'!L$27:L$500,'7.  Persistence Report'!$D$27:$D$500,$B108,'7.  Persistence Report'!$C$27:$C$500,"Pre-2011 Programs Completed in 2011",'7.  Persistence Report'!$J$27:$J$500,"&lt;&gt;Adjustment",'7.  Persistence Report'!$H$27:$H$500,"&lt;=2011")</f>
        <v>0</v>
      </c>
      <c r="P108" s="295">
        <f>SUMIFS('7.  Persistence Report'!M$27:M$500,'7.  Persistence Report'!$D$27:$D$500,$B108,'7.  Persistence Report'!$C$27:$C$500,"Pre-2011 Programs Completed in 2011",'7.  Persistence Report'!$J$27:$J$500,"&lt;&gt;Adjustment",'7.  Persistence Report'!$H$27:$H$500,"&lt;=2011")</f>
        <v>0</v>
      </c>
      <c r="Q108" s="295">
        <f>SUMIFS('7.  Persistence Report'!N$27:N$500,'7.  Persistence Report'!$D$27:$D$500,$B108,'7.  Persistence Report'!$C$27:$C$500,"Pre-2011 Programs Completed in 2011",'7.  Persistence Report'!$J$27:$J$500,"&lt;&gt;Adjustment",'7.  Persistence Report'!$H$27:$H$500,"&lt;=2011")</f>
        <v>0</v>
      </c>
      <c r="R108" s="295">
        <f>SUMIFS('7.  Persistence Report'!O$27:O$500,'7.  Persistence Report'!$D$27:$D$500,$B108,'7.  Persistence Report'!$C$27:$C$500,"Pre-2011 Programs Completed in 2011",'7.  Persistence Report'!$J$27:$J$500,"&lt;&gt;Adjustment",'7.  Persistence Report'!$H$27:$H$500,"&lt;=2011")</f>
        <v>0</v>
      </c>
      <c r="S108" s="295">
        <f>SUMIFS('7.  Persistence Report'!P$27:P$500,'7.  Persistence Report'!$D$27:$D$500,$B108,'7.  Persistence Report'!$C$27:$C$500,"Pre-2011 Programs Completed in 2011",'7.  Persistence Report'!$J$27:$J$500,"&lt;&gt;Adjustment",'7.  Persistence Report'!$H$27:$H$500,"&lt;=2011")</f>
        <v>0</v>
      </c>
      <c r="T108" s="295">
        <f>SUMIFS('7.  Persistence Report'!Q$27:Q$500,'7.  Persistence Report'!$D$27:$D$500,$B108,'7.  Persistence Report'!$C$27:$C$500,"Pre-2011 Programs Completed in 2011",'7.  Persistence Report'!$J$27:$J$500,"&lt;&gt;Adjustment",'7.  Persistence Report'!$H$27:$H$500,"&lt;=2011")</f>
        <v>0</v>
      </c>
      <c r="U108" s="295">
        <f>SUMIFS('7.  Persistence Report'!R$27:R$500,'7.  Persistence Report'!$D$27:$D$500,$B108,'7.  Persistence Report'!$C$27:$C$500,"Pre-2011 Programs Completed in 2011",'7.  Persistence Report'!$J$27:$J$500,"&lt;&gt;Adjustment",'7.  Persistence Report'!$H$27:$H$500,"&lt;=2011")</f>
        <v>0</v>
      </c>
      <c r="V108" s="295">
        <f>SUMIFS('7.  Persistence Report'!S$27:S$500,'7.  Persistence Report'!$D$27:$D$500,$B108,'7.  Persistence Report'!$C$27:$C$500,"Pre-2011 Programs Completed in 2011",'7.  Persistence Report'!$J$27:$J$500,"&lt;&gt;Adjustment",'7.  Persistence Report'!$H$27:$H$500,"&lt;=2011")</f>
        <v>0</v>
      </c>
      <c r="W108" s="295">
        <f>SUMIFS('7.  Persistence Report'!T$27:T$500,'7.  Persistence Report'!$D$27:$D$500,$B108,'7.  Persistence Report'!$C$27:$C$500,"Pre-2011 Programs Completed in 2011",'7.  Persistence Report'!$J$27:$J$500,"&lt;&gt;Adjustment",'7.  Persistence Report'!$H$27:$H$500,"&lt;=2011")</f>
        <v>0</v>
      </c>
      <c r="X108" s="295">
        <f>SUMIFS('7.  Persistence Report'!U$27:U$500,'7.  Persistence Report'!$D$27:$D$500,$B108,'7.  Persistence Report'!$C$27:$C$500,"Pre-2011 Programs Completed in 2011",'7.  Persistence Report'!$J$27:$J$500,"&lt;&gt;Adjustment",'7.  Persistence Report'!$H$27:$H$500,"&lt;=2011")</f>
        <v>0</v>
      </c>
      <c r="Y108" s="410">
        <f>Y365</f>
        <v>0</v>
      </c>
      <c r="Z108" s="410">
        <f t="shared" ref="Z108:AA108" si="52">Z365</f>
        <v>0</v>
      </c>
      <c r="AA108" s="410">
        <f t="shared" si="52"/>
        <v>1</v>
      </c>
      <c r="AB108" s="410"/>
      <c r="AC108" s="410"/>
      <c r="AD108" s="410"/>
      <c r="AE108" s="415"/>
      <c r="AF108" s="415"/>
      <c r="AG108" s="415"/>
      <c r="AH108" s="415"/>
      <c r="AI108" s="415"/>
      <c r="AJ108" s="415"/>
      <c r="AK108" s="415"/>
      <c r="AL108" s="415"/>
      <c r="AM108" s="296">
        <f>SUM(Y108:AL108)</f>
        <v>1</v>
      </c>
    </row>
    <row r="109" spans="1:39" s="283" customFormat="1" ht="15.5" outlineLevel="1">
      <c r="A109" s="508"/>
      <c r="B109" s="315" t="s">
        <v>214</v>
      </c>
      <c r="C109" s="291" t="s">
        <v>163</v>
      </c>
      <c r="D109" s="295">
        <f>SUMIFS('7.  Persistence Report'!AQ$27:AQ$500,'7.  Persistence Report'!$D$27:$D$500,$B108,'7.  Persistence Report'!$C$27:$C$500,"Pre-2011 Programs Completed in 2011",'7.  Persistence Report'!$J$27:$J$500,"Adjustment",'7.  Persistence Report'!$H$27:$H$500,"&lt;=2011")</f>
        <v>0</v>
      </c>
      <c r="E109" s="295">
        <f>SUMIFS('7.  Persistence Report'!AR$27:AR$500,'7.  Persistence Report'!$D$27:$D$500,$B108,'7.  Persistence Report'!$C$27:$C$500,"Pre-2011 Programs Completed in 2011",'7.  Persistence Report'!$J$27:$J$500,"Adjustment",'7.  Persistence Report'!$H$27:$H$500,"&lt;=2011")</f>
        <v>0</v>
      </c>
      <c r="F109" s="295">
        <f>SUMIFS('7.  Persistence Report'!AS$27:AS$500,'7.  Persistence Report'!$D$27:$D$500,$B108,'7.  Persistence Report'!$C$27:$C$500,"Pre-2011 Programs Completed in 2011",'7.  Persistence Report'!$J$27:$J$500,"Adjustment",'7.  Persistence Report'!$H$27:$H$500,"&lt;=2011")</f>
        <v>0</v>
      </c>
      <c r="G109" s="295">
        <f>SUMIFS('7.  Persistence Report'!AT$27:AT$500,'7.  Persistence Report'!$D$27:$D$500,$B108,'7.  Persistence Report'!$C$27:$C$500,"Pre-2011 Programs Completed in 2011",'7.  Persistence Report'!$J$27:$J$500,"Adjustment",'7.  Persistence Report'!$H$27:$H$500,"&lt;=2011")</f>
        <v>0</v>
      </c>
      <c r="H109" s="295">
        <f>SUMIFS('7.  Persistence Report'!AU$27:AU$500,'7.  Persistence Report'!$D$27:$D$500,$B108,'7.  Persistence Report'!$C$27:$C$500,"Pre-2011 Programs Completed in 2011",'7.  Persistence Report'!$J$27:$J$500,"Adjustment",'7.  Persistence Report'!$H$27:$H$500,"&lt;=2011")</f>
        <v>0</v>
      </c>
      <c r="I109" s="295">
        <f>SUMIFS('7.  Persistence Report'!AV$27:AV$500,'7.  Persistence Report'!$D$27:$D$500,$B108,'7.  Persistence Report'!$C$27:$C$500,"Pre-2011 Programs Completed in 2011",'7.  Persistence Report'!$J$27:$J$500,"Adjustment",'7.  Persistence Report'!$H$27:$H$500,"&lt;=2011")</f>
        <v>0</v>
      </c>
      <c r="J109" s="295">
        <f>SUMIFS('7.  Persistence Report'!AW$27:AW$500,'7.  Persistence Report'!$D$27:$D$500,$B108,'7.  Persistence Report'!$C$27:$C$500,"Pre-2011 Programs Completed in 2011",'7.  Persistence Report'!$J$27:$J$500,"Adjustment",'7.  Persistence Report'!$H$27:$H$500,"&lt;=2011")</f>
        <v>0</v>
      </c>
      <c r="K109" s="295">
        <f>SUMIFS('7.  Persistence Report'!AX$27:AX$500,'7.  Persistence Report'!$D$27:$D$500,$B108,'7.  Persistence Report'!$C$27:$C$500,"Pre-2011 Programs Completed in 2011",'7.  Persistence Report'!$J$27:$J$500,"Adjustment",'7.  Persistence Report'!$H$27:$H$500,"&lt;=2011")</f>
        <v>0</v>
      </c>
      <c r="L109" s="295">
        <f>SUMIFS('7.  Persistence Report'!AY$27:AY$500,'7.  Persistence Report'!$D$27:$D$500,$B108,'7.  Persistence Report'!$C$27:$C$500,"Pre-2011 Programs Completed in 2011",'7.  Persistence Report'!$J$27:$J$500,"Adjustment",'7.  Persistence Report'!$H$27:$H$500,"&lt;=2011")</f>
        <v>0</v>
      </c>
      <c r="M109" s="295">
        <f>SUMIFS('7.  Persistence Report'!AZ$27:AZ$500,'7.  Persistence Report'!$D$27:$D$500,$B108,'7.  Persistence Report'!$C$27:$C$500,"Pre-2011 Programs Completed in 2011",'7.  Persistence Report'!$J$27:$J$500,"Adjustment",'7.  Persistence Report'!$H$27:$H$500,"&lt;=2011")</f>
        <v>0</v>
      </c>
      <c r="N109" s="295">
        <f>N108</f>
        <v>0</v>
      </c>
      <c r="O109" s="295">
        <f>SUMIFS('7.  Persistence Report'!M$27:M$500,'7.  Persistence Report'!$D$27:$D$500,$B108,'7.  Persistence Report'!$C$27:$C$500,"Pre-2011 Programs Completed in 2011",'7.  Persistence Report'!$J$27:$J$500,"Adjustment",'7.  Persistence Report'!$H$27:$H$500,"&lt;=2011")</f>
        <v>0</v>
      </c>
      <c r="P109" s="295">
        <f>SUMIFS('7.  Persistence Report'!N$27:N$500,'7.  Persistence Report'!$D$27:$D$500,$B108,'7.  Persistence Report'!$C$27:$C$500,"Pre-2011 Programs Completed in 2011",'7.  Persistence Report'!$J$27:$J$500,"Adjustment",'7.  Persistence Report'!$H$27:$H$500,"&lt;=2011")</f>
        <v>0</v>
      </c>
      <c r="Q109" s="295">
        <f>SUMIFS('7.  Persistence Report'!O$27:O$500,'7.  Persistence Report'!$D$27:$D$500,$B108,'7.  Persistence Report'!$C$27:$C$500,"Pre-2011 Programs Completed in 2011",'7.  Persistence Report'!$J$27:$J$500,"Adjustment",'7.  Persistence Report'!$H$27:$H$500,"&lt;=2011")</f>
        <v>0</v>
      </c>
      <c r="R109" s="295">
        <f>SUMIFS('7.  Persistence Report'!P$27:P$500,'7.  Persistence Report'!$D$27:$D$500,$B108,'7.  Persistence Report'!$C$27:$C$500,"Pre-2011 Programs Completed in 2011",'7.  Persistence Report'!$J$27:$J$500,"Adjustment",'7.  Persistence Report'!$H$27:$H$500,"&lt;=2011")</f>
        <v>0</v>
      </c>
      <c r="S109" s="295">
        <f>SUMIFS('7.  Persistence Report'!Q$27:Q$500,'7.  Persistence Report'!$D$27:$D$500,$B108,'7.  Persistence Report'!$C$27:$C$500,"Pre-2011 Programs Completed in 2011",'7.  Persistence Report'!$J$27:$J$500,"Adjustment",'7.  Persistence Report'!$H$27:$H$500,"&lt;=2011")</f>
        <v>0</v>
      </c>
      <c r="T109" s="295">
        <f>SUMIFS('7.  Persistence Report'!R$27:R$500,'7.  Persistence Report'!$D$27:$D$500,$B108,'7.  Persistence Report'!$C$27:$C$500,"Pre-2011 Programs Completed in 2011",'7.  Persistence Report'!$J$27:$J$500,"Adjustment",'7.  Persistence Report'!$H$27:$H$500,"&lt;=2011")</f>
        <v>0</v>
      </c>
      <c r="U109" s="295">
        <f>SUMIFS('7.  Persistence Report'!S$27:S$500,'7.  Persistence Report'!$D$27:$D$500,$B108,'7.  Persistence Report'!$C$27:$C$500,"Pre-2011 Programs Completed in 2011",'7.  Persistence Report'!$J$27:$J$500,"Adjustment",'7.  Persistence Report'!$H$27:$H$500,"&lt;=2011")</f>
        <v>0</v>
      </c>
      <c r="V109" s="295">
        <f>SUMIFS('7.  Persistence Report'!T$27:T$500,'7.  Persistence Report'!$D$27:$D$500,$B108,'7.  Persistence Report'!$C$27:$C$500,"Pre-2011 Programs Completed in 2011",'7.  Persistence Report'!$J$27:$J$500,"Adjustment",'7.  Persistence Report'!$H$27:$H$500,"&lt;=2011")</f>
        <v>0</v>
      </c>
      <c r="W109" s="295">
        <f>SUMIFS('7.  Persistence Report'!U$27:U$500,'7.  Persistence Report'!$D$27:$D$500,$B108,'7.  Persistence Report'!$C$27:$C$500,"Pre-2011 Programs Completed in 2011",'7.  Persistence Report'!$J$27:$J$500,"Adjustment",'7.  Persistence Report'!$H$27:$H$500,"&lt;=2011")</f>
        <v>0</v>
      </c>
      <c r="X109" s="295">
        <f>SUMIFS('7.  Persistence Report'!V$27:V$500,'7.  Persistence Report'!$D$27:$D$500,$B108,'7.  Persistence Report'!$C$27:$C$500,"Pre-2011 Programs Completed in 2011",'7.  Persistence Report'!$J$27:$J$500,"Adjustment",'7.  Persistence Report'!$H$27:$H$500,"&lt;=2011")</f>
        <v>0</v>
      </c>
      <c r="Y109" s="411">
        <f>Y108</f>
        <v>0</v>
      </c>
      <c r="Z109" s="411">
        <f>Z108</f>
        <v>0</v>
      </c>
      <c r="AA109" s="411">
        <f t="shared" ref="AA109:AK109" si="53">AA108</f>
        <v>1</v>
      </c>
      <c r="AB109" s="411">
        <f t="shared" si="53"/>
        <v>0</v>
      </c>
      <c r="AC109" s="411">
        <f t="shared" si="53"/>
        <v>0</v>
      </c>
      <c r="AD109" s="411">
        <f t="shared" si="53"/>
        <v>0</v>
      </c>
      <c r="AE109" s="411">
        <f t="shared" si="53"/>
        <v>0</v>
      </c>
      <c r="AF109" s="411">
        <f t="shared" si="53"/>
        <v>0</v>
      </c>
      <c r="AG109" s="411">
        <f t="shared" si="53"/>
        <v>0</v>
      </c>
      <c r="AH109" s="411">
        <f t="shared" si="53"/>
        <v>0</v>
      </c>
      <c r="AI109" s="411">
        <f t="shared" si="53"/>
        <v>0</v>
      </c>
      <c r="AJ109" s="411">
        <f t="shared" si="53"/>
        <v>0</v>
      </c>
      <c r="AK109" s="411">
        <f t="shared" si="53"/>
        <v>0</v>
      </c>
      <c r="AL109" s="411">
        <f>AL108</f>
        <v>0</v>
      </c>
      <c r="AM109" s="297"/>
    </row>
    <row r="110" spans="1:39" s="309" customFormat="1" ht="15.5" outlineLevel="1">
      <c r="A110" s="511"/>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5" outlineLevel="1">
      <c r="A111" s="508">
        <v>29</v>
      </c>
      <c r="B111" s="324" t="s">
        <v>19</v>
      </c>
      <c r="C111" s="291" t="s">
        <v>25</v>
      </c>
      <c r="D111" s="295">
        <f>SUMIFS('7.  Persistence Report'!AQ$27:AQ$500,'7.  Persistence Report'!$D$27:$D$500,$B111,'7.  Persistence Report'!$C$27:$C$500,"Pre-2011 Programs Completed in 2011",'7.  Persistence Report'!$J$27:$J$500,"&lt;&gt;Adjustment",'7.  Persistence Report'!$H$27:$H$500,"&lt;=2011")</f>
        <v>0</v>
      </c>
      <c r="E111" s="295">
        <f>SUMIFS('7.  Persistence Report'!AR$27:AR$500,'7.  Persistence Report'!$D$27:$D$500,$B111,'7.  Persistence Report'!$C$27:$C$500,"Pre-2011 Programs Completed in 2011",'7.  Persistence Report'!$J$27:$J$500,"&lt;&gt;Adjustment",'7.  Persistence Report'!$H$27:$H$500,"&lt;=2011")</f>
        <v>0</v>
      </c>
      <c r="F111" s="295">
        <f>SUMIFS('7.  Persistence Report'!AS$27:AS$500,'7.  Persistence Report'!$D$27:$D$500,$B111,'7.  Persistence Report'!$C$27:$C$500,"Pre-2011 Programs Completed in 2011",'7.  Persistence Report'!$J$27:$J$500,"&lt;&gt;Adjustment",'7.  Persistence Report'!$H$27:$H$500,"&lt;=2011")</f>
        <v>0</v>
      </c>
      <c r="G111" s="295">
        <f>SUMIFS('7.  Persistence Report'!AT$27:AT$500,'7.  Persistence Report'!$D$27:$D$500,$B111,'7.  Persistence Report'!$C$27:$C$500,"Pre-2011 Programs Completed in 2011",'7.  Persistence Report'!$J$27:$J$500,"&lt;&gt;Adjustment",'7.  Persistence Report'!$H$27:$H$500,"&lt;=2011")</f>
        <v>0</v>
      </c>
      <c r="H111" s="295">
        <f>SUMIFS('7.  Persistence Report'!AU$27:AU$500,'7.  Persistence Report'!$D$27:$D$500,$B111,'7.  Persistence Report'!$C$27:$C$500,"Pre-2011 Programs Completed in 2011",'7.  Persistence Report'!$J$27:$J$500,"&lt;&gt;Adjustment",'7.  Persistence Report'!$H$27:$H$500,"&lt;=2011")</f>
        <v>0</v>
      </c>
      <c r="I111" s="295">
        <f>SUMIFS('7.  Persistence Report'!AV$27:AV$500,'7.  Persistence Report'!$D$27:$D$500,$B111,'7.  Persistence Report'!$C$27:$C$500,"Pre-2011 Programs Completed in 2011",'7.  Persistence Report'!$J$27:$J$500,"&lt;&gt;Adjustment",'7.  Persistence Report'!$H$27:$H$500,"&lt;=2011")</f>
        <v>0</v>
      </c>
      <c r="J111" s="295">
        <f>SUMIFS('7.  Persistence Report'!AW$27:AW$500,'7.  Persistence Report'!$D$27:$D$500,$B111,'7.  Persistence Report'!$C$27:$C$500,"Pre-2011 Programs Completed in 2011",'7.  Persistence Report'!$J$27:$J$500,"&lt;&gt;Adjustment",'7.  Persistence Report'!$H$27:$H$500,"&lt;=2011")</f>
        <v>0</v>
      </c>
      <c r="K111" s="295">
        <f>SUMIFS('7.  Persistence Report'!AX$27:AX$500,'7.  Persistence Report'!$D$27:$D$500,$B111,'7.  Persistence Report'!$C$27:$C$500,"Pre-2011 Programs Completed in 2011",'7.  Persistence Report'!$J$27:$J$500,"&lt;&gt;Adjustment",'7.  Persistence Report'!$H$27:$H$500,"&lt;=2011")</f>
        <v>0</v>
      </c>
      <c r="L111" s="295">
        <f>SUMIFS('7.  Persistence Report'!AY$27:AY$500,'7.  Persistence Report'!$D$27:$D$500,$B111,'7.  Persistence Report'!$C$27:$C$500,"Pre-2011 Programs Completed in 2011",'7.  Persistence Report'!$J$27:$J$500,"&lt;&gt;Adjustment",'7.  Persistence Report'!$H$27:$H$500,"&lt;=2011")</f>
        <v>0</v>
      </c>
      <c r="M111" s="295">
        <f>SUMIFS('7.  Persistence Report'!AZ$27:AZ$500,'7.  Persistence Report'!$D$27:$D$500,$B111,'7.  Persistence Report'!$C$27:$C$500,"Pre-2011 Programs Completed in 2011",'7.  Persistence Report'!$J$27:$J$500,"&lt;&gt;Adjustment",'7.  Persistence Report'!$H$27:$H$500,"&lt;=2011")</f>
        <v>0</v>
      </c>
      <c r="N111" s="295">
        <v>0</v>
      </c>
      <c r="O111" s="295">
        <f>SUMIFS('7.  Persistence Report'!L$27:L$500,'7.  Persistence Report'!$D$27:$D$500,$B111,'7.  Persistence Report'!$C$27:$C$500,"Pre-2011 Programs Completed in 2011",'7.  Persistence Report'!$J$27:$J$500,"&lt;&gt;Adjustment",'7.  Persistence Report'!$H$27:$H$500,"&lt;=2011")</f>
        <v>0</v>
      </c>
      <c r="P111" s="295">
        <f>SUMIFS('7.  Persistence Report'!M$27:M$500,'7.  Persistence Report'!$D$27:$D$500,$B111,'7.  Persistence Report'!$C$27:$C$500,"Pre-2011 Programs Completed in 2011",'7.  Persistence Report'!$J$27:$J$500,"&lt;&gt;Adjustment",'7.  Persistence Report'!$H$27:$H$500,"&lt;=2011")</f>
        <v>0</v>
      </c>
      <c r="Q111" s="295">
        <f>SUMIFS('7.  Persistence Report'!N$27:N$500,'7.  Persistence Report'!$D$27:$D$500,$B111,'7.  Persistence Report'!$C$27:$C$500,"Pre-2011 Programs Completed in 2011",'7.  Persistence Report'!$J$27:$J$500,"&lt;&gt;Adjustment",'7.  Persistence Report'!$H$27:$H$500,"&lt;=2011")</f>
        <v>0</v>
      </c>
      <c r="R111" s="295">
        <f>SUMIFS('7.  Persistence Report'!O$27:O$500,'7.  Persistence Report'!$D$27:$D$500,$B111,'7.  Persistence Report'!$C$27:$C$500,"Pre-2011 Programs Completed in 2011",'7.  Persistence Report'!$J$27:$J$500,"&lt;&gt;Adjustment",'7.  Persistence Report'!$H$27:$H$500,"&lt;=2011")</f>
        <v>0</v>
      </c>
      <c r="S111" s="295">
        <f>SUMIFS('7.  Persistence Report'!P$27:P$500,'7.  Persistence Report'!$D$27:$D$500,$B111,'7.  Persistence Report'!$C$27:$C$500,"Pre-2011 Programs Completed in 2011",'7.  Persistence Report'!$J$27:$J$500,"&lt;&gt;Adjustment",'7.  Persistence Report'!$H$27:$H$500,"&lt;=2011")</f>
        <v>0</v>
      </c>
      <c r="T111" s="295">
        <f>SUMIFS('7.  Persistence Report'!Q$27:Q$500,'7.  Persistence Report'!$D$27:$D$500,$B111,'7.  Persistence Report'!$C$27:$C$500,"Pre-2011 Programs Completed in 2011",'7.  Persistence Report'!$J$27:$J$500,"&lt;&gt;Adjustment",'7.  Persistence Report'!$H$27:$H$500,"&lt;=2011")</f>
        <v>0</v>
      </c>
      <c r="U111" s="295">
        <f>SUMIFS('7.  Persistence Report'!R$27:R$500,'7.  Persistence Report'!$D$27:$D$500,$B111,'7.  Persistence Report'!$C$27:$C$500,"Pre-2011 Programs Completed in 2011",'7.  Persistence Report'!$J$27:$J$500,"&lt;&gt;Adjustment",'7.  Persistence Report'!$H$27:$H$500,"&lt;=2011")</f>
        <v>0</v>
      </c>
      <c r="V111" s="295">
        <f>SUMIFS('7.  Persistence Report'!S$27:S$500,'7.  Persistence Report'!$D$27:$D$500,$B111,'7.  Persistence Report'!$C$27:$C$500,"Pre-2011 Programs Completed in 2011",'7.  Persistence Report'!$J$27:$J$500,"&lt;&gt;Adjustment",'7.  Persistence Report'!$H$27:$H$500,"&lt;=2011")</f>
        <v>0</v>
      </c>
      <c r="W111" s="295">
        <f>SUMIFS('7.  Persistence Report'!T$27:T$500,'7.  Persistence Report'!$D$27:$D$500,$B111,'7.  Persistence Report'!$C$27:$C$500,"Pre-2011 Programs Completed in 2011",'7.  Persistence Report'!$J$27:$J$500,"&lt;&gt;Adjustment",'7.  Persistence Report'!$H$27:$H$500,"&lt;=2011")</f>
        <v>0</v>
      </c>
      <c r="X111" s="295">
        <f>SUMIFS('7.  Persistence Report'!U$27:U$500,'7.  Persistence Report'!$D$27:$D$500,$B111,'7.  Persistence Report'!$C$27:$C$500,"Pre-2011 Programs Completed in 2011",'7.  Persistence Report'!$J$27:$J$500,"&lt;&gt;Adjustment",'7.  Persistence Report'!$H$27:$H$500,"&lt;=2011")</f>
        <v>0</v>
      </c>
      <c r="Y111" s="410">
        <f>Y368</f>
        <v>0</v>
      </c>
      <c r="Z111" s="410">
        <f t="shared" ref="Z111:AA111" si="54">Z368</f>
        <v>0</v>
      </c>
      <c r="AA111" s="410">
        <f t="shared" si="54"/>
        <v>1</v>
      </c>
      <c r="AB111" s="410"/>
      <c r="AC111" s="410"/>
      <c r="AD111" s="410"/>
      <c r="AE111" s="415"/>
      <c r="AF111" s="415"/>
      <c r="AG111" s="415"/>
      <c r="AH111" s="415"/>
      <c r="AI111" s="415"/>
      <c r="AJ111" s="415"/>
      <c r="AK111" s="415"/>
      <c r="AL111" s="415"/>
      <c r="AM111" s="296">
        <f>SUM(Y111:AL111)</f>
        <v>1</v>
      </c>
    </row>
    <row r="112" spans="1:39" s="283" customFormat="1" ht="15.5" outlineLevel="1">
      <c r="A112" s="508"/>
      <c r="B112" s="324" t="s">
        <v>214</v>
      </c>
      <c r="C112" s="291" t="s">
        <v>163</v>
      </c>
      <c r="D112" s="295">
        <f>SUMIFS('7.  Persistence Report'!AQ$27:AQ$500,'7.  Persistence Report'!$D$27:$D$500,$B111,'7.  Persistence Report'!$C$27:$C$500,"Pre-2011 Programs Completed in 2011",'7.  Persistence Report'!$J$27:$J$500,"Adjustment",'7.  Persistence Report'!$H$27:$H$500,"&lt;=2011")</f>
        <v>0</v>
      </c>
      <c r="E112" s="295">
        <f>SUMIFS('7.  Persistence Report'!AR$27:AR$500,'7.  Persistence Report'!$D$27:$D$500,$B111,'7.  Persistence Report'!$C$27:$C$500,"Pre-2011 Programs Completed in 2011",'7.  Persistence Report'!$J$27:$J$500,"Adjustment",'7.  Persistence Report'!$H$27:$H$500,"&lt;=2011")</f>
        <v>0</v>
      </c>
      <c r="F112" s="295">
        <f>SUMIFS('7.  Persistence Report'!AS$27:AS$500,'7.  Persistence Report'!$D$27:$D$500,$B111,'7.  Persistence Report'!$C$27:$C$500,"Pre-2011 Programs Completed in 2011",'7.  Persistence Report'!$J$27:$J$500,"Adjustment",'7.  Persistence Report'!$H$27:$H$500,"&lt;=2011")</f>
        <v>0</v>
      </c>
      <c r="G112" s="295">
        <f>SUMIFS('7.  Persistence Report'!AT$27:AT$500,'7.  Persistence Report'!$D$27:$D$500,$B111,'7.  Persistence Report'!$C$27:$C$500,"Pre-2011 Programs Completed in 2011",'7.  Persistence Report'!$J$27:$J$500,"Adjustment",'7.  Persistence Report'!$H$27:$H$500,"&lt;=2011")</f>
        <v>0</v>
      </c>
      <c r="H112" s="295">
        <f>SUMIFS('7.  Persistence Report'!AU$27:AU$500,'7.  Persistence Report'!$D$27:$D$500,$B111,'7.  Persistence Report'!$C$27:$C$500,"Pre-2011 Programs Completed in 2011",'7.  Persistence Report'!$J$27:$J$500,"Adjustment",'7.  Persistence Report'!$H$27:$H$500,"&lt;=2011")</f>
        <v>0</v>
      </c>
      <c r="I112" s="295">
        <f>SUMIFS('7.  Persistence Report'!AV$27:AV$500,'7.  Persistence Report'!$D$27:$D$500,$B111,'7.  Persistence Report'!$C$27:$C$500,"Pre-2011 Programs Completed in 2011",'7.  Persistence Report'!$J$27:$J$500,"Adjustment",'7.  Persistence Report'!$H$27:$H$500,"&lt;=2011")</f>
        <v>0</v>
      </c>
      <c r="J112" s="295">
        <f>SUMIFS('7.  Persistence Report'!AW$27:AW$500,'7.  Persistence Report'!$D$27:$D$500,$B111,'7.  Persistence Report'!$C$27:$C$500,"Pre-2011 Programs Completed in 2011",'7.  Persistence Report'!$J$27:$J$500,"Adjustment",'7.  Persistence Report'!$H$27:$H$500,"&lt;=2011")</f>
        <v>0</v>
      </c>
      <c r="K112" s="295">
        <f>SUMIFS('7.  Persistence Report'!AX$27:AX$500,'7.  Persistence Report'!$D$27:$D$500,$B111,'7.  Persistence Report'!$C$27:$C$500,"Pre-2011 Programs Completed in 2011",'7.  Persistence Report'!$J$27:$J$500,"Adjustment",'7.  Persistence Report'!$H$27:$H$500,"&lt;=2011")</f>
        <v>0</v>
      </c>
      <c r="L112" s="295">
        <f>SUMIFS('7.  Persistence Report'!AY$27:AY$500,'7.  Persistence Report'!$D$27:$D$500,$B111,'7.  Persistence Report'!$C$27:$C$500,"Pre-2011 Programs Completed in 2011",'7.  Persistence Report'!$J$27:$J$500,"Adjustment",'7.  Persistence Report'!$H$27:$H$500,"&lt;=2011")</f>
        <v>0</v>
      </c>
      <c r="M112" s="295">
        <f>SUMIFS('7.  Persistence Report'!AZ$27:AZ$500,'7.  Persistence Report'!$D$27:$D$500,$B111,'7.  Persistence Report'!$C$27:$C$500,"Pre-2011 Programs Completed in 2011",'7.  Persistence Report'!$J$27:$J$500,"Adjustment",'7.  Persistence Report'!$H$27:$H$500,"&lt;=2011")</f>
        <v>0</v>
      </c>
      <c r="N112" s="295">
        <f>N111</f>
        <v>0</v>
      </c>
      <c r="O112" s="295">
        <f>SUMIFS('7.  Persistence Report'!M$27:M$500,'7.  Persistence Report'!$D$27:$D$500,$B111,'7.  Persistence Report'!$C$27:$C$500,"Pre-2011 Programs Completed in 2011",'7.  Persistence Report'!$J$27:$J$500,"Adjustment",'7.  Persistence Report'!$H$27:$H$500,"&lt;=2011")</f>
        <v>0</v>
      </c>
      <c r="P112" s="295">
        <f>SUMIFS('7.  Persistence Report'!N$27:N$500,'7.  Persistence Report'!$D$27:$D$500,$B111,'7.  Persistence Report'!$C$27:$C$500,"Pre-2011 Programs Completed in 2011",'7.  Persistence Report'!$J$27:$J$500,"Adjustment",'7.  Persistence Report'!$H$27:$H$500,"&lt;=2011")</f>
        <v>0</v>
      </c>
      <c r="Q112" s="295">
        <f>SUMIFS('7.  Persistence Report'!O$27:O$500,'7.  Persistence Report'!$D$27:$D$500,$B111,'7.  Persistence Report'!$C$27:$C$500,"Pre-2011 Programs Completed in 2011",'7.  Persistence Report'!$J$27:$J$500,"Adjustment",'7.  Persistence Report'!$H$27:$H$500,"&lt;=2011")</f>
        <v>0</v>
      </c>
      <c r="R112" s="295">
        <f>SUMIFS('7.  Persistence Report'!P$27:P$500,'7.  Persistence Report'!$D$27:$D$500,$B111,'7.  Persistence Report'!$C$27:$C$500,"Pre-2011 Programs Completed in 2011",'7.  Persistence Report'!$J$27:$J$500,"Adjustment",'7.  Persistence Report'!$H$27:$H$500,"&lt;=2011")</f>
        <v>0</v>
      </c>
      <c r="S112" s="295">
        <f>SUMIFS('7.  Persistence Report'!Q$27:Q$500,'7.  Persistence Report'!$D$27:$D$500,$B111,'7.  Persistence Report'!$C$27:$C$500,"Pre-2011 Programs Completed in 2011",'7.  Persistence Report'!$J$27:$J$500,"Adjustment",'7.  Persistence Report'!$H$27:$H$500,"&lt;=2011")</f>
        <v>0</v>
      </c>
      <c r="T112" s="295">
        <f>SUMIFS('7.  Persistence Report'!R$27:R$500,'7.  Persistence Report'!$D$27:$D$500,$B111,'7.  Persistence Report'!$C$27:$C$500,"Pre-2011 Programs Completed in 2011",'7.  Persistence Report'!$J$27:$J$500,"Adjustment",'7.  Persistence Report'!$H$27:$H$500,"&lt;=2011")</f>
        <v>0</v>
      </c>
      <c r="U112" s="295">
        <f>SUMIFS('7.  Persistence Report'!S$27:S$500,'7.  Persistence Report'!$D$27:$D$500,$B111,'7.  Persistence Report'!$C$27:$C$500,"Pre-2011 Programs Completed in 2011",'7.  Persistence Report'!$J$27:$J$500,"Adjustment",'7.  Persistence Report'!$H$27:$H$500,"&lt;=2011")</f>
        <v>0</v>
      </c>
      <c r="V112" s="295">
        <f>SUMIFS('7.  Persistence Report'!T$27:T$500,'7.  Persistence Report'!$D$27:$D$500,$B111,'7.  Persistence Report'!$C$27:$C$500,"Pre-2011 Programs Completed in 2011",'7.  Persistence Report'!$J$27:$J$500,"Adjustment",'7.  Persistence Report'!$H$27:$H$500,"&lt;=2011")</f>
        <v>0</v>
      </c>
      <c r="W112" s="295">
        <f>SUMIFS('7.  Persistence Report'!U$27:U$500,'7.  Persistence Report'!$D$27:$D$500,$B111,'7.  Persistence Report'!$C$27:$C$500,"Pre-2011 Programs Completed in 2011",'7.  Persistence Report'!$J$27:$J$500,"Adjustment",'7.  Persistence Report'!$H$27:$H$500,"&lt;=2011")</f>
        <v>0</v>
      </c>
      <c r="X112" s="295">
        <f>SUMIFS('7.  Persistence Report'!V$27:V$500,'7.  Persistence Report'!$D$27:$D$500,$B111,'7.  Persistence Report'!$C$27:$C$500,"Pre-2011 Programs Completed in 2011",'7.  Persistence Report'!$J$27:$J$500,"Adjustment",'7.  Persistence Report'!$H$27:$H$500,"&lt;=2011")</f>
        <v>0</v>
      </c>
      <c r="Y112" s="411">
        <f>Y111</f>
        <v>0</v>
      </c>
      <c r="Z112" s="411">
        <f t="shared" ref="Z112:AK112" si="55">Z111</f>
        <v>0</v>
      </c>
      <c r="AA112" s="411">
        <f t="shared" si="55"/>
        <v>1</v>
      </c>
      <c r="AB112" s="411">
        <f t="shared" si="55"/>
        <v>0</v>
      </c>
      <c r="AC112" s="411">
        <f t="shared" si="55"/>
        <v>0</v>
      </c>
      <c r="AD112" s="411">
        <f t="shared" si="55"/>
        <v>0</v>
      </c>
      <c r="AE112" s="411">
        <f t="shared" si="55"/>
        <v>0</v>
      </c>
      <c r="AF112" s="411">
        <f t="shared" si="55"/>
        <v>0</v>
      </c>
      <c r="AG112" s="411">
        <f t="shared" si="55"/>
        <v>0</v>
      </c>
      <c r="AH112" s="411">
        <f t="shared" si="55"/>
        <v>0</v>
      </c>
      <c r="AI112" s="411">
        <f t="shared" si="55"/>
        <v>0</v>
      </c>
      <c r="AJ112" s="411">
        <f t="shared" si="55"/>
        <v>0</v>
      </c>
      <c r="AK112" s="411">
        <f t="shared" si="55"/>
        <v>0</v>
      </c>
      <c r="AL112" s="411">
        <f>AL111</f>
        <v>0</v>
      </c>
      <c r="AM112" s="504"/>
    </row>
    <row r="113" spans="1:39" s="283" customFormat="1" ht="15.5" outlineLevel="1">
      <c r="A113" s="508"/>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5" outlineLevel="1">
      <c r="A114" s="508">
        <v>30</v>
      </c>
      <c r="B114" s="324" t="s">
        <v>489</v>
      </c>
      <c r="C114" s="291" t="s">
        <v>25</v>
      </c>
      <c r="D114" s="295">
        <f>SUMIFS('7.  Persistence Report'!AQ$27:AQ$500,'7.  Persistence Report'!$D$27:$D$500,$B114,'7.  Persistence Report'!$C$27:$C$500,"Pre-2011 Programs Completed in 2011",'7.  Persistence Report'!$J$27:$J$500,"&lt;&gt;Adjustment",'7.  Persistence Report'!$H$27:$H$500,"&lt;=2011")</f>
        <v>0</v>
      </c>
      <c r="E114" s="295">
        <f>SUMIFS('7.  Persistence Report'!AR$27:AR$500,'7.  Persistence Report'!$D$27:$D$500,$B114,'7.  Persistence Report'!$C$27:$C$500,"Pre-2011 Programs Completed in 2011",'7.  Persistence Report'!$J$27:$J$500,"&lt;&gt;Adjustment",'7.  Persistence Report'!$H$27:$H$500,"&lt;=2011")</f>
        <v>0</v>
      </c>
      <c r="F114" s="295">
        <f>SUMIFS('7.  Persistence Report'!AS$27:AS$500,'7.  Persistence Report'!$D$27:$D$500,$B114,'7.  Persistence Report'!$C$27:$C$500,"Pre-2011 Programs Completed in 2011",'7.  Persistence Report'!$J$27:$J$500,"&lt;&gt;Adjustment",'7.  Persistence Report'!$H$27:$H$500,"&lt;=2011")</f>
        <v>0</v>
      </c>
      <c r="G114" s="295">
        <f>SUMIFS('7.  Persistence Report'!AT$27:AT$500,'7.  Persistence Report'!$D$27:$D$500,$B114,'7.  Persistence Report'!$C$27:$C$500,"Pre-2011 Programs Completed in 2011",'7.  Persistence Report'!$J$27:$J$500,"&lt;&gt;Adjustment",'7.  Persistence Report'!$H$27:$H$500,"&lt;=2011")</f>
        <v>0</v>
      </c>
      <c r="H114" s="295">
        <f>SUMIFS('7.  Persistence Report'!AU$27:AU$500,'7.  Persistence Report'!$D$27:$D$500,$B114,'7.  Persistence Report'!$C$27:$C$500,"Pre-2011 Programs Completed in 2011",'7.  Persistence Report'!$J$27:$J$500,"&lt;&gt;Adjustment",'7.  Persistence Report'!$H$27:$H$500,"&lt;=2011")</f>
        <v>0</v>
      </c>
      <c r="I114" s="295">
        <f>SUMIFS('7.  Persistence Report'!AV$27:AV$500,'7.  Persistence Report'!$D$27:$D$500,$B114,'7.  Persistence Report'!$C$27:$C$500,"Pre-2011 Programs Completed in 2011",'7.  Persistence Report'!$J$27:$J$500,"&lt;&gt;Adjustment",'7.  Persistence Report'!$H$27:$H$500,"&lt;=2011")</f>
        <v>0</v>
      </c>
      <c r="J114" s="295">
        <f>SUMIFS('7.  Persistence Report'!AW$27:AW$500,'7.  Persistence Report'!$D$27:$D$500,$B114,'7.  Persistence Report'!$C$27:$C$500,"Pre-2011 Programs Completed in 2011",'7.  Persistence Report'!$J$27:$J$500,"&lt;&gt;Adjustment",'7.  Persistence Report'!$H$27:$H$500,"&lt;=2011")</f>
        <v>0</v>
      </c>
      <c r="K114" s="295">
        <f>SUMIFS('7.  Persistence Report'!AX$27:AX$500,'7.  Persistence Report'!$D$27:$D$500,$B114,'7.  Persistence Report'!$C$27:$C$500,"Pre-2011 Programs Completed in 2011",'7.  Persistence Report'!$J$27:$J$500,"&lt;&gt;Adjustment",'7.  Persistence Report'!$H$27:$H$500,"&lt;=2011")</f>
        <v>0</v>
      </c>
      <c r="L114" s="295">
        <f>SUMIFS('7.  Persistence Report'!AY$27:AY$500,'7.  Persistence Report'!$D$27:$D$500,$B114,'7.  Persistence Report'!$C$27:$C$500,"Pre-2011 Programs Completed in 2011",'7.  Persistence Report'!$J$27:$J$500,"&lt;&gt;Adjustment",'7.  Persistence Report'!$H$27:$H$500,"&lt;=2011")</f>
        <v>0</v>
      </c>
      <c r="M114" s="295">
        <f>SUMIFS('7.  Persistence Report'!AZ$27:AZ$500,'7.  Persistence Report'!$D$27:$D$500,$B114,'7.  Persistence Report'!$C$27:$C$500,"Pre-2011 Programs Completed in 2011",'7.  Persistence Report'!$J$27:$J$500,"&lt;&gt;Adjustment",'7.  Persistence Report'!$H$27:$H$500,"&lt;=2011")</f>
        <v>0</v>
      </c>
      <c r="N114" s="295">
        <v>0</v>
      </c>
      <c r="O114" s="295">
        <f>SUMIFS('7.  Persistence Report'!L$27:L$500,'7.  Persistence Report'!$D$27:$D$500,$B114,'7.  Persistence Report'!$C$27:$C$500,"Pre-2011 Programs Completed in 2011",'7.  Persistence Report'!$J$27:$J$500,"&lt;&gt;Adjustment",'7.  Persistence Report'!$H$27:$H$500,"&lt;=2011")</f>
        <v>0</v>
      </c>
      <c r="P114" s="295">
        <f>SUMIFS('7.  Persistence Report'!M$27:M$500,'7.  Persistence Report'!$D$27:$D$500,$B114,'7.  Persistence Report'!$C$27:$C$500,"Pre-2011 Programs Completed in 2011",'7.  Persistence Report'!$J$27:$J$500,"&lt;&gt;Adjustment",'7.  Persistence Report'!$H$27:$H$500,"&lt;=2011")</f>
        <v>0</v>
      </c>
      <c r="Q114" s="295">
        <f>SUMIFS('7.  Persistence Report'!N$27:N$500,'7.  Persistence Report'!$D$27:$D$500,$B114,'7.  Persistence Report'!$C$27:$C$500,"Pre-2011 Programs Completed in 2011",'7.  Persistence Report'!$J$27:$J$500,"&lt;&gt;Adjustment",'7.  Persistence Report'!$H$27:$H$500,"&lt;=2011")</f>
        <v>0</v>
      </c>
      <c r="R114" s="295">
        <f>SUMIFS('7.  Persistence Report'!O$27:O$500,'7.  Persistence Report'!$D$27:$D$500,$B114,'7.  Persistence Report'!$C$27:$C$500,"Pre-2011 Programs Completed in 2011",'7.  Persistence Report'!$J$27:$J$500,"&lt;&gt;Adjustment",'7.  Persistence Report'!$H$27:$H$500,"&lt;=2011")</f>
        <v>0</v>
      </c>
      <c r="S114" s="295">
        <f>SUMIFS('7.  Persistence Report'!P$27:P$500,'7.  Persistence Report'!$D$27:$D$500,$B114,'7.  Persistence Report'!$C$27:$C$500,"Pre-2011 Programs Completed in 2011",'7.  Persistence Report'!$J$27:$J$500,"&lt;&gt;Adjustment",'7.  Persistence Report'!$H$27:$H$500,"&lt;=2011")</f>
        <v>0</v>
      </c>
      <c r="T114" s="295">
        <f>SUMIFS('7.  Persistence Report'!Q$27:Q$500,'7.  Persistence Report'!$D$27:$D$500,$B114,'7.  Persistence Report'!$C$27:$C$500,"Pre-2011 Programs Completed in 2011",'7.  Persistence Report'!$J$27:$J$500,"&lt;&gt;Adjustment",'7.  Persistence Report'!$H$27:$H$500,"&lt;=2011")</f>
        <v>0</v>
      </c>
      <c r="U114" s="295">
        <f>SUMIFS('7.  Persistence Report'!R$27:R$500,'7.  Persistence Report'!$D$27:$D$500,$B114,'7.  Persistence Report'!$C$27:$C$500,"Pre-2011 Programs Completed in 2011",'7.  Persistence Report'!$J$27:$J$500,"&lt;&gt;Adjustment",'7.  Persistence Report'!$H$27:$H$500,"&lt;=2011")</f>
        <v>0</v>
      </c>
      <c r="V114" s="295">
        <f>SUMIFS('7.  Persistence Report'!S$27:S$500,'7.  Persistence Report'!$D$27:$D$500,$B114,'7.  Persistence Report'!$C$27:$C$500,"Pre-2011 Programs Completed in 2011",'7.  Persistence Report'!$J$27:$J$500,"&lt;&gt;Adjustment",'7.  Persistence Report'!$H$27:$H$500,"&lt;=2011")</f>
        <v>0</v>
      </c>
      <c r="W114" s="295">
        <f>SUMIFS('7.  Persistence Report'!T$27:T$500,'7.  Persistence Report'!$D$27:$D$500,$B114,'7.  Persistence Report'!$C$27:$C$500,"Pre-2011 Programs Completed in 2011",'7.  Persistence Report'!$J$27:$J$500,"&lt;&gt;Adjustment",'7.  Persistence Report'!$H$27:$H$500,"&lt;=2011")</f>
        <v>0</v>
      </c>
      <c r="X114" s="295">
        <f>SUMIFS('7.  Persistence Report'!U$27:U$500,'7.  Persistence Report'!$D$27:$D$500,$B114,'7.  Persistence Report'!$C$27:$C$500,"Pre-2011 Programs Completed in 2011",'7.  Persistence Report'!$J$27:$J$500,"&lt;&gt;Adjustment",'7.  Persistence Report'!$H$27:$H$500,"&lt;=2011")</f>
        <v>0</v>
      </c>
      <c r="Y114" s="410">
        <f>Y371</f>
        <v>0</v>
      </c>
      <c r="Z114" s="410">
        <f t="shared" ref="Z114:AA114" si="56">Z371</f>
        <v>0</v>
      </c>
      <c r="AA114" s="410">
        <f t="shared" si="56"/>
        <v>1</v>
      </c>
      <c r="AB114" s="410"/>
      <c r="AC114" s="410"/>
      <c r="AD114" s="410"/>
      <c r="AE114" s="415"/>
      <c r="AF114" s="415"/>
      <c r="AG114" s="415"/>
      <c r="AH114" s="415"/>
      <c r="AI114" s="415"/>
      <c r="AJ114" s="415"/>
      <c r="AK114" s="415"/>
      <c r="AL114" s="415"/>
      <c r="AM114" s="296">
        <f>SUM(Y114:AL114)</f>
        <v>1</v>
      </c>
    </row>
    <row r="115" spans="1:39" s="283" customFormat="1" ht="15.5" outlineLevel="1">
      <c r="A115" s="508"/>
      <c r="B115" s="324" t="s">
        <v>214</v>
      </c>
      <c r="C115" s="291" t="s">
        <v>163</v>
      </c>
      <c r="D115" s="295">
        <f>SUMIFS('7.  Persistence Report'!AQ$27:AQ$500,'7.  Persistence Report'!$D$27:$D$500,$B114,'7.  Persistence Report'!$C$27:$C$500,"Pre-2011 Programs Completed in 2011",'7.  Persistence Report'!$J$27:$J$500,"Adjustment",'7.  Persistence Report'!$H$27:$H$500,"&lt;=2011")</f>
        <v>0</v>
      </c>
      <c r="E115" s="295">
        <f>SUMIFS('7.  Persistence Report'!AR$27:AR$500,'7.  Persistence Report'!$D$27:$D$500,$B114,'7.  Persistence Report'!$C$27:$C$500,"Pre-2011 Programs Completed in 2011",'7.  Persistence Report'!$J$27:$J$500,"Adjustment",'7.  Persistence Report'!$H$27:$H$500,"&lt;=2011")</f>
        <v>0</v>
      </c>
      <c r="F115" s="295">
        <f>SUMIFS('7.  Persistence Report'!AS$27:AS$500,'7.  Persistence Report'!$D$27:$D$500,$B114,'7.  Persistence Report'!$C$27:$C$500,"Pre-2011 Programs Completed in 2011",'7.  Persistence Report'!$J$27:$J$500,"Adjustment",'7.  Persistence Report'!$H$27:$H$500,"&lt;=2011")</f>
        <v>0</v>
      </c>
      <c r="G115" s="295">
        <f>SUMIFS('7.  Persistence Report'!AT$27:AT$500,'7.  Persistence Report'!$D$27:$D$500,$B114,'7.  Persistence Report'!$C$27:$C$500,"Pre-2011 Programs Completed in 2011",'7.  Persistence Report'!$J$27:$J$500,"Adjustment",'7.  Persistence Report'!$H$27:$H$500,"&lt;=2011")</f>
        <v>0</v>
      </c>
      <c r="H115" s="295">
        <f>SUMIFS('7.  Persistence Report'!AU$27:AU$500,'7.  Persistence Report'!$D$27:$D$500,$B114,'7.  Persistence Report'!$C$27:$C$500,"Pre-2011 Programs Completed in 2011",'7.  Persistence Report'!$J$27:$J$500,"Adjustment",'7.  Persistence Report'!$H$27:$H$500,"&lt;=2011")</f>
        <v>0</v>
      </c>
      <c r="I115" s="295">
        <f>SUMIFS('7.  Persistence Report'!AV$27:AV$500,'7.  Persistence Report'!$D$27:$D$500,$B114,'7.  Persistence Report'!$C$27:$C$500,"Pre-2011 Programs Completed in 2011",'7.  Persistence Report'!$J$27:$J$500,"Adjustment",'7.  Persistence Report'!$H$27:$H$500,"&lt;=2011")</f>
        <v>0</v>
      </c>
      <c r="J115" s="295">
        <f>SUMIFS('7.  Persistence Report'!AW$27:AW$500,'7.  Persistence Report'!$D$27:$D$500,$B114,'7.  Persistence Report'!$C$27:$C$500,"Pre-2011 Programs Completed in 2011",'7.  Persistence Report'!$J$27:$J$500,"Adjustment",'7.  Persistence Report'!$H$27:$H$500,"&lt;=2011")</f>
        <v>0</v>
      </c>
      <c r="K115" s="295">
        <f>SUMIFS('7.  Persistence Report'!AX$27:AX$500,'7.  Persistence Report'!$D$27:$D$500,$B114,'7.  Persistence Report'!$C$27:$C$500,"Pre-2011 Programs Completed in 2011",'7.  Persistence Report'!$J$27:$J$500,"Adjustment",'7.  Persistence Report'!$H$27:$H$500,"&lt;=2011")</f>
        <v>0</v>
      </c>
      <c r="L115" s="295">
        <f>SUMIFS('7.  Persistence Report'!AY$27:AY$500,'7.  Persistence Report'!$D$27:$D$500,$B114,'7.  Persistence Report'!$C$27:$C$500,"Pre-2011 Programs Completed in 2011",'7.  Persistence Report'!$J$27:$J$500,"Adjustment",'7.  Persistence Report'!$H$27:$H$500,"&lt;=2011")</f>
        <v>0</v>
      </c>
      <c r="M115" s="295">
        <f>SUMIFS('7.  Persistence Report'!AZ$27:AZ$500,'7.  Persistence Report'!$D$27:$D$500,$B114,'7.  Persistence Report'!$C$27:$C$500,"Pre-2011 Programs Completed in 2011",'7.  Persistence Report'!$J$27:$J$500,"Adjustment",'7.  Persistence Report'!$H$27:$H$500,"&lt;=2011")</f>
        <v>0</v>
      </c>
      <c r="N115" s="295">
        <f>N114</f>
        <v>0</v>
      </c>
      <c r="O115" s="295">
        <f>SUMIFS('7.  Persistence Report'!M$27:M$500,'7.  Persistence Report'!$D$27:$D$500,$B114,'7.  Persistence Report'!$C$27:$C$500,"Pre-2011 Programs Completed in 2011",'7.  Persistence Report'!$J$27:$J$500,"Adjustment",'7.  Persistence Report'!$H$27:$H$500,"&lt;=2011")</f>
        <v>0</v>
      </c>
      <c r="P115" s="295">
        <f>SUMIFS('7.  Persistence Report'!N$27:N$500,'7.  Persistence Report'!$D$27:$D$500,$B114,'7.  Persistence Report'!$C$27:$C$500,"Pre-2011 Programs Completed in 2011",'7.  Persistence Report'!$J$27:$J$500,"Adjustment",'7.  Persistence Report'!$H$27:$H$500,"&lt;=2011")</f>
        <v>0</v>
      </c>
      <c r="Q115" s="295">
        <f>SUMIFS('7.  Persistence Report'!O$27:O$500,'7.  Persistence Report'!$D$27:$D$500,$B114,'7.  Persistence Report'!$C$27:$C$500,"Pre-2011 Programs Completed in 2011",'7.  Persistence Report'!$J$27:$J$500,"Adjustment",'7.  Persistence Report'!$H$27:$H$500,"&lt;=2011")</f>
        <v>0</v>
      </c>
      <c r="R115" s="295">
        <f>SUMIFS('7.  Persistence Report'!P$27:P$500,'7.  Persistence Report'!$D$27:$D$500,$B114,'7.  Persistence Report'!$C$27:$C$500,"Pre-2011 Programs Completed in 2011",'7.  Persistence Report'!$J$27:$J$500,"Adjustment",'7.  Persistence Report'!$H$27:$H$500,"&lt;=2011")</f>
        <v>0</v>
      </c>
      <c r="S115" s="295">
        <f>SUMIFS('7.  Persistence Report'!Q$27:Q$500,'7.  Persistence Report'!$D$27:$D$500,$B114,'7.  Persistence Report'!$C$27:$C$500,"Pre-2011 Programs Completed in 2011",'7.  Persistence Report'!$J$27:$J$500,"Adjustment",'7.  Persistence Report'!$H$27:$H$500,"&lt;=2011")</f>
        <v>0</v>
      </c>
      <c r="T115" s="295">
        <f>SUMIFS('7.  Persistence Report'!R$27:R$500,'7.  Persistence Report'!$D$27:$D$500,$B114,'7.  Persistence Report'!$C$27:$C$500,"Pre-2011 Programs Completed in 2011",'7.  Persistence Report'!$J$27:$J$500,"Adjustment",'7.  Persistence Report'!$H$27:$H$500,"&lt;=2011")</f>
        <v>0</v>
      </c>
      <c r="U115" s="295">
        <f>SUMIFS('7.  Persistence Report'!S$27:S$500,'7.  Persistence Report'!$D$27:$D$500,$B114,'7.  Persistence Report'!$C$27:$C$500,"Pre-2011 Programs Completed in 2011",'7.  Persistence Report'!$J$27:$J$500,"Adjustment",'7.  Persistence Report'!$H$27:$H$500,"&lt;=2011")</f>
        <v>0</v>
      </c>
      <c r="V115" s="295">
        <f>SUMIFS('7.  Persistence Report'!T$27:T$500,'7.  Persistence Report'!$D$27:$D$500,$B114,'7.  Persistence Report'!$C$27:$C$500,"Pre-2011 Programs Completed in 2011",'7.  Persistence Report'!$J$27:$J$500,"Adjustment",'7.  Persistence Report'!$H$27:$H$500,"&lt;=2011")</f>
        <v>0</v>
      </c>
      <c r="W115" s="295">
        <f>SUMIFS('7.  Persistence Report'!U$27:U$500,'7.  Persistence Report'!$D$27:$D$500,$B114,'7.  Persistence Report'!$C$27:$C$500,"Pre-2011 Programs Completed in 2011",'7.  Persistence Report'!$J$27:$J$500,"Adjustment",'7.  Persistence Report'!$H$27:$H$500,"&lt;=2011")</f>
        <v>0</v>
      </c>
      <c r="X115" s="295">
        <f>SUMIFS('7.  Persistence Report'!V$27:V$500,'7.  Persistence Report'!$D$27:$D$500,$B114,'7.  Persistence Report'!$C$27:$C$500,"Pre-2011 Programs Completed in 2011",'7.  Persistence Report'!$J$27:$J$500,"Adjustment",'7.  Persistence Report'!$H$27:$H$500,"&lt;=2011")</f>
        <v>0</v>
      </c>
      <c r="Y115" s="411">
        <f>Y114</f>
        <v>0</v>
      </c>
      <c r="Z115" s="411">
        <f t="shared" ref="Z115:AL115" si="57">Z114</f>
        <v>0</v>
      </c>
      <c r="AA115" s="411">
        <f t="shared" si="57"/>
        <v>1</v>
      </c>
      <c r="AB115" s="411">
        <f t="shared" si="57"/>
        <v>0</v>
      </c>
      <c r="AC115" s="411">
        <f t="shared" si="57"/>
        <v>0</v>
      </c>
      <c r="AD115" s="411">
        <f t="shared" si="57"/>
        <v>0</v>
      </c>
      <c r="AE115" s="411">
        <f t="shared" si="57"/>
        <v>0</v>
      </c>
      <c r="AF115" s="411">
        <f t="shared" si="57"/>
        <v>0</v>
      </c>
      <c r="AG115" s="411">
        <f t="shared" si="57"/>
        <v>0</v>
      </c>
      <c r="AH115" s="411">
        <f t="shared" si="57"/>
        <v>0</v>
      </c>
      <c r="AI115" s="411">
        <f t="shared" si="57"/>
        <v>0</v>
      </c>
      <c r="AJ115" s="411">
        <f t="shared" si="57"/>
        <v>0</v>
      </c>
      <c r="AK115" s="411">
        <f t="shared" si="57"/>
        <v>0</v>
      </c>
      <c r="AL115" s="411">
        <f t="shared" si="57"/>
        <v>0</v>
      </c>
      <c r="AM115" s="504"/>
    </row>
    <row r="116" spans="1:39" s="283" customFormat="1" ht="15.5" outlineLevel="1">
      <c r="A116" s="508"/>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5" outlineLevel="1">
      <c r="A117" s="508"/>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5" outlineLevel="1">
      <c r="A118" s="508">
        <v>31</v>
      </c>
      <c r="B118" s="324" t="s">
        <v>491</v>
      </c>
      <c r="C118" s="291" t="s">
        <v>25</v>
      </c>
      <c r="D118" s="295">
        <f>SUMIFS('7.  Persistence Report'!AQ$27:AQ$500,'7.  Persistence Report'!$D$27:$D$500,$B118,'7.  Persistence Report'!$C$27:$C$500,"Pre-2011 Programs Completed in 2011",'7.  Persistence Report'!$J$27:$J$500,"&lt;&gt;Adjustment",'7.  Persistence Report'!$H$27:$H$500,"&lt;=2011")</f>
        <v>0</v>
      </c>
      <c r="E118" s="295">
        <f>SUMIFS('7.  Persistence Report'!AR$27:AR$500,'7.  Persistence Report'!$D$27:$D$500,$B118,'7.  Persistence Report'!$C$27:$C$500,"Pre-2011 Programs Completed in 2011",'7.  Persistence Report'!$J$27:$J$500,"&lt;&gt;Adjustment",'7.  Persistence Report'!$H$27:$H$500,"&lt;=2011")</f>
        <v>0</v>
      </c>
      <c r="F118" s="295">
        <f>SUMIFS('7.  Persistence Report'!AS$27:AS$500,'7.  Persistence Report'!$D$27:$D$500,$B118,'7.  Persistence Report'!$C$27:$C$500,"Pre-2011 Programs Completed in 2011",'7.  Persistence Report'!$J$27:$J$500,"&lt;&gt;Adjustment",'7.  Persistence Report'!$H$27:$H$500,"&lt;=2011")</f>
        <v>0</v>
      </c>
      <c r="G118" s="295">
        <f>SUMIFS('7.  Persistence Report'!AT$27:AT$500,'7.  Persistence Report'!$D$27:$D$500,$B118,'7.  Persistence Report'!$C$27:$C$500,"Pre-2011 Programs Completed in 2011",'7.  Persistence Report'!$J$27:$J$500,"&lt;&gt;Adjustment",'7.  Persistence Report'!$H$27:$H$500,"&lt;=2011")</f>
        <v>0</v>
      </c>
      <c r="H118" s="295">
        <f>SUMIFS('7.  Persistence Report'!AU$27:AU$500,'7.  Persistence Report'!$D$27:$D$500,$B118,'7.  Persistence Report'!$C$27:$C$500,"Pre-2011 Programs Completed in 2011",'7.  Persistence Report'!$J$27:$J$500,"&lt;&gt;Adjustment",'7.  Persistence Report'!$H$27:$H$500,"&lt;=2011")</f>
        <v>0</v>
      </c>
      <c r="I118" s="295">
        <f>SUMIFS('7.  Persistence Report'!AV$27:AV$500,'7.  Persistence Report'!$D$27:$D$500,$B118,'7.  Persistence Report'!$C$27:$C$500,"Pre-2011 Programs Completed in 2011",'7.  Persistence Report'!$J$27:$J$500,"&lt;&gt;Adjustment",'7.  Persistence Report'!$H$27:$H$500,"&lt;=2011")</f>
        <v>0</v>
      </c>
      <c r="J118" s="295">
        <f>SUMIFS('7.  Persistence Report'!AW$27:AW$500,'7.  Persistence Report'!$D$27:$D$500,$B118,'7.  Persistence Report'!$C$27:$C$500,"Pre-2011 Programs Completed in 2011",'7.  Persistence Report'!$J$27:$J$500,"&lt;&gt;Adjustment",'7.  Persistence Report'!$H$27:$H$500,"&lt;=2011")</f>
        <v>0</v>
      </c>
      <c r="K118" s="295">
        <f>SUMIFS('7.  Persistence Report'!AX$27:AX$500,'7.  Persistence Report'!$D$27:$D$500,$B118,'7.  Persistence Report'!$C$27:$C$500,"Pre-2011 Programs Completed in 2011",'7.  Persistence Report'!$J$27:$J$500,"&lt;&gt;Adjustment",'7.  Persistence Report'!$H$27:$H$500,"&lt;=2011")</f>
        <v>0</v>
      </c>
      <c r="L118" s="295">
        <f>SUMIFS('7.  Persistence Report'!AY$27:AY$500,'7.  Persistence Report'!$D$27:$D$500,$B118,'7.  Persistence Report'!$C$27:$C$500,"Pre-2011 Programs Completed in 2011",'7.  Persistence Report'!$J$27:$J$500,"&lt;&gt;Adjustment",'7.  Persistence Report'!$H$27:$H$500,"&lt;=2011")</f>
        <v>0</v>
      </c>
      <c r="M118" s="295">
        <f>SUMIFS('7.  Persistence Report'!AZ$27:AZ$500,'7.  Persistence Report'!$D$27:$D$500,$B118,'7.  Persistence Report'!$C$27:$C$500,"Pre-2011 Programs Completed in 2011",'7.  Persistence Report'!$J$27:$J$500,"&lt;&gt;Adjustment",'7.  Persistence Report'!$H$27:$H$500,"&lt;=2011")</f>
        <v>0</v>
      </c>
      <c r="N118" s="295">
        <v>0</v>
      </c>
      <c r="O118" s="295">
        <f>SUMIFS('7.  Persistence Report'!L$27:L$500,'7.  Persistence Report'!$D$27:$D$500,$B118,'7.  Persistence Report'!$C$27:$C$500,"Pre-2011 Programs Completed in 2011",'7.  Persistence Report'!$J$27:$J$500,"&lt;&gt;Adjustment",'7.  Persistence Report'!$H$27:$H$500,"&lt;=2011")</f>
        <v>0</v>
      </c>
      <c r="P118" s="295">
        <f>SUMIFS('7.  Persistence Report'!M$27:M$500,'7.  Persistence Report'!$D$27:$D$500,$B118,'7.  Persistence Report'!$C$27:$C$500,"Pre-2011 Programs Completed in 2011",'7.  Persistence Report'!$J$27:$J$500,"&lt;&gt;Adjustment",'7.  Persistence Report'!$H$27:$H$500,"&lt;=2011")</f>
        <v>0</v>
      </c>
      <c r="Q118" s="295">
        <f>SUMIFS('7.  Persistence Report'!N$27:N$500,'7.  Persistence Report'!$D$27:$D$500,$B118,'7.  Persistence Report'!$C$27:$C$500,"Pre-2011 Programs Completed in 2011",'7.  Persistence Report'!$J$27:$J$500,"&lt;&gt;Adjustment",'7.  Persistence Report'!$H$27:$H$500,"&lt;=2011")</f>
        <v>0</v>
      </c>
      <c r="R118" s="295">
        <f>SUMIFS('7.  Persistence Report'!O$27:O$500,'7.  Persistence Report'!$D$27:$D$500,$B118,'7.  Persistence Report'!$C$27:$C$500,"Pre-2011 Programs Completed in 2011",'7.  Persistence Report'!$J$27:$J$500,"&lt;&gt;Adjustment",'7.  Persistence Report'!$H$27:$H$500,"&lt;=2011")</f>
        <v>0</v>
      </c>
      <c r="S118" s="295">
        <f>SUMIFS('7.  Persistence Report'!P$27:P$500,'7.  Persistence Report'!$D$27:$D$500,$B118,'7.  Persistence Report'!$C$27:$C$500,"Pre-2011 Programs Completed in 2011",'7.  Persistence Report'!$J$27:$J$500,"&lt;&gt;Adjustment",'7.  Persistence Report'!$H$27:$H$500,"&lt;=2011")</f>
        <v>0</v>
      </c>
      <c r="T118" s="295">
        <f>SUMIFS('7.  Persistence Report'!Q$27:Q$500,'7.  Persistence Report'!$D$27:$D$500,$B118,'7.  Persistence Report'!$C$27:$C$500,"Pre-2011 Programs Completed in 2011",'7.  Persistence Report'!$J$27:$J$500,"&lt;&gt;Adjustment",'7.  Persistence Report'!$H$27:$H$500,"&lt;=2011")</f>
        <v>0</v>
      </c>
      <c r="U118" s="295">
        <f>SUMIFS('7.  Persistence Report'!R$27:R$500,'7.  Persistence Report'!$D$27:$D$500,$B118,'7.  Persistence Report'!$C$27:$C$500,"Pre-2011 Programs Completed in 2011",'7.  Persistence Report'!$J$27:$J$500,"&lt;&gt;Adjustment",'7.  Persistence Report'!$H$27:$H$500,"&lt;=2011")</f>
        <v>0</v>
      </c>
      <c r="V118" s="295">
        <f>SUMIFS('7.  Persistence Report'!S$27:S$500,'7.  Persistence Report'!$D$27:$D$500,$B118,'7.  Persistence Report'!$C$27:$C$500,"Pre-2011 Programs Completed in 2011",'7.  Persistence Report'!$J$27:$J$500,"&lt;&gt;Adjustment",'7.  Persistence Report'!$H$27:$H$500,"&lt;=2011")</f>
        <v>0</v>
      </c>
      <c r="W118" s="295">
        <f>SUMIFS('7.  Persistence Report'!T$27:T$500,'7.  Persistence Report'!$D$27:$D$500,$B118,'7.  Persistence Report'!$C$27:$C$500,"Pre-2011 Programs Completed in 2011",'7.  Persistence Report'!$J$27:$J$500,"&lt;&gt;Adjustment",'7.  Persistence Report'!$H$27:$H$500,"&lt;=2011")</f>
        <v>0</v>
      </c>
      <c r="X118" s="295">
        <f>SUMIFS('7.  Persistence Report'!U$27:U$500,'7.  Persistence Report'!$D$27:$D$500,$B118,'7.  Persistence Report'!$C$27:$C$500,"Pre-2011 Programs Completed in 2011",'7.  Persistence Report'!$J$27:$J$500,"&lt;&gt;Adjustment",'7.  Persistence Report'!$H$27:$H$500,"&lt;=2011")</f>
        <v>0</v>
      </c>
      <c r="Y118" s="410">
        <f>Y375</f>
        <v>0</v>
      </c>
      <c r="Z118" s="410">
        <f t="shared" ref="Z118:AA118" si="58">Z375</f>
        <v>0</v>
      </c>
      <c r="AA118" s="410">
        <f t="shared" si="58"/>
        <v>1</v>
      </c>
      <c r="AB118" s="410"/>
      <c r="AC118" s="410"/>
      <c r="AD118" s="410"/>
      <c r="AE118" s="415"/>
      <c r="AF118" s="415"/>
      <c r="AG118" s="415"/>
      <c r="AH118" s="415"/>
      <c r="AI118" s="415"/>
      <c r="AJ118" s="415"/>
      <c r="AK118" s="415"/>
      <c r="AL118" s="415"/>
      <c r="AM118" s="296">
        <f>SUM(Y118:AL118)</f>
        <v>1</v>
      </c>
    </row>
    <row r="119" spans="1:39" s="283" customFormat="1" ht="15.5" outlineLevel="1">
      <c r="A119" s="508"/>
      <c r="B119" s="324" t="s">
        <v>214</v>
      </c>
      <c r="C119" s="291" t="s">
        <v>163</v>
      </c>
      <c r="D119" s="295">
        <f>SUMIFS('7.  Persistence Report'!AQ$27:AQ$500,'7.  Persistence Report'!$D$27:$D$500,$B118,'7.  Persistence Report'!$C$27:$C$500,"Pre-2011 Programs Completed in 2011",'7.  Persistence Report'!$J$27:$J$500,"Adjustment",'7.  Persistence Report'!$H$27:$H$500,"&lt;=2011")</f>
        <v>0</v>
      </c>
      <c r="E119" s="295">
        <f>SUMIFS('7.  Persistence Report'!AR$27:AR$500,'7.  Persistence Report'!$D$27:$D$500,$B118,'7.  Persistence Report'!$C$27:$C$500,"Pre-2011 Programs Completed in 2011",'7.  Persistence Report'!$J$27:$J$500,"Adjustment",'7.  Persistence Report'!$H$27:$H$500,"&lt;=2011")</f>
        <v>0</v>
      </c>
      <c r="F119" s="295">
        <f>SUMIFS('7.  Persistence Report'!AS$27:AS$500,'7.  Persistence Report'!$D$27:$D$500,$B118,'7.  Persistence Report'!$C$27:$C$500,"Pre-2011 Programs Completed in 2011",'7.  Persistence Report'!$J$27:$J$500,"Adjustment",'7.  Persistence Report'!$H$27:$H$500,"&lt;=2011")</f>
        <v>0</v>
      </c>
      <c r="G119" s="295">
        <f>SUMIFS('7.  Persistence Report'!AT$27:AT$500,'7.  Persistence Report'!$D$27:$D$500,$B118,'7.  Persistence Report'!$C$27:$C$500,"Pre-2011 Programs Completed in 2011",'7.  Persistence Report'!$J$27:$J$500,"Adjustment",'7.  Persistence Report'!$H$27:$H$500,"&lt;=2011")</f>
        <v>0</v>
      </c>
      <c r="H119" s="295">
        <f>SUMIFS('7.  Persistence Report'!AU$27:AU$500,'7.  Persistence Report'!$D$27:$D$500,$B118,'7.  Persistence Report'!$C$27:$C$500,"Pre-2011 Programs Completed in 2011",'7.  Persistence Report'!$J$27:$J$500,"Adjustment",'7.  Persistence Report'!$H$27:$H$500,"&lt;=2011")</f>
        <v>0</v>
      </c>
      <c r="I119" s="295">
        <f>SUMIFS('7.  Persistence Report'!AV$27:AV$500,'7.  Persistence Report'!$D$27:$D$500,$B118,'7.  Persistence Report'!$C$27:$C$500,"Pre-2011 Programs Completed in 2011",'7.  Persistence Report'!$J$27:$J$500,"Adjustment",'7.  Persistence Report'!$H$27:$H$500,"&lt;=2011")</f>
        <v>0</v>
      </c>
      <c r="J119" s="295">
        <f>SUMIFS('7.  Persistence Report'!AW$27:AW$500,'7.  Persistence Report'!$D$27:$D$500,$B118,'7.  Persistence Report'!$C$27:$C$500,"Pre-2011 Programs Completed in 2011",'7.  Persistence Report'!$J$27:$J$500,"Adjustment",'7.  Persistence Report'!$H$27:$H$500,"&lt;=2011")</f>
        <v>0</v>
      </c>
      <c r="K119" s="295">
        <f>SUMIFS('7.  Persistence Report'!AX$27:AX$500,'7.  Persistence Report'!$D$27:$D$500,$B118,'7.  Persistence Report'!$C$27:$C$500,"Pre-2011 Programs Completed in 2011",'7.  Persistence Report'!$J$27:$J$500,"Adjustment",'7.  Persistence Report'!$H$27:$H$500,"&lt;=2011")</f>
        <v>0</v>
      </c>
      <c r="L119" s="295">
        <f>SUMIFS('7.  Persistence Report'!AY$27:AY$500,'7.  Persistence Report'!$D$27:$D$500,$B118,'7.  Persistence Report'!$C$27:$C$500,"Pre-2011 Programs Completed in 2011",'7.  Persistence Report'!$J$27:$J$500,"Adjustment",'7.  Persistence Report'!$H$27:$H$500,"&lt;=2011")</f>
        <v>0</v>
      </c>
      <c r="M119" s="295">
        <f>SUMIFS('7.  Persistence Report'!AZ$27:AZ$500,'7.  Persistence Report'!$D$27:$D$500,$B118,'7.  Persistence Report'!$C$27:$C$500,"Pre-2011 Programs Completed in 2011",'7.  Persistence Report'!$J$27:$J$500,"Adjustment",'7.  Persistence Report'!$H$27:$H$500,"&lt;=2011")</f>
        <v>0</v>
      </c>
      <c r="N119" s="295">
        <f>N118</f>
        <v>0</v>
      </c>
      <c r="O119" s="295">
        <f>SUMIFS('7.  Persistence Report'!M$27:M$500,'7.  Persistence Report'!$D$27:$D$500,$B118,'7.  Persistence Report'!$C$27:$C$500,"Pre-2011 Programs Completed in 2011",'7.  Persistence Report'!$J$27:$J$500,"Adjustment",'7.  Persistence Report'!$H$27:$H$500,"&lt;=2011")</f>
        <v>0</v>
      </c>
      <c r="P119" s="295">
        <f>SUMIFS('7.  Persistence Report'!N$27:N$500,'7.  Persistence Report'!$D$27:$D$500,$B118,'7.  Persistence Report'!$C$27:$C$500,"Pre-2011 Programs Completed in 2011",'7.  Persistence Report'!$J$27:$J$500,"Adjustment",'7.  Persistence Report'!$H$27:$H$500,"&lt;=2011")</f>
        <v>0</v>
      </c>
      <c r="Q119" s="295">
        <f>SUMIFS('7.  Persistence Report'!O$27:O$500,'7.  Persistence Report'!$D$27:$D$500,$B118,'7.  Persistence Report'!$C$27:$C$500,"Pre-2011 Programs Completed in 2011",'7.  Persistence Report'!$J$27:$J$500,"Adjustment",'7.  Persistence Report'!$H$27:$H$500,"&lt;=2011")</f>
        <v>0</v>
      </c>
      <c r="R119" s="295">
        <f>SUMIFS('7.  Persistence Report'!P$27:P$500,'7.  Persistence Report'!$D$27:$D$500,$B118,'7.  Persistence Report'!$C$27:$C$500,"Pre-2011 Programs Completed in 2011",'7.  Persistence Report'!$J$27:$J$500,"Adjustment",'7.  Persistence Report'!$H$27:$H$500,"&lt;=2011")</f>
        <v>0</v>
      </c>
      <c r="S119" s="295">
        <f>SUMIFS('7.  Persistence Report'!Q$27:Q$500,'7.  Persistence Report'!$D$27:$D$500,$B118,'7.  Persistence Report'!$C$27:$C$500,"Pre-2011 Programs Completed in 2011",'7.  Persistence Report'!$J$27:$J$500,"Adjustment",'7.  Persistence Report'!$H$27:$H$500,"&lt;=2011")</f>
        <v>0</v>
      </c>
      <c r="T119" s="295">
        <f>SUMIFS('7.  Persistence Report'!R$27:R$500,'7.  Persistence Report'!$D$27:$D$500,$B118,'7.  Persistence Report'!$C$27:$C$500,"Pre-2011 Programs Completed in 2011",'7.  Persistence Report'!$J$27:$J$500,"Adjustment",'7.  Persistence Report'!$H$27:$H$500,"&lt;=2011")</f>
        <v>0</v>
      </c>
      <c r="U119" s="295">
        <f>SUMIFS('7.  Persistence Report'!S$27:S$500,'7.  Persistence Report'!$D$27:$D$500,$B118,'7.  Persistence Report'!$C$27:$C$500,"Pre-2011 Programs Completed in 2011",'7.  Persistence Report'!$J$27:$J$500,"Adjustment",'7.  Persistence Report'!$H$27:$H$500,"&lt;=2011")</f>
        <v>0</v>
      </c>
      <c r="V119" s="295">
        <f>SUMIFS('7.  Persistence Report'!T$27:T$500,'7.  Persistence Report'!$D$27:$D$500,$B118,'7.  Persistence Report'!$C$27:$C$500,"Pre-2011 Programs Completed in 2011",'7.  Persistence Report'!$J$27:$J$500,"Adjustment",'7.  Persistence Report'!$H$27:$H$500,"&lt;=2011")</f>
        <v>0</v>
      </c>
      <c r="W119" s="295">
        <f>SUMIFS('7.  Persistence Report'!U$27:U$500,'7.  Persistence Report'!$D$27:$D$500,$B118,'7.  Persistence Report'!$C$27:$C$500,"Pre-2011 Programs Completed in 2011",'7.  Persistence Report'!$J$27:$J$500,"Adjustment",'7.  Persistence Report'!$H$27:$H$500,"&lt;=2011")</f>
        <v>0</v>
      </c>
      <c r="X119" s="295">
        <f>SUMIFS('7.  Persistence Report'!V$27:V$500,'7.  Persistence Report'!$D$27:$D$500,$B118,'7.  Persistence Report'!$C$27:$C$500,"Pre-2011 Programs Completed in 2011",'7.  Persistence Report'!$J$27:$J$500,"Adjustment",'7.  Persistence Report'!$H$27:$H$500,"&lt;=2011")</f>
        <v>0</v>
      </c>
      <c r="Y119" s="411">
        <f>Y118</f>
        <v>0</v>
      </c>
      <c r="Z119" s="411">
        <f t="shared" ref="Z119:AL119" si="59">Z118</f>
        <v>0</v>
      </c>
      <c r="AA119" s="411">
        <f t="shared" si="59"/>
        <v>1</v>
      </c>
      <c r="AB119" s="411">
        <f t="shared" si="59"/>
        <v>0</v>
      </c>
      <c r="AC119" s="411">
        <f t="shared" si="59"/>
        <v>0</v>
      </c>
      <c r="AD119" s="411">
        <f t="shared" si="59"/>
        <v>0</v>
      </c>
      <c r="AE119" s="411">
        <f t="shared" si="59"/>
        <v>0</v>
      </c>
      <c r="AF119" s="411">
        <f t="shared" si="59"/>
        <v>0</v>
      </c>
      <c r="AG119" s="411">
        <f t="shared" si="59"/>
        <v>0</v>
      </c>
      <c r="AH119" s="411">
        <f t="shared" si="59"/>
        <v>0</v>
      </c>
      <c r="AI119" s="411">
        <f t="shared" si="59"/>
        <v>0</v>
      </c>
      <c r="AJ119" s="411">
        <f t="shared" si="59"/>
        <v>0</v>
      </c>
      <c r="AK119" s="411">
        <f t="shared" si="59"/>
        <v>0</v>
      </c>
      <c r="AL119" s="411">
        <f t="shared" si="59"/>
        <v>0</v>
      </c>
      <c r="AM119" s="504"/>
    </row>
    <row r="120" spans="1:39" s="283" customFormat="1" ht="15.5" outlineLevel="1">
      <c r="A120" s="508"/>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5" outlineLevel="1">
      <c r="A121" s="508">
        <v>32</v>
      </c>
      <c r="B121" s="324" t="s">
        <v>492</v>
      </c>
      <c r="C121" s="291" t="s">
        <v>25</v>
      </c>
      <c r="D121" s="295">
        <f>SUMIFS('7.  Persistence Report'!AQ$27:AQ$500,'7.  Persistence Report'!$D$27:$D$500,$B121,'7.  Persistence Report'!$C$27:$C$500,"Pre-2011 Programs Completed in 2011",'7.  Persistence Report'!$J$27:$J$500,"&lt;&gt;Adjustment",'7.  Persistence Report'!$H$27:$H$500,"&lt;=2011")</f>
        <v>0</v>
      </c>
      <c r="E121" s="295">
        <f>SUMIFS('7.  Persistence Report'!AR$27:AR$500,'7.  Persistence Report'!$D$27:$D$500,$B121,'7.  Persistence Report'!$C$27:$C$500,"Pre-2011 Programs Completed in 2011",'7.  Persistence Report'!$J$27:$J$500,"&lt;&gt;Adjustment",'7.  Persistence Report'!$H$27:$H$500,"&lt;=2011")</f>
        <v>0</v>
      </c>
      <c r="F121" s="295">
        <f>SUMIFS('7.  Persistence Report'!AS$27:AS$500,'7.  Persistence Report'!$D$27:$D$500,$B121,'7.  Persistence Report'!$C$27:$C$500,"Pre-2011 Programs Completed in 2011",'7.  Persistence Report'!$J$27:$J$500,"&lt;&gt;Adjustment",'7.  Persistence Report'!$H$27:$H$500,"&lt;=2011")</f>
        <v>0</v>
      </c>
      <c r="G121" s="295">
        <f>SUMIFS('7.  Persistence Report'!AT$27:AT$500,'7.  Persistence Report'!$D$27:$D$500,$B121,'7.  Persistence Report'!$C$27:$C$500,"Pre-2011 Programs Completed in 2011",'7.  Persistence Report'!$J$27:$J$500,"&lt;&gt;Adjustment",'7.  Persistence Report'!$H$27:$H$500,"&lt;=2011")</f>
        <v>0</v>
      </c>
      <c r="H121" s="295">
        <f>SUMIFS('7.  Persistence Report'!AU$27:AU$500,'7.  Persistence Report'!$D$27:$D$500,$B121,'7.  Persistence Report'!$C$27:$C$500,"Pre-2011 Programs Completed in 2011",'7.  Persistence Report'!$J$27:$J$500,"&lt;&gt;Adjustment",'7.  Persistence Report'!$H$27:$H$500,"&lt;=2011")</f>
        <v>0</v>
      </c>
      <c r="I121" s="295">
        <f>SUMIFS('7.  Persistence Report'!AV$27:AV$500,'7.  Persistence Report'!$D$27:$D$500,$B121,'7.  Persistence Report'!$C$27:$C$500,"Pre-2011 Programs Completed in 2011",'7.  Persistence Report'!$J$27:$J$500,"&lt;&gt;Adjustment",'7.  Persistence Report'!$H$27:$H$500,"&lt;=2011")</f>
        <v>0</v>
      </c>
      <c r="J121" s="295">
        <f>SUMIFS('7.  Persistence Report'!AW$27:AW$500,'7.  Persistence Report'!$D$27:$D$500,$B121,'7.  Persistence Report'!$C$27:$C$500,"Pre-2011 Programs Completed in 2011",'7.  Persistence Report'!$J$27:$J$500,"&lt;&gt;Adjustment",'7.  Persistence Report'!$H$27:$H$500,"&lt;=2011")</f>
        <v>0</v>
      </c>
      <c r="K121" s="295">
        <f>SUMIFS('7.  Persistence Report'!AX$27:AX$500,'7.  Persistence Report'!$D$27:$D$500,$B121,'7.  Persistence Report'!$C$27:$C$500,"Pre-2011 Programs Completed in 2011",'7.  Persistence Report'!$J$27:$J$500,"&lt;&gt;Adjustment",'7.  Persistence Report'!$H$27:$H$500,"&lt;=2011")</f>
        <v>0</v>
      </c>
      <c r="L121" s="295">
        <f>SUMIFS('7.  Persistence Report'!AY$27:AY$500,'7.  Persistence Report'!$D$27:$D$500,$B121,'7.  Persistence Report'!$C$27:$C$500,"Pre-2011 Programs Completed in 2011",'7.  Persistence Report'!$J$27:$J$500,"&lt;&gt;Adjustment",'7.  Persistence Report'!$H$27:$H$500,"&lt;=2011")</f>
        <v>0</v>
      </c>
      <c r="M121" s="295">
        <f>SUMIFS('7.  Persistence Report'!AZ$27:AZ$500,'7.  Persistence Report'!$D$27:$D$500,$B121,'7.  Persistence Report'!$C$27:$C$500,"Pre-2011 Programs Completed in 2011",'7.  Persistence Report'!$J$27:$J$500,"&lt;&gt;Adjustment",'7.  Persistence Report'!$H$27:$H$500,"&lt;=2011")</f>
        <v>0</v>
      </c>
      <c r="N121" s="295">
        <v>0</v>
      </c>
      <c r="O121" s="295">
        <f>SUMIFS('7.  Persistence Report'!L$27:L$500,'7.  Persistence Report'!$D$27:$D$500,$B121,'7.  Persistence Report'!$C$27:$C$500,"Pre-2011 Programs Completed in 2011",'7.  Persistence Report'!$J$27:$J$500,"&lt;&gt;Adjustment",'7.  Persistence Report'!$H$27:$H$500,"&lt;=2011")</f>
        <v>0</v>
      </c>
      <c r="P121" s="295">
        <f>SUMIFS('7.  Persistence Report'!M$27:M$500,'7.  Persistence Report'!$D$27:$D$500,$B121,'7.  Persistence Report'!$C$27:$C$500,"Pre-2011 Programs Completed in 2011",'7.  Persistence Report'!$J$27:$J$500,"&lt;&gt;Adjustment",'7.  Persistence Report'!$H$27:$H$500,"&lt;=2011")</f>
        <v>0</v>
      </c>
      <c r="Q121" s="295">
        <f>SUMIFS('7.  Persistence Report'!N$27:N$500,'7.  Persistence Report'!$D$27:$D$500,$B121,'7.  Persistence Report'!$C$27:$C$500,"Pre-2011 Programs Completed in 2011",'7.  Persistence Report'!$J$27:$J$500,"&lt;&gt;Adjustment",'7.  Persistence Report'!$H$27:$H$500,"&lt;=2011")</f>
        <v>0</v>
      </c>
      <c r="R121" s="295">
        <f>SUMIFS('7.  Persistence Report'!O$27:O$500,'7.  Persistence Report'!$D$27:$D$500,$B121,'7.  Persistence Report'!$C$27:$C$500,"Pre-2011 Programs Completed in 2011",'7.  Persistence Report'!$J$27:$J$500,"&lt;&gt;Adjustment",'7.  Persistence Report'!$H$27:$H$500,"&lt;=2011")</f>
        <v>0</v>
      </c>
      <c r="S121" s="295">
        <f>SUMIFS('7.  Persistence Report'!P$27:P$500,'7.  Persistence Report'!$D$27:$D$500,$B121,'7.  Persistence Report'!$C$27:$C$500,"Pre-2011 Programs Completed in 2011",'7.  Persistence Report'!$J$27:$J$500,"&lt;&gt;Adjustment",'7.  Persistence Report'!$H$27:$H$500,"&lt;=2011")</f>
        <v>0</v>
      </c>
      <c r="T121" s="295">
        <f>SUMIFS('7.  Persistence Report'!Q$27:Q$500,'7.  Persistence Report'!$D$27:$D$500,$B121,'7.  Persistence Report'!$C$27:$C$500,"Pre-2011 Programs Completed in 2011",'7.  Persistence Report'!$J$27:$J$500,"&lt;&gt;Adjustment",'7.  Persistence Report'!$H$27:$H$500,"&lt;=2011")</f>
        <v>0</v>
      </c>
      <c r="U121" s="295">
        <f>SUMIFS('7.  Persistence Report'!R$27:R$500,'7.  Persistence Report'!$D$27:$D$500,$B121,'7.  Persistence Report'!$C$27:$C$500,"Pre-2011 Programs Completed in 2011",'7.  Persistence Report'!$J$27:$J$500,"&lt;&gt;Adjustment",'7.  Persistence Report'!$H$27:$H$500,"&lt;=2011")</f>
        <v>0</v>
      </c>
      <c r="V121" s="295">
        <f>SUMIFS('7.  Persistence Report'!S$27:S$500,'7.  Persistence Report'!$D$27:$D$500,$B121,'7.  Persistence Report'!$C$27:$C$500,"Pre-2011 Programs Completed in 2011",'7.  Persistence Report'!$J$27:$J$500,"&lt;&gt;Adjustment",'7.  Persistence Report'!$H$27:$H$500,"&lt;=2011")</f>
        <v>0</v>
      </c>
      <c r="W121" s="295">
        <f>SUMIFS('7.  Persistence Report'!T$27:T$500,'7.  Persistence Report'!$D$27:$D$500,$B121,'7.  Persistence Report'!$C$27:$C$500,"Pre-2011 Programs Completed in 2011",'7.  Persistence Report'!$J$27:$J$500,"&lt;&gt;Adjustment",'7.  Persistence Report'!$H$27:$H$500,"&lt;=2011")</f>
        <v>0</v>
      </c>
      <c r="X121" s="295">
        <f>SUMIFS('7.  Persistence Report'!U$27:U$500,'7.  Persistence Report'!$D$27:$D$500,$B121,'7.  Persistence Report'!$C$27:$C$500,"Pre-2011 Programs Completed in 2011",'7.  Persistence Report'!$J$27:$J$500,"&lt;&gt;Adjustment",'7.  Persistence Report'!$H$27:$H$500,"&lt;=2011")</f>
        <v>0</v>
      </c>
      <c r="Y121" s="410">
        <f>Y378</f>
        <v>0</v>
      </c>
      <c r="Z121" s="410">
        <f t="shared" ref="Z121:AA121" si="60">Z378</f>
        <v>0</v>
      </c>
      <c r="AA121" s="410">
        <f t="shared" si="60"/>
        <v>1</v>
      </c>
      <c r="AB121" s="410"/>
      <c r="AC121" s="410"/>
      <c r="AD121" s="410"/>
      <c r="AE121" s="415"/>
      <c r="AF121" s="415"/>
      <c r="AG121" s="415"/>
      <c r="AH121" s="415"/>
      <c r="AI121" s="415"/>
      <c r="AJ121" s="415"/>
      <c r="AK121" s="415"/>
      <c r="AL121" s="415"/>
      <c r="AM121" s="296">
        <f>SUM(Y121:AL121)</f>
        <v>1</v>
      </c>
    </row>
    <row r="122" spans="1:39" s="283" customFormat="1" ht="15.5" outlineLevel="1">
      <c r="A122" s="508"/>
      <c r="B122" s="324" t="s">
        <v>214</v>
      </c>
      <c r="C122" s="291" t="s">
        <v>163</v>
      </c>
      <c r="D122" s="295">
        <f>SUMIFS('7.  Persistence Report'!AQ$27:AQ$500,'7.  Persistence Report'!$D$27:$D$500,$B121,'7.  Persistence Report'!$C$27:$C$500,"Pre-2011 Programs Completed in 2011",'7.  Persistence Report'!$J$27:$J$500,"Adjustment",'7.  Persistence Report'!$H$27:$H$500,"&lt;=2011")</f>
        <v>0</v>
      </c>
      <c r="E122" s="295">
        <f>SUMIFS('7.  Persistence Report'!AR$27:AR$500,'7.  Persistence Report'!$D$27:$D$500,$B121,'7.  Persistence Report'!$C$27:$C$500,"Pre-2011 Programs Completed in 2011",'7.  Persistence Report'!$J$27:$J$500,"Adjustment",'7.  Persistence Report'!$H$27:$H$500,"&lt;=2011")</f>
        <v>0</v>
      </c>
      <c r="F122" s="295">
        <f>SUMIFS('7.  Persistence Report'!AS$27:AS$500,'7.  Persistence Report'!$D$27:$D$500,$B121,'7.  Persistence Report'!$C$27:$C$500,"Pre-2011 Programs Completed in 2011",'7.  Persistence Report'!$J$27:$J$500,"Adjustment",'7.  Persistence Report'!$H$27:$H$500,"&lt;=2011")</f>
        <v>0</v>
      </c>
      <c r="G122" s="295">
        <f>SUMIFS('7.  Persistence Report'!AT$27:AT$500,'7.  Persistence Report'!$D$27:$D$500,$B121,'7.  Persistence Report'!$C$27:$C$500,"Pre-2011 Programs Completed in 2011",'7.  Persistence Report'!$J$27:$J$500,"Adjustment",'7.  Persistence Report'!$H$27:$H$500,"&lt;=2011")</f>
        <v>0</v>
      </c>
      <c r="H122" s="295">
        <f>SUMIFS('7.  Persistence Report'!AU$27:AU$500,'7.  Persistence Report'!$D$27:$D$500,$B121,'7.  Persistence Report'!$C$27:$C$500,"Pre-2011 Programs Completed in 2011",'7.  Persistence Report'!$J$27:$J$500,"Adjustment",'7.  Persistence Report'!$H$27:$H$500,"&lt;=2011")</f>
        <v>0</v>
      </c>
      <c r="I122" s="295">
        <f>SUMIFS('7.  Persistence Report'!AV$27:AV$500,'7.  Persistence Report'!$D$27:$D$500,$B121,'7.  Persistence Report'!$C$27:$C$500,"Pre-2011 Programs Completed in 2011",'7.  Persistence Report'!$J$27:$J$500,"Adjustment",'7.  Persistence Report'!$H$27:$H$500,"&lt;=2011")</f>
        <v>0</v>
      </c>
      <c r="J122" s="295">
        <f>SUMIFS('7.  Persistence Report'!AW$27:AW$500,'7.  Persistence Report'!$D$27:$D$500,$B121,'7.  Persistence Report'!$C$27:$C$500,"Pre-2011 Programs Completed in 2011",'7.  Persistence Report'!$J$27:$J$500,"Adjustment",'7.  Persistence Report'!$H$27:$H$500,"&lt;=2011")</f>
        <v>0</v>
      </c>
      <c r="K122" s="295">
        <f>SUMIFS('7.  Persistence Report'!AX$27:AX$500,'7.  Persistence Report'!$D$27:$D$500,$B121,'7.  Persistence Report'!$C$27:$C$500,"Pre-2011 Programs Completed in 2011",'7.  Persistence Report'!$J$27:$J$500,"Adjustment",'7.  Persistence Report'!$H$27:$H$500,"&lt;=2011")</f>
        <v>0</v>
      </c>
      <c r="L122" s="295">
        <f>SUMIFS('7.  Persistence Report'!AY$27:AY$500,'7.  Persistence Report'!$D$27:$D$500,$B121,'7.  Persistence Report'!$C$27:$C$500,"Pre-2011 Programs Completed in 2011",'7.  Persistence Report'!$J$27:$J$500,"Adjustment",'7.  Persistence Report'!$H$27:$H$500,"&lt;=2011")</f>
        <v>0</v>
      </c>
      <c r="M122" s="295">
        <f>SUMIFS('7.  Persistence Report'!AZ$27:AZ$500,'7.  Persistence Report'!$D$27:$D$500,$B121,'7.  Persistence Report'!$C$27:$C$500,"Pre-2011 Programs Completed in 2011",'7.  Persistence Report'!$J$27:$J$500,"Adjustment",'7.  Persistence Report'!$H$27:$H$500,"&lt;=2011")</f>
        <v>0</v>
      </c>
      <c r="N122" s="295">
        <f>N121</f>
        <v>0</v>
      </c>
      <c r="O122" s="295">
        <f>SUMIFS('7.  Persistence Report'!M$27:M$500,'7.  Persistence Report'!$D$27:$D$500,$B121,'7.  Persistence Report'!$C$27:$C$500,"Pre-2011 Programs Completed in 2011",'7.  Persistence Report'!$J$27:$J$500,"Adjustment",'7.  Persistence Report'!$H$27:$H$500,"&lt;=2011")</f>
        <v>0</v>
      </c>
      <c r="P122" s="295">
        <f>SUMIFS('7.  Persistence Report'!N$27:N$500,'7.  Persistence Report'!$D$27:$D$500,$B121,'7.  Persistence Report'!$C$27:$C$500,"Pre-2011 Programs Completed in 2011",'7.  Persistence Report'!$J$27:$J$500,"Adjustment",'7.  Persistence Report'!$H$27:$H$500,"&lt;=2011")</f>
        <v>0</v>
      </c>
      <c r="Q122" s="295">
        <f>SUMIFS('7.  Persistence Report'!O$27:O$500,'7.  Persistence Report'!$D$27:$D$500,$B121,'7.  Persistence Report'!$C$27:$C$500,"Pre-2011 Programs Completed in 2011",'7.  Persistence Report'!$J$27:$J$500,"Adjustment",'7.  Persistence Report'!$H$27:$H$500,"&lt;=2011")</f>
        <v>0</v>
      </c>
      <c r="R122" s="295">
        <f>SUMIFS('7.  Persistence Report'!P$27:P$500,'7.  Persistence Report'!$D$27:$D$500,$B121,'7.  Persistence Report'!$C$27:$C$500,"Pre-2011 Programs Completed in 2011",'7.  Persistence Report'!$J$27:$J$500,"Adjustment",'7.  Persistence Report'!$H$27:$H$500,"&lt;=2011")</f>
        <v>0</v>
      </c>
      <c r="S122" s="295">
        <f>SUMIFS('7.  Persistence Report'!Q$27:Q$500,'7.  Persistence Report'!$D$27:$D$500,$B121,'7.  Persistence Report'!$C$27:$C$500,"Pre-2011 Programs Completed in 2011",'7.  Persistence Report'!$J$27:$J$500,"Adjustment",'7.  Persistence Report'!$H$27:$H$500,"&lt;=2011")</f>
        <v>0</v>
      </c>
      <c r="T122" s="295">
        <f>SUMIFS('7.  Persistence Report'!R$27:R$500,'7.  Persistence Report'!$D$27:$D$500,$B121,'7.  Persistence Report'!$C$27:$C$500,"Pre-2011 Programs Completed in 2011",'7.  Persistence Report'!$J$27:$J$500,"Adjustment",'7.  Persistence Report'!$H$27:$H$500,"&lt;=2011")</f>
        <v>0</v>
      </c>
      <c r="U122" s="295">
        <f>SUMIFS('7.  Persistence Report'!S$27:S$500,'7.  Persistence Report'!$D$27:$D$500,$B121,'7.  Persistence Report'!$C$27:$C$500,"Pre-2011 Programs Completed in 2011",'7.  Persistence Report'!$J$27:$J$500,"Adjustment",'7.  Persistence Report'!$H$27:$H$500,"&lt;=2011")</f>
        <v>0</v>
      </c>
      <c r="V122" s="295">
        <f>SUMIFS('7.  Persistence Report'!T$27:T$500,'7.  Persistence Report'!$D$27:$D$500,$B121,'7.  Persistence Report'!$C$27:$C$500,"Pre-2011 Programs Completed in 2011",'7.  Persistence Report'!$J$27:$J$500,"Adjustment",'7.  Persistence Report'!$H$27:$H$500,"&lt;=2011")</f>
        <v>0</v>
      </c>
      <c r="W122" s="295">
        <f>SUMIFS('7.  Persistence Report'!U$27:U$500,'7.  Persistence Report'!$D$27:$D$500,$B121,'7.  Persistence Report'!$C$27:$C$500,"Pre-2011 Programs Completed in 2011",'7.  Persistence Report'!$J$27:$J$500,"Adjustment",'7.  Persistence Report'!$H$27:$H$500,"&lt;=2011")</f>
        <v>0</v>
      </c>
      <c r="X122" s="295">
        <f>SUMIFS('7.  Persistence Report'!V$27:V$500,'7.  Persistence Report'!$D$27:$D$500,$B121,'7.  Persistence Report'!$C$27:$C$500,"Pre-2011 Programs Completed in 2011",'7.  Persistence Report'!$J$27:$J$500,"Adjustment",'7.  Persistence Report'!$H$27:$H$500,"&lt;=2011")</f>
        <v>0</v>
      </c>
      <c r="Y122" s="411">
        <f>Y121</f>
        <v>0</v>
      </c>
      <c r="Z122" s="411">
        <f t="shared" ref="Z122:AL122" si="61">Z121</f>
        <v>0</v>
      </c>
      <c r="AA122" s="411">
        <f t="shared" si="61"/>
        <v>1</v>
      </c>
      <c r="AB122" s="411">
        <f t="shared" si="61"/>
        <v>0</v>
      </c>
      <c r="AC122" s="411">
        <f t="shared" si="61"/>
        <v>0</v>
      </c>
      <c r="AD122" s="411">
        <f t="shared" si="61"/>
        <v>0</v>
      </c>
      <c r="AE122" s="411">
        <f t="shared" si="61"/>
        <v>0</v>
      </c>
      <c r="AF122" s="411">
        <f t="shared" si="61"/>
        <v>0</v>
      </c>
      <c r="AG122" s="411">
        <f t="shared" si="61"/>
        <v>0</v>
      </c>
      <c r="AH122" s="411">
        <f t="shared" si="61"/>
        <v>0</v>
      </c>
      <c r="AI122" s="411">
        <f t="shared" si="61"/>
        <v>0</v>
      </c>
      <c r="AJ122" s="411">
        <f t="shared" si="61"/>
        <v>0</v>
      </c>
      <c r="AK122" s="411">
        <f t="shared" si="61"/>
        <v>0</v>
      </c>
      <c r="AL122" s="411">
        <f t="shared" si="61"/>
        <v>0</v>
      </c>
      <c r="AM122" s="504"/>
    </row>
    <row r="123" spans="1:39" s="283" customFormat="1" ht="15.5" outlineLevel="1">
      <c r="A123" s="508"/>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5" outlineLevel="1">
      <c r="A124" s="508">
        <v>33</v>
      </c>
      <c r="B124" s="324" t="s">
        <v>493</v>
      </c>
      <c r="C124" s="291" t="s">
        <v>25</v>
      </c>
      <c r="D124" s="295">
        <f>SUMIFS('7.  Persistence Report'!AQ$27:AQ$500,'7.  Persistence Report'!$D$27:$D$500,$B124,'7.  Persistence Report'!$C$27:$C$500,"Pre-2011 Programs Completed in 2011",'7.  Persistence Report'!$J$27:$J$500,"&lt;&gt;Adjustment",'7.  Persistence Report'!$H$27:$H$500,"&lt;=2011")</f>
        <v>0</v>
      </c>
      <c r="E124" s="295">
        <f>SUMIFS('7.  Persistence Report'!AR$27:AR$500,'7.  Persistence Report'!$D$27:$D$500,$B124,'7.  Persistence Report'!$C$27:$C$500,"Pre-2011 Programs Completed in 2011",'7.  Persistence Report'!$J$27:$J$500,"&lt;&gt;Adjustment",'7.  Persistence Report'!$H$27:$H$500,"&lt;=2011")</f>
        <v>0</v>
      </c>
      <c r="F124" s="295">
        <f>SUMIFS('7.  Persistence Report'!AS$27:AS$500,'7.  Persistence Report'!$D$27:$D$500,$B124,'7.  Persistence Report'!$C$27:$C$500,"Pre-2011 Programs Completed in 2011",'7.  Persistence Report'!$J$27:$J$500,"&lt;&gt;Adjustment",'7.  Persistence Report'!$H$27:$H$500,"&lt;=2011")</f>
        <v>0</v>
      </c>
      <c r="G124" s="295">
        <f>SUMIFS('7.  Persistence Report'!AT$27:AT$500,'7.  Persistence Report'!$D$27:$D$500,$B124,'7.  Persistence Report'!$C$27:$C$500,"Pre-2011 Programs Completed in 2011",'7.  Persistence Report'!$J$27:$J$500,"&lt;&gt;Adjustment",'7.  Persistence Report'!$H$27:$H$500,"&lt;=2011")</f>
        <v>0</v>
      </c>
      <c r="H124" s="295">
        <f>SUMIFS('7.  Persistence Report'!AU$27:AU$500,'7.  Persistence Report'!$D$27:$D$500,$B124,'7.  Persistence Report'!$C$27:$C$500,"Pre-2011 Programs Completed in 2011",'7.  Persistence Report'!$J$27:$J$500,"&lt;&gt;Adjustment",'7.  Persistence Report'!$H$27:$H$500,"&lt;=2011")</f>
        <v>0</v>
      </c>
      <c r="I124" s="295">
        <f>SUMIFS('7.  Persistence Report'!AV$27:AV$500,'7.  Persistence Report'!$D$27:$D$500,$B124,'7.  Persistence Report'!$C$27:$C$500,"Pre-2011 Programs Completed in 2011",'7.  Persistence Report'!$J$27:$J$500,"&lt;&gt;Adjustment",'7.  Persistence Report'!$H$27:$H$500,"&lt;=2011")</f>
        <v>0</v>
      </c>
      <c r="J124" s="295">
        <f>SUMIFS('7.  Persistence Report'!AW$27:AW$500,'7.  Persistence Report'!$D$27:$D$500,$B124,'7.  Persistence Report'!$C$27:$C$500,"Pre-2011 Programs Completed in 2011",'7.  Persistence Report'!$J$27:$J$500,"&lt;&gt;Adjustment",'7.  Persistence Report'!$H$27:$H$500,"&lt;=2011")</f>
        <v>0</v>
      </c>
      <c r="K124" s="295">
        <f>SUMIFS('7.  Persistence Report'!AX$27:AX$500,'7.  Persistence Report'!$D$27:$D$500,$B124,'7.  Persistence Report'!$C$27:$C$500,"Pre-2011 Programs Completed in 2011",'7.  Persistence Report'!$J$27:$J$500,"&lt;&gt;Adjustment",'7.  Persistence Report'!$H$27:$H$500,"&lt;=2011")</f>
        <v>0</v>
      </c>
      <c r="L124" s="295">
        <f>SUMIFS('7.  Persistence Report'!AY$27:AY$500,'7.  Persistence Report'!$D$27:$D$500,$B124,'7.  Persistence Report'!$C$27:$C$500,"Pre-2011 Programs Completed in 2011",'7.  Persistence Report'!$J$27:$J$500,"&lt;&gt;Adjustment",'7.  Persistence Report'!$H$27:$H$500,"&lt;=2011")</f>
        <v>0</v>
      </c>
      <c r="M124" s="295">
        <f>SUMIFS('7.  Persistence Report'!AZ$27:AZ$500,'7.  Persistence Report'!$D$27:$D$500,$B124,'7.  Persistence Report'!$C$27:$C$500,"Pre-2011 Programs Completed in 2011",'7.  Persistence Report'!$J$27:$J$500,"&lt;&gt;Adjustment",'7.  Persistence Report'!$H$27:$H$500,"&lt;=2011")</f>
        <v>0</v>
      </c>
      <c r="N124" s="295">
        <v>12</v>
      </c>
      <c r="O124" s="295">
        <f>SUMIFS('7.  Persistence Report'!L$27:L$500,'7.  Persistence Report'!$D$27:$D$500,$B124,'7.  Persistence Report'!$C$27:$C$500,"Pre-2011 Programs Completed in 2011",'7.  Persistence Report'!$J$27:$J$500,"&lt;&gt;Adjustment",'7.  Persistence Report'!$H$27:$H$500,"&lt;=2011")</f>
        <v>0</v>
      </c>
      <c r="P124" s="295">
        <f>SUMIFS('7.  Persistence Report'!M$27:M$500,'7.  Persistence Report'!$D$27:$D$500,$B124,'7.  Persistence Report'!$C$27:$C$500,"Pre-2011 Programs Completed in 2011",'7.  Persistence Report'!$J$27:$J$500,"&lt;&gt;Adjustment",'7.  Persistence Report'!$H$27:$H$500,"&lt;=2011")</f>
        <v>0</v>
      </c>
      <c r="Q124" s="295">
        <f>SUMIFS('7.  Persistence Report'!N$27:N$500,'7.  Persistence Report'!$D$27:$D$500,$B124,'7.  Persistence Report'!$C$27:$C$500,"Pre-2011 Programs Completed in 2011",'7.  Persistence Report'!$J$27:$J$500,"&lt;&gt;Adjustment",'7.  Persistence Report'!$H$27:$H$500,"&lt;=2011")</f>
        <v>0</v>
      </c>
      <c r="R124" s="295">
        <f>SUMIFS('7.  Persistence Report'!O$27:O$500,'7.  Persistence Report'!$D$27:$D$500,$B124,'7.  Persistence Report'!$C$27:$C$500,"Pre-2011 Programs Completed in 2011",'7.  Persistence Report'!$J$27:$J$500,"&lt;&gt;Adjustment",'7.  Persistence Report'!$H$27:$H$500,"&lt;=2011")</f>
        <v>0</v>
      </c>
      <c r="S124" s="295">
        <f>SUMIFS('7.  Persistence Report'!P$27:P$500,'7.  Persistence Report'!$D$27:$D$500,$B124,'7.  Persistence Report'!$C$27:$C$500,"Pre-2011 Programs Completed in 2011",'7.  Persistence Report'!$J$27:$J$500,"&lt;&gt;Adjustment",'7.  Persistence Report'!$H$27:$H$500,"&lt;=2011")</f>
        <v>0</v>
      </c>
      <c r="T124" s="295">
        <f>SUMIFS('7.  Persistence Report'!Q$27:Q$500,'7.  Persistence Report'!$D$27:$D$500,$B124,'7.  Persistence Report'!$C$27:$C$500,"Pre-2011 Programs Completed in 2011",'7.  Persistence Report'!$J$27:$J$500,"&lt;&gt;Adjustment",'7.  Persistence Report'!$H$27:$H$500,"&lt;=2011")</f>
        <v>0</v>
      </c>
      <c r="U124" s="295">
        <f>SUMIFS('7.  Persistence Report'!R$27:R$500,'7.  Persistence Report'!$D$27:$D$500,$B124,'7.  Persistence Report'!$C$27:$C$500,"Pre-2011 Programs Completed in 2011",'7.  Persistence Report'!$J$27:$J$500,"&lt;&gt;Adjustment",'7.  Persistence Report'!$H$27:$H$500,"&lt;=2011")</f>
        <v>0</v>
      </c>
      <c r="V124" s="295">
        <f>SUMIFS('7.  Persistence Report'!S$27:S$500,'7.  Persistence Report'!$D$27:$D$500,$B124,'7.  Persistence Report'!$C$27:$C$500,"Pre-2011 Programs Completed in 2011",'7.  Persistence Report'!$J$27:$J$500,"&lt;&gt;Adjustment",'7.  Persistence Report'!$H$27:$H$500,"&lt;=2011")</f>
        <v>0</v>
      </c>
      <c r="W124" s="295">
        <f>SUMIFS('7.  Persistence Report'!T$27:T$500,'7.  Persistence Report'!$D$27:$D$500,$B124,'7.  Persistence Report'!$C$27:$C$500,"Pre-2011 Programs Completed in 2011",'7.  Persistence Report'!$J$27:$J$500,"&lt;&gt;Adjustment",'7.  Persistence Report'!$H$27:$H$500,"&lt;=2011")</f>
        <v>0</v>
      </c>
      <c r="X124" s="295">
        <f>SUMIFS('7.  Persistence Report'!U$27:U$500,'7.  Persistence Report'!$D$27:$D$500,$B124,'7.  Persistence Report'!$C$27:$C$500,"Pre-2011 Programs Completed in 2011",'7.  Persistence Report'!$J$27:$J$500,"&lt;&gt;Adjustment",'7.  Persistence Report'!$H$27:$H$500,"&lt;=2011")</f>
        <v>0</v>
      </c>
      <c r="Y124" s="410">
        <f>Y381</f>
        <v>0</v>
      </c>
      <c r="Z124" s="410">
        <f t="shared" ref="Z124:AA124" si="62">Z381</f>
        <v>0</v>
      </c>
      <c r="AA124" s="410">
        <f t="shared" si="62"/>
        <v>1</v>
      </c>
      <c r="AB124" s="410"/>
      <c r="AC124" s="410"/>
      <c r="AD124" s="410"/>
      <c r="AE124" s="415"/>
      <c r="AF124" s="415"/>
      <c r="AG124" s="415"/>
      <c r="AH124" s="415"/>
      <c r="AI124" s="415"/>
      <c r="AJ124" s="415"/>
      <c r="AK124" s="415"/>
      <c r="AL124" s="415"/>
      <c r="AM124" s="296">
        <f>SUM(Y124:AL124)</f>
        <v>1</v>
      </c>
    </row>
    <row r="125" spans="1:39" s="283" customFormat="1" ht="15.5" outlineLevel="1">
      <c r="A125" s="508"/>
      <c r="B125" s="324" t="s">
        <v>214</v>
      </c>
      <c r="C125" s="291" t="s">
        <v>163</v>
      </c>
      <c r="D125" s="295">
        <f>SUMIFS('7.  Persistence Report'!AQ$27:AQ$500,'7.  Persistence Report'!$D$27:$D$500,$B124,'7.  Persistence Report'!$C$27:$C$500,"Pre-2011 Programs Completed in 2011",'7.  Persistence Report'!$J$27:$J$500,"Adjustment",'7.  Persistence Report'!$H$27:$H$500,"&lt;=2011")</f>
        <v>0</v>
      </c>
      <c r="E125" s="295">
        <f>SUMIFS('7.  Persistence Report'!AR$27:AR$500,'7.  Persistence Report'!$D$27:$D$500,$B124,'7.  Persistence Report'!$C$27:$C$500,"Pre-2011 Programs Completed in 2011",'7.  Persistence Report'!$J$27:$J$500,"Adjustment",'7.  Persistence Report'!$H$27:$H$500,"&lt;=2011")</f>
        <v>0</v>
      </c>
      <c r="F125" s="295">
        <f>SUMIFS('7.  Persistence Report'!AS$27:AS$500,'7.  Persistence Report'!$D$27:$D$500,$B124,'7.  Persistence Report'!$C$27:$C$500,"Pre-2011 Programs Completed in 2011",'7.  Persistence Report'!$J$27:$J$500,"Adjustment",'7.  Persistence Report'!$H$27:$H$500,"&lt;=2011")</f>
        <v>0</v>
      </c>
      <c r="G125" s="295">
        <f>SUMIFS('7.  Persistence Report'!AT$27:AT$500,'7.  Persistence Report'!$D$27:$D$500,$B124,'7.  Persistence Report'!$C$27:$C$500,"Pre-2011 Programs Completed in 2011",'7.  Persistence Report'!$J$27:$J$500,"Adjustment",'7.  Persistence Report'!$H$27:$H$500,"&lt;=2011")</f>
        <v>0</v>
      </c>
      <c r="H125" s="295">
        <f>SUMIFS('7.  Persistence Report'!AU$27:AU$500,'7.  Persistence Report'!$D$27:$D$500,$B124,'7.  Persistence Report'!$C$27:$C$500,"Pre-2011 Programs Completed in 2011",'7.  Persistence Report'!$J$27:$J$500,"Adjustment",'7.  Persistence Report'!$H$27:$H$500,"&lt;=2011")</f>
        <v>0</v>
      </c>
      <c r="I125" s="295">
        <f>SUMIFS('7.  Persistence Report'!AV$27:AV$500,'7.  Persistence Report'!$D$27:$D$500,$B124,'7.  Persistence Report'!$C$27:$C$500,"Pre-2011 Programs Completed in 2011",'7.  Persistence Report'!$J$27:$J$500,"Adjustment",'7.  Persistence Report'!$H$27:$H$500,"&lt;=2011")</f>
        <v>0</v>
      </c>
      <c r="J125" s="295">
        <f>SUMIFS('7.  Persistence Report'!AW$27:AW$500,'7.  Persistence Report'!$D$27:$D$500,$B124,'7.  Persistence Report'!$C$27:$C$500,"Pre-2011 Programs Completed in 2011",'7.  Persistence Report'!$J$27:$J$500,"Adjustment",'7.  Persistence Report'!$H$27:$H$500,"&lt;=2011")</f>
        <v>0</v>
      </c>
      <c r="K125" s="295">
        <f>SUMIFS('7.  Persistence Report'!AX$27:AX$500,'7.  Persistence Report'!$D$27:$D$500,$B124,'7.  Persistence Report'!$C$27:$C$500,"Pre-2011 Programs Completed in 2011",'7.  Persistence Report'!$J$27:$J$500,"Adjustment",'7.  Persistence Report'!$H$27:$H$500,"&lt;=2011")</f>
        <v>0</v>
      </c>
      <c r="L125" s="295">
        <f>SUMIFS('7.  Persistence Report'!AY$27:AY$500,'7.  Persistence Report'!$D$27:$D$500,$B124,'7.  Persistence Report'!$C$27:$C$500,"Pre-2011 Programs Completed in 2011",'7.  Persistence Report'!$J$27:$J$500,"Adjustment",'7.  Persistence Report'!$H$27:$H$500,"&lt;=2011")</f>
        <v>0</v>
      </c>
      <c r="M125" s="295">
        <f>SUMIFS('7.  Persistence Report'!AZ$27:AZ$500,'7.  Persistence Report'!$D$27:$D$500,$B124,'7.  Persistence Report'!$C$27:$C$500,"Pre-2011 Programs Completed in 2011",'7.  Persistence Report'!$J$27:$J$500,"Adjustment",'7.  Persistence Report'!$H$27:$H$500,"&lt;=2011")</f>
        <v>0</v>
      </c>
      <c r="N125" s="295">
        <f>N124</f>
        <v>12</v>
      </c>
      <c r="O125" s="295">
        <f>SUMIFS('7.  Persistence Report'!M$27:M$500,'7.  Persistence Report'!$D$27:$D$500,$B124,'7.  Persistence Report'!$C$27:$C$500,"Pre-2011 Programs Completed in 2011",'7.  Persistence Report'!$J$27:$J$500,"Adjustment",'7.  Persistence Report'!$H$27:$H$500,"&lt;=2011")</f>
        <v>0</v>
      </c>
      <c r="P125" s="295">
        <f>SUMIFS('7.  Persistence Report'!N$27:N$500,'7.  Persistence Report'!$D$27:$D$500,$B124,'7.  Persistence Report'!$C$27:$C$500,"Pre-2011 Programs Completed in 2011",'7.  Persistence Report'!$J$27:$J$500,"Adjustment",'7.  Persistence Report'!$H$27:$H$500,"&lt;=2011")</f>
        <v>0</v>
      </c>
      <c r="Q125" s="295">
        <f>SUMIFS('7.  Persistence Report'!O$27:O$500,'7.  Persistence Report'!$D$27:$D$500,$B124,'7.  Persistence Report'!$C$27:$C$500,"Pre-2011 Programs Completed in 2011",'7.  Persistence Report'!$J$27:$J$500,"Adjustment",'7.  Persistence Report'!$H$27:$H$500,"&lt;=2011")</f>
        <v>0</v>
      </c>
      <c r="R125" s="295">
        <f>SUMIFS('7.  Persistence Report'!P$27:P$500,'7.  Persistence Report'!$D$27:$D$500,$B124,'7.  Persistence Report'!$C$27:$C$500,"Pre-2011 Programs Completed in 2011",'7.  Persistence Report'!$J$27:$J$500,"Adjustment",'7.  Persistence Report'!$H$27:$H$500,"&lt;=2011")</f>
        <v>0</v>
      </c>
      <c r="S125" s="295">
        <f>SUMIFS('7.  Persistence Report'!Q$27:Q$500,'7.  Persistence Report'!$D$27:$D$500,$B124,'7.  Persistence Report'!$C$27:$C$500,"Pre-2011 Programs Completed in 2011",'7.  Persistence Report'!$J$27:$J$500,"Adjustment",'7.  Persistence Report'!$H$27:$H$500,"&lt;=2011")</f>
        <v>0</v>
      </c>
      <c r="T125" s="295">
        <f>SUMIFS('7.  Persistence Report'!R$27:R$500,'7.  Persistence Report'!$D$27:$D$500,$B124,'7.  Persistence Report'!$C$27:$C$500,"Pre-2011 Programs Completed in 2011",'7.  Persistence Report'!$J$27:$J$500,"Adjustment",'7.  Persistence Report'!$H$27:$H$500,"&lt;=2011")</f>
        <v>0</v>
      </c>
      <c r="U125" s="295">
        <f>SUMIFS('7.  Persistence Report'!S$27:S$500,'7.  Persistence Report'!$D$27:$D$500,$B124,'7.  Persistence Report'!$C$27:$C$500,"Pre-2011 Programs Completed in 2011",'7.  Persistence Report'!$J$27:$J$500,"Adjustment",'7.  Persistence Report'!$H$27:$H$500,"&lt;=2011")</f>
        <v>0</v>
      </c>
      <c r="V125" s="295">
        <f>SUMIFS('7.  Persistence Report'!T$27:T$500,'7.  Persistence Report'!$D$27:$D$500,$B124,'7.  Persistence Report'!$C$27:$C$500,"Pre-2011 Programs Completed in 2011",'7.  Persistence Report'!$J$27:$J$500,"Adjustment",'7.  Persistence Report'!$H$27:$H$500,"&lt;=2011")</f>
        <v>0</v>
      </c>
      <c r="W125" s="295">
        <f>SUMIFS('7.  Persistence Report'!U$27:U$500,'7.  Persistence Report'!$D$27:$D$500,$B124,'7.  Persistence Report'!$C$27:$C$500,"Pre-2011 Programs Completed in 2011",'7.  Persistence Report'!$J$27:$J$500,"Adjustment",'7.  Persistence Report'!$H$27:$H$500,"&lt;=2011")</f>
        <v>0</v>
      </c>
      <c r="X125" s="295">
        <f>SUMIFS('7.  Persistence Report'!V$27:V$500,'7.  Persistence Report'!$D$27:$D$500,$B124,'7.  Persistence Report'!$C$27:$C$500,"Pre-2011 Programs Completed in 2011",'7.  Persistence Report'!$J$27:$J$500,"Adjustment",'7.  Persistence Report'!$H$27:$H$500,"&lt;=2011")</f>
        <v>0</v>
      </c>
      <c r="Y125" s="411">
        <f>Y124</f>
        <v>0</v>
      </c>
      <c r="Z125" s="411">
        <f t="shared" ref="Z125:AL125" si="63">Z124</f>
        <v>0</v>
      </c>
      <c r="AA125" s="411">
        <f t="shared" si="63"/>
        <v>1</v>
      </c>
      <c r="AB125" s="411">
        <f t="shared" si="63"/>
        <v>0</v>
      </c>
      <c r="AC125" s="411">
        <f t="shared" si="63"/>
        <v>0</v>
      </c>
      <c r="AD125" s="411">
        <f t="shared" si="63"/>
        <v>0</v>
      </c>
      <c r="AE125" s="411">
        <f t="shared" si="63"/>
        <v>0</v>
      </c>
      <c r="AF125" s="411">
        <f t="shared" si="63"/>
        <v>0</v>
      </c>
      <c r="AG125" s="411">
        <f t="shared" si="63"/>
        <v>0</v>
      </c>
      <c r="AH125" s="411">
        <f t="shared" si="63"/>
        <v>0</v>
      </c>
      <c r="AI125" s="411">
        <f t="shared" si="63"/>
        <v>0</v>
      </c>
      <c r="AJ125" s="411">
        <f t="shared" si="63"/>
        <v>0</v>
      </c>
      <c r="AK125" s="411">
        <f t="shared" si="63"/>
        <v>0</v>
      </c>
      <c r="AL125" s="411">
        <f t="shared" si="63"/>
        <v>0</v>
      </c>
      <c r="AM125" s="504"/>
    </row>
    <row r="126" spans="1:39" s="283" customFormat="1" ht="15.5" outlineLevel="1">
      <c r="A126" s="508"/>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5">
      <c r="A127" s="508"/>
      <c r="B127" s="327" t="s">
        <v>237</v>
      </c>
      <c r="C127" s="328"/>
      <c r="D127" s="328">
        <f>SUM(D22:D125)</f>
        <v>36106207.703095004</v>
      </c>
      <c r="E127" s="328"/>
      <c r="F127" s="328"/>
      <c r="G127" s="328"/>
      <c r="H127" s="328"/>
      <c r="I127" s="328"/>
      <c r="J127" s="328"/>
      <c r="K127" s="328"/>
      <c r="L127" s="328"/>
      <c r="M127" s="328"/>
      <c r="N127" s="328"/>
      <c r="O127" s="328">
        <f>SUM(O22:O125)</f>
        <v>11878.218476124001</v>
      </c>
      <c r="P127" s="328"/>
      <c r="Q127" s="328"/>
      <c r="R127" s="328"/>
      <c r="S127" s="328"/>
      <c r="T127" s="328"/>
      <c r="U127" s="328"/>
      <c r="V127" s="328"/>
      <c r="W127" s="328"/>
      <c r="X127" s="328"/>
      <c r="Y127" s="329">
        <f>IF(Y21="kWh",SUMPRODUCT(D22:D125,Y22:Y125))</f>
        <v>9200698.5</v>
      </c>
      <c r="Z127" s="329">
        <f>IF(Z21="kWh",SUMPRODUCT(D22:D125,Z22:Z125))</f>
        <v>3979730</v>
      </c>
      <c r="AA127" s="329">
        <f>IF(AA21="kW",SUMPRODUCT(N22:N125,O22:O125,AA22:AA125),SUMPRODUCT(D22:D125,AA22:AA125))</f>
        <v>53126.806513524003</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5">
      <c r="A128" s="508"/>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5">
      <c r="A129" s="510"/>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5">
      <c r="A130" s="507"/>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5">
      <c r="A131" s="510"/>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64">Y127*Y130</f>
        <v>0</v>
      </c>
      <c r="Z131" s="346">
        <f t="shared" si="64"/>
        <v>0</v>
      </c>
      <c r="AA131" s="347">
        <f t="shared" si="64"/>
        <v>0</v>
      </c>
      <c r="AB131" s="347">
        <f t="shared" si="64"/>
        <v>0</v>
      </c>
      <c r="AC131" s="347">
        <f t="shared" si="64"/>
        <v>0</v>
      </c>
      <c r="AD131" s="347">
        <f t="shared" si="64"/>
        <v>0</v>
      </c>
      <c r="AE131" s="347">
        <f>AE127*AE130</f>
        <v>0</v>
      </c>
      <c r="AF131" s="347">
        <f t="shared" ref="AF131:AL131" si="65">AF127*AF130</f>
        <v>0</v>
      </c>
      <c r="AG131" s="347">
        <f t="shared" si="65"/>
        <v>0</v>
      </c>
      <c r="AH131" s="347">
        <f t="shared" si="65"/>
        <v>0</v>
      </c>
      <c r="AI131" s="347">
        <f t="shared" si="65"/>
        <v>0</v>
      </c>
      <c r="AJ131" s="347">
        <f t="shared" si="65"/>
        <v>0</v>
      </c>
      <c r="AK131" s="347">
        <f t="shared" si="65"/>
        <v>0</v>
      </c>
      <c r="AL131" s="347">
        <f t="shared" si="65"/>
        <v>0</v>
      </c>
      <c r="AM131" s="407">
        <f>SUM(Y131:AL131)</f>
        <v>0</v>
      </c>
    </row>
    <row r="132" spans="1:40" s="303" customFormat="1" ht="15.5">
      <c r="A132" s="510"/>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66">Y128*Y130</f>
        <v>0</v>
      </c>
      <c r="Z132" s="347">
        <f t="shared" si="66"/>
        <v>0</v>
      </c>
      <c r="AA132" s="347">
        <f t="shared" si="66"/>
        <v>0</v>
      </c>
      <c r="AB132" s="347">
        <f t="shared" si="66"/>
        <v>0</v>
      </c>
      <c r="AC132" s="347">
        <f t="shared" si="66"/>
        <v>0</v>
      </c>
      <c r="AD132" s="347">
        <f t="shared" si="66"/>
        <v>0</v>
      </c>
      <c r="AE132" s="347">
        <f>AE128*AE130</f>
        <v>0</v>
      </c>
      <c r="AF132" s="347">
        <f t="shared" ref="AF132:AL132" si="67">AF128*AF130</f>
        <v>0</v>
      </c>
      <c r="AG132" s="347">
        <f t="shared" si="67"/>
        <v>0</v>
      </c>
      <c r="AH132" s="347">
        <f t="shared" si="67"/>
        <v>0</v>
      </c>
      <c r="AI132" s="347">
        <f t="shared" si="67"/>
        <v>0</v>
      </c>
      <c r="AJ132" s="347">
        <f t="shared" si="67"/>
        <v>0</v>
      </c>
      <c r="AK132" s="347">
        <f t="shared" si="67"/>
        <v>0</v>
      </c>
      <c r="AL132" s="347">
        <f t="shared" si="67"/>
        <v>0</v>
      </c>
      <c r="AM132" s="407">
        <f>SUM(Y132:AL132)</f>
        <v>0</v>
      </c>
    </row>
    <row r="133" spans="1:40" s="350" customFormat="1" ht="17.25" customHeight="1">
      <c r="A133" s="512"/>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7"/>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5">
      <c r="A135" s="508"/>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9192432.5</v>
      </c>
      <c r="Z135" s="291">
        <f>SUMPRODUCT(E22:E125,Z22:Z125)</f>
        <v>3973377</v>
      </c>
      <c r="AA135" s="291">
        <f>IF(AA21="kW",SUMPRODUCT(N22:N125,P22:P125,AA22:AA125),SUMPRODUCT(E22:E125,AA22:AA125))</f>
        <v>53126.806513524003</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5">
      <c r="A136" s="508"/>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9192432.5</v>
      </c>
      <c r="Z136" s="291">
        <f>SUMPRODUCT(F22:F125,Z22:Z125)</f>
        <v>3894438</v>
      </c>
      <c r="AA136" s="291">
        <f>IF(AA21="kW",SUMPRODUCT(N22:N125,Q22:Q125,AA22:AA125),SUMPRODUCT(F22:F125,AA22:AA125))</f>
        <v>53126.806513524003</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5">
      <c r="A137" s="508"/>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9174627.8999700006</v>
      </c>
      <c r="Z137" s="291">
        <f>SUMPRODUCT(G22:G125,Z22:Z125)</f>
        <v>2177048</v>
      </c>
      <c r="AA137" s="291">
        <f>IF(AA21="kW",SUMPRODUCT(N22:N125,R22:R125,AA22:AA125),SUMPRODUCT(G22:G125,AA22:AA125))</f>
        <v>53112</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5">
      <c r="A138" s="508"/>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8405649.4200199991</v>
      </c>
      <c r="Z138" s="291">
        <f>SUMPRODUCT(H22:H125,Z22:Z125)</f>
        <v>2171402</v>
      </c>
      <c r="AA138" s="291">
        <f>IF(AA21="kW",SUMPRODUCT(N22:N125,S22:S125,AA22:AA125),SUMPRODUCT(H22:H125,AA22:AA125))</f>
        <v>52800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5">
      <c r="A139" s="508"/>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6920032.4744600002</v>
      </c>
      <c r="Z139" s="291">
        <f>SUMPRODUCT(I22:I125,Z22:Z125)</f>
        <v>2141855</v>
      </c>
      <c r="AA139" s="291">
        <f>IF(AA21="kW",SUMPRODUCT(N22:N125,T22:T125,AA22:AA125),SUMPRODUCT(I22:I125,AA22:AA125))</f>
        <v>52572</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5">
      <c r="A140" s="508"/>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6332266.06183</v>
      </c>
      <c r="Z140" s="291">
        <f>SUMPRODUCT(J22:J125,Z22:Z125)</f>
        <v>409655</v>
      </c>
      <c r="AA140" s="291">
        <f>IF(AA21="kW",SUMPRODUCT(N22:N125,U22:U125,AA22:AA125),SUMPRODUCT(J22:J125,AA22:AA125))</f>
        <v>52224</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5">
      <c r="A141" s="508"/>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6321470.8490599999</v>
      </c>
      <c r="Z141" s="291">
        <f>SUMPRODUCT(K22:K125,Z22:Z125)</f>
        <v>406427</v>
      </c>
      <c r="AA141" s="291">
        <f>IF(AA21="kW",SUMPRODUCT(N22:N125,V22:V125,AA22:AA125),SUMPRODUCT(K22:K125,AA22:AA125))</f>
        <v>51876</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5">
      <c r="A142" s="508"/>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6797181.8490599999</v>
      </c>
      <c r="Z142" s="291">
        <f>SUMPRODUCT(L22:L125,Z22:Z125)</f>
        <v>406427</v>
      </c>
      <c r="AA142" s="291">
        <f>IF(AA21="kW",SUMPRODUCT(N22:N125,W22:W125,AA22:AA125),SUMPRODUCT(L22:L125,AA22:AA125))</f>
        <v>48324</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5309899.8490599999</v>
      </c>
      <c r="Z143" s="326">
        <f>SUMPRODUCT(M22:M125,Z22:Z125)</f>
        <v>406427</v>
      </c>
      <c r="AA143" s="326">
        <f>IF(AA21="kW",SUMPRODUCT(N22:N125,X22:X125,AA22:AA125),SUMPRODUCT(M22:M125,AA22:AA125))</f>
        <v>48312</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594</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5">
      <c r="B146" s="280" t="s">
        <v>242</v>
      </c>
      <c r="C146" s="281"/>
      <c r="D146" s="589" t="s">
        <v>526</v>
      </c>
      <c r="F146" s="589"/>
      <c r="O146" s="281"/>
      <c r="Y146" s="270"/>
      <c r="Z146" s="267"/>
      <c r="AA146" s="267"/>
      <c r="AB146" s="267"/>
      <c r="AC146" s="267"/>
      <c r="AD146" s="267"/>
      <c r="AE146" s="267"/>
      <c r="AF146" s="267"/>
      <c r="AG146" s="267"/>
      <c r="AH146" s="267"/>
      <c r="AI146" s="267"/>
      <c r="AJ146" s="267"/>
      <c r="AK146" s="267"/>
      <c r="AL146" s="267"/>
      <c r="AM146" s="282"/>
    </row>
    <row r="147" spans="1:39" ht="34.5" customHeight="1">
      <c r="B147" s="812" t="s">
        <v>211</v>
      </c>
      <c r="C147" s="814" t="s">
        <v>33</v>
      </c>
      <c r="D147" s="284" t="s">
        <v>422</v>
      </c>
      <c r="E147" s="816" t="s">
        <v>209</v>
      </c>
      <c r="F147" s="817"/>
      <c r="G147" s="817"/>
      <c r="H147" s="817"/>
      <c r="I147" s="817"/>
      <c r="J147" s="817"/>
      <c r="K147" s="817"/>
      <c r="L147" s="817"/>
      <c r="M147" s="818"/>
      <c r="N147" s="822" t="s">
        <v>213</v>
      </c>
      <c r="O147" s="284" t="s">
        <v>423</v>
      </c>
      <c r="P147" s="816" t="s">
        <v>212</v>
      </c>
      <c r="Q147" s="817"/>
      <c r="R147" s="817"/>
      <c r="S147" s="817"/>
      <c r="T147" s="817"/>
      <c r="U147" s="817"/>
      <c r="V147" s="817"/>
      <c r="W147" s="817"/>
      <c r="X147" s="818"/>
      <c r="Y147" s="819" t="s">
        <v>243</v>
      </c>
      <c r="Z147" s="820"/>
      <c r="AA147" s="820"/>
      <c r="AB147" s="820"/>
      <c r="AC147" s="820"/>
      <c r="AD147" s="820"/>
      <c r="AE147" s="820"/>
      <c r="AF147" s="820"/>
      <c r="AG147" s="820"/>
      <c r="AH147" s="820"/>
      <c r="AI147" s="820"/>
      <c r="AJ147" s="820"/>
      <c r="AK147" s="820"/>
      <c r="AL147" s="820"/>
      <c r="AM147" s="821"/>
    </row>
    <row r="148" spans="1:39" ht="60.75" customHeight="1">
      <c r="B148" s="813"/>
      <c r="C148" s="815"/>
      <c r="D148" s="285">
        <v>2012</v>
      </c>
      <c r="E148" s="285">
        <v>2013</v>
      </c>
      <c r="F148" s="285">
        <v>2014</v>
      </c>
      <c r="G148" s="285">
        <v>2015</v>
      </c>
      <c r="H148" s="285">
        <v>2016</v>
      </c>
      <c r="I148" s="285">
        <v>2017</v>
      </c>
      <c r="J148" s="285">
        <v>2018</v>
      </c>
      <c r="K148" s="285">
        <v>2019</v>
      </c>
      <c r="L148" s="285">
        <v>2020</v>
      </c>
      <c r="M148" s="285">
        <v>2021</v>
      </c>
      <c r="N148" s="823"/>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Commercial 50 kW to Large Use</v>
      </c>
      <c r="AB148" s="285" t="str">
        <f>'1.  LRAMVA Summary'!G52</f>
        <v>Unmetered Scattered Load</v>
      </c>
      <c r="AC148" s="285" t="str">
        <f>'1.  LRAMVA Summary'!H52</f>
        <v>Street Lighting</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9"/>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kWh</v>
      </c>
      <c r="AC149" s="291" t="str">
        <f>'1.  LRAMVA Summary'!H53</f>
        <v>kW</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5" outlineLevel="1">
      <c r="A150" s="508">
        <v>1</v>
      </c>
      <c r="B150" s="294" t="s">
        <v>1</v>
      </c>
      <c r="C150" s="291" t="s">
        <v>25</v>
      </c>
      <c r="D150" s="295">
        <f>SUMIFS('7.  Persistence Report'!AR$27:AR$500,'7.  Persistence Report'!$D$27:$D$500,$B150,'7.  Persistence Report'!$C$27:$C$500,"&lt;&gt;Pre-2011 Programs Completed in 2011",'7.  Persistence Report'!$J$27:$J$500,"&lt;&gt;Adjustment",'7.  Persistence Report'!$H$27:$H$500,"2012")</f>
        <v>1040845</v>
      </c>
      <c r="E150" s="295">
        <f>SUMIFS('7.  Persistence Report'!AS$27:AS$500,'7.  Persistence Report'!$D$27:$D$500,$B150,'7.  Persistence Report'!$C$27:$C$500,"&lt;&gt;Pre-2011 Programs Completed in 2011",'7.  Persistence Report'!$J$27:$J$500,"&lt;&gt;Adjustment",'7.  Persistence Report'!$H$27:$H$500,"2012")</f>
        <v>1040845</v>
      </c>
      <c r="F150" s="295">
        <f>SUMIFS('7.  Persistence Report'!AT$27:AT$500,'7.  Persistence Report'!$D$27:$D$500,$B150,'7.  Persistence Report'!$C$27:$C$500,"&lt;&gt;Pre-2011 Programs Completed in 2011",'7.  Persistence Report'!$J$27:$J$500,"&lt;&gt;Adjustment",'7.  Persistence Report'!$H$27:$H$500,"2012")</f>
        <v>1040845</v>
      </c>
      <c r="G150" s="295">
        <f>SUMIFS('7.  Persistence Report'!AU$27:AU$500,'7.  Persistence Report'!$D$27:$D$500,$B150,'7.  Persistence Report'!$C$27:$C$500,"&lt;&gt;Pre-2011 Programs Completed in 2011",'7.  Persistence Report'!$J$27:$J$500,"&lt;&gt;Adjustment",'7.  Persistence Report'!$H$27:$H$500,"2012")</f>
        <v>1036848.9999999999</v>
      </c>
      <c r="H150" s="295">
        <f>SUMIFS('7.  Persistence Report'!AV$27:AV$500,'7.  Persistence Report'!$D$27:$D$500,$B150,'7.  Persistence Report'!$C$27:$C$500,"&lt;&gt;Pre-2011 Programs Completed in 2011",'7.  Persistence Report'!$J$27:$J$500,"&lt;&gt;Adjustment",'7.  Persistence Report'!$H$27:$H$500,"2012")</f>
        <v>657669</v>
      </c>
      <c r="I150" s="295">
        <f>SUMIFS('7.  Persistence Report'!AW$27:AW$500,'7.  Persistence Report'!$D$27:$D$500,$B150,'7.  Persistence Report'!$C$27:$C$500,"&lt;&gt;Pre-2011 Programs Completed in 2011",'7.  Persistence Report'!$J$27:$J$500,"&lt;&gt;Adjustment",'7.  Persistence Report'!$H$27:$H$500,"2012")</f>
        <v>0</v>
      </c>
      <c r="J150" s="295">
        <f>SUMIFS('7.  Persistence Report'!AX$27:AX$500,'7.  Persistence Report'!$D$27:$D$500,$B150,'7.  Persistence Report'!$C$27:$C$500,"&lt;&gt;Pre-2011 Programs Completed in 2011",'7.  Persistence Report'!$J$27:$J$500,"&lt;&gt;Adjustment",'7.  Persistence Report'!$H$27:$H$500,"2012")</f>
        <v>0</v>
      </c>
      <c r="K150" s="295">
        <f>SUMIFS('7.  Persistence Report'!AY$27:AY$500,'7.  Persistence Report'!$D$27:$D$500,$B150,'7.  Persistence Report'!$C$27:$C$500,"&lt;&gt;Pre-2011 Programs Completed in 2011",'7.  Persistence Report'!$J$27:$J$500,"&lt;&gt;Adjustment",'7.  Persistence Report'!$H$27:$H$500,"2012")</f>
        <v>0</v>
      </c>
      <c r="L150" s="295">
        <f>SUMIFS('7.  Persistence Report'!AZ$27:AZ$500,'7.  Persistence Report'!$D$27:$D$500,$B150,'7.  Persistence Report'!$C$27:$C$500,"&lt;&gt;Pre-2011 Programs Completed in 2011",'7.  Persistence Report'!$J$27:$J$500,"&lt;&gt;Adjustment",'7.  Persistence Report'!$H$27:$H$500,"2012")</f>
        <v>0</v>
      </c>
      <c r="M150" s="295">
        <f>SUMIFS('7.  Persistence Report'!BA$27:BA$500,'7.  Persistence Report'!$D$27:$D$500,$B150,'7.  Persistence Report'!$C$27:$C$500,"&lt;&gt;Pre-2011 Programs Completed in 2011",'7.  Persistence Report'!$J$27:$J$500,"&lt;&gt;Adjustment",'7.  Persistence Report'!$H$27:$H$500,"2012")</f>
        <v>0</v>
      </c>
      <c r="N150" s="295">
        <f>SUMIFS('7.  Persistence Report'!BA$27:BA$500,'7.  Persistence Report'!$D$27:$D$500,$B150,'7.  Persistence Report'!$C$27:$C$500,"&lt;&gt;Pre-2011 Programs Completed in 2011",'7.  Persistence Report'!$J$27:$J$500,"&lt;&gt;Adjustment",'7.  Persistence Report'!$H$27:$H$500,"2011")</f>
        <v>0</v>
      </c>
      <c r="O150" s="295">
        <f>SUMIFS('7.  Persistence Report'!M$27:M$500,'7.  Persistence Report'!$D$27:$D$500,$B150,'7.  Persistence Report'!$C$27:$C$500,"&lt;&gt;Pre-2011 Programs Completed in 2011",'7.  Persistence Report'!$J$27:$J$500,"&lt;&gt;Adjustment",'7.  Persistence Report'!$H$27:$H$500,"2012")</f>
        <v>146</v>
      </c>
      <c r="P150" s="295">
        <f>SUMIFS('7.  Persistence Report'!N$27:N$500,'7.  Persistence Report'!$D$27:$D$500,$B150,'7.  Persistence Report'!$C$27:$C$500,"&lt;&gt;Pre-2011 Programs Completed in 2011",'7.  Persistence Report'!$J$27:$J$500,"&lt;&gt;Adjustment",'7.  Persistence Report'!$H$27:$H$500,"2012")</f>
        <v>146</v>
      </c>
      <c r="Q150" s="295">
        <f>SUMIFS('7.  Persistence Report'!O$27:O$500,'7.  Persistence Report'!$D$27:$D$500,$B150,'7.  Persistence Report'!$C$27:$C$500,"&lt;&gt;Pre-2011 Programs Completed in 2011",'7.  Persistence Report'!$J$27:$J$500,"&lt;&gt;Adjustment",'7.  Persistence Report'!$H$27:$H$500,"2012")</f>
        <v>146</v>
      </c>
      <c r="R150" s="295">
        <f>SUMIFS('7.  Persistence Report'!P$27:P$500,'7.  Persistence Report'!$D$27:$D$500,$B150,'7.  Persistence Report'!$C$27:$C$500,"&lt;&gt;Pre-2011 Programs Completed in 2011",'7.  Persistence Report'!$J$27:$J$500,"&lt;&gt;Adjustment",'7.  Persistence Report'!$H$27:$H$500,"2012")</f>
        <v>141</v>
      </c>
      <c r="S150" s="295">
        <f>SUMIFS('7.  Persistence Report'!Q$27:Q$500,'7.  Persistence Report'!$D$27:$D$500,$B150,'7.  Persistence Report'!$C$27:$C$500,"&lt;&gt;Pre-2011 Programs Completed in 2011",'7.  Persistence Report'!$J$27:$J$500,"&lt;&gt;Adjustment",'7.  Persistence Report'!$H$27:$H$500,"2012")</f>
        <v>86</v>
      </c>
      <c r="T150" s="295">
        <f>SUMIFS('7.  Persistence Report'!R$27:R$500,'7.  Persistence Report'!$D$27:$D$500,$B150,'7.  Persistence Report'!$C$27:$C$500,"&lt;&gt;Pre-2011 Programs Completed in 2011",'7.  Persistence Report'!$J$27:$J$500,"&lt;&gt;Adjustment",'7.  Persistence Report'!$H$27:$H$500,"2012")</f>
        <v>0</v>
      </c>
      <c r="U150" s="295">
        <f>SUMIFS('7.  Persistence Report'!S$27:S$500,'7.  Persistence Report'!$D$27:$D$500,$B150,'7.  Persistence Report'!$C$27:$C$500,"&lt;&gt;Pre-2011 Programs Completed in 2011",'7.  Persistence Report'!$J$27:$J$500,"&lt;&gt;Adjustment",'7.  Persistence Report'!$H$27:$H$500,"2012")</f>
        <v>0</v>
      </c>
      <c r="V150" s="295">
        <f>SUMIFS('7.  Persistence Report'!T$27:T$500,'7.  Persistence Report'!$D$27:$D$500,$B150,'7.  Persistence Report'!$C$27:$C$500,"&lt;&gt;Pre-2011 Programs Completed in 2011",'7.  Persistence Report'!$J$27:$J$500,"&lt;&gt;Adjustment",'7.  Persistence Report'!$H$27:$H$500,"2012")</f>
        <v>0</v>
      </c>
      <c r="W150" s="295">
        <f>SUMIFS('7.  Persistence Report'!U$27:U$500,'7.  Persistence Report'!$D$27:$D$500,$B150,'7.  Persistence Report'!$C$27:$C$500,"&lt;&gt;Pre-2011 Programs Completed in 2011",'7.  Persistence Report'!$J$27:$J$500,"&lt;&gt;Adjustment",'7.  Persistence Report'!$H$27:$H$500,"2012")</f>
        <v>0</v>
      </c>
      <c r="X150" s="295">
        <f>SUMIFS('7.  Persistence Report'!V$27:V$500,'7.  Persistence Report'!$D$27:$D$500,$B150,'7.  Persistence Report'!$C$27:$C$500,"&lt;&gt;Pre-2011 Programs Completed in 2011",'7.  Persistence Report'!$J$27:$J$500,"&lt;&gt;Adjustment",'7.  Persistence Report'!$H$27:$H$500,"2012")</f>
        <v>0</v>
      </c>
      <c r="Y150" s="410">
        <f>+Y279</f>
        <v>1</v>
      </c>
      <c r="Z150" s="410">
        <f t="shared" ref="Z150:AA150" si="68">+Z279</f>
        <v>0</v>
      </c>
      <c r="AA150" s="410">
        <f t="shared" si="68"/>
        <v>0</v>
      </c>
      <c r="AB150" s="410"/>
      <c r="AC150" s="410"/>
      <c r="AD150" s="410"/>
      <c r="AE150" s="410"/>
      <c r="AF150" s="410"/>
      <c r="AG150" s="410"/>
      <c r="AH150" s="410"/>
      <c r="AI150" s="410"/>
      <c r="AJ150" s="410"/>
      <c r="AK150" s="410"/>
      <c r="AL150" s="410"/>
      <c r="AM150" s="296">
        <f>SUM(Y150:AL150)</f>
        <v>1</v>
      </c>
    </row>
    <row r="151" spans="1:39" ht="15.5" outlineLevel="1">
      <c r="B151" s="294" t="s">
        <v>244</v>
      </c>
      <c r="C151" s="291" t="s">
        <v>163</v>
      </c>
      <c r="D151" s="295">
        <f>SUMIFS('7.  Persistence Report'!AR$27:AR$500,'7.  Persistence Report'!$D$27:$D$500,$B150,'7.  Persistence Report'!$C$27:$C$500,"&lt;&gt;Pre-2011 Programs Completed in 2011",'7.  Persistence Report'!$J$27:$J$500,"Adjustment",'7.  Persistence Report'!$H$27:$H$500,"2012")</f>
        <v>0</v>
      </c>
      <c r="E151" s="295">
        <f>SUMIFS('7.  Persistence Report'!AS$27:AS$500,'7.  Persistence Report'!$D$27:$D$500,$B150,'7.  Persistence Report'!$C$27:$C$500,"&lt;&gt;Pre-2011 Programs Completed in 2011",'7.  Persistence Report'!$J$27:$J$500,"Adjustment",'7.  Persistence Report'!$H$27:$H$500,"2012")</f>
        <v>0</v>
      </c>
      <c r="F151" s="295">
        <f>SUMIFS('7.  Persistence Report'!AT$27:AT$500,'7.  Persistence Report'!$D$27:$D$500,$B150,'7.  Persistence Report'!$C$27:$C$500,"&lt;&gt;Pre-2011 Programs Completed in 2011",'7.  Persistence Report'!$J$27:$J$500,"Adjustment",'7.  Persistence Report'!$H$27:$H$500,"2012")</f>
        <v>0</v>
      </c>
      <c r="G151" s="295">
        <f>SUMIFS('7.  Persistence Report'!AU$27:AU$500,'7.  Persistence Report'!$D$27:$D$500,$B150,'7.  Persistence Report'!$C$27:$C$500,"&lt;&gt;Pre-2011 Programs Completed in 2011",'7.  Persistence Report'!$J$27:$J$500,"Adjustment",'7.  Persistence Report'!$H$27:$H$500,"2012")</f>
        <v>0</v>
      </c>
      <c r="H151" s="295">
        <f>SUMIFS('7.  Persistence Report'!AV$27:AV$500,'7.  Persistence Report'!$D$27:$D$500,$B150,'7.  Persistence Report'!$C$27:$C$500,"&lt;&gt;Pre-2011 Programs Completed in 2011",'7.  Persistence Report'!$J$27:$J$500,"Adjustment",'7.  Persistence Report'!$H$27:$H$500,"2012")</f>
        <v>0</v>
      </c>
      <c r="I151" s="295">
        <f>SUMIFS('7.  Persistence Report'!AW$27:AW$500,'7.  Persistence Report'!$D$27:$D$500,$B150,'7.  Persistence Report'!$C$27:$C$500,"&lt;&gt;Pre-2011 Programs Completed in 2011",'7.  Persistence Report'!$J$27:$J$500,"Adjustment",'7.  Persistence Report'!$H$27:$H$500,"2012")</f>
        <v>0</v>
      </c>
      <c r="J151" s="295">
        <f>SUMIFS('7.  Persistence Report'!AX$27:AX$500,'7.  Persistence Report'!$D$27:$D$500,$B150,'7.  Persistence Report'!$C$27:$C$500,"&lt;&gt;Pre-2011 Programs Completed in 2011",'7.  Persistence Report'!$J$27:$J$500,"Adjustment",'7.  Persistence Report'!$H$27:$H$500,"2012")</f>
        <v>0</v>
      </c>
      <c r="K151" s="295">
        <f>SUMIFS('7.  Persistence Report'!AY$27:AY$500,'7.  Persistence Report'!$D$27:$D$500,$B150,'7.  Persistence Report'!$C$27:$C$500,"&lt;&gt;Pre-2011 Programs Completed in 2011",'7.  Persistence Report'!$J$27:$J$500,"Adjustment",'7.  Persistence Report'!$H$27:$H$500,"2012")</f>
        <v>0</v>
      </c>
      <c r="L151" s="295">
        <f>SUMIFS('7.  Persistence Report'!AZ$27:AZ$500,'7.  Persistence Report'!$D$27:$D$500,$B150,'7.  Persistence Report'!$C$27:$C$500,"&lt;&gt;Pre-2011 Programs Completed in 2011",'7.  Persistence Report'!$J$27:$J$500,"Adjustment",'7.  Persistence Report'!$H$27:$H$500,"2012")</f>
        <v>0</v>
      </c>
      <c r="M151" s="295">
        <f>SUMIFS('7.  Persistence Report'!BA$27:BA$500,'7.  Persistence Report'!$D$27:$D$500,$B150,'7.  Persistence Report'!$C$27:$C$500,"&lt;&gt;Pre-2011 Programs Completed in 2011",'7.  Persistence Report'!$J$27:$J$500,"Adjustment",'7.  Persistence Report'!$H$27:$H$500,"2012")</f>
        <v>0</v>
      </c>
      <c r="N151" s="295">
        <f>SUMIFS('7.  Persistence Report'!BA$27:BA$500,'7.  Persistence Report'!$D$27:$D$500,$B151,'7.  Persistence Report'!$C$27:$C$500,"&lt;&gt;Pre-2011 Programs Completed in 2011",'7.  Persistence Report'!$J$27:$J$500,"Adjustment",'7.  Persistence Report'!$H$27:$H$500,"&lt;2011")</f>
        <v>0</v>
      </c>
      <c r="O151" s="295">
        <f>SUMIFS('7.  Persistence Report'!M$27:M$500,'7.  Persistence Report'!$D$27:$D$500,$B150,'7.  Persistence Report'!$C$27:$C$500,"&lt;&gt;Pre-2011 Programs Completed in 2011",'7.  Persistence Report'!$J$27:$J$500,"Adjustment",'7.  Persistence Report'!$H$27:$H$500,"2012")</f>
        <v>0</v>
      </c>
      <c r="P151" s="295">
        <f>SUMIFS('7.  Persistence Report'!N$27:N$500,'7.  Persistence Report'!$D$27:$D$500,$B150,'7.  Persistence Report'!$C$27:$C$500,"&lt;&gt;Pre-2011 Programs Completed in 2011",'7.  Persistence Report'!$J$27:$J$500,"Adjustment",'7.  Persistence Report'!$H$27:$H$500,"2012")</f>
        <v>0</v>
      </c>
      <c r="Q151" s="295">
        <f>SUMIFS('7.  Persistence Report'!O$27:O$500,'7.  Persistence Report'!$D$27:$D$500,$B150,'7.  Persistence Report'!$C$27:$C$500,"&lt;&gt;Pre-2011 Programs Completed in 2011",'7.  Persistence Report'!$J$27:$J$500,"Adjustment",'7.  Persistence Report'!$H$27:$H$500,"2012")</f>
        <v>0</v>
      </c>
      <c r="R151" s="295">
        <f>SUMIFS('7.  Persistence Report'!P$27:P$500,'7.  Persistence Report'!$D$27:$D$500,$B150,'7.  Persistence Report'!$C$27:$C$500,"&lt;&gt;Pre-2011 Programs Completed in 2011",'7.  Persistence Report'!$J$27:$J$500,"Adjustment",'7.  Persistence Report'!$H$27:$H$500,"2012")</f>
        <v>0</v>
      </c>
      <c r="S151" s="295">
        <f>SUMIFS('7.  Persistence Report'!Q$27:Q$500,'7.  Persistence Report'!$D$27:$D$500,$B150,'7.  Persistence Report'!$C$27:$C$500,"&lt;&gt;Pre-2011 Programs Completed in 2011",'7.  Persistence Report'!$J$27:$J$500,"Adjustment",'7.  Persistence Report'!$H$27:$H$500,"2012")</f>
        <v>0</v>
      </c>
      <c r="T151" s="295">
        <f>SUMIFS('7.  Persistence Report'!R$27:R$500,'7.  Persistence Report'!$D$27:$D$500,$B150,'7.  Persistence Report'!$C$27:$C$500,"&lt;&gt;Pre-2011 Programs Completed in 2011",'7.  Persistence Report'!$J$27:$J$500,"Adjustment",'7.  Persistence Report'!$H$27:$H$500,"2012")</f>
        <v>0</v>
      </c>
      <c r="U151" s="295">
        <f>SUMIFS('7.  Persistence Report'!S$27:S$500,'7.  Persistence Report'!$D$27:$D$500,$B150,'7.  Persistence Report'!$C$27:$C$500,"&lt;&gt;Pre-2011 Programs Completed in 2011",'7.  Persistence Report'!$J$27:$J$500,"Adjustment",'7.  Persistence Report'!$H$27:$H$500,"2012")</f>
        <v>0</v>
      </c>
      <c r="V151" s="295">
        <f>SUMIFS('7.  Persistence Report'!T$27:T$500,'7.  Persistence Report'!$D$27:$D$500,$B150,'7.  Persistence Report'!$C$27:$C$500,"&lt;&gt;Pre-2011 Programs Completed in 2011",'7.  Persistence Report'!$J$27:$J$500,"Adjustment",'7.  Persistence Report'!$H$27:$H$500,"2012")</f>
        <v>0</v>
      </c>
      <c r="W151" s="295">
        <f>SUMIFS('7.  Persistence Report'!U$27:U$500,'7.  Persistence Report'!$D$27:$D$500,$B150,'7.  Persistence Report'!$C$27:$C$500,"&lt;&gt;Pre-2011 Programs Completed in 2011",'7.  Persistence Report'!$J$27:$J$500,"Adjustment",'7.  Persistence Report'!$H$27:$H$500,"2012")</f>
        <v>0</v>
      </c>
      <c r="X151" s="295">
        <f>SUMIFS('7.  Persistence Report'!V$27:V$500,'7.  Persistence Report'!$D$27:$D$500,$B150,'7.  Persistence Report'!$C$27:$C$500,"&lt;&gt;Pre-2011 Programs Completed in 2011",'7.  Persistence Report'!$J$27:$J$500,"Adjustment",'7.  Persistence Report'!$H$27:$H$500,"2012")</f>
        <v>0</v>
      </c>
      <c r="Y151" s="411">
        <f>Y150</f>
        <v>1</v>
      </c>
      <c r="Z151" s="411">
        <f>Z150</f>
        <v>0</v>
      </c>
      <c r="AA151" s="411">
        <f t="shared" ref="AA151:AL151" si="69">AA150</f>
        <v>0</v>
      </c>
      <c r="AB151" s="411">
        <f t="shared" si="69"/>
        <v>0</v>
      </c>
      <c r="AC151" s="411">
        <f t="shared" si="69"/>
        <v>0</v>
      </c>
      <c r="AD151" s="411">
        <f t="shared" si="69"/>
        <v>0</v>
      </c>
      <c r="AE151" s="411">
        <f t="shared" si="69"/>
        <v>0</v>
      </c>
      <c r="AF151" s="411">
        <f t="shared" si="69"/>
        <v>0</v>
      </c>
      <c r="AG151" s="411">
        <f t="shared" si="69"/>
        <v>0</v>
      </c>
      <c r="AH151" s="411">
        <f t="shared" si="69"/>
        <v>0</v>
      </c>
      <c r="AI151" s="411">
        <f t="shared" si="69"/>
        <v>0</v>
      </c>
      <c r="AJ151" s="411">
        <f t="shared" si="69"/>
        <v>0</v>
      </c>
      <c r="AK151" s="411">
        <f t="shared" si="69"/>
        <v>0</v>
      </c>
      <c r="AL151" s="411">
        <f t="shared" si="69"/>
        <v>0</v>
      </c>
      <c r="AM151" s="504"/>
    </row>
    <row r="152" spans="1:39" ht="15.5" outlineLevel="1">
      <c r="A152" s="510"/>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5" outlineLevel="1">
      <c r="A153" s="508">
        <v>2</v>
      </c>
      <c r="B153" s="294" t="s">
        <v>2</v>
      </c>
      <c r="C153" s="291" t="s">
        <v>25</v>
      </c>
      <c r="D153" s="295">
        <f>SUMIFS('7.  Persistence Report'!AR$27:AR$500,'7.  Persistence Report'!$D$27:$D$500,$B153,'7.  Persistence Report'!$C$27:$C$500,"&lt;&gt;Pre-2011 Programs Completed in 2011",'7.  Persistence Report'!$J$27:$J$500,"&lt;&gt;Adjustment",'7.  Persistence Report'!$H$27:$H$500,"2012")</f>
        <v>43987</v>
      </c>
      <c r="E153" s="295">
        <f>SUMIFS('7.  Persistence Report'!AS$27:AS$500,'7.  Persistence Report'!$D$27:$D$500,$B153,'7.  Persistence Report'!$C$27:$C$500,"&lt;&gt;Pre-2011 Programs Completed in 2011",'7.  Persistence Report'!$J$27:$J$500,"&lt;&gt;Adjustment",'7.  Persistence Report'!$H$27:$H$500,"2012")</f>
        <v>43987</v>
      </c>
      <c r="F153" s="295">
        <f>SUMIFS('7.  Persistence Report'!AT$27:AT$500,'7.  Persistence Report'!$D$27:$D$500,$B153,'7.  Persistence Report'!$C$27:$C$500,"&lt;&gt;Pre-2011 Programs Completed in 2011",'7.  Persistence Report'!$J$27:$J$500,"&lt;&gt;Adjustment",'7.  Persistence Report'!$H$27:$H$500,"2012")</f>
        <v>43987</v>
      </c>
      <c r="G153" s="295">
        <f>SUMIFS('7.  Persistence Report'!AU$27:AU$500,'7.  Persistence Report'!$D$27:$D$500,$B153,'7.  Persistence Report'!$C$27:$C$500,"&lt;&gt;Pre-2011 Programs Completed in 2011",'7.  Persistence Report'!$J$27:$J$500,"&lt;&gt;Adjustment",'7.  Persistence Report'!$H$27:$H$500,"2012")</f>
        <v>42664</v>
      </c>
      <c r="H153" s="295">
        <f>SUMIFS('7.  Persistence Report'!AV$27:AV$500,'7.  Persistence Report'!$D$27:$D$500,$B153,'7.  Persistence Report'!$C$27:$C$500,"&lt;&gt;Pre-2011 Programs Completed in 2011",'7.  Persistence Report'!$J$27:$J$500,"&lt;&gt;Adjustment",'7.  Persistence Report'!$H$27:$H$500,"2012")</f>
        <v>0</v>
      </c>
      <c r="I153" s="295">
        <f>SUMIFS('7.  Persistence Report'!AW$27:AW$500,'7.  Persistence Report'!$D$27:$D$500,$B153,'7.  Persistence Report'!$C$27:$C$500,"&lt;&gt;Pre-2011 Programs Completed in 2011",'7.  Persistence Report'!$J$27:$J$500,"&lt;&gt;Adjustment",'7.  Persistence Report'!$H$27:$H$500,"2012")</f>
        <v>0</v>
      </c>
      <c r="J153" s="295">
        <f>SUMIFS('7.  Persistence Report'!AX$27:AX$500,'7.  Persistence Report'!$D$27:$D$500,$B153,'7.  Persistence Report'!$C$27:$C$500,"&lt;&gt;Pre-2011 Programs Completed in 2011",'7.  Persistence Report'!$J$27:$J$500,"&lt;&gt;Adjustment",'7.  Persistence Report'!$H$27:$H$500,"2012")</f>
        <v>0</v>
      </c>
      <c r="K153" s="295">
        <f>SUMIFS('7.  Persistence Report'!AY$27:AY$500,'7.  Persistence Report'!$D$27:$D$500,$B153,'7.  Persistence Report'!$C$27:$C$500,"&lt;&gt;Pre-2011 Programs Completed in 2011",'7.  Persistence Report'!$J$27:$J$500,"&lt;&gt;Adjustment",'7.  Persistence Report'!$H$27:$H$500,"2012")</f>
        <v>0</v>
      </c>
      <c r="L153" s="295">
        <f>SUMIFS('7.  Persistence Report'!AZ$27:AZ$500,'7.  Persistence Report'!$D$27:$D$500,$B153,'7.  Persistence Report'!$C$27:$C$500,"&lt;&gt;Pre-2011 Programs Completed in 2011",'7.  Persistence Report'!$J$27:$J$500,"&lt;&gt;Adjustment",'7.  Persistence Report'!$H$27:$H$500,"2012")</f>
        <v>0</v>
      </c>
      <c r="M153" s="295">
        <f>SUMIFS('7.  Persistence Report'!BA$27:BA$500,'7.  Persistence Report'!$D$27:$D$500,$B153,'7.  Persistence Report'!$C$27:$C$500,"&lt;&gt;Pre-2011 Programs Completed in 2011",'7.  Persistence Report'!$J$27:$J$500,"&lt;&gt;Adjustment",'7.  Persistence Report'!$H$27:$H$500,"2012")</f>
        <v>0</v>
      </c>
      <c r="N153" s="291"/>
      <c r="O153" s="295">
        <f>SUMIFS('7.  Persistence Report'!M$27:M$500,'7.  Persistence Report'!$D$27:$D$500,$B153,'7.  Persistence Report'!$C$27:$C$500,"&lt;&gt;Pre-2011 Programs Completed in 2011",'7.  Persistence Report'!$J$27:$J$500,"&lt;&gt;Adjustment",'7.  Persistence Report'!$H$27:$H$500,"2012")</f>
        <v>25</v>
      </c>
      <c r="P153" s="295">
        <f>SUMIFS('7.  Persistence Report'!N$27:N$500,'7.  Persistence Report'!$D$27:$D$500,$B153,'7.  Persistence Report'!$C$27:$C$500,"&lt;&gt;Pre-2011 Programs Completed in 2011",'7.  Persistence Report'!$J$27:$J$500,"&lt;&gt;Adjustment",'7.  Persistence Report'!$H$27:$H$500,"2012")</f>
        <v>25</v>
      </c>
      <c r="Q153" s="295">
        <f>SUMIFS('7.  Persistence Report'!O$27:O$500,'7.  Persistence Report'!$D$27:$D$500,$B153,'7.  Persistence Report'!$C$27:$C$500,"&lt;&gt;Pre-2011 Programs Completed in 2011",'7.  Persistence Report'!$J$27:$J$500,"&lt;&gt;Adjustment",'7.  Persistence Report'!$H$27:$H$500,"2012")</f>
        <v>25</v>
      </c>
      <c r="R153" s="295">
        <f>SUMIFS('7.  Persistence Report'!P$27:P$500,'7.  Persistence Report'!$D$27:$D$500,$B153,'7.  Persistence Report'!$C$27:$C$500,"&lt;&gt;Pre-2011 Programs Completed in 2011",'7.  Persistence Report'!$J$27:$J$500,"&lt;&gt;Adjustment",'7.  Persistence Report'!$H$27:$H$500,"2012")</f>
        <v>24</v>
      </c>
      <c r="S153" s="295">
        <f>SUMIFS('7.  Persistence Report'!Q$27:Q$500,'7.  Persistence Report'!$D$27:$D$500,$B153,'7.  Persistence Report'!$C$27:$C$500,"&lt;&gt;Pre-2011 Programs Completed in 2011",'7.  Persistence Report'!$J$27:$J$500,"&lt;&gt;Adjustment",'7.  Persistence Report'!$H$27:$H$500,"2012")</f>
        <v>0</v>
      </c>
      <c r="T153" s="295">
        <f>SUMIFS('7.  Persistence Report'!R$27:R$500,'7.  Persistence Report'!$D$27:$D$500,$B153,'7.  Persistence Report'!$C$27:$C$500,"&lt;&gt;Pre-2011 Programs Completed in 2011",'7.  Persistence Report'!$J$27:$J$500,"&lt;&gt;Adjustment",'7.  Persistence Report'!$H$27:$H$500,"2012")</f>
        <v>0</v>
      </c>
      <c r="U153" s="295">
        <f>SUMIFS('7.  Persistence Report'!S$27:S$500,'7.  Persistence Report'!$D$27:$D$500,$B153,'7.  Persistence Report'!$C$27:$C$500,"&lt;&gt;Pre-2011 Programs Completed in 2011",'7.  Persistence Report'!$J$27:$J$500,"&lt;&gt;Adjustment",'7.  Persistence Report'!$H$27:$H$500,"2012")</f>
        <v>0</v>
      </c>
      <c r="V153" s="295">
        <f>SUMIFS('7.  Persistence Report'!T$27:T$500,'7.  Persistence Report'!$D$27:$D$500,$B153,'7.  Persistence Report'!$C$27:$C$500,"&lt;&gt;Pre-2011 Programs Completed in 2011",'7.  Persistence Report'!$J$27:$J$500,"&lt;&gt;Adjustment",'7.  Persistence Report'!$H$27:$H$500,"2012")</f>
        <v>0</v>
      </c>
      <c r="W153" s="295">
        <f>SUMIFS('7.  Persistence Report'!U$27:U$500,'7.  Persistence Report'!$D$27:$D$500,$B153,'7.  Persistence Report'!$C$27:$C$500,"&lt;&gt;Pre-2011 Programs Completed in 2011",'7.  Persistence Report'!$J$27:$J$500,"&lt;&gt;Adjustment",'7.  Persistence Report'!$H$27:$H$500,"2012")</f>
        <v>0</v>
      </c>
      <c r="X153" s="295">
        <f>SUMIFS('7.  Persistence Report'!V$27:V$500,'7.  Persistence Report'!$D$27:$D$500,$B153,'7.  Persistence Report'!$C$27:$C$500,"&lt;&gt;Pre-2011 Programs Completed in 2011",'7.  Persistence Report'!$J$27:$J$500,"&lt;&gt;Adjustment",'7.  Persistence Report'!$H$27:$H$500,"2012")</f>
        <v>0</v>
      </c>
      <c r="Y153" s="410">
        <f>+Y282</f>
        <v>1</v>
      </c>
      <c r="Z153" s="410">
        <f t="shared" ref="Z153:AA153" si="70">+Z282</f>
        <v>0</v>
      </c>
      <c r="AA153" s="410">
        <f t="shared" si="70"/>
        <v>0</v>
      </c>
      <c r="AB153" s="410"/>
      <c r="AC153" s="410"/>
      <c r="AD153" s="410"/>
      <c r="AE153" s="410"/>
      <c r="AF153" s="410"/>
      <c r="AG153" s="410"/>
      <c r="AH153" s="410"/>
      <c r="AI153" s="410"/>
      <c r="AJ153" s="410"/>
      <c r="AK153" s="410"/>
      <c r="AL153" s="410"/>
      <c r="AM153" s="296">
        <f>SUM(Y153:AL153)</f>
        <v>1</v>
      </c>
    </row>
    <row r="154" spans="1:39" ht="15.5" outlineLevel="1">
      <c r="B154" s="294" t="s">
        <v>244</v>
      </c>
      <c r="C154" s="291" t="s">
        <v>163</v>
      </c>
      <c r="D154" s="295">
        <f>SUMIFS('7.  Persistence Report'!AR$27:AR$500,'7.  Persistence Report'!$D$27:$D$500,$B153,'7.  Persistence Report'!$C$27:$C$500,"&lt;&gt;Pre-2011 Programs Completed in 2011",'7.  Persistence Report'!$J$27:$J$500,"Adjustment",'7.  Persistence Report'!$H$27:$H$500,"2012")</f>
        <v>0</v>
      </c>
      <c r="E154" s="295">
        <f>SUMIFS('7.  Persistence Report'!AS$27:AS$500,'7.  Persistence Report'!$D$27:$D$500,$B153,'7.  Persistence Report'!$C$27:$C$500,"&lt;&gt;Pre-2011 Programs Completed in 2011",'7.  Persistence Report'!$J$27:$J$500,"Adjustment",'7.  Persistence Report'!$H$27:$H$500,"2012")</f>
        <v>0</v>
      </c>
      <c r="F154" s="295">
        <f>SUMIFS('7.  Persistence Report'!AT$27:AT$500,'7.  Persistence Report'!$D$27:$D$500,$B153,'7.  Persistence Report'!$C$27:$C$500,"&lt;&gt;Pre-2011 Programs Completed in 2011",'7.  Persistence Report'!$J$27:$J$500,"Adjustment",'7.  Persistence Report'!$H$27:$H$500,"2012")</f>
        <v>0</v>
      </c>
      <c r="G154" s="295">
        <f>SUMIFS('7.  Persistence Report'!AU$27:AU$500,'7.  Persistence Report'!$D$27:$D$500,$B153,'7.  Persistence Report'!$C$27:$C$500,"&lt;&gt;Pre-2011 Programs Completed in 2011",'7.  Persistence Report'!$J$27:$J$500,"Adjustment",'7.  Persistence Report'!$H$27:$H$500,"2012")</f>
        <v>0</v>
      </c>
      <c r="H154" s="295">
        <f>SUMIFS('7.  Persistence Report'!AV$27:AV$500,'7.  Persistence Report'!$D$27:$D$500,$B153,'7.  Persistence Report'!$C$27:$C$500,"&lt;&gt;Pre-2011 Programs Completed in 2011",'7.  Persistence Report'!$J$27:$J$500,"Adjustment",'7.  Persistence Report'!$H$27:$H$500,"2012")</f>
        <v>0</v>
      </c>
      <c r="I154" s="295">
        <f>SUMIFS('7.  Persistence Report'!AW$27:AW$500,'7.  Persistence Report'!$D$27:$D$500,$B153,'7.  Persistence Report'!$C$27:$C$500,"&lt;&gt;Pre-2011 Programs Completed in 2011",'7.  Persistence Report'!$J$27:$J$500,"Adjustment",'7.  Persistence Report'!$H$27:$H$500,"2012")</f>
        <v>0</v>
      </c>
      <c r="J154" s="295">
        <f>SUMIFS('7.  Persistence Report'!AX$27:AX$500,'7.  Persistence Report'!$D$27:$D$500,$B153,'7.  Persistence Report'!$C$27:$C$500,"&lt;&gt;Pre-2011 Programs Completed in 2011",'7.  Persistence Report'!$J$27:$J$500,"Adjustment",'7.  Persistence Report'!$H$27:$H$500,"2012")</f>
        <v>0</v>
      </c>
      <c r="K154" s="295">
        <f>SUMIFS('7.  Persistence Report'!AY$27:AY$500,'7.  Persistence Report'!$D$27:$D$500,$B153,'7.  Persistence Report'!$C$27:$C$500,"&lt;&gt;Pre-2011 Programs Completed in 2011",'7.  Persistence Report'!$J$27:$J$500,"Adjustment",'7.  Persistence Report'!$H$27:$H$500,"2012")</f>
        <v>0</v>
      </c>
      <c r="L154" s="295">
        <f>SUMIFS('7.  Persistence Report'!AZ$27:AZ$500,'7.  Persistence Report'!$D$27:$D$500,$B153,'7.  Persistence Report'!$C$27:$C$500,"&lt;&gt;Pre-2011 Programs Completed in 2011",'7.  Persistence Report'!$J$27:$J$500,"Adjustment",'7.  Persistence Report'!$H$27:$H$500,"2012")</f>
        <v>0</v>
      </c>
      <c r="M154" s="295">
        <f>SUMIFS('7.  Persistence Report'!BA$27:BA$500,'7.  Persistence Report'!$D$27:$D$500,$B153,'7.  Persistence Report'!$C$27:$C$500,"&lt;&gt;Pre-2011 Programs Completed in 2011",'7.  Persistence Report'!$J$27:$J$500,"Adjustment",'7.  Persistence Report'!$H$27:$H$500,"2012")</f>
        <v>0</v>
      </c>
      <c r="N154" s="467"/>
      <c r="O154" s="295">
        <f>SUMIFS('7.  Persistence Report'!M$27:M$500,'7.  Persistence Report'!$D$27:$D$500,$B153,'7.  Persistence Report'!$C$27:$C$500,"&lt;&gt;Pre-2011 Programs Completed in 2011",'7.  Persistence Report'!$J$27:$J$500,"Adjustment",'7.  Persistence Report'!$H$27:$H$500,"2012")</f>
        <v>0</v>
      </c>
      <c r="P154" s="295">
        <f>SUMIFS('7.  Persistence Report'!N$27:N$500,'7.  Persistence Report'!$D$27:$D$500,$B153,'7.  Persistence Report'!$C$27:$C$500,"&lt;&gt;Pre-2011 Programs Completed in 2011",'7.  Persistence Report'!$J$27:$J$500,"Adjustment",'7.  Persistence Report'!$H$27:$H$500,"2012")</f>
        <v>0</v>
      </c>
      <c r="Q154" s="295">
        <f>SUMIFS('7.  Persistence Report'!O$27:O$500,'7.  Persistence Report'!$D$27:$D$500,$B153,'7.  Persistence Report'!$C$27:$C$500,"&lt;&gt;Pre-2011 Programs Completed in 2011",'7.  Persistence Report'!$J$27:$J$500,"Adjustment",'7.  Persistence Report'!$H$27:$H$500,"2012")</f>
        <v>0</v>
      </c>
      <c r="R154" s="295">
        <f>SUMIFS('7.  Persistence Report'!P$27:P$500,'7.  Persistence Report'!$D$27:$D$500,$B153,'7.  Persistence Report'!$C$27:$C$500,"&lt;&gt;Pre-2011 Programs Completed in 2011",'7.  Persistence Report'!$J$27:$J$500,"Adjustment",'7.  Persistence Report'!$H$27:$H$500,"2012")</f>
        <v>0</v>
      </c>
      <c r="S154" s="295">
        <f>SUMIFS('7.  Persistence Report'!Q$27:Q$500,'7.  Persistence Report'!$D$27:$D$500,$B153,'7.  Persistence Report'!$C$27:$C$500,"&lt;&gt;Pre-2011 Programs Completed in 2011",'7.  Persistence Report'!$J$27:$J$500,"Adjustment",'7.  Persistence Report'!$H$27:$H$500,"2012")</f>
        <v>0</v>
      </c>
      <c r="T154" s="295">
        <f>SUMIFS('7.  Persistence Report'!R$27:R$500,'7.  Persistence Report'!$D$27:$D$500,$B153,'7.  Persistence Report'!$C$27:$C$500,"&lt;&gt;Pre-2011 Programs Completed in 2011",'7.  Persistence Report'!$J$27:$J$500,"Adjustment",'7.  Persistence Report'!$H$27:$H$500,"2012")</f>
        <v>0</v>
      </c>
      <c r="U154" s="295">
        <f>SUMIFS('7.  Persistence Report'!S$27:S$500,'7.  Persistence Report'!$D$27:$D$500,$B153,'7.  Persistence Report'!$C$27:$C$500,"&lt;&gt;Pre-2011 Programs Completed in 2011",'7.  Persistence Report'!$J$27:$J$500,"Adjustment",'7.  Persistence Report'!$H$27:$H$500,"2012")</f>
        <v>0</v>
      </c>
      <c r="V154" s="295">
        <f>SUMIFS('7.  Persistence Report'!T$27:T$500,'7.  Persistence Report'!$D$27:$D$500,$B153,'7.  Persistence Report'!$C$27:$C$500,"&lt;&gt;Pre-2011 Programs Completed in 2011",'7.  Persistence Report'!$J$27:$J$500,"Adjustment",'7.  Persistence Report'!$H$27:$H$500,"2012")</f>
        <v>0</v>
      </c>
      <c r="W154" s="295">
        <f>SUMIFS('7.  Persistence Report'!U$27:U$500,'7.  Persistence Report'!$D$27:$D$500,$B153,'7.  Persistence Report'!$C$27:$C$500,"&lt;&gt;Pre-2011 Programs Completed in 2011",'7.  Persistence Report'!$J$27:$J$500,"Adjustment",'7.  Persistence Report'!$H$27:$H$500,"2012")</f>
        <v>0</v>
      </c>
      <c r="X154" s="295">
        <f>SUMIFS('7.  Persistence Report'!V$27:V$500,'7.  Persistence Report'!$D$27:$D$500,$B153,'7.  Persistence Report'!$C$27:$C$500,"&lt;&gt;Pre-2011 Programs Completed in 2011",'7.  Persistence Report'!$J$27:$J$500,"Adjustment",'7.  Persistence Report'!$H$27:$H$500,"2012")</f>
        <v>0</v>
      </c>
      <c r="Y154" s="411">
        <f>Y153</f>
        <v>1</v>
      </c>
      <c r="Z154" s="411">
        <f>Z153</f>
        <v>0</v>
      </c>
      <c r="AA154" s="411">
        <f t="shared" ref="AA154:AL154" si="71">AA153</f>
        <v>0</v>
      </c>
      <c r="AB154" s="411">
        <f t="shared" si="71"/>
        <v>0</v>
      </c>
      <c r="AC154" s="411">
        <f t="shared" si="71"/>
        <v>0</v>
      </c>
      <c r="AD154" s="411">
        <f t="shared" si="71"/>
        <v>0</v>
      </c>
      <c r="AE154" s="411">
        <f t="shared" si="71"/>
        <v>0</v>
      </c>
      <c r="AF154" s="411">
        <f t="shared" si="71"/>
        <v>0</v>
      </c>
      <c r="AG154" s="411">
        <f t="shared" si="71"/>
        <v>0</v>
      </c>
      <c r="AH154" s="411">
        <f t="shared" si="71"/>
        <v>0</v>
      </c>
      <c r="AI154" s="411">
        <f t="shared" si="71"/>
        <v>0</v>
      </c>
      <c r="AJ154" s="411">
        <f t="shared" si="71"/>
        <v>0</v>
      </c>
      <c r="AK154" s="411">
        <f t="shared" si="71"/>
        <v>0</v>
      </c>
      <c r="AL154" s="411">
        <f t="shared" si="71"/>
        <v>0</v>
      </c>
      <c r="AM154" s="504"/>
    </row>
    <row r="155" spans="1:39" ht="15.5" outlineLevel="1">
      <c r="A155" s="510"/>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5" outlineLevel="1">
      <c r="A156" s="508">
        <v>3</v>
      </c>
      <c r="B156" s="294" t="s">
        <v>3</v>
      </c>
      <c r="C156" s="291" t="s">
        <v>25</v>
      </c>
      <c r="D156" s="295">
        <f>SUMIFS('7.  Persistence Report'!AR$27:AR$500,'7.  Persistence Report'!$D$27:$D$500,$B156,'7.  Persistence Report'!$C$27:$C$500,"&lt;&gt;Pre-2011 Programs Completed in 2011",'7.  Persistence Report'!$J$27:$J$500,"&lt;&gt;Adjustment",'7.  Persistence Report'!$H$27:$H$500,"2012")</f>
        <v>2835583</v>
      </c>
      <c r="E156" s="295">
        <f>SUMIFS('7.  Persistence Report'!AS$27:AS$500,'7.  Persistence Report'!$D$27:$D$500,$B156,'7.  Persistence Report'!$C$27:$C$500,"&lt;&gt;Pre-2011 Programs Completed in 2011",'7.  Persistence Report'!$J$27:$J$500,"&lt;&gt;Adjustment",'7.  Persistence Report'!$H$27:$H$500,"2012")</f>
        <v>2835583</v>
      </c>
      <c r="F156" s="295">
        <f>SUMIFS('7.  Persistence Report'!AT$27:AT$500,'7.  Persistence Report'!$D$27:$D$500,$B156,'7.  Persistence Report'!$C$27:$C$500,"&lt;&gt;Pre-2011 Programs Completed in 2011",'7.  Persistence Report'!$J$27:$J$500,"&lt;&gt;Adjustment",'7.  Persistence Report'!$H$27:$H$500,"2012")</f>
        <v>2835583</v>
      </c>
      <c r="G156" s="295">
        <f>SUMIFS('7.  Persistence Report'!AU$27:AU$500,'7.  Persistence Report'!$D$27:$D$500,$B156,'7.  Persistence Report'!$C$27:$C$500,"&lt;&gt;Pre-2011 Programs Completed in 2011",'7.  Persistence Report'!$J$27:$J$500,"&lt;&gt;Adjustment",'7.  Persistence Report'!$H$27:$H$500,"2012")</f>
        <v>2835583</v>
      </c>
      <c r="H156" s="295">
        <f>SUMIFS('7.  Persistence Report'!AV$27:AV$500,'7.  Persistence Report'!$D$27:$D$500,$B156,'7.  Persistence Report'!$C$27:$C$500,"&lt;&gt;Pre-2011 Programs Completed in 2011",'7.  Persistence Report'!$J$27:$J$500,"&lt;&gt;Adjustment",'7.  Persistence Report'!$H$27:$H$500,"2012")</f>
        <v>2835583</v>
      </c>
      <c r="I156" s="295">
        <f>SUMIFS('7.  Persistence Report'!AW$27:AW$500,'7.  Persistence Report'!$D$27:$D$500,$B156,'7.  Persistence Report'!$C$27:$C$500,"&lt;&gt;Pre-2011 Programs Completed in 2011",'7.  Persistence Report'!$J$27:$J$500,"&lt;&gt;Adjustment",'7.  Persistence Report'!$H$27:$H$500,"2012")</f>
        <v>2835583</v>
      </c>
      <c r="J156" s="295">
        <f>SUMIFS('7.  Persistence Report'!AX$27:AX$500,'7.  Persistence Report'!$D$27:$D$500,$B156,'7.  Persistence Report'!$C$27:$C$500,"&lt;&gt;Pre-2011 Programs Completed in 2011",'7.  Persistence Report'!$J$27:$J$500,"&lt;&gt;Adjustment",'7.  Persistence Report'!$H$27:$H$500,"2012")</f>
        <v>2835583</v>
      </c>
      <c r="K156" s="295">
        <f>SUMIFS('7.  Persistence Report'!AY$27:AY$500,'7.  Persistence Report'!$D$27:$D$500,$B156,'7.  Persistence Report'!$C$27:$C$500,"&lt;&gt;Pre-2011 Programs Completed in 2011",'7.  Persistence Report'!$J$27:$J$500,"&lt;&gt;Adjustment",'7.  Persistence Report'!$H$27:$H$500,"2012")</f>
        <v>2835583</v>
      </c>
      <c r="L156" s="295">
        <f>SUMIFS('7.  Persistence Report'!AZ$27:AZ$500,'7.  Persistence Report'!$D$27:$D$500,$B156,'7.  Persistence Report'!$C$27:$C$500,"&lt;&gt;Pre-2011 Programs Completed in 2011",'7.  Persistence Report'!$J$27:$J$500,"&lt;&gt;Adjustment",'7.  Persistence Report'!$H$27:$H$500,"2012")</f>
        <v>2835583</v>
      </c>
      <c r="M156" s="295">
        <f>SUMIFS('7.  Persistence Report'!BA$27:BA$500,'7.  Persistence Report'!$D$27:$D$500,$B156,'7.  Persistence Report'!$C$27:$C$500,"&lt;&gt;Pre-2011 Programs Completed in 2011",'7.  Persistence Report'!$J$27:$J$500,"&lt;&gt;Adjustment",'7.  Persistence Report'!$H$27:$H$500,"2012")</f>
        <v>2835583</v>
      </c>
      <c r="N156" s="291"/>
      <c r="O156" s="295">
        <f>SUMIFS('7.  Persistence Report'!M$27:M$500,'7.  Persistence Report'!$D$27:$D$500,$B156,'7.  Persistence Report'!$C$27:$C$500,"&lt;&gt;Pre-2011 Programs Completed in 2011",'7.  Persistence Report'!$J$27:$J$500,"&lt;&gt;Adjustment",'7.  Persistence Report'!$H$27:$H$500,"2012")</f>
        <v>1606</v>
      </c>
      <c r="P156" s="295">
        <f>SUMIFS('7.  Persistence Report'!N$27:N$500,'7.  Persistence Report'!$D$27:$D$500,$B156,'7.  Persistence Report'!$C$27:$C$500,"&lt;&gt;Pre-2011 Programs Completed in 2011",'7.  Persistence Report'!$J$27:$J$500,"&lt;&gt;Adjustment",'7.  Persistence Report'!$H$27:$H$500,"2012")</f>
        <v>1606</v>
      </c>
      <c r="Q156" s="295">
        <f>SUMIFS('7.  Persistence Report'!O$27:O$500,'7.  Persistence Report'!$D$27:$D$500,$B156,'7.  Persistence Report'!$C$27:$C$500,"&lt;&gt;Pre-2011 Programs Completed in 2011",'7.  Persistence Report'!$J$27:$J$500,"&lt;&gt;Adjustment",'7.  Persistence Report'!$H$27:$H$500,"2012")</f>
        <v>1606</v>
      </c>
      <c r="R156" s="295">
        <f>SUMIFS('7.  Persistence Report'!P$27:P$500,'7.  Persistence Report'!$D$27:$D$500,$B156,'7.  Persistence Report'!$C$27:$C$500,"&lt;&gt;Pre-2011 Programs Completed in 2011",'7.  Persistence Report'!$J$27:$J$500,"&lt;&gt;Adjustment",'7.  Persistence Report'!$H$27:$H$500,"2012")</f>
        <v>1606</v>
      </c>
      <c r="S156" s="295">
        <f>SUMIFS('7.  Persistence Report'!Q$27:Q$500,'7.  Persistence Report'!$D$27:$D$500,$B156,'7.  Persistence Report'!$C$27:$C$500,"&lt;&gt;Pre-2011 Programs Completed in 2011",'7.  Persistence Report'!$J$27:$J$500,"&lt;&gt;Adjustment",'7.  Persistence Report'!$H$27:$H$500,"2012")</f>
        <v>1606</v>
      </c>
      <c r="T156" s="295">
        <f>SUMIFS('7.  Persistence Report'!R$27:R$500,'7.  Persistence Report'!$D$27:$D$500,$B156,'7.  Persistence Report'!$C$27:$C$500,"&lt;&gt;Pre-2011 Programs Completed in 2011",'7.  Persistence Report'!$J$27:$J$500,"&lt;&gt;Adjustment",'7.  Persistence Report'!$H$27:$H$500,"2012")</f>
        <v>1606</v>
      </c>
      <c r="U156" s="295">
        <f>SUMIFS('7.  Persistence Report'!S$27:S$500,'7.  Persistence Report'!$D$27:$D$500,$B156,'7.  Persistence Report'!$C$27:$C$500,"&lt;&gt;Pre-2011 Programs Completed in 2011",'7.  Persistence Report'!$J$27:$J$500,"&lt;&gt;Adjustment",'7.  Persistence Report'!$H$27:$H$500,"2012")</f>
        <v>1606</v>
      </c>
      <c r="V156" s="295">
        <f>SUMIFS('7.  Persistence Report'!T$27:T$500,'7.  Persistence Report'!$D$27:$D$500,$B156,'7.  Persistence Report'!$C$27:$C$500,"&lt;&gt;Pre-2011 Programs Completed in 2011",'7.  Persistence Report'!$J$27:$J$500,"&lt;&gt;Adjustment",'7.  Persistence Report'!$H$27:$H$500,"2012")</f>
        <v>1606</v>
      </c>
      <c r="W156" s="295">
        <f>SUMIFS('7.  Persistence Report'!U$27:U$500,'7.  Persistence Report'!$D$27:$D$500,$B156,'7.  Persistence Report'!$C$27:$C$500,"&lt;&gt;Pre-2011 Programs Completed in 2011",'7.  Persistence Report'!$J$27:$J$500,"&lt;&gt;Adjustment",'7.  Persistence Report'!$H$27:$H$500,"2012")</f>
        <v>1606</v>
      </c>
      <c r="X156" s="295">
        <f>SUMIFS('7.  Persistence Report'!V$27:V$500,'7.  Persistence Report'!$D$27:$D$500,$B156,'7.  Persistence Report'!$C$27:$C$500,"&lt;&gt;Pre-2011 Programs Completed in 2011",'7.  Persistence Report'!$J$27:$J$500,"&lt;&gt;Adjustment",'7.  Persistence Report'!$H$27:$H$500,"2012")</f>
        <v>1606</v>
      </c>
      <c r="Y156" s="410">
        <f>+Y285</f>
        <v>1</v>
      </c>
      <c r="Z156" s="410">
        <f t="shared" ref="Z156:AA156" si="72">+Z285</f>
        <v>0</v>
      </c>
      <c r="AA156" s="410">
        <f t="shared" si="72"/>
        <v>0</v>
      </c>
      <c r="AB156" s="410"/>
      <c r="AC156" s="410"/>
      <c r="AD156" s="410"/>
      <c r="AE156" s="410"/>
      <c r="AF156" s="410"/>
      <c r="AG156" s="410"/>
      <c r="AH156" s="410"/>
      <c r="AI156" s="410"/>
      <c r="AJ156" s="410"/>
      <c r="AK156" s="410"/>
      <c r="AL156" s="410"/>
      <c r="AM156" s="296">
        <f>SUM(Y156:AL156)</f>
        <v>1</v>
      </c>
    </row>
    <row r="157" spans="1:39" ht="15.5" outlineLevel="1">
      <c r="B157" s="294" t="s">
        <v>244</v>
      </c>
      <c r="C157" s="291" t="s">
        <v>163</v>
      </c>
      <c r="D157" s="295">
        <f>SUMIFS('7.  Persistence Report'!AR$27:AR$500,'7.  Persistence Report'!$D$27:$D$500,$B156,'7.  Persistence Report'!$C$27:$C$500,"&lt;&gt;Pre-2011 Programs Completed in 2011",'7.  Persistence Report'!$J$27:$J$500,"Adjustment",'7.  Persistence Report'!$H$27:$H$500,"2012")</f>
        <v>113735.57871099999</v>
      </c>
      <c r="E157" s="295">
        <f>SUMIFS('7.  Persistence Report'!AS$27:AS$500,'7.  Persistence Report'!$D$27:$D$500,$B156,'7.  Persistence Report'!$C$27:$C$500,"&lt;&gt;Pre-2011 Programs Completed in 2011",'7.  Persistence Report'!$J$27:$J$500,"Adjustment",'7.  Persistence Report'!$H$27:$H$500,"2012")</f>
        <v>113735.57871099999</v>
      </c>
      <c r="F157" s="295">
        <f>SUMIFS('7.  Persistence Report'!AT$27:AT$500,'7.  Persistence Report'!$D$27:$D$500,$B156,'7.  Persistence Report'!$C$27:$C$500,"&lt;&gt;Pre-2011 Programs Completed in 2011",'7.  Persistence Report'!$J$27:$J$500,"Adjustment",'7.  Persistence Report'!$H$27:$H$500,"2012")</f>
        <v>113735.57871099999</v>
      </c>
      <c r="G157" s="295">
        <f>SUMIFS('7.  Persistence Report'!AU$27:AU$500,'7.  Persistence Report'!$D$27:$D$500,$B156,'7.  Persistence Report'!$C$27:$C$500,"&lt;&gt;Pre-2011 Programs Completed in 2011",'7.  Persistence Report'!$J$27:$J$500,"Adjustment",'7.  Persistence Report'!$H$27:$H$500,"2012")</f>
        <v>113735.57871099999</v>
      </c>
      <c r="H157" s="295">
        <f>SUMIFS('7.  Persistence Report'!AV$27:AV$500,'7.  Persistence Report'!$D$27:$D$500,$B156,'7.  Persistence Report'!$C$27:$C$500,"&lt;&gt;Pre-2011 Programs Completed in 2011",'7.  Persistence Report'!$J$27:$J$500,"Adjustment",'7.  Persistence Report'!$H$27:$H$500,"2012")</f>
        <v>113735.57871099999</v>
      </c>
      <c r="I157" s="295">
        <f>SUMIFS('7.  Persistence Report'!AW$27:AW$500,'7.  Persistence Report'!$D$27:$D$500,$B156,'7.  Persistence Report'!$C$27:$C$500,"&lt;&gt;Pre-2011 Programs Completed in 2011",'7.  Persistence Report'!$J$27:$J$500,"Adjustment",'7.  Persistence Report'!$H$27:$H$500,"2012")</f>
        <v>113735.57871099999</v>
      </c>
      <c r="J157" s="295">
        <f>SUMIFS('7.  Persistence Report'!AX$27:AX$500,'7.  Persistence Report'!$D$27:$D$500,$B156,'7.  Persistence Report'!$C$27:$C$500,"&lt;&gt;Pre-2011 Programs Completed in 2011",'7.  Persistence Report'!$J$27:$J$500,"Adjustment",'7.  Persistence Report'!$H$27:$H$500,"2012")</f>
        <v>113735.57871099999</v>
      </c>
      <c r="K157" s="295">
        <f>SUMIFS('7.  Persistence Report'!AY$27:AY$500,'7.  Persistence Report'!$D$27:$D$500,$B156,'7.  Persistence Report'!$C$27:$C$500,"&lt;&gt;Pre-2011 Programs Completed in 2011",'7.  Persistence Report'!$J$27:$J$500,"Adjustment",'7.  Persistence Report'!$H$27:$H$500,"2012")</f>
        <v>113735.57871099999</v>
      </c>
      <c r="L157" s="295">
        <f>SUMIFS('7.  Persistence Report'!AZ$27:AZ$500,'7.  Persistence Report'!$D$27:$D$500,$B156,'7.  Persistence Report'!$C$27:$C$500,"&lt;&gt;Pre-2011 Programs Completed in 2011",'7.  Persistence Report'!$J$27:$J$500,"Adjustment",'7.  Persistence Report'!$H$27:$H$500,"2012")</f>
        <v>113735.57871099999</v>
      </c>
      <c r="M157" s="295">
        <f>SUMIFS('7.  Persistence Report'!BA$27:BA$500,'7.  Persistence Report'!$D$27:$D$500,$B156,'7.  Persistence Report'!$C$27:$C$500,"&lt;&gt;Pre-2011 Programs Completed in 2011",'7.  Persistence Report'!$J$27:$J$500,"Adjustment",'7.  Persistence Report'!$H$27:$H$500,"2012")</f>
        <v>113735.57871099999</v>
      </c>
      <c r="N157" s="467"/>
      <c r="O157" s="295">
        <f>SUMIFS('7.  Persistence Report'!M$27:M$500,'7.  Persistence Report'!$D$27:$D$500,$B156,'7.  Persistence Report'!$C$27:$C$500,"&lt;&gt;Pre-2011 Programs Completed in 2011",'7.  Persistence Report'!$J$27:$J$500,"Adjustment",'7.  Persistence Report'!$H$27:$H$500,"2012")</f>
        <v>55.501925528999998</v>
      </c>
      <c r="P157" s="295">
        <f>SUMIFS('7.  Persistence Report'!N$27:N$500,'7.  Persistence Report'!$D$27:$D$500,$B156,'7.  Persistence Report'!$C$27:$C$500,"&lt;&gt;Pre-2011 Programs Completed in 2011",'7.  Persistence Report'!$J$27:$J$500,"Adjustment",'7.  Persistence Report'!$H$27:$H$500,"2012")</f>
        <v>55.501925528999998</v>
      </c>
      <c r="Q157" s="295">
        <f>SUMIFS('7.  Persistence Report'!O$27:O$500,'7.  Persistence Report'!$D$27:$D$500,$B156,'7.  Persistence Report'!$C$27:$C$500,"&lt;&gt;Pre-2011 Programs Completed in 2011",'7.  Persistence Report'!$J$27:$J$500,"Adjustment",'7.  Persistence Report'!$H$27:$H$500,"2012")</f>
        <v>55.501925528999998</v>
      </c>
      <c r="R157" s="295">
        <f>SUMIFS('7.  Persistence Report'!P$27:P$500,'7.  Persistence Report'!$D$27:$D$500,$B156,'7.  Persistence Report'!$C$27:$C$500,"&lt;&gt;Pre-2011 Programs Completed in 2011",'7.  Persistence Report'!$J$27:$J$500,"Adjustment",'7.  Persistence Report'!$H$27:$H$500,"2012")</f>
        <v>55.501925528999998</v>
      </c>
      <c r="S157" s="295">
        <f>SUMIFS('7.  Persistence Report'!Q$27:Q$500,'7.  Persistence Report'!$D$27:$D$500,$B156,'7.  Persistence Report'!$C$27:$C$500,"&lt;&gt;Pre-2011 Programs Completed in 2011",'7.  Persistence Report'!$J$27:$J$500,"Adjustment",'7.  Persistence Report'!$H$27:$H$500,"2012")</f>
        <v>55.501925528999998</v>
      </c>
      <c r="T157" s="295">
        <f>SUMIFS('7.  Persistence Report'!R$27:R$500,'7.  Persistence Report'!$D$27:$D$500,$B156,'7.  Persistence Report'!$C$27:$C$500,"&lt;&gt;Pre-2011 Programs Completed in 2011",'7.  Persistence Report'!$J$27:$J$500,"Adjustment",'7.  Persistence Report'!$H$27:$H$500,"2012")</f>
        <v>55.501925528999998</v>
      </c>
      <c r="U157" s="295">
        <f>SUMIFS('7.  Persistence Report'!S$27:S$500,'7.  Persistence Report'!$D$27:$D$500,$B156,'7.  Persistence Report'!$C$27:$C$500,"&lt;&gt;Pre-2011 Programs Completed in 2011",'7.  Persistence Report'!$J$27:$J$500,"Adjustment",'7.  Persistence Report'!$H$27:$H$500,"2012")</f>
        <v>55.501925528999998</v>
      </c>
      <c r="V157" s="295">
        <f>SUMIFS('7.  Persistence Report'!T$27:T$500,'7.  Persistence Report'!$D$27:$D$500,$B156,'7.  Persistence Report'!$C$27:$C$500,"&lt;&gt;Pre-2011 Programs Completed in 2011",'7.  Persistence Report'!$J$27:$J$500,"Adjustment",'7.  Persistence Report'!$H$27:$H$500,"2012")</f>
        <v>55.501925528999998</v>
      </c>
      <c r="W157" s="295">
        <f>SUMIFS('7.  Persistence Report'!U$27:U$500,'7.  Persistence Report'!$D$27:$D$500,$B156,'7.  Persistence Report'!$C$27:$C$500,"&lt;&gt;Pre-2011 Programs Completed in 2011",'7.  Persistence Report'!$J$27:$J$500,"Adjustment",'7.  Persistence Report'!$H$27:$H$500,"2012")</f>
        <v>55.501925528999998</v>
      </c>
      <c r="X157" s="295">
        <f>SUMIFS('7.  Persistence Report'!V$27:V$500,'7.  Persistence Report'!$D$27:$D$500,$B156,'7.  Persistence Report'!$C$27:$C$500,"&lt;&gt;Pre-2011 Programs Completed in 2011",'7.  Persistence Report'!$J$27:$J$500,"Adjustment",'7.  Persistence Report'!$H$27:$H$500,"2012")</f>
        <v>55.501925528999998</v>
      </c>
      <c r="Y157" s="411">
        <f>Y156</f>
        <v>1</v>
      </c>
      <c r="Z157" s="411">
        <f>Z156</f>
        <v>0</v>
      </c>
      <c r="AA157" s="411">
        <f t="shared" ref="AA157:AL157" si="73">AA156</f>
        <v>0</v>
      </c>
      <c r="AB157" s="411">
        <f t="shared" si="73"/>
        <v>0</v>
      </c>
      <c r="AC157" s="411">
        <f t="shared" si="73"/>
        <v>0</v>
      </c>
      <c r="AD157" s="411">
        <f t="shared" si="73"/>
        <v>0</v>
      </c>
      <c r="AE157" s="411">
        <f t="shared" si="73"/>
        <v>0</v>
      </c>
      <c r="AF157" s="411">
        <f t="shared" si="73"/>
        <v>0</v>
      </c>
      <c r="AG157" s="411">
        <f t="shared" si="73"/>
        <v>0</v>
      </c>
      <c r="AH157" s="411">
        <f t="shared" si="73"/>
        <v>0</v>
      </c>
      <c r="AI157" s="411">
        <f t="shared" si="73"/>
        <v>0</v>
      </c>
      <c r="AJ157" s="411">
        <f t="shared" si="73"/>
        <v>0</v>
      </c>
      <c r="AK157" s="411">
        <f t="shared" si="73"/>
        <v>0</v>
      </c>
      <c r="AL157" s="411">
        <f t="shared" si="73"/>
        <v>0</v>
      </c>
      <c r="AM157" s="504"/>
    </row>
    <row r="158" spans="1:39" ht="15.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5" outlineLevel="1">
      <c r="A159" s="508">
        <v>4</v>
      </c>
      <c r="B159" s="294" t="s">
        <v>4</v>
      </c>
      <c r="C159" s="291" t="s">
        <v>25</v>
      </c>
      <c r="D159" s="295">
        <f>SUMIFS('7.  Persistence Report'!AR$27:AR$500,'7.  Persistence Report'!$D$27:$D$500,$B159,'7.  Persistence Report'!$C$27:$C$500,"&lt;&gt;Pre-2011 Programs Completed in 2011",'7.  Persistence Report'!$J$27:$J$500,"&lt;&gt;Adjustment",'7.  Persistence Report'!$H$27:$H$500,"2012")</f>
        <v>78235</v>
      </c>
      <c r="E159" s="295">
        <f>SUMIFS('7.  Persistence Report'!AS$27:AS$500,'7.  Persistence Report'!$D$27:$D$500,$B159,'7.  Persistence Report'!$C$27:$C$500,"&lt;&gt;Pre-2011 Programs Completed in 2011",'7.  Persistence Report'!$J$27:$J$500,"&lt;&gt;Adjustment",'7.  Persistence Report'!$H$27:$H$500,"2012")</f>
        <v>78235</v>
      </c>
      <c r="F159" s="295">
        <f>SUMIFS('7.  Persistence Report'!AT$27:AT$500,'7.  Persistence Report'!$D$27:$D$500,$B159,'7.  Persistence Report'!$C$27:$C$500,"&lt;&gt;Pre-2011 Programs Completed in 2011",'7.  Persistence Report'!$J$27:$J$500,"&lt;&gt;Adjustment",'7.  Persistence Report'!$H$27:$H$500,"2012")</f>
        <v>78235</v>
      </c>
      <c r="G159" s="295">
        <f>SUMIFS('7.  Persistence Report'!AU$27:AU$500,'7.  Persistence Report'!$D$27:$D$500,$B159,'7.  Persistence Report'!$C$27:$C$500,"&lt;&gt;Pre-2011 Programs Completed in 2011",'7.  Persistence Report'!$J$27:$J$500,"&lt;&gt;Adjustment",'7.  Persistence Report'!$H$27:$H$500,"2012")</f>
        <v>78235</v>
      </c>
      <c r="H159" s="295">
        <f>SUMIFS('7.  Persistence Report'!AV$27:AV$500,'7.  Persistence Report'!$D$27:$D$500,$B159,'7.  Persistence Report'!$C$27:$C$500,"&lt;&gt;Pre-2011 Programs Completed in 2011",'7.  Persistence Report'!$J$27:$J$500,"&lt;&gt;Adjustment",'7.  Persistence Report'!$H$27:$H$500,"2012")</f>
        <v>77059</v>
      </c>
      <c r="I159" s="295">
        <f>SUMIFS('7.  Persistence Report'!AW$27:AW$500,'7.  Persistence Report'!$D$27:$D$500,$B159,'7.  Persistence Report'!$C$27:$C$500,"&lt;&gt;Pre-2011 Programs Completed in 2011",'7.  Persistence Report'!$J$27:$J$500,"&lt;&gt;Adjustment",'7.  Persistence Report'!$H$27:$H$500,"2012")</f>
        <v>77059</v>
      </c>
      <c r="J159" s="295">
        <f>SUMIFS('7.  Persistence Report'!AX$27:AX$500,'7.  Persistence Report'!$D$27:$D$500,$B159,'7.  Persistence Report'!$C$27:$C$500,"&lt;&gt;Pre-2011 Programs Completed in 2011",'7.  Persistence Report'!$J$27:$J$500,"&lt;&gt;Adjustment",'7.  Persistence Report'!$H$27:$H$500,"2012")</f>
        <v>36287</v>
      </c>
      <c r="K159" s="295">
        <f>SUMIFS('7.  Persistence Report'!AY$27:AY$500,'7.  Persistence Report'!$D$27:$D$500,$B159,'7.  Persistence Report'!$C$27:$C$500,"&lt;&gt;Pre-2011 Programs Completed in 2011",'7.  Persistence Report'!$J$27:$J$500,"&lt;&gt;Adjustment",'7.  Persistence Report'!$H$27:$H$500,"2012")</f>
        <v>36087</v>
      </c>
      <c r="L159" s="295">
        <f>SUMIFS('7.  Persistence Report'!AZ$27:AZ$500,'7.  Persistence Report'!$D$27:$D$500,$B159,'7.  Persistence Report'!$C$27:$C$500,"&lt;&gt;Pre-2011 Programs Completed in 2011",'7.  Persistence Report'!$J$27:$J$500,"&lt;&gt;Adjustment",'7.  Persistence Report'!$H$27:$H$500,"2012")</f>
        <v>36087</v>
      </c>
      <c r="M159" s="295">
        <f>SUMIFS('7.  Persistence Report'!BA$27:BA$500,'7.  Persistence Report'!$D$27:$D$500,$B159,'7.  Persistence Report'!$C$27:$C$500,"&lt;&gt;Pre-2011 Programs Completed in 2011",'7.  Persistence Report'!$J$27:$J$500,"&lt;&gt;Adjustment",'7.  Persistence Report'!$H$27:$H$500,"2012")</f>
        <v>36087</v>
      </c>
      <c r="N159" s="291"/>
      <c r="O159" s="295">
        <f>SUMIFS('7.  Persistence Report'!M$27:M$500,'7.  Persistence Report'!$D$27:$D$500,$B159,'7.  Persistence Report'!$C$27:$C$500,"&lt;&gt;Pre-2011 Programs Completed in 2011",'7.  Persistence Report'!$J$27:$J$500,"&lt;&gt;Adjustment",'7.  Persistence Report'!$H$27:$H$500,"2012")</f>
        <v>13</v>
      </c>
      <c r="P159" s="295">
        <f>SUMIFS('7.  Persistence Report'!N$27:N$500,'7.  Persistence Report'!$D$27:$D$500,$B159,'7.  Persistence Report'!$C$27:$C$500,"&lt;&gt;Pre-2011 Programs Completed in 2011",'7.  Persistence Report'!$J$27:$J$500,"&lt;&gt;Adjustment",'7.  Persistence Report'!$H$27:$H$500,"2012")</f>
        <v>13</v>
      </c>
      <c r="Q159" s="295">
        <f>SUMIFS('7.  Persistence Report'!O$27:O$500,'7.  Persistence Report'!$D$27:$D$500,$B159,'7.  Persistence Report'!$C$27:$C$500,"&lt;&gt;Pre-2011 Programs Completed in 2011",'7.  Persistence Report'!$J$27:$J$500,"&lt;&gt;Adjustment",'7.  Persistence Report'!$H$27:$H$500,"2012")</f>
        <v>13</v>
      </c>
      <c r="R159" s="295">
        <f>SUMIFS('7.  Persistence Report'!P$27:P$500,'7.  Persistence Report'!$D$27:$D$500,$B159,'7.  Persistence Report'!$C$27:$C$500,"&lt;&gt;Pre-2011 Programs Completed in 2011",'7.  Persistence Report'!$J$27:$J$500,"&lt;&gt;Adjustment",'7.  Persistence Report'!$H$27:$H$500,"2012")</f>
        <v>13</v>
      </c>
      <c r="S159" s="295">
        <f>SUMIFS('7.  Persistence Report'!Q$27:Q$500,'7.  Persistence Report'!$D$27:$D$500,$B159,'7.  Persistence Report'!$C$27:$C$500,"&lt;&gt;Pre-2011 Programs Completed in 2011",'7.  Persistence Report'!$J$27:$J$500,"&lt;&gt;Adjustment",'7.  Persistence Report'!$H$27:$H$500,"2012")</f>
        <v>13</v>
      </c>
      <c r="T159" s="295">
        <f>SUMIFS('7.  Persistence Report'!R$27:R$500,'7.  Persistence Report'!$D$27:$D$500,$B159,'7.  Persistence Report'!$C$27:$C$500,"&lt;&gt;Pre-2011 Programs Completed in 2011",'7.  Persistence Report'!$J$27:$J$500,"&lt;&gt;Adjustment",'7.  Persistence Report'!$H$27:$H$500,"2012")</f>
        <v>13</v>
      </c>
      <c r="U159" s="295">
        <f>SUMIFS('7.  Persistence Report'!S$27:S$500,'7.  Persistence Report'!$D$27:$D$500,$B159,'7.  Persistence Report'!$C$27:$C$500,"&lt;&gt;Pre-2011 Programs Completed in 2011",'7.  Persistence Report'!$J$27:$J$500,"&lt;&gt;Adjustment",'7.  Persistence Report'!$H$27:$H$500,"2012")</f>
        <v>11</v>
      </c>
      <c r="V159" s="295">
        <f>SUMIFS('7.  Persistence Report'!T$27:T$500,'7.  Persistence Report'!$D$27:$D$500,$B159,'7.  Persistence Report'!$C$27:$C$500,"&lt;&gt;Pre-2011 Programs Completed in 2011",'7.  Persistence Report'!$J$27:$J$500,"&lt;&gt;Adjustment",'7.  Persistence Report'!$H$27:$H$500,"2012")</f>
        <v>11</v>
      </c>
      <c r="W159" s="295">
        <f>SUMIFS('7.  Persistence Report'!U$27:U$500,'7.  Persistence Report'!$D$27:$D$500,$B159,'7.  Persistence Report'!$C$27:$C$500,"&lt;&gt;Pre-2011 Programs Completed in 2011",'7.  Persistence Report'!$J$27:$J$500,"&lt;&gt;Adjustment",'7.  Persistence Report'!$H$27:$H$500,"2012")</f>
        <v>11</v>
      </c>
      <c r="X159" s="295">
        <f>SUMIFS('7.  Persistence Report'!V$27:V$500,'7.  Persistence Report'!$D$27:$D$500,$B159,'7.  Persistence Report'!$C$27:$C$500,"&lt;&gt;Pre-2011 Programs Completed in 2011",'7.  Persistence Report'!$J$27:$J$500,"&lt;&gt;Adjustment",'7.  Persistence Report'!$H$27:$H$500,"2012")</f>
        <v>11</v>
      </c>
      <c r="Y159" s="410">
        <f>+Y288</f>
        <v>1</v>
      </c>
      <c r="Z159" s="410">
        <f t="shared" ref="Z159:AA159" si="74">+Z288</f>
        <v>0</v>
      </c>
      <c r="AA159" s="410">
        <f t="shared" si="74"/>
        <v>0</v>
      </c>
      <c r="AB159" s="410"/>
      <c r="AC159" s="410"/>
      <c r="AD159" s="410"/>
      <c r="AE159" s="410"/>
      <c r="AF159" s="410"/>
      <c r="AG159" s="410"/>
      <c r="AH159" s="410"/>
      <c r="AI159" s="410"/>
      <c r="AJ159" s="410"/>
      <c r="AK159" s="410"/>
      <c r="AL159" s="410"/>
      <c r="AM159" s="296">
        <f>SUM(Y159:AL159)</f>
        <v>1</v>
      </c>
    </row>
    <row r="160" spans="1:39" ht="15.5" outlineLevel="1">
      <c r="B160" s="294" t="s">
        <v>244</v>
      </c>
      <c r="C160" s="291" t="s">
        <v>163</v>
      </c>
      <c r="D160" s="295">
        <f>SUMIFS('7.  Persistence Report'!AR$27:AR$500,'7.  Persistence Report'!$D$27:$D$500,$B159,'7.  Persistence Report'!$C$27:$C$500,"&lt;&gt;Pre-2011 Programs Completed in 2011",'7.  Persistence Report'!$J$27:$J$500,"Adjustment",'7.  Persistence Report'!$H$27:$H$500,"2012")</f>
        <v>0</v>
      </c>
      <c r="E160" s="295">
        <f>SUMIFS('7.  Persistence Report'!AS$27:AS$500,'7.  Persistence Report'!$D$27:$D$500,$B159,'7.  Persistence Report'!$C$27:$C$500,"&lt;&gt;Pre-2011 Programs Completed in 2011",'7.  Persistence Report'!$J$27:$J$500,"Adjustment",'7.  Persistence Report'!$H$27:$H$500,"2012")</f>
        <v>0</v>
      </c>
      <c r="F160" s="295">
        <f>SUMIFS('7.  Persistence Report'!AT$27:AT$500,'7.  Persistence Report'!$D$27:$D$500,$B159,'7.  Persistence Report'!$C$27:$C$500,"&lt;&gt;Pre-2011 Programs Completed in 2011",'7.  Persistence Report'!$J$27:$J$500,"Adjustment",'7.  Persistence Report'!$H$27:$H$500,"2012")</f>
        <v>0</v>
      </c>
      <c r="G160" s="295">
        <f>SUMIFS('7.  Persistence Report'!AU$27:AU$500,'7.  Persistence Report'!$D$27:$D$500,$B159,'7.  Persistence Report'!$C$27:$C$500,"&lt;&gt;Pre-2011 Programs Completed in 2011",'7.  Persistence Report'!$J$27:$J$500,"Adjustment",'7.  Persistence Report'!$H$27:$H$500,"2012")</f>
        <v>0</v>
      </c>
      <c r="H160" s="295">
        <f>SUMIFS('7.  Persistence Report'!AV$27:AV$500,'7.  Persistence Report'!$D$27:$D$500,$B159,'7.  Persistence Report'!$C$27:$C$500,"&lt;&gt;Pre-2011 Programs Completed in 2011",'7.  Persistence Report'!$J$27:$J$500,"Adjustment",'7.  Persistence Report'!$H$27:$H$500,"2012")</f>
        <v>0</v>
      </c>
      <c r="I160" s="295">
        <f>SUMIFS('7.  Persistence Report'!AW$27:AW$500,'7.  Persistence Report'!$D$27:$D$500,$B159,'7.  Persistence Report'!$C$27:$C$500,"&lt;&gt;Pre-2011 Programs Completed in 2011",'7.  Persistence Report'!$J$27:$J$500,"Adjustment",'7.  Persistence Report'!$H$27:$H$500,"2012")</f>
        <v>0</v>
      </c>
      <c r="J160" s="295">
        <f>SUMIFS('7.  Persistence Report'!AX$27:AX$500,'7.  Persistence Report'!$D$27:$D$500,$B159,'7.  Persistence Report'!$C$27:$C$500,"&lt;&gt;Pre-2011 Programs Completed in 2011",'7.  Persistence Report'!$J$27:$J$500,"Adjustment",'7.  Persistence Report'!$H$27:$H$500,"2012")</f>
        <v>0</v>
      </c>
      <c r="K160" s="295">
        <f>SUMIFS('7.  Persistence Report'!AY$27:AY$500,'7.  Persistence Report'!$D$27:$D$500,$B159,'7.  Persistence Report'!$C$27:$C$500,"&lt;&gt;Pre-2011 Programs Completed in 2011",'7.  Persistence Report'!$J$27:$J$500,"Adjustment",'7.  Persistence Report'!$H$27:$H$500,"2012")</f>
        <v>0</v>
      </c>
      <c r="L160" s="295">
        <f>SUMIFS('7.  Persistence Report'!AZ$27:AZ$500,'7.  Persistence Report'!$D$27:$D$500,$B159,'7.  Persistence Report'!$C$27:$C$500,"&lt;&gt;Pre-2011 Programs Completed in 2011",'7.  Persistence Report'!$J$27:$J$500,"Adjustment",'7.  Persistence Report'!$H$27:$H$500,"2012")</f>
        <v>0</v>
      </c>
      <c r="M160" s="295">
        <f>SUMIFS('7.  Persistence Report'!BA$27:BA$500,'7.  Persistence Report'!$D$27:$D$500,$B159,'7.  Persistence Report'!$C$27:$C$500,"&lt;&gt;Pre-2011 Programs Completed in 2011",'7.  Persistence Report'!$J$27:$J$500,"Adjustment",'7.  Persistence Report'!$H$27:$H$500,"2012")</f>
        <v>0</v>
      </c>
      <c r="N160" s="467"/>
      <c r="O160" s="295">
        <f>SUMIFS('7.  Persistence Report'!M$27:M$500,'7.  Persistence Report'!$D$27:$D$500,$B159,'7.  Persistence Report'!$C$27:$C$500,"&lt;&gt;Pre-2011 Programs Completed in 2011",'7.  Persistence Report'!$J$27:$J$500,"Adjustment",'7.  Persistence Report'!$H$27:$H$500,"2012")</f>
        <v>0</v>
      </c>
      <c r="P160" s="295">
        <f>SUMIFS('7.  Persistence Report'!N$27:N$500,'7.  Persistence Report'!$D$27:$D$500,$B159,'7.  Persistence Report'!$C$27:$C$500,"&lt;&gt;Pre-2011 Programs Completed in 2011",'7.  Persistence Report'!$J$27:$J$500,"Adjustment",'7.  Persistence Report'!$H$27:$H$500,"2012")</f>
        <v>0</v>
      </c>
      <c r="Q160" s="295">
        <f>SUMIFS('7.  Persistence Report'!O$27:O$500,'7.  Persistence Report'!$D$27:$D$500,$B159,'7.  Persistence Report'!$C$27:$C$500,"&lt;&gt;Pre-2011 Programs Completed in 2011",'7.  Persistence Report'!$J$27:$J$500,"Adjustment",'7.  Persistence Report'!$H$27:$H$500,"2012")</f>
        <v>0</v>
      </c>
      <c r="R160" s="295">
        <f>SUMIFS('7.  Persistence Report'!P$27:P$500,'7.  Persistence Report'!$D$27:$D$500,$B159,'7.  Persistence Report'!$C$27:$C$500,"&lt;&gt;Pre-2011 Programs Completed in 2011",'7.  Persistence Report'!$J$27:$J$500,"Adjustment",'7.  Persistence Report'!$H$27:$H$500,"2012")</f>
        <v>0</v>
      </c>
      <c r="S160" s="295">
        <f>SUMIFS('7.  Persistence Report'!Q$27:Q$500,'7.  Persistence Report'!$D$27:$D$500,$B159,'7.  Persistence Report'!$C$27:$C$500,"&lt;&gt;Pre-2011 Programs Completed in 2011",'7.  Persistence Report'!$J$27:$J$500,"Adjustment",'7.  Persistence Report'!$H$27:$H$500,"2012")</f>
        <v>0</v>
      </c>
      <c r="T160" s="295">
        <f>SUMIFS('7.  Persistence Report'!R$27:R$500,'7.  Persistence Report'!$D$27:$D$500,$B159,'7.  Persistence Report'!$C$27:$C$500,"&lt;&gt;Pre-2011 Programs Completed in 2011",'7.  Persistence Report'!$J$27:$J$500,"Adjustment",'7.  Persistence Report'!$H$27:$H$500,"2012")</f>
        <v>0</v>
      </c>
      <c r="U160" s="295">
        <f>SUMIFS('7.  Persistence Report'!S$27:S$500,'7.  Persistence Report'!$D$27:$D$500,$B159,'7.  Persistence Report'!$C$27:$C$500,"&lt;&gt;Pre-2011 Programs Completed in 2011",'7.  Persistence Report'!$J$27:$J$500,"Adjustment",'7.  Persistence Report'!$H$27:$H$500,"2012")</f>
        <v>0</v>
      </c>
      <c r="V160" s="295">
        <f>SUMIFS('7.  Persistence Report'!T$27:T$500,'7.  Persistence Report'!$D$27:$D$500,$B159,'7.  Persistence Report'!$C$27:$C$500,"&lt;&gt;Pre-2011 Programs Completed in 2011",'7.  Persistence Report'!$J$27:$J$500,"Adjustment",'7.  Persistence Report'!$H$27:$H$500,"2012")</f>
        <v>0</v>
      </c>
      <c r="W160" s="295">
        <f>SUMIFS('7.  Persistence Report'!U$27:U$500,'7.  Persistence Report'!$D$27:$D$500,$B159,'7.  Persistence Report'!$C$27:$C$500,"&lt;&gt;Pre-2011 Programs Completed in 2011",'7.  Persistence Report'!$J$27:$J$500,"Adjustment",'7.  Persistence Report'!$H$27:$H$500,"2012")</f>
        <v>0</v>
      </c>
      <c r="X160" s="295">
        <f>SUMIFS('7.  Persistence Report'!V$27:V$500,'7.  Persistence Report'!$D$27:$D$500,$B159,'7.  Persistence Report'!$C$27:$C$500,"&lt;&gt;Pre-2011 Programs Completed in 2011",'7.  Persistence Report'!$J$27:$J$500,"Adjustment",'7.  Persistence Report'!$H$27:$H$500,"2012")</f>
        <v>0</v>
      </c>
      <c r="Y160" s="411">
        <f>Y159</f>
        <v>1</v>
      </c>
      <c r="Z160" s="411">
        <f>Z159</f>
        <v>0</v>
      </c>
      <c r="AA160" s="411">
        <f t="shared" ref="AA160:AL160" si="75">AA159</f>
        <v>0</v>
      </c>
      <c r="AB160" s="411">
        <f t="shared" si="75"/>
        <v>0</v>
      </c>
      <c r="AC160" s="411">
        <f t="shared" si="75"/>
        <v>0</v>
      </c>
      <c r="AD160" s="411">
        <f t="shared" si="75"/>
        <v>0</v>
      </c>
      <c r="AE160" s="411">
        <f t="shared" si="75"/>
        <v>0</v>
      </c>
      <c r="AF160" s="411">
        <f t="shared" si="75"/>
        <v>0</v>
      </c>
      <c r="AG160" s="411">
        <f t="shared" si="75"/>
        <v>0</v>
      </c>
      <c r="AH160" s="411">
        <f t="shared" si="75"/>
        <v>0</v>
      </c>
      <c r="AI160" s="411">
        <f t="shared" si="75"/>
        <v>0</v>
      </c>
      <c r="AJ160" s="411">
        <f t="shared" si="75"/>
        <v>0</v>
      </c>
      <c r="AK160" s="411">
        <f t="shared" si="75"/>
        <v>0</v>
      </c>
      <c r="AL160" s="411">
        <f t="shared" si="75"/>
        <v>0</v>
      </c>
      <c r="AM160" s="504"/>
    </row>
    <row r="161" spans="1:39" ht="15.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5" outlineLevel="1">
      <c r="A162" s="508">
        <v>5</v>
      </c>
      <c r="B162" s="294" t="s">
        <v>5</v>
      </c>
      <c r="C162" s="291" t="s">
        <v>25</v>
      </c>
      <c r="D162" s="295">
        <f>SUMIFS('7.  Persistence Report'!AR$27:AR$500,'7.  Persistence Report'!$D$27:$D$500,$B162,'7.  Persistence Report'!$C$27:$C$500,"&lt;&gt;Pre-2011 Programs Completed in 2011",'7.  Persistence Report'!$J$27:$J$500,"&lt;&gt;Adjustment",'7.  Persistence Report'!$H$27:$H$500,"2012")</f>
        <v>1498537</v>
      </c>
      <c r="E162" s="295">
        <f>SUMIFS('7.  Persistence Report'!AS$27:AS$500,'7.  Persistence Report'!$D$27:$D$500,$B162,'7.  Persistence Report'!$C$27:$C$500,"&lt;&gt;Pre-2011 Programs Completed in 2011",'7.  Persistence Report'!$J$27:$J$500,"&lt;&gt;Adjustment",'7.  Persistence Report'!$H$27:$H$500,"2012")</f>
        <v>1498537</v>
      </c>
      <c r="F162" s="295">
        <f>SUMIFS('7.  Persistence Report'!AT$27:AT$500,'7.  Persistence Report'!$D$27:$D$500,$B162,'7.  Persistence Report'!$C$27:$C$500,"&lt;&gt;Pre-2011 Programs Completed in 2011",'7.  Persistence Report'!$J$27:$J$500,"&lt;&gt;Adjustment",'7.  Persistence Report'!$H$27:$H$500,"2012")</f>
        <v>1498537</v>
      </c>
      <c r="G162" s="295">
        <f>SUMIFS('7.  Persistence Report'!AU$27:AU$500,'7.  Persistence Report'!$D$27:$D$500,$B162,'7.  Persistence Report'!$C$27:$C$500,"&lt;&gt;Pre-2011 Programs Completed in 2011",'7.  Persistence Report'!$J$27:$J$500,"&lt;&gt;Adjustment",'7.  Persistence Report'!$H$27:$H$500,"2012")</f>
        <v>1498537</v>
      </c>
      <c r="H162" s="295">
        <f>SUMIFS('7.  Persistence Report'!AV$27:AV$500,'7.  Persistence Report'!$D$27:$D$500,$B162,'7.  Persistence Report'!$C$27:$C$500,"&lt;&gt;Pre-2011 Programs Completed in 2011",'7.  Persistence Report'!$J$27:$J$500,"&lt;&gt;Adjustment",'7.  Persistence Report'!$H$27:$H$500,"2012")</f>
        <v>1347090</v>
      </c>
      <c r="I162" s="295">
        <f>SUMIFS('7.  Persistence Report'!AW$27:AW$500,'7.  Persistence Report'!$D$27:$D$500,$B162,'7.  Persistence Report'!$C$27:$C$500,"&lt;&gt;Pre-2011 Programs Completed in 2011",'7.  Persistence Report'!$J$27:$J$500,"&lt;&gt;Adjustment",'7.  Persistence Report'!$H$27:$H$500,"2012")</f>
        <v>1095376</v>
      </c>
      <c r="J162" s="295">
        <f>SUMIFS('7.  Persistence Report'!AX$27:AX$500,'7.  Persistence Report'!$D$27:$D$500,$B162,'7.  Persistence Report'!$C$27:$C$500,"&lt;&gt;Pre-2011 Programs Completed in 2011",'7.  Persistence Report'!$J$27:$J$500,"&lt;&gt;Adjustment",'7.  Persistence Report'!$H$27:$H$500,"2012")</f>
        <v>747159</v>
      </c>
      <c r="K162" s="295">
        <f>SUMIFS('7.  Persistence Report'!AY$27:AY$500,'7.  Persistence Report'!$D$27:$D$500,$B162,'7.  Persistence Report'!$C$27:$C$500,"&lt;&gt;Pre-2011 Programs Completed in 2011",'7.  Persistence Report'!$J$27:$J$500,"&lt;&gt;Adjustment",'7.  Persistence Report'!$H$27:$H$500,"2012")</f>
        <v>745606</v>
      </c>
      <c r="L162" s="295">
        <f>SUMIFS('7.  Persistence Report'!AZ$27:AZ$500,'7.  Persistence Report'!$D$27:$D$500,$B162,'7.  Persistence Report'!$C$27:$C$500,"&lt;&gt;Pre-2011 Programs Completed in 2011",'7.  Persistence Report'!$J$27:$J$500,"&lt;&gt;Adjustment",'7.  Persistence Report'!$H$27:$H$500,"2012")</f>
        <v>745606</v>
      </c>
      <c r="M162" s="295">
        <f>SUMIFS('7.  Persistence Report'!BA$27:BA$500,'7.  Persistence Report'!$D$27:$D$500,$B162,'7.  Persistence Report'!$C$27:$C$500,"&lt;&gt;Pre-2011 Programs Completed in 2011",'7.  Persistence Report'!$J$27:$J$500,"&lt;&gt;Adjustment",'7.  Persistence Report'!$H$27:$H$500,"2012")</f>
        <v>378711</v>
      </c>
      <c r="N162" s="291"/>
      <c r="O162" s="295">
        <f>SUMIFS('7.  Persistence Report'!M$27:M$500,'7.  Persistence Report'!$D$27:$D$500,$B162,'7.  Persistence Report'!$C$27:$C$500,"&lt;&gt;Pre-2011 Programs Completed in 2011",'7.  Persistence Report'!$J$27:$J$500,"&lt;&gt;Adjustment",'7.  Persistence Report'!$H$27:$H$500,"2012")</f>
        <v>83</v>
      </c>
      <c r="P162" s="295">
        <f>SUMIFS('7.  Persistence Report'!N$27:N$500,'7.  Persistence Report'!$D$27:$D$500,$B162,'7.  Persistence Report'!$C$27:$C$500,"&lt;&gt;Pre-2011 Programs Completed in 2011",'7.  Persistence Report'!$J$27:$J$500,"&lt;&gt;Adjustment",'7.  Persistence Report'!$H$27:$H$500,"2012")</f>
        <v>83</v>
      </c>
      <c r="Q162" s="295">
        <f>SUMIFS('7.  Persistence Report'!O$27:O$500,'7.  Persistence Report'!$D$27:$D$500,$B162,'7.  Persistence Report'!$C$27:$C$500,"&lt;&gt;Pre-2011 Programs Completed in 2011",'7.  Persistence Report'!$J$27:$J$500,"&lt;&gt;Adjustment",'7.  Persistence Report'!$H$27:$H$500,"2012")</f>
        <v>83</v>
      </c>
      <c r="R162" s="295">
        <f>SUMIFS('7.  Persistence Report'!P$27:P$500,'7.  Persistence Report'!$D$27:$D$500,$B162,'7.  Persistence Report'!$C$27:$C$500,"&lt;&gt;Pre-2011 Programs Completed in 2011",'7.  Persistence Report'!$J$27:$J$500,"&lt;&gt;Adjustment",'7.  Persistence Report'!$H$27:$H$500,"2012")</f>
        <v>83</v>
      </c>
      <c r="S162" s="295">
        <f>SUMIFS('7.  Persistence Report'!Q$27:Q$500,'7.  Persistence Report'!$D$27:$D$500,$B162,'7.  Persistence Report'!$C$27:$C$500,"&lt;&gt;Pre-2011 Programs Completed in 2011",'7.  Persistence Report'!$J$27:$J$500,"&lt;&gt;Adjustment",'7.  Persistence Report'!$H$27:$H$500,"2012")</f>
        <v>76</v>
      </c>
      <c r="T162" s="295">
        <f>SUMIFS('7.  Persistence Report'!R$27:R$500,'7.  Persistence Report'!$D$27:$D$500,$B162,'7.  Persistence Report'!$C$27:$C$500,"&lt;&gt;Pre-2011 Programs Completed in 2011",'7.  Persistence Report'!$J$27:$J$500,"&lt;&gt;Adjustment",'7.  Persistence Report'!$H$27:$H$500,"2012")</f>
        <v>64</v>
      </c>
      <c r="U162" s="295">
        <f>SUMIFS('7.  Persistence Report'!S$27:S$500,'7.  Persistence Report'!$D$27:$D$500,$B162,'7.  Persistence Report'!$C$27:$C$500,"&lt;&gt;Pre-2011 Programs Completed in 2011",'7.  Persistence Report'!$J$27:$J$500,"&lt;&gt;Adjustment",'7.  Persistence Report'!$H$27:$H$500,"2012")</f>
        <v>48</v>
      </c>
      <c r="V162" s="295">
        <f>SUMIFS('7.  Persistence Report'!T$27:T$500,'7.  Persistence Report'!$D$27:$D$500,$B162,'7.  Persistence Report'!$C$27:$C$500,"&lt;&gt;Pre-2011 Programs Completed in 2011",'7.  Persistence Report'!$J$27:$J$500,"&lt;&gt;Adjustment",'7.  Persistence Report'!$H$27:$H$500,"2012")</f>
        <v>48</v>
      </c>
      <c r="W162" s="295">
        <f>SUMIFS('7.  Persistence Report'!U$27:U$500,'7.  Persistence Report'!$D$27:$D$500,$B162,'7.  Persistence Report'!$C$27:$C$500,"&lt;&gt;Pre-2011 Programs Completed in 2011",'7.  Persistence Report'!$J$27:$J$500,"&lt;&gt;Adjustment",'7.  Persistence Report'!$H$27:$H$500,"2012")</f>
        <v>48</v>
      </c>
      <c r="X162" s="295">
        <f>SUMIFS('7.  Persistence Report'!V$27:V$500,'7.  Persistence Report'!$D$27:$D$500,$B162,'7.  Persistence Report'!$C$27:$C$500,"&lt;&gt;Pre-2011 Programs Completed in 2011",'7.  Persistence Report'!$J$27:$J$500,"&lt;&gt;Adjustment",'7.  Persistence Report'!$H$27:$H$500,"2012")</f>
        <v>31</v>
      </c>
      <c r="Y162" s="410">
        <f>+Y291</f>
        <v>1</v>
      </c>
      <c r="Z162" s="410">
        <f t="shared" ref="Z162:AA162" si="76">+Z291</f>
        <v>0</v>
      </c>
      <c r="AA162" s="410">
        <f t="shared" si="76"/>
        <v>0</v>
      </c>
      <c r="AB162" s="410"/>
      <c r="AC162" s="410"/>
      <c r="AD162" s="410"/>
      <c r="AE162" s="410"/>
      <c r="AF162" s="410"/>
      <c r="AG162" s="410"/>
      <c r="AH162" s="410"/>
      <c r="AI162" s="410"/>
      <c r="AJ162" s="410"/>
      <c r="AK162" s="410"/>
      <c r="AL162" s="410"/>
      <c r="AM162" s="296">
        <f>SUM(Y162:AL162)</f>
        <v>1</v>
      </c>
    </row>
    <row r="163" spans="1:39" ht="15.5" outlineLevel="1">
      <c r="B163" s="294" t="s">
        <v>244</v>
      </c>
      <c r="C163" s="291" t="s">
        <v>163</v>
      </c>
      <c r="D163" s="295">
        <f>SUMIFS('7.  Persistence Report'!AR$27:AR$500,'7.  Persistence Report'!$D$27:$D$500,$B162,'7.  Persistence Report'!$C$27:$C$500,"&lt;&gt;Pre-2011 Programs Completed in 2011",'7.  Persistence Report'!$J$27:$J$500,"Adjustment",'7.  Persistence Report'!$H$27:$H$500,"2012")</f>
        <v>0</v>
      </c>
      <c r="E163" s="295">
        <f>SUMIFS('7.  Persistence Report'!AS$27:AS$500,'7.  Persistence Report'!$D$27:$D$500,$B162,'7.  Persistence Report'!$C$27:$C$500,"&lt;&gt;Pre-2011 Programs Completed in 2011",'7.  Persistence Report'!$J$27:$J$500,"Adjustment",'7.  Persistence Report'!$H$27:$H$500,"2012")</f>
        <v>0</v>
      </c>
      <c r="F163" s="295">
        <f>SUMIFS('7.  Persistence Report'!AT$27:AT$500,'7.  Persistence Report'!$D$27:$D$500,$B162,'7.  Persistence Report'!$C$27:$C$500,"&lt;&gt;Pre-2011 Programs Completed in 2011",'7.  Persistence Report'!$J$27:$J$500,"Adjustment",'7.  Persistence Report'!$H$27:$H$500,"2012")</f>
        <v>0</v>
      </c>
      <c r="G163" s="295">
        <f>SUMIFS('7.  Persistence Report'!AU$27:AU$500,'7.  Persistence Report'!$D$27:$D$500,$B162,'7.  Persistence Report'!$C$27:$C$500,"&lt;&gt;Pre-2011 Programs Completed in 2011",'7.  Persistence Report'!$J$27:$J$500,"Adjustment",'7.  Persistence Report'!$H$27:$H$500,"2012")</f>
        <v>0</v>
      </c>
      <c r="H163" s="295">
        <f>SUMIFS('7.  Persistence Report'!AV$27:AV$500,'7.  Persistence Report'!$D$27:$D$500,$B162,'7.  Persistence Report'!$C$27:$C$500,"&lt;&gt;Pre-2011 Programs Completed in 2011",'7.  Persistence Report'!$J$27:$J$500,"Adjustment",'7.  Persistence Report'!$H$27:$H$500,"2012")</f>
        <v>0</v>
      </c>
      <c r="I163" s="295">
        <f>SUMIFS('7.  Persistence Report'!AW$27:AW$500,'7.  Persistence Report'!$D$27:$D$500,$B162,'7.  Persistence Report'!$C$27:$C$500,"&lt;&gt;Pre-2011 Programs Completed in 2011",'7.  Persistence Report'!$J$27:$J$500,"Adjustment",'7.  Persistence Report'!$H$27:$H$500,"2012")</f>
        <v>0</v>
      </c>
      <c r="J163" s="295">
        <f>SUMIFS('7.  Persistence Report'!AX$27:AX$500,'7.  Persistence Report'!$D$27:$D$500,$B162,'7.  Persistence Report'!$C$27:$C$500,"&lt;&gt;Pre-2011 Programs Completed in 2011",'7.  Persistence Report'!$J$27:$J$500,"Adjustment",'7.  Persistence Report'!$H$27:$H$500,"2012")</f>
        <v>0</v>
      </c>
      <c r="K163" s="295">
        <f>SUMIFS('7.  Persistence Report'!AY$27:AY$500,'7.  Persistence Report'!$D$27:$D$500,$B162,'7.  Persistence Report'!$C$27:$C$500,"&lt;&gt;Pre-2011 Programs Completed in 2011",'7.  Persistence Report'!$J$27:$J$500,"Adjustment",'7.  Persistence Report'!$H$27:$H$500,"2012")</f>
        <v>0</v>
      </c>
      <c r="L163" s="295">
        <f>SUMIFS('7.  Persistence Report'!AZ$27:AZ$500,'7.  Persistence Report'!$D$27:$D$500,$B162,'7.  Persistence Report'!$C$27:$C$500,"&lt;&gt;Pre-2011 Programs Completed in 2011",'7.  Persistence Report'!$J$27:$J$500,"Adjustment",'7.  Persistence Report'!$H$27:$H$500,"2012")</f>
        <v>0</v>
      </c>
      <c r="M163" s="295">
        <f>SUMIFS('7.  Persistence Report'!BA$27:BA$500,'7.  Persistence Report'!$D$27:$D$500,$B162,'7.  Persistence Report'!$C$27:$C$500,"&lt;&gt;Pre-2011 Programs Completed in 2011",'7.  Persistence Report'!$J$27:$J$500,"Adjustment",'7.  Persistence Report'!$H$27:$H$500,"2012")</f>
        <v>0</v>
      </c>
      <c r="N163" s="467"/>
      <c r="O163" s="295">
        <f>SUMIFS('7.  Persistence Report'!M$27:M$500,'7.  Persistence Report'!$D$27:$D$500,$B162,'7.  Persistence Report'!$C$27:$C$500,"&lt;&gt;Pre-2011 Programs Completed in 2011",'7.  Persistence Report'!$J$27:$J$500,"Adjustment",'7.  Persistence Report'!$H$27:$H$500,"2012")</f>
        <v>0</v>
      </c>
      <c r="P163" s="295">
        <f>SUMIFS('7.  Persistence Report'!N$27:N$500,'7.  Persistence Report'!$D$27:$D$500,$B162,'7.  Persistence Report'!$C$27:$C$500,"&lt;&gt;Pre-2011 Programs Completed in 2011",'7.  Persistence Report'!$J$27:$J$500,"Adjustment",'7.  Persistence Report'!$H$27:$H$500,"2012")</f>
        <v>0</v>
      </c>
      <c r="Q163" s="295">
        <f>SUMIFS('7.  Persistence Report'!O$27:O$500,'7.  Persistence Report'!$D$27:$D$500,$B162,'7.  Persistence Report'!$C$27:$C$500,"&lt;&gt;Pre-2011 Programs Completed in 2011",'7.  Persistence Report'!$J$27:$J$500,"Adjustment",'7.  Persistence Report'!$H$27:$H$500,"2012")</f>
        <v>0</v>
      </c>
      <c r="R163" s="295">
        <f>SUMIFS('7.  Persistence Report'!P$27:P$500,'7.  Persistence Report'!$D$27:$D$500,$B162,'7.  Persistence Report'!$C$27:$C$500,"&lt;&gt;Pre-2011 Programs Completed in 2011",'7.  Persistence Report'!$J$27:$J$500,"Adjustment",'7.  Persistence Report'!$H$27:$H$500,"2012")</f>
        <v>0</v>
      </c>
      <c r="S163" s="295">
        <f>SUMIFS('7.  Persistence Report'!Q$27:Q$500,'7.  Persistence Report'!$D$27:$D$500,$B162,'7.  Persistence Report'!$C$27:$C$500,"&lt;&gt;Pre-2011 Programs Completed in 2011",'7.  Persistence Report'!$J$27:$J$500,"Adjustment",'7.  Persistence Report'!$H$27:$H$500,"2012")</f>
        <v>0</v>
      </c>
      <c r="T163" s="295">
        <f>SUMIFS('7.  Persistence Report'!R$27:R$500,'7.  Persistence Report'!$D$27:$D$500,$B162,'7.  Persistence Report'!$C$27:$C$500,"&lt;&gt;Pre-2011 Programs Completed in 2011",'7.  Persistence Report'!$J$27:$J$500,"Adjustment",'7.  Persistence Report'!$H$27:$H$500,"2012")</f>
        <v>0</v>
      </c>
      <c r="U163" s="295">
        <f>SUMIFS('7.  Persistence Report'!S$27:S$500,'7.  Persistence Report'!$D$27:$D$500,$B162,'7.  Persistence Report'!$C$27:$C$500,"&lt;&gt;Pre-2011 Programs Completed in 2011",'7.  Persistence Report'!$J$27:$J$500,"Adjustment",'7.  Persistence Report'!$H$27:$H$500,"2012")</f>
        <v>0</v>
      </c>
      <c r="V163" s="295">
        <f>SUMIFS('7.  Persistence Report'!T$27:T$500,'7.  Persistence Report'!$D$27:$D$500,$B162,'7.  Persistence Report'!$C$27:$C$500,"&lt;&gt;Pre-2011 Programs Completed in 2011",'7.  Persistence Report'!$J$27:$J$500,"Adjustment",'7.  Persistence Report'!$H$27:$H$500,"2012")</f>
        <v>0</v>
      </c>
      <c r="W163" s="295">
        <f>SUMIFS('7.  Persistence Report'!U$27:U$500,'7.  Persistence Report'!$D$27:$D$500,$B162,'7.  Persistence Report'!$C$27:$C$500,"&lt;&gt;Pre-2011 Programs Completed in 2011",'7.  Persistence Report'!$J$27:$J$500,"Adjustment",'7.  Persistence Report'!$H$27:$H$500,"2012")</f>
        <v>0</v>
      </c>
      <c r="X163" s="295">
        <f>SUMIFS('7.  Persistence Report'!V$27:V$500,'7.  Persistence Report'!$D$27:$D$500,$B162,'7.  Persistence Report'!$C$27:$C$500,"&lt;&gt;Pre-2011 Programs Completed in 2011",'7.  Persistence Report'!$J$27:$J$500,"Adjustment",'7.  Persistence Report'!$H$27:$H$500,"2012")</f>
        <v>0</v>
      </c>
      <c r="Y163" s="411">
        <f>Y162</f>
        <v>1</v>
      </c>
      <c r="Z163" s="411">
        <f>Z162</f>
        <v>0</v>
      </c>
      <c r="AA163" s="411">
        <f t="shared" ref="AA163:AL163" si="77">AA162</f>
        <v>0</v>
      </c>
      <c r="AB163" s="411">
        <f t="shared" si="77"/>
        <v>0</v>
      </c>
      <c r="AC163" s="411">
        <f t="shared" si="77"/>
        <v>0</v>
      </c>
      <c r="AD163" s="411">
        <f t="shared" si="77"/>
        <v>0</v>
      </c>
      <c r="AE163" s="411">
        <f t="shared" si="77"/>
        <v>0</v>
      </c>
      <c r="AF163" s="411">
        <f t="shared" si="77"/>
        <v>0</v>
      </c>
      <c r="AG163" s="411">
        <f t="shared" si="77"/>
        <v>0</v>
      </c>
      <c r="AH163" s="411">
        <f t="shared" si="77"/>
        <v>0</v>
      </c>
      <c r="AI163" s="411">
        <f t="shared" si="77"/>
        <v>0</v>
      </c>
      <c r="AJ163" s="411">
        <f t="shared" si="77"/>
        <v>0</v>
      </c>
      <c r="AK163" s="411">
        <f t="shared" si="77"/>
        <v>0</v>
      </c>
      <c r="AL163" s="411">
        <f t="shared" si="77"/>
        <v>0</v>
      </c>
      <c r="AM163" s="504"/>
    </row>
    <row r="164" spans="1:39" ht="15.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5" outlineLevel="1">
      <c r="A165" s="508">
        <v>6</v>
      </c>
      <c r="B165" s="294" t="s">
        <v>6</v>
      </c>
      <c r="C165" s="291" t="s">
        <v>25</v>
      </c>
      <c r="D165" s="295">
        <f>SUMIFS('7.  Persistence Report'!AR$27:AR$500,'7.  Persistence Report'!$D$27:$D$500,$B165,'7.  Persistence Report'!$C$27:$C$500,"&lt;&gt;Pre-2011 Programs Completed in 2011",'7.  Persistence Report'!$J$27:$J$500,"&lt;&gt;Adjustment",'7.  Persistence Report'!$H$27:$H$500,"2012")</f>
        <v>0</v>
      </c>
      <c r="E165" s="295">
        <f>SUMIFS('7.  Persistence Report'!AS$27:AS$500,'7.  Persistence Report'!$D$27:$D$500,$B165,'7.  Persistence Report'!$C$27:$C$500,"&lt;&gt;Pre-2011 Programs Completed in 2011",'7.  Persistence Report'!$J$27:$J$500,"&lt;&gt;Adjustment",'7.  Persistence Report'!$H$27:$H$500,"2012")</f>
        <v>0</v>
      </c>
      <c r="F165" s="295">
        <f>SUMIFS('7.  Persistence Report'!AT$27:AT$500,'7.  Persistence Report'!$D$27:$D$500,$B165,'7.  Persistence Report'!$C$27:$C$500,"&lt;&gt;Pre-2011 Programs Completed in 2011",'7.  Persistence Report'!$J$27:$J$500,"&lt;&gt;Adjustment",'7.  Persistence Report'!$H$27:$H$500,"2012")</f>
        <v>0</v>
      </c>
      <c r="G165" s="295">
        <f>SUMIFS('7.  Persistence Report'!AU$27:AU$500,'7.  Persistence Report'!$D$27:$D$500,$B165,'7.  Persistence Report'!$C$27:$C$500,"&lt;&gt;Pre-2011 Programs Completed in 2011",'7.  Persistence Report'!$J$27:$J$500,"&lt;&gt;Adjustment",'7.  Persistence Report'!$H$27:$H$500,"2012")</f>
        <v>0</v>
      </c>
      <c r="H165" s="295">
        <f>SUMIFS('7.  Persistence Report'!AV$27:AV$500,'7.  Persistence Report'!$D$27:$D$500,$B165,'7.  Persistence Report'!$C$27:$C$500,"&lt;&gt;Pre-2011 Programs Completed in 2011",'7.  Persistence Report'!$J$27:$J$500,"&lt;&gt;Adjustment",'7.  Persistence Report'!$H$27:$H$500,"2012")</f>
        <v>0</v>
      </c>
      <c r="I165" s="295">
        <f>SUMIFS('7.  Persistence Report'!AW$27:AW$500,'7.  Persistence Report'!$D$27:$D$500,$B165,'7.  Persistence Report'!$C$27:$C$500,"&lt;&gt;Pre-2011 Programs Completed in 2011",'7.  Persistence Report'!$J$27:$J$500,"&lt;&gt;Adjustment",'7.  Persistence Report'!$H$27:$H$500,"2012")</f>
        <v>0</v>
      </c>
      <c r="J165" s="295">
        <f>SUMIFS('7.  Persistence Report'!AX$27:AX$500,'7.  Persistence Report'!$D$27:$D$500,$B165,'7.  Persistence Report'!$C$27:$C$500,"&lt;&gt;Pre-2011 Programs Completed in 2011",'7.  Persistence Report'!$J$27:$J$500,"&lt;&gt;Adjustment",'7.  Persistence Report'!$H$27:$H$500,"2012")</f>
        <v>0</v>
      </c>
      <c r="K165" s="295">
        <f>SUMIFS('7.  Persistence Report'!AY$27:AY$500,'7.  Persistence Report'!$D$27:$D$500,$B165,'7.  Persistence Report'!$C$27:$C$500,"&lt;&gt;Pre-2011 Programs Completed in 2011",'7.  Persistence Report'!$J$27:$J$500,"&lt;&gt;Adjustment",'7.  Persistence Report'!$H$27:$H$500,"2012")</f>
        <v>0</v>
      </c>
      <c r="L165" s="295">
        <f>SUMIFS('7.  Persistence Report'!AZ$27:AZ$500,'7.  Persistence Report'!$D$27:$D$500,$B165,'7.  Persistence Report'!$C$27:$C$500,"&lt;&gt;Pre-2011 Programs Completed in 2011",'7.  Persistence Report'!$J$27:$J$500,"&lt;&gt;Adjustment",'7.  Persistence Report'!$H$27:$H$500,"2012")</f>
        <v>0</v>
      </c>
      <c r="M165" s="295">
        <f>SUMIFS('7.  Persistence Report'!BA$27:BA$500,'7.  Persistence Report'!$D$27:$D$500,$B165,'7.  Persistence Report'!$C$27:$C$500,"&lt;&gt;Pre-2011 Programs Completed in 2011",'7.  Persistence Report'!$J$27:$J$500,"&lt;&gt;Adjustment",'7.  Persistence Report'!$H$27:$H$500,"2012")</f>
        <v>0</v>
      </c>
      <c r="N165" s="291"/>
      <c r="O165" s="295">
        <f>SUMIFS('7.  Persistence Report'!M$27:M$500,'7.  Persistence Report'!$D$27:$D$500,$B165,'7.  Persistence Report'!$C$27:$C$500,"&lt;&gt;Pre-2011 Programs Completed in 2011",'7.  Persistence Report'!$J$27:$J$500,"&lt;&gt;Adjustment",'7.  Persistence Report'!$H$27:$H$500,"2012")</f>
        <v>0</v>
      </c>
      <c r="P165" s="295">
        <f>SUMIFS('7.  Persistence Report'!N$27:N$500,'7.  Persistence Report'!$D$27:$D$500,$B165,'7.  Persistence Report'!$C$27:$C$500,"&lt;&gt;Pre-2011 Programs Completed in 2011",'7.  Persistence Report'!$J$27:$J$500,"&lt;&gt;Adjustment",'7.  Persistence Report'!$H$27:$H$500,"2012")</f>
        <v>0</v>
      </c>
      <c r="Q165" s="295">
        <f>SUMIFS('7.  Persistence Report'!O$27:O$500,'7.  Persistence Report'!$D$27:$D$500,$B165,'7.  Persistence Report'!$C$27:$C$500,"&lt;&gt;Pre-2011 Programs Completed in 2011",'7.  Persistence Report'!$J$27:$J$500,"&lt;&gt;Adjustment",'7.  Persistence Report'!$H$27:$H$500,"2012")</f>
        <v>0</v>
      </c>
      <c r="R165" s="295">
        <f>SUMIFS('7.  Persistence Report'!P$27:P$500,'7.  Persistence Report'!$D$27:$D$500,$B165,'7.  Persistence Report'!$C$27:$C$500,"&lt;&gt;Pre-2011 Programs Completed in 2011",'7.  Persistence Report'!$J$27:$J$500,"&lt;&gt;Adjustment",'7.  Persistence Report'!$H$27:$H$500,"2012")</f>
        <v>0</v>
      </c>
      <c r="S165" s="295">
        <f>SUMIFS('7.  Persistence Report'!Q$27:Q$500,'7.  Persistence Report'!$D$27:$D$500,$B165,'7.  Persistence Report'!$C$27:$C$500,"&lt;&gt;Pre-2011 Programs Completed in 2011",'7.  Persistence Report'!$J$27:$J$500,"&lt;&gt;Adjustment",'7.  Persistence Report'!$H$27:$H$500,"2012")</f>
        <v>0</v>
      </c>
      <c r="T165" s="295">
        <f>SUMIFS('7.  Persistence Report'!R$27:R$500,'7.  Persistence Report'!$D$27:$D$500,$B165,'7.  Persistence Report'!$C$27:$C$500,"&lt;&gt;Pre-2011 Programs Completed in 2011",'7.  Persistence Report'!$J$27:$J$500,"&lt;&gt;Adjustment",'7.  Persistence Report'!$H$27:$H$500,"2012")</f>
        <v>0</v>
      </c>
      <c r="U165" s="295">
        <f>SUMIFS('7.  Persistence Report'!S$27:S$500,'7.  Persistence Report'!$D$27:$D$500,$B165,'7.  Persistence Report'!$C$27:$C$500,"&lt;&gt;Pre-2011 Programs Completed in 2011",'7.  Persistence Report'!$J$27:$J$500,"&lt;&gt;Adjustment",'7.  Persistence Report'!$H$27:$H$500,"2012")</f>
        <v>0</v>
      </c>
      <c r="V165" s="295">
        <f>SUMIFS('7.  Persistence Report'!T$27:T$500,'7.  Persistence Report'!$D$27:$D$500,$B165,'7.  Persistence Report'!$C$27:$C$500,"&lt;&gt;Pre-2011 Programs Completed in 2011",'7.  Persistence Report'!$J$27:$J$500,"&lt;&gt;Adjustment",'7.  Persistence Report'!$H$27:$H$500,"2012")</f>
        <v>0</v>
      </c>
      <c r="W165" s="295">
        <f>SUMIFS('7.  Persistence Report'!U$27:U$500,'7.  Persistence Report'!$D$27:$D$500,$B165,'7.  Persistence Report'!$C$27:$C$500,"&lt;&gt;Pre-2011 Programs Completed in 2011",'7.  Persistence Report'!$J$27:$J$500,"&lt;&gt;Adjustment",'7.  Persistence Report'!$H$27:$H$500,"2012")</f>
        <v>0</v>
      </c>
      <c r="X165" s="295">
        <f>SUMIFS('7.  Persistence Report'!V$27:V$500,'7.  Persistence Report'!$D$27:$D$500,$B165,'7.  Persistence Report'!$C$27:$C$500,"&lt;&gt;Pre-2011 Programs Completed in 2011",'7.  Persistence Report'!$J$27:$J$500,"&lt;&gt;Adjustment",'7.  Persistence Report'!$H$27:$H$500,"2012")</f>
        <v>0</v>
      </c>
      <c r="Y165" s="410">
        <f>+Y294</f>
        <v>1</v>
      </c>
      <c r="Z165" s="410">
        <f t="shared" ref="Z165:AA165" si="78">+Z294</f>
        <v>0</v>
      </c>
      <c r="AA165" s="410">
        <f t="shared" si="78"/>
        <v>0</v>
      </c>
      <c r="AB165" s="410"/>
      <c r="AC165" s="410"/>
      <c r="AD165" s="410"/>
      <c r="AE165" s="410"/>
      <c r="AF165" s="410"/>
      <c r="AG165" s="410"/>
      <c r="AH165" s="410"/>
      <c r="AI165" s="410"/>
      <c r="AJ165" s="410"/>
      <c r="AK165" s="410"/>
      <c r="AL165" s="410"/>
      <c r="AM165" s="296">
        <f>SUM(Y165:AL165)</f>
        <v>1</v>
      </c>
    </row>
    <row r="166" spans="1:39" ht="15.5" outlineLevel="1">
      <c r="B166" s="294" t="s">
        <v>244</v>
      </c>
      <c r="C166" s="291" t="s">
        <v>163</v>
      </c>
      <c r="D166" s="295">
        <f>SUMIFS('7.  Persistence Report'!AR$27:AR$500,'7.  Persistence Report'!$D$27:$D$500,$B165,'7.  Persistence Report'!$C$27:$C$500,"&lt;&gt;Pre-2011 Programs Completed in 2011",'7.  Persistence Report'!$J$27:$J$500,"Adjustment",'7.  Persistence Report'!$H$27:$H$500,"2012")</f>
        <v>0</v>
      </c>
      <c r="E166" s="295">
        <f>SUMIFS('7.  Persistence Report'!AS$27:AS$500,'7.  Persistence Report'!$D$27:$D$500,$B165,'7.  Persistence Report'!$C$27:$C$500,"&lt;&gt;Pre-2011 Programs Completed in 2011",'7.  Persistence Report'!$J$27:$J$500,"Adjustment",'7.  Persistence Report'!$H$27:$H$500,"2012")</f>
        <v>0</v>
      </c>
      <c r="F166" s="295">
        <f>SUMIFS('7.  Persistence Report'!AT$27:AT$500,'7.  Persistence Report'!$D$27:$D$500,$B165,'7.  Persistence Report'!$C$27:$C$500,"&lt;&gt;Pre-2011 Programs Completed in 2011",'7.  Persistence Report'!$J$27:$J$500,"Adjustment",'7.  Persistence Report'!$H$27:$H$500,"2012")</f>
        <v>0</v>
      </c>
      <c r="G166" s="295">
        <f>SUMIFS('7.  Persistence Report'!AU$27:AU$500,'7.  Persistence Report'!$D$27:$D$500,$B165,'7.  Persistence Report'!$C$27:$C$500,"&lt;&gt;Pre-2011 Programs Completed in 2011",'7.  Persistence Report'!$J$27:$J$500,"Adjustment",'7.  Persistence Report'!$H$27:$H$500,"2012")</f>
        <v>0</v>
      </c>
      <c r="H166" s="295">
        <f>SUMIFS('7.  Persistence Report'!AV$27:AV$500,'7.  Persistence Report'!$D$27:$D$500,$B165,'7.  Persistence Report'!$C$27:$C$500,"&lt;&gt;Pre-2011 Programs Completed in 2011",'7.  Persistence Report'!$J$27:$J$500,"Adjustment",'7.  Persistence Report'!$H$27:$H$500,"2012")</f>
        <v>0</v>
      </c>
      <c r="I166" s="295">
        <f>SUMIFS('7.  Persistence Report'!AW$27:AW$500,'7.  Persistence Report'!$D$27:$D$500,$B165,'7.  Persistence Report'!$C$27:$C$500,"&lt;&gt;Pre-2011 Programs Completed in 2011",'7.  Persistence Report'!$J$27:$J$500,"Adjustment",'7.  Persistence Report'!$H$27:$H$500,"2012")</f>
        <v>0</v>
      </c>
      <c r="J166" s="295">
        <f>SUMIFS('7.  Persistence Report'!AX$27:AX$500,'7.  Persistence Report'!$D$27:$D$500,$B165,'7.  Persistence Report'!$C$27:$C$500,"&lt;&gt;Pre-2011 Programs Completed in 2011",'7.  Persistence Report'!$J$27:$J$500,"Adjustment",'7.  Persistence Report'!$H$27:$H$500,"2012")</f>
        <v>0</v>
      </c>
      <c r="K166" s="295">
        <f>SUMIFS('7.  Persistence Report'!AY$27:AY$500,'7.  Persistence Report'!$D$27:$D$500,$B165,'7.  Persistence Report'!$C$27:$C$500,"&lt;&gt;Pre-2011 Programs Completed in 2011",'7.  Persistence Report'!$J$27:$J$500,"Adjustment",'7.  Persistence Report'!$H$27:$H$500,"2012")</f>
        <v>0</v>
      </c>
      <c r="L166" s="295">
        <f>SUMIFS('7.  Persistence Report'!AZ$27:AZ$500,'7.  Persistence Report'!$D$27:$D$500,$B165,'7.  Persistence Report'!$C$27:$C$500,"&lt;&gt;Pre-2011 Programs Completed in 2011",'7.  Persistence Report'!$J$27:$J$500,"Adjustment",'7.  Persistence Report'!$H$27:$H$500,"2012")</f>
        <v>0</v>
      </c>
      <c r="M166" s="295">
        <f>SUMIFS('7.  Persistence Report'!BA$27:BA$500,'7.  Persistence Report'!$D$27:$D$500,$B165,'7.  Persistence Report'!$C$27:$C$500,"&lt;&gt;Pre-2011 Programs Completed in 2011",'7.  Persistence Report'!$J$27:$J$500,"Adjustment",'7.  Persistence Report'!$H$27:$H$500,"2012")</f>
        <v>0</v>
      </c>
      <c r="N166" s="467"/>
      <c r="O166" s="295">
        <f>SUMIFS('7.  Persistence Report'!M$27:M$500,'7.  Persistence Report'!$D$27:$D$500,$B165,'7.  Persistence Report'!$C$27:$C$500,"&lt;&gt;Pre-2011 Programs Completed in 2011",'7.  Persistence Report'!$J$27:$J$500,"Adjustment",'7.  Persistence Report'!$H$27:$H$500,"2012")</f>
        <v>0</v>
      </c>
      <c r="P166" s="295">
        <f>SUMIFS('7.  Persistence Report'!N$27:N$500,'7.  Persistence Report'!$D$27:$D$500,$B165,'7.  Persistence Report'!$C$27:$C$500,"&lt;&gt;Pre-2011 Programs Completed in 2011",'7.  Persistence Report'!$J$27:$J$500,"Adjustment",'7.  Persistence Report'!$H$27:$H$500,"2012")</f>
        <v>0</v>
      </c>
      <c r="Q166" s="295">
        <f>SUMIFS('7.  Persistence Report'!O$27:O$500,'7.  Persistence Report'!$D$27:$D$500,$B165,'7.  Persistence Report'!$C$27:$C$500,"&lt;&gt;Pre-2011 Programs Completed in 2011",'7.  Persistence Report'!$J$27:$J$500,"Adjustment",'7.  Persistence Report'!$H$27:$H$500,"2012")</f>
        <v>0</v>
      </c>
      <c r="R166" s="295">
        <f>SUMIFS('7.  Persistence Report'!P$27:P$500,'7.  Persistence Report'!$D$27:$D$500,$B165,'7.  Persistence Report'!$C$27:$C$500,"&lt;&gt;Pre-2011 Programs Completed in 2011",'7.  Persistence Report'!$J$27:$J$500,"Adjustment",'7.  Persistence Report'!$H$27:$H$500,"2012")</f>
        <v>0</v>
      </c>
      <c r="S166" s="295">
        <f>SUMIFS('7.  Persistence Report'!Q$27:Q$500,'7.  Persistence Report'!$D$27:$D$500,$B165,'7.  Persistence Report'!$C$27:$C$500,"&lt;&gt;Pre-2011 Programs Completed in 2011",'7.  Persistence Report'!$J$27:$J$500,"Adjustment",'7.  Persistence Report'!$H$27:$H$500,"2012")</f>
        <v>0</v>
      </c>
      <c r="T166" s="295">
        <f>SUMIFS('7.  Persistence Report'!R$27:R$500,'7.  Persistence Report'!$D$27:$D$500,$B165,'7.  Persistence Report'!$C$27:$C$500,"&lt;&gt;Pre-2011 Programs Completed in 2011",'7.  Persistence Report'!$J$27:$J$500,"Adjustment",'7.  Persistence Report'!$H$27:$H$500,"2012")</f>
        <v>0</v>
      </c>
      <c r="U166" s="295">
        <f>SUMIFS('7.  Persistence Report'!S$27:S$500,'7.  Persistence Report'!$D$27:$D$500,$B165,'7.  Persistence Report'!$C$27:$C$500,"&lt;&gt;Pre-2011 Programs Completed in 2011",'7.  Persistence Report'!$J$27:$J$500,"Adjustment",'7.  Persistence Report'!$H$27:$H$500,"2012")</f>
        <v>0</v>
      </c>
      <c r="V166" s="295">
        <f>SUMIFS('7.  Persistence Report'!T$27:T$500,'7.  Persistence Report'!$D$27:$D$500,$B165,'7.  Persistence Report'!$C$27:$C$500,"&lt;&gt;Pre-2011 Programs Completed in 2011",'7.  Persistence Report'!$J$27:$J$500,"Adjustment",'7.  Persistence Report'!$H$27:$H$500,"2012")</f>
        <v>0</v>
      </c>
      <c r="W166" s="295">
        <f>SUMIFS('7.  Persistence Report'!U$27:U$500,'7.  Persistence Report'!$D$27:$D$500,$B165,'7.  Persistence Report'!$C$27:$C$500,"&lt;&gt;Pre-2011 Programs Completed in 2011",'7.  Persistence Report'!$J$27:$J$500,"Adjustment",'7.  Persistence Report'!$H$27:$H$500,"2012")</f>
        <v>0</v>
      </c>
      <c r="X166" s="295">
        <f>SUMIFS('7.  Persistence Report'!V$27:V$500,'7.  Persistence Report'!$D$27:$D$500,$B165,'7.  Persistence Report'!$C$27:$C$500,"&lt;&gt;Pre-2011 Programs Completed in 2011",'7.  Persistence Report'!$J$27:$J$500,"Adjustment",'7.  Persistence Report'!$H$27:$H$500,"2012")</f>
        <v>0</v>
      </c>
      <c r="Y166" s="411">
        <f>Y165</f>
        <v>1</v>
      </c>
      <c r="Z166" s="411">
        <f>Z165</f>
        <v>0</v>
      </c>
      <c r="AA166" s="411">
        <f t="shared" ref="AA166:AL166" si="79">AA165</f>
        <v>0</v>
      </c>
      <c r="AB166" s="411">
        <f t="shared" si="79"/>
        <v>0</v>
      </c>
      <c r="AC166" s="411">
        <f t="shared" si="79"/>
        <v>0</v>
      </c>
      <c r="AD166" s="411">
        <f t="shared" si="79"/>
        <v>0</v>
      </c>
      <c r="AE166" s="411">
        <f t="shared" si="79"/>
        <v>0</v>
      </c>
      <c r="AF166" s="411">
        <f t="shared" si="79"/>
        <v>0</v>
      </c>
      <c r="AG166" s="411">
        <f t="shared" si="79"/>
        <v>0</v>
      </c>
      <c r="AH166" s="411">
        <f t="shared" si="79"/>
        <v>0</v>
      </c>
      <c r="AI166" s="411">
        <f t="shared" si="79"/>
        <v>0</v>
      </c>
      <c r="AJ166" s="411">
        <f t="shared" si="79"/>
        <v>0</v>
      </c>
      <c r="AK166" s="411">
        <f t="shared" si="79"/>
        <v>0</v>
      </c>
      <c r="AL166" s="411">
        <f t="shared" si="79"/>
        <v>0</v>
      </c>
      <c r="AM166" s="504"/>
    </row>
    <row r="167" spans="1:39" ht="15.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5" outlineLevel="1">
      <c r="A168" s="508">
        <v>7</v>
      </c>
      <c r="B168" s="294" t="s">
        <v>42</v>
      </c>
      <c r="C168" s="291" t="s">
        <v>25</v>
      </c>
      <c r="D168" s="295">
        <f>SUMIFS('7.  Persistence Report'!AR$27:AR$500,'7.  Persistence Report'!$D$27:$D$500,$B168,'7.  Persistence Report'!$C$27:$C$500,"&lt;&gt;Pre-2011 Programs Completed in 2011",'7.  Persistence Report'!$J$27:$J$500,"&lt;&gt;Adjustment",'7.  Persistence Report'!$H$27:$H$500,"2012")</f>
        <v>55891</v>
      </c>
      <c r="E168" s="295">
        <f>SUMIFS('7.  Persistence Report'!AS$27:AS$500,'7.  Persistence Report'!$D$27:$D$500,$B168,'7.  Persistence Report'!$C$27:$C$500,"&lt;&gt;Pre-2011 Programs Completed in 2011",'7.  Persistence Report'!$J$27:$J$500,"&lt;&gt;Adjustment",'7.  Persistence Report'!$H$27:$H$500,"2012")</f>
        <v>0</v>
      </c>
      <c r="F168" s="295">
        <f>SUMIFS('7.  Persistence Report'!AT$27:AT$500,'7.  Persistence Report'!$D$27:$D$500,$B168,'7.  Persistence Report'!$C$27:$C$500,"&lt;&gt;Pre-2011 Programs Completed in 2011",'7.  Persistence Report'!$J$27:$J$500,"&lt;&gt;Adjustment",'7.  Persistence Report'!$H$27:$H$500,"2012")</f>
        <v>0</v>
      </c>
      <c r="G168" s="295">
        <f>SUMIFS('7.  Persistence Report'!AU$27:AU$500,'7.  Persistence Report'!$D$27:$D$500,$B168,'7.  Persistence Report'!$C$27:$C$500,"&lt;&gt;Pre-2011 Programs Completed in 2011",'7.  Persistence Report'!$J$27:$J$500,"&lt;&gt;Adjustment",'7.  Persistence Report'!$H$27:$H$500,"2012")</f>
        <v>0</v>
      </c>
      <c r="H168" s="295">
        <f>SUMIFS('7.  Persistence Report'!AV$27:AV$500,'7.  Persistence Report'!$D$27:$D$500,$B168,'7.  Persistence Report'!$C$27:$C$500,"&lt;&gt;Pre-2011 Programs Completed in 2011",'7.  Persistence Report'!$J$27:$J$500,"&lt;&gt;Adjustment",'7.  Persistence Report'!$H$27:$H$500,"2012")</f>
        <v>0</v>
      </c>
      <c r="I168" s="295">
        <f>SUMIFS('7.  Persistence Report'!AW$27:AW$500,'7.  Persistence Report'!$D$27:$D$500,$B168,'7.  Persistence Report'!$C$27:$C$500,"&lt;&gt;Pre-2011 Programs Completed in 2011",'7.  Persistence Report'!$J$27:$J$500,"&lt;&gt;Adjustment",'7.  Persistence Report'!$H$27:$H$500,"2012")</f>
        <v>0</v>
      </c>
      <c r="J168" s="295">
        <f>SUMIFS('7.  Persistence Report'!AX$27:AX$500,'7.  Persistence Report'!$D$27:$D$500,$B168,'7.  Persistence Report'!$C$27:$C$500,"&lt;&gt;Pre-2011 Programs Completed in 2011",'7.  Persistence Report'!$J$27:$J$500,"&lt;&gt;Adjustment",'7.  Persistence Report'!$H$27:$H$500,"2012")</f>
        <v>0</v>
      </c>
      <c r="K168" s="295">
        <f>SUMIFS('7.  Persistence Report'!AY$27:AY$500,'7.  Persistence Report'!$D$27:$D$500,$B168,'7.  Persistence Report'!$C$27:$C$500,"&lt;&gt;Pre-2011 Programs Completed in 2011",'7.  Persistence Report'!$J$27:$J$500,"&lt;&gt;Adjustment",'7.  Persistence Report'!$H$27:$H$500,"2012")</f>
        <v>0</v>
      </c>
      <c r="L168" s="295">
        <f>SUMIFS('7.  Persistence Report'!AZ$27:AZ$500,'7.  Persistence Report'!$D$27:$D$500,$B168,'7.  Persistence Report'!$C$27:$C$500,"&lt;&gt;Pre-2011 Programs Completed in 2011",'7.  Persistence Report'!$J$27:$J$500,"&lt;&gt;Adjustment",'7.  Persistence Report'!$H$27:$H$500,"2012")</f>
        <v>0</v>
      </c>
      <c r="M168" s="295">
        <f>SUMIFS('7.  Persistence Report'!BA$27:BA$500,'7.  Persistence Report'!$D$27:$D$500,$B168,'7.  Persistence Report'!$C$27:$C$500,"&lt;&gt;Pre-2011 Programs Completed in 2011",'7.  Persistence Report'!$J$27:$J$500,"&lt;&gt;Adjustment",'7.  Persistence Report'!$H$27:$H$500,"2012")</f>
        <v>0</v>
      </c>
      <c r="N168" s="291"/>
      <c r="O168" s="295">
        <f>SUMIFS('7.  Persistence Report'!M$27:M$500,'7.  Persistence Report'!$D$27:$D$500,$B168,'7.  Persistence Report'!$C$27:$C$500,"&lt;&gt;Pre-2011 Programs Completed in 2011",'7.  Persistence Report'!$J$27:$J$500,"&lt;&gt;Adjustment",'7.  Persistence Report'!$H$27:$H$500,"2012")</f>
        <v>7249</v>
      </c>
      <c r="P168" s="295">
        <f>SUMIFS('7.  Persistence Report'!N$27:N$500,'7.  Persistence Report'!$D$27:$D$500,$B168,'7.  Persistence Report'!$C$27:$C$500,"&lt;&gt;Pre-2011 Programs Completed in 2011",'7.  Persistence Report'!$J$27:$J$500,"&lt;&gt;Adjustment",'7.  Persistence Report'!$H$27:$H$500,"2012")</f>
        <v>0</v>
      </c>
      <c r="Q168" s="295">
        <f>SUMIFS('7.  Persistence Report'!O$27:O$500,'7.  Persistence Report'!$D$27:$D$500,$B168,'7.  Persistence Report'!$C$27:$C$500,"&lt;&gt;Pre-2011 Programs Completed in 2011",'7.  Persistence Report'!$J$27:$J$500,"&lt;&gt;Adjustment",'7.  Persistence Report'!$H$27:$H$500,"2012")</f>
        <v>0</v>
      </c>
      <c r="R168" s="295">
        <f>SUMIFS('7.  Persistence Report'!P$27:P$500,'7.  Persistence Report'!$D$27:$D$500,$B168,'7.  Persistence Report'!$C$27:$C$500,"&lt;&gt;Pre-2011 Programs Completed in 2011",'7.  Persistence Report'!$J$27:$J$500,"&lt;&gt;Adjustment",'7.  Persistence Report'!$H$27:$H$500,"2012")</f>
        <v>0</v>
      </c>
      <c r="S168" s="295">
        <f>SUMIFS('7.  Persistence Report'!Q$27:Q$500,'7.  Persistence Report'!$D$27:$D$500,$B168,'7.  Persistence Report'!$C$27:$C$500,"&lt;&gt;Pre-2011 Programs Completed in 2011",'7.  Persistence Report'!$J$27:$J$500,"&lt;&gt;Adjustment",'7.  Persistence Report'!$H$27:$H$500,"2012")</f>
        <v>0</v>
      </c>
      <c r="T168" s="295">
        <f>SUMIFS('7.  Persistence Report'!R$27:R$500,'7.  Persistence Report'!$D$27:$D$500,$B168,'7.  Persistence Report'!$C$27:$C$500,"&lt;&gt;Pre-2011 Programs Completed in 2011",'7.  Persistence Report'!$J$27:$J$500,"&lt;&gt;Adjustment",'7.  Persistence Report'!$H$27:$H$500,"2012")</f>
        <v>0</v>
      </c>
      <c r="U168" s="295">
        <f>SUMIFS('7.  Persistence Report'!S$27:S$500,'7.  Persistence Report'!$D$27:$D$500,$B168,'7.  Persistence Report'!$C$27:$C$500,"&lt;&gt;Pre-2011 Programs Completed in 2011",'7.  Persistence Report'!$J$27:$J$500,"&lt;&gt;Adjustment",'7.  Persistence Report'!$H$27:$H$500,"2012")</f>
        <v>0</v>
      </c>
      <c r="V168" s="295">
        <f>SUMIFS('7.  Persistence Report'!T$27:T$500,'7.  Persistence Report'!$D$27:$D$500,$B168,'7.  Persistence Report'!$C$27:$C$500,"&lt;&gt;Pre-2011 Programs Completed in 2011",'7.  Persistence Report'!$J$27:$J$500,"&lt;&gt;Adjustment",'7.  Persistence Report'!$H$27:$H$500,"2012")</f>
        <v>0</v>
      </c>
      <c r="W168" s="295">
        <f>SUMIFS('7.  Persistence Report'!U$27:U$500,'7.  Persistence Report'!$D$27:$D$500,$B168,'7.  Persistence Report'!$C$27:$C$500,"&lt;&gt;Pre-2011 Programs Completed in 2011",'7.  Persistence Report'!$J$27:$J$500,"&lt;&gt;Adjustment",'7.  Persistence Report'!$H$27:$H$500,"2012")</f>
        <v>0</v>
      </c>
      <c r="X168" s="295">
        <f>SUMIFS('7.  Persistence Report'!V$27:V$500,'7.  Persistence Report'!$D$27:$D$500,$B168,'7.  Persistence Report'!$C$27:$C$500,"&lt;&gt;Pre-2011 Programs Completed in 2011",'7.  Persistence Report'!$J$27:$J$500,"&lt;&gt;Adjustment",'7.  Persistence Report'!$H$27:$H$500,"2012")</f>
        <v>0</v>
      </c>
      <c r="Y168" s="410">
        <f>+Y297</f>
        <v>1</v>
      </c>
      <c r="Z168" s="410">
        <f t="shared" ref="Z168:AA168" si="80">+Z297</f>
        <v>0</v>
      </c>
      <c r="AA168" s="410">
        <f t="shared" si="80"/>
        <v>0</v>
      </c>
      <c r="AB168" s="410"/>
      <c r="AC168" s="410"/>
      <c r="AD168" s="410"/>
      <c r="AE168" s="410"/>
      <c r="AF168" s="410"/>
      <c r="AG168" s="410"/>
      <c r="AH168" s="410"/>
      <c r="AI168" s="410"/>
      <c r="AJ168" s="410"/>
      <c r="AK168" s="410"/>
      <c r="AL168" s="410"/>
      <c r="AM168" s="296">
        <f>SUM(Y168:AL168)</f>
        <v>1</v>
      </c>
    </row>
    <row r="169" spans="1:39" ht="15.5" outlineLevel="1">
      <c r="B169" s="294" t="s">
        <v>244</v>
      </c>
      <c r="C169" s="291" t="s">
        <v>163</v>
      </c>
      <c r="D169" s="295">
        <f>SUMIFS('7.  Persistence Report'!AR$27:AR$500,'7.  Persistence Report'!$D$27:$D$500,$B168,'7.  Persistence Report'!$C$27:$C$500,"&lt;&gt;Pre-2011 Programs Completed in 2011",'7.  Persistence Report'!$J$27:$J$500,"Adjustment",'7.  Persistence Report'!$H$27:$H$500,"2012")</f>
        <v>0</v>
      </c>
      <c r="E169" s="295">
        <f>SUMIFS('7.  Persistence Report'!AS$27:AS$500,'7.  Persistence Report'!$D$27:$D$500,$B168,'7.  Persistence Report'!$C$27:$C$500,"&lt;&gt;Pre-2011 Programs Completed in 2011",'7.  Persistence Report'!$J$27:$J$500,"Adjustment",'7.  Persistence Report'!$H$27:$H$500,"2012")</f>
        <v>0</v>
      </c>
      <c r="F169" s="295">
        <f>SUMIFS('7.  Persistence Report'!AT$27:AT$500,'7.  Persistence Report'!$D$27:$D$500,$B168,'7.  Persistence Report'!$C$27:$C$500,"&lt;&gt;Pre-2011 Programs Completed in 2011",'7.  Persistence Report'!$J$27:$J$500,"Adjustment",'7.  Persistence Report'!$H$27:$H$500,"2012")</f>
        <v>0</v>
      </c>
      <c r="G169" s="295">
        <f>SUMIFS('7.  Persistence Report'!AU$27:AU$500,'7.  Persistence Report'!$D$27:$D$500,$B168,'7.  Persistence Report'!$C$27:$C$500,"&lt;&gt;Pre-2011 Programs Completed in 2011",'7.  Persistence Report'!$J$27:$J$500,"Adjustment",'7.  Persistence Report'!$H$27:$H$500,"2012")</f>
        <v>0</v>
      </c>
      <c r="H169" s="295">
        <f>SUMIFS('7.  Persistence Report'!AV$27:AV$500,'7.  Persistence Report'!$D$27:$D$500,$B168,'7.  Persistence Report'!$C$27:$C$500,"&lt;&gt;Pre-2011 Programs Completed in 2011",'7.  Persistence Report'!$J$27:$J$500,"Adjustment",'7.  Persistence Report'!$H$27:$H$500,"2012")</f>
        <v>0</v>
      </c>
      <c r="I169" s="295">
        <f>SUMIFS('7.  Persistence Report'!AW$27:AW$500,'7.  Persistence Report'!$D$27:$D$500,$B168,'7.  Persistence Report'!$C$27:$C$500,"&lt;&gt;Pre-2011 Programs Completed in 2011",'7.  Persistence Report'!$J$27:$J$500,"Adjustment",'7.  Persistence Report'!$H$27:$H$500,"2012")</f>
        <v>0</v>
      </c>
      <c r="J169" s="295">
        <f>SUMIFS('7.  Persistence Report'!AX$27:AX$500,'7.  Persistence Report'!$D$27:$D$500,$B168,'7.  Persistence Report'!$C$27:$C$500,"&lt;&gt;Pre-2011 Programs Completed in 2011",'7.  Persistence Report'!$J$27:$J$500,"Adjustment",'7.  Persistence Report'!$H$27:$H$500,"2012")</f>
        <v>0</v>
      </c>
      <c r="K169" s="295">
        <f>SUMIFS('7.  Persistence Report'!AY$27:AY$500,'7.  Persistence Report'!$D$27:$D$500,$B168,'7.  Persistence Report'!$C$27:$C$500,"&lt;&gt;Pre-2011 Programs Completed in 2011",'7.  Persistence Report'!$J$27:$J$500,"Adjustment",'7.  Persistence Report'!$H$27:$H$500,"2012")</f>
        <v>0</v>
      </c>
      <c r="L169" s="295">
        <f>SUMIFS('7.  Persistence Report'!AZ$27:AZ$500,'7.  Persistence Report'!$D$27:$D$500,$B168,'7.  Persistence Report'!$C$27:$C$500,"&lt;&gt;Pre-2011 Programs Completed in 2011",'7.  Persistence Report'!$J$27:$J$500,"Adjustment",'7.  Persistence Report'!$H$27:$H$500,"2012")</f>
        <v>0</v>
      </c>
      <c r="M169" s="295">
        <f>SUMIFS('7.  Persistence Report'!BA$27:BA$500,'7.  Persistence Report'!$D$27:$D$500,$B168,'7.  Persistence Report'!$C$27:$C$500,"&lt;&gt;Pre-2011 Programs Completed in 2011",'7.  Persistence Report'!$J$27:$J$500,"Adjustment",'7.  Persistence Report'!$H$27:$H$500,"2012")</f>
        <v>0</v>
      </c>
      <c r="N169" s="291"/>
      <c r="O169" s="295">
        <f>SUMIFS('7.  Persistence Report'!M$27:M$500,'7.  Persistence Report'!$D$27:$D$500,$B168,'7.  Persistence Report'!$C$27:$C$500,"&lt;&gt;Pre-2011 Programs Completed in 2011",'7.  Persistence Report'!$J$27:$J$500,"Adjustment",'7.  Persistence Report'!$H$27:$H$500,"2012")</f>
        <v>0</v>
      </c>
      <c r="P169" s="295">
        <f>SUMIFS('7.  Persistence Report'!N$27:N$500,'7.  Persistence Report'!$D$27:$D$500,$B168,'7.  Persistence Report'!$C$27:$C$500,"&lt;&gt;Pre-2011 Programs Completed in 2011",'7.  Persistence Report'!$J$27:$J$500,"Adjustment",'7.  Persistence Report'!$H$27:$H$500,"2012")</f>
        <v>0</v>
      </c>
      <c r="Q169" s="295">
        <f>SUMIFS('7.  Persistence Report'!O$27:O$500,'7.  Persistence Report'!$D$27:$D$500,$B168,'7.  Persistence Report'!$C$27:$C$500,"&lt;&gt;Pre-2011 Programs Completed in 2011",'7.  Persistence Report'!$J$27:$J$500,"Adjustment",'7.  Persistence Report'!$H$27:$H$500,"2012")</f>
        <v>2049.2260000000001</v>
      </c>
      <c r="R169" s="295">
        <f>SUMIFS('7.  Persistence Report'!P$27:P$500,'7.  Persistence Report'!$D$27:$D$500,$B168,'7.  Persistence Report'!$C$27:$C$500,"&lt;&gt;Pre-2011 Programs Completed in 2011",'7.  Persistence Report'!$J$27:$J$500,"Adjustment",'7.  Persistence Report'!$H$27:$H$500,"2012")</f>
        <v>0</v>
      </c>
      <c r="S169" s="295">
        <f>SUMIFS('7.  Persistence Report'!Q$27:Q$500,'7.  Persistence Report'!$D$27:$D$500,$B168,'7.  Persistence Report'!$C$27:$C$500,"&lt;&gt;Pre-2011 Programs Completed in 2011",'7.  Persistence Report'!$J$27:$J$500,"Adjustment",'7.  Persistence Report'!$H$27:$H$500,"2012")</f>
        <v>0</v>
      </c>
      <c r="T169" s="295">
        <f>SUMIFS('7.  Persistence Report'!R$27:R$500,'7.  Persistence Report'!$D$27:$D$500,$B168,'7.  Persistence Report'!$C$27:$C$500,"&lt;&gt;Pre-2011 Programs Completed in 2011",'7.  Persistence Report'!$J$27:$J$500,"Adjustment",'7.  Persistence Report'!$H$27:$H$500,"2012")</f>
        <v>0</v>
      </c>
      <c r="U169" s="295">
        <f>SUMIFS('7.  Persistence Report'!S$27:S$500,'7.  Persistence Report'!$D$27:$D$500,$B168,'7.  Persistence Report'!$C$27:$C$500,"&lt;&gt;Pre-2011 Programs Completed in 2011",'7.  Persistence Report'!$J$27:$J$500,"Adjustment",'7.  Persistence Report'!$H$27:$H$500,"2012")</f>
        <v>0</v>
      </c>
      <c r="V169" s="295">
        <f>SUMIFS('7.  Persistence Report'!T$27:T$500,'7.  Persistence Report'!$D$27:$D$500,$B168,'7.  Persistence Report'!$C$27:$C$500,"&lt;&gt;Pre-2011 Programs Completed in 2011",'7.  Persistence Report'!$J$27:$J$500,"Adjustment",'7.  Persistence Report'!$H$27:$H$500,"2012")</f>
        <v>0</v>
      </c>
      <c r="W169" s="295">
        <f>SUMIFS('7.  Persistence Report'!U$27:U$500,'7.  Persistence Report'!$D$27:$D$500,$B168,'7.  Persistence Report'!$C$27:$C$500,"&lt;&gt;Pre-2011 Programs Completed in 2011",'7.  Persistence Report'!$J$27:$J$500,"Adjustment",'7.  Persistence Report'!$H$27:$H$500,"2012")</f>
        <v>0</v>
      </c>
      <c r="X169" s="295">
        <f>SUMIFS('7.  Persistence Report'!V$27:V$500,'7.  Persistence Report'!$D$27:$D$500,$B168,'7.  Persistence Report'!$C$27:$C$500,"&lt;&gt;Pre-2011 Programs Completed in 2011",'7.  Persistence Report'!$J$27:$J$500,"Adjustment",'7.  Persistence Report'!$H$27:$H$500,"2012")</f>
        <v>0</v>
      </c>
      <c r="Y169" s="411">
        <f>Y168</f>
        <v>1</v>
      </c>
      <c r="Z169" s="411">
        <f>Z168</f>
        <v>0</v>
      </c>
      <c r="AA169" s="411">
        <f t="shared" ref="AA169:AL169" si="81">AA168</f>
        <v>0</v>
      </c>
      <c r="AB169" s="411">
        <f t="shared" si="81"/>
        <v>0</v>
      </c>
      <c r="AC169" s="411">
        <f t="shared" si="81"/>
        <v>0</v>
      </c>
      <c r="AD169" s="411">
        <f t="shared" si="81"/>
        <v>0</v>
      </c>
      <c r="AE169" s="411">
        <f t="shared" si="81"/>
        <v>0</v>
      </c>
      <c r="AF169" s="411">
        <f t="shared" si="81"/>
        <v>0</v>
      </c>
      <c r="AG169" s="411">
        <f t="shared" si="81"/>
        <v>0</v>
      </c>
      <c r="AH169" s="411">
        <f t="shared" si="81"/>
        <v>0</v>
      </c>
      <c r="AI169" s="411">
        <f t="shared" si="81"/>
        <v>0</v>
      </c>
      <c r="AJ169" s="411">
        <f t="shared" si="81"/>
        <v>0</v>
      </c>
      <c r="AK169" s="411">
        <f t="shared" si="81"/>
        <v>0</v>
      </c>
      <c r="AL169" s="411">
        <f t="shared" si="81"/>
        <v>0</v>
      </c>
      <c r="AM169" s="504"/>
    </row>
    <row r="170" spans="1:39" ht="15.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5" outlineLevel="1">
      <c r="A171" s="508">
        <v>8</v>
      </c>
      <c r="B171" s="294" t="s">
        <v>485</v>
      </c>
      <c r="C171" s="291" t="s">
        <v>25</v>
      </c>
      <c r="D171" s="295">
        <f>SUMIFS('7.  Persistence Report'!AR$27:AR$500,'7.  Persistence Report'!$D$27:$D$500,$B171,'7.  Persistence Report'!$C$27:$C$500,"&lt;&gt;Pre-2011 Programs Completed in 2011",'7.  Persistence Report'!$J$27:$J$500,"&lt;&gt;Adjustment",'7.  Persistence Report'!$H$27:$H$500,"2012")</f>
        <v>0</v>
      </c>
      <c r="E171" s="295">
        <f>SUMIFS('7.  Persistence Report'!AS$27:AS$500,'7.  Persistence Report'!$D$27:$D$500,$B171,'7.  Persistence Report'!$C$27:$C$500,"&lt;&gt;Pre-2011 Programs Completed in 2011",'7.  Persistence Report'!$J$27:$J$500,"&lt;&gt;Adjustment",'7.  Persistence Report'!$H$27:$H$500,"2012")</f>
        <v>0</v>
      </c>
      <c r="F171" s="295">
        <f>SUMIFS('7.  Persistence Report'!AT$27:AT$500,'7.  Persistence Report'!$D$27:$D$500,$B171,'7.  Persistence Report'!$C$27:$C$500,"&lt;&gt;Pre-2011 Programs Completed in 2011",'7.  Persistence Report'!$J$27:$J$500,"&lt;&gt;Adjustment",'7.  Persistence Report'!$H$27:$H$500,"2012")</f>
        <v>0</v>
      </c>
      <c r="G171" s="295">
        <f>SUMIFS('7.  Persistence Report'!AU$27:AU$500,'7.  Persistence Report'!$D$27:$D$500,$B171,'7.  Persistence Report'!$C$27:$C$500,"&lt;&gt;Pre-2011 Programs Completed in 2011",'7.  Persistence Report'!$J$27:$J$500,"&lt;&gt;Adjustment",'7.  Persistence Report'!$H$27:$H$500,"2012")</f>
        <v>0</v>
      </c>
      <c r="H171" s="295">
        <f>SUMIFS('7.  Persistence Report'!AV$27:AV$500,'7.  Persistence Report'!$D$27:$D$500,$B171,'7.  Persistence Report'!$C$27:$C$500,"&lt;&gt;Pre-2011 Programs Completed in 2011",'7.  Persistence Report'!$J$27:$J$500,"&lt;&gt;Adjustment",'7.  Persistence Report'!$H$27:$H$500,"2012")</f>
        <v>0</v>
      </c>
      <c r="I171" s="295">
        <f>SUMIFS('7.  Persistence Report'!AW$27:AW$500,'7.  Persistence Report'!$D$27:$D$500,$B171,'7.  Persistence Report'!$C$27:$C$500,"&lt;&gt;Pre-2011 Programs Completed in 2011",'7.  Persistence Report'!$J$27:$J$500,"&lt;&gt;Adjustment",'7.  Persistence Report'!$H$27:$H$500,"2012")</f>
        <v>0</v>
      </c>
      <c r="J171" s="295">
        <f>SUMIFS('7.  Persistence Report'!AX$27:AX$500,'7.  Persistence Report'!$D$27:$D$500,$B171,'7.  Persistence Report'!$C$27:$C$500,"&lt;&gt;Pre-2011 Programs Completed in 2011",'7.  Persistence Report'!$J$27:$J$500,"&lt;&gt;Adjustment",'7.  Persistence Report'!$H$27:$H$500,"2012")</f>
        <v>0</v>
      </c>
      <c r="K171" s="295">
        <f>SUMIFS('7.  Persistence Report'!AY$27:AY$500,'7.  Persistence Report'!$D$27:$D$500,$B171,'7.  Persistence Report'!$C$27:$C$500,"&lt;&gt;Pre-2011 Programs Completed in 2011",'7.  Persistence Report'!$J$27:$J$500,"&lt;&gt;Adjustment",'7.  Persistence Report'!$H$27:$H$500,"2012")</f>
        <v>0</v>
      </c>
      <c r="L171" s="295">
        <f>SUMIFS('7.  Persistence Report'!AZ$27:AZ$500,'7.  Persistence Report'!$D$27:$D$500,$B171,'7.  Persistence Report'!$C$27:$C$500,"&lt;&gt;Pre-2011 Programs Completed in 2011",'7.  Persistence Report'!$J$27:$J$500,"&lt;&gt;Adjustment",'7.  Persistence Report'!$H$27:$H$500,"2012")</f>
        <v>0</v>
      </c>
      <c r="M171" s="295">
        <f>SUMIFS('7.  Persistence Report'!BA$27:BA$500,'7.  Persistence Report'!$D$27:$D$500,$B171,'7.  Persistence Report'!$C$27:$C$500,"&lt;&gt;Pre-2011 Programs Completed in 2011",'7.  Persistence Report'!$J$27:$J$500,"&lt;&gt;Adjustment",'7.  Persistence Report'!$H$27:$H$500,"2012")</f>
        <v>0</v>
      </c>
      <c r="N171" s="291"/>
      <c r="O171" s="295">
        <f>SUMIFS('7.  Persistence Report'!M$27:M$500,'7.  Persistence Report'!$D$27:$D$500,$B171,'7.  Persistence Report'!$C$27:$C$500,"&lt;&gt;Pre-2011 Programs Completed in 2011",'7.  Persistence Report'!$J$27:$J$500,"&lt;&gt;Adjustment",'7.  Persistence Report'!$H$27:$H$500,"2012")</f>
        <v>0</v>
      </c>
      <c r="P171" s="295">
        <f>SUMIFS('7.  Persistence Report'!N$27:N$500,'7.  Persistence Report'!$D$27:$D$500,$B171,'7.  Persistence Report'!$C$27:$C$500,"&lt;&gt;Pre-2011 Programs Completed in 2011",'7.  Persistence Report'!$J$27:$J$500,"&lt;&gt;Adjustment",'7.  Persistence Report'!$H$27:$H$500,"2012")</f>
        <v>0</v>
      </c>
      <c r="Q171" s="295">
        <f>SUMIFS('7.  Persistence Report'!O$27:O$500,'7.  Persistence Report'!$D$27:$D$500,$B171,'7.  Persistence Report'!$C$27:$C$500,"&lt;&gt;Pre-2011 Programs Completed in 2011",'7.  Persistence Report'!$J$27:$J$500,"&lt;&gt;Adjustment",'7.  Persistence Report'!$H$27:$H$500,"2012")</f>
        <v>0</v>
      </c>
      <c r="R171" s="295">
        <f>SUMIFS('7.  Persistence Report'!P$27:P$500,'7.  Persistence Report'!$D$27:$D$500,$B171,'7.  Persistence Report'!$C$27:$C$500,"&lt;&gt;Pre-2011 Programs Completed in 2011",'7.  Persistence Report'!$J$27:$J$500,"&lt;&gt;Adjustment",'7.  Persistence Report'!$H$27:$H$500,"2012")</f>
        <v>0</v>
      </c>
      <c r="S171" s="295">
        <f>SUMIFS('7.  Persistence Report'!Q$27:Q$500,'7.  Persistence Report'!$D$27:$D$500,$B171,'7.  Persistence Report'!$C$27:$C$500,"&lt;&gt;Pre-2011 Programs Completed in 2011",'7.  Persistence Report'!$J$27:$J$500,"&lt;&gt;Adjustment",'7.  Persistence Report'!$H$27:$H$500,"2012")</f>
        <v>0</v>
      </c>
      <c r="T171" s="295">
        <f>SUMIFS('7.  Persistence Report'!R$27:R$500,'7.  Persistence Report'!$D$27:$D$500,$B171,'7.  Persistence Report'!$C$27:$C$500,"&lt;&gt;Pre-2011 Programs Completed in 2011",'7.  Persistence Report'!$J$27:$J$500,"&lt;&gt;Adjustment",'7.  Persistence Report'!$H$27:$H$500,"2012")</f>
        <v>0</v>
      </c>
      <c r="U171" s="295">
        <f>SUMIFS('7.  Persistence Report'!S$27:S$500,'7.  Persistence Report'!$D$27:$D$500,$B171,'7.  Persistence Report'!$C$27:$C$500,"&lt;&gt;Pre-2011 Programs Completed in 2011",'7.  Persistence Report'!$J$27:$J$500,"&lt;&gt;Adjustment",'7.  Persistence Report'!$H$27:$H$500,"2012")</f>
        <v>0</v>
      </c>
      <c r="V171" s="295">
        <f>SUMIFS('7.  Persistence Report'!T$27:T$500,'7.  Persistence Report'!$D$27:$D$500,$B171,'7.  Persistence Report'!$C$27:$C$500,"&lt;&gt;Pre-2011 Programs Completed in 2011",'7.  Persistence Report'!$J$27:$J$500,"&lt;&gt;Adjustment",'7.  Persistence Report'!$H$27:$H$500,"2012")</f>
        <v>0</v>
      </c>
      <c r="W171" s="295">
        <f>SUMIFS('7.  Persistence Report'!U$27:U$500,'7.  Persistence Report'!$D$27:$D$500,$B171,'7.  Persistence Report'!$C$27:$C$500,"&lt;&gt;Pre-2011 Programs Completed in 2011",'7.  Persistence Report'!$J$27:$J$500,"&lt;&gt;Adjustment",'7.  Persistence Report'!$H$27:$H$500,"2012")</f>
        <v>0</v>
      </c>
      <c r="X171" s="295">
        <f>SUMIFS('7.  Persistence Report'!V$27:V$500,'7.  Persistence Report'!$D$27:$D$500,$B171,'7.  Persistence Report'!$C$27:$C$500,"&lt;&gt;Pre-2011 Programs Completed in 2011",'7.  Persistence Report'!$J$27:$J$500,"&lt;&gt;Adjustment",'7.  Persistence Report'!$H$27:$H$500,"2012")</f>
        <v>0</v>
      </c>
      <c r="Y171" s="410">
        <f>+Y300</f>
        <v>1</v>
      </c>
      <c r="Z171" s="410">
        <f t="shared" ref="Z171:AA171" si="82">+Z300</f>
        <v>0</v>
      </c>
      <c r="AA171" s="410">
        <f t="shared" si="82"/>
        <v>0</v>
      </c>
      <c r="AB171" s="410"/>
      <c r="AC171" s="410"/>
      <c r="AD171" s="410"/>
      <c r="AE171" s="410"/>
      <c r="AF171" s="410"/>
      <c r="AG171" s="410"/>
      <c r="AH171" s="410"/>
      <c r="AI171" s="410"/>
      <c r="AJ171" s="410"/>
      <c r="AK171" s="410"/>
      <c r="AL171" s="410"/>
      <c r="AM171" s="296">
        <f>SUM(Y171:AL171)</f>
        <v>1</v>
      </c>
    </row>
    <row r="172" spans="1:39" s="283" customFormat="1" ht="15.5" outlineLevel="1">
      <c r="A172" s="508"/>
      <c r="B172" s="294" t="s">
        <v>244</v>
      </c>
      <c r="C172" s="291" t="s">
        <v>163</v>
      </c>
      <c r="D172" s="295">
        <f>SUMIFS('7.  Persistence Report'!AR$27:AR$500,'7.  Persistence Report'!$D$27:$D$500,$B171,'7.  Persistence Report'!$C$27:$C$500,"&lt;&gt;Pre-2011 Programs Completed in 2011",'7.  Persistence Report'!$J$27:$J$500,"Adjustment",'7.  Persistence Report'!$H$27:$H$500,"2012")</f>
        <v>0</v>
      </c>
      <c r="E172" s="295">
        <f>SUMIFS('7.  Persistence Report'!AS$27:AS$500,'7.  Persistence Report'!$D$27:$D$500,$B171,'7.  Persistence Report'!$C$27:$C$500,"&lt;&gt;Pre-2011 Programs Completed in 2011",'7.  Persistence Report'!$J$27:$J$500,"Adjustment",'7.  Persistence Report'!$H$27:$H$500,"2012")</f>
        <v>0</v>
      </c>
      <c r="F172" s="295">
        <f>SUMIFS('7.  Persistence Report'!AT$27:AT$500,'7.  Persistence Report'!$D$27:$D$500,$B171,'7.  Persistence Report'!$C$27:$C$500,"&lt;&gt;Pre-2011 Programs Completed in 2011",'7.  Persistence Report'!$J$27:$J$500,"Adjustment",'7.  Persistence Report'!$H$27:$H$500,"2012")</f>
        <v>0</v>
      </c>
      <c r="G172" s="295">
        <f>SUMIFS('7.  Persistence Report'!AU$27:AU$500,'7.  Persistence Report'!$D$27:$D$500,$B171,'7.  Persistence Report'!$C$27:$C$500,"&lt;&gt;Pre-2011 Programs Completed in 2011",'7.  Persistence Report'!$J$27:$J$500,"Adjustment",'7.  Persistence Report'!$H$27:$H$500,"2012")</f>
        <v>0</v>
      </c>
      <c r="H172" s="295">
        <f>SUMIFS('7.  Persistence Report'!AV$27:AV$500,'7.  Persistence Report'!$D$27:$D$500,$B171,'7.  Persistence Report'!$C$27:$C$500,"&lt;&gt;Pre-2011 Programs Completed in 2011",'7.  Persistence Report'!$J$27:$J$500,"Adjustment",'7.  Persistence Report'!$H$27:$H$500,"2012")</f>
        <v>0</v>
      </c>
      <c r="I172" s="295">
        <f>SUMIFS('7.  Persistence Report'!AW$27:AW$500,'7.  Persistence Report'!$D$27:$D$500,$B171,'7.  Persistence Report'!$C$27:$C$500,"&lt;&gt;Pre-2011 Programs Completed in 2011",'7.  Persistence Report'!$J$27:$J$500,"Adjustment",'7.  Persistence Report'!$H$27:$H$500,"2012")</f>
        <v>0</v>
      </c>
      <c r="J172" s="295">
        <f>SUMIFS('7.  Persistence Report'!AX$27:AX$500,'7.  Persistence Report'!$D$27:$D$500,$B171,'7.  Persistence Report'!$C$27:$C$500,"&lt;&gt;Pre-2011 Programs Completed in 2011",'7.  Persistence Report'!$J$27:$J$500,"Adjustment",'7.  Persistence Report'!$H$27:$H$500,"2012")</f>
        <v>0</v>
      </c>
      <c r="K172" s="295">
        <f>SUMIFS('7.  Persistence Report'!AY$27:AY$500,'7.  Persistence Report'!$D$27:$D$500,$B171,'7.  Persistence Report'!$C$27:$C$500,"&lt;&gt;Pre-2011 Programs Completed in 2011",'7.  Persistence Report'!$J$27:$J$500,"Adjustment",'7.  Persistence Report'!$H$27:$H$500,"2012")</f>
        <v>0</v>
      </c>
      <c r="L172" s="295">
        <f>SUMIFS('7.  Persistence Report'!AZ$27:AZ$500,'7.  Persistence Report'!$D$27:$D$500,$B171,'7.  Persistence Report'!$C$27:$C$500,"&lt;&gt;Pre-2011 Programs Completed in 2011",'7.  Persistence Report'!$J$27:$J$500,"Adjustment",'7.  Persistence Report'!$H$27:$H$500,"2012")</f>
        <v>0</v>
      </c>
      <c r="M172" s="295">
        <f>SUMIFS('7.  Persistence Report'!BA$27:BA$500,'7.  Persistence Report'!$D$27:$D$500,$B171,'7.  Persistence Report'!$C$27:$C$500,"&lt;&gt;Pre-2011 Programs Completed in 2011",'7.  Persistence Report'!$J$27:$J$500,"Adjustment",'7.  Persistence Report'!$H$27:$H$500,"2012")</f>
        <v>0</v>
      </c>
      <c r="N172" s="291"/>
      <c r="O172" s="295">
        <f>SUMIFS('7.  Persistence Report'!M$27:M$500,'7.  Persistence Report'!$D$27:$D$500,$B171,'7.  Persistence Report'!$C$27:$C$500,"&lt;&gt;Pre-2011 Programs Completed in 2011",'7.  Persistence Report'!$J$27:$J$500,"Adjustment",'7.  Persistence Report'!$H$27:$H$500,"2012")</f>
        <v>0</v>
      </c>
      <c r="P172" s="295">
        <f>SUMIFS('7.  Persistence Report'!N$27:N$500,'7.  Persistence Report'!$D$27:$D$500,$B171,'7.  Persistence Report'!$C$27:$C$500,"&lt;&gt;Pre-2011 Programs Completed in 2011",'7.  Persistence Report'!$J$27:$J$500,"Adjustment",'7.  Persistence Report'!$H$27:$H$500,"2012")</f>
        <v>0</v>
      </c>
      <c r="Q172" s="295">
        <f>SUMIFS('7.  Persistence Report'!O$27:O$500,'7.  Persistence Report'!$D$27:$D$500,$B171,'7.  Persistence Report'!$C$27:$C$500,"&lt;&gt;Pre-2011 Programs Completed in 2011",'7.  Persistence Report'!$J$27:$J$500,"Adjustment",'7.  Persistence Report'!$H$27:$H$500,"2012")</f>
        <v>0</v>
      </c>
      <c r="R172" s="295">
        <f>SUMIFS('7.  Persistence Report'!P$27:P$500,'7.  Persistence Report'!$D$27:$D$500,$B171,'7.  Persistence Report'!$C$27:$C$500,"&lt;&gt;Pre-2011 Programs Completed in 2011",'7.  Persistence Report'!$J$27:$J$500,"Adjustment",'7.  Persistence Report'!$H$27:$H$500,"2012")</f>
        <v>0</v>
      </c>
      <c r="S172" s="295">
        <f>SUMIFS('7.  Persistence Report'!Q$27:Q$500,'7.  Persistence Report'!$D$27:$D$500,$B171,'7.  Persistence Report'!$C$27:$C$500,"&lt;&gt;Pre-2011 Programs Completed in 2011",'7.  Persistence Report'!$J$27:$J$500,"Adjustment",'7.  Persistence Report'!$H$27:$H$500,"2012")</f>
        <v>0</v>
      </c>
      <c r="T172" s="295">
        <f>SUMIFS('7.  Persistence Report'!R$27:R$500,'7.  Persistence Report'!$D$27:$D$500,$B171,'7.  Persistence Report'!$C$27:$C$500,"&lt;&gt;Pre-2011 Programs Completed in 2011",'7.  Persistence Report'!$J$27:$J$500,"Adjustment",'7.  Persistence Report'!$H$27:$H$500,"2012")</f>
        <v>0</v>
      </c>
      <c r="U172" s="295">
        <f>SUMIFS('7.  Persistence Report'!S$27:S$500,'7.  Persistence Report'!$D$27:$D$500,$B171,'7.  Persistence Report'!$C$27:$C$500,"&lt;&gt;Pre-2011 Programs Completed in 2011",'7.  Persistence Report'!$J$27:$J$500,"Adjustment",'7.  Persistence Report'!$H$27:$H$500,"2012")</f>
        <v>0</v>
      </c>
      <c r="V172" s="295">
        <f>SUMIFS('7.  Persistence Report'!T$27:T$500,'7.  Persistence Report'!$D$27:$D$500,$B171,'7.  Persistence Report'!$C$27:$C$500,"&lt;&gt;Pre-2011 Programs Completed in 2011",'7.  Persistence Report'!$J$27:$J$500,"Adjustment",'7.  Persistence Report'!$H$27:$H$500,"2012")</f>
        <v>0</v>
      </c>
      <c r="W172" s="295">
        <f>SUMIFS('7.  Persistence Report'!U$27:U$500,'7.  Persistence Report'!$D$27:$D$500,$B171,'7.  Persistence Report'!$C$27:$C$500,"&lt;&gt;Pre-2011 Programs Completed in 2011",'7.  Persistence Report'!$J$27:$J$500,"Adjustment",'7.  Persistence Report'!$H$27:$H$500,"2012")</f>
        <v>0</v>
      </c>
      <c r="X172" s="295">
        <f>SUMIFS('7.  Persistence Report'!V$27:V$500,'7.  Persistence Report'!$D$27:$D$500,$B171,'7.  Persistence Report'!$C$27:$C$500,"&lt;&gt;Pre-2011 Programs Completed in 2011",'7.  Persistence Report'!$J$27:$J$500,"Adjustment",'7.  Persistence Report'!$H$27:$H$500,"2012")</f>
        <v>0</v>
      </c>
      <c r="Y172" s="411">
        <f>Y171</f>
        <v>1</v>
      </c>
      <c r="Z172" s="411">
        <f>Z171</f>
        <v>0</v>
      </c>
      <c r="AA172" s="411">
        <f t="shared" ref="AA172:AL172" si="83">AA171</f>
        <v>0</v>
      </c>
      <c r="AB172" s="411">
        <f t="shared" si="83"/>
        <v>0</v>
      </c>
      <c r="AC172" s="411">
        <f t="shared" si="83"/>
        <v>0</v>
      </c>
      <c r="AD172" s="411">
        <f t="shared" si="83"/>
        <v>0</v>
      </c>
      <c r="AE172" s="411">
        <f t="shared" si="83"/>
        <v>0</v>
      </c>
      <c r="AF172" s="411">
        <f t="shared" si="83"/>
        <v>0</v>
      </c>
      <c r="AG172" s="411">
        <f t="shared" si="83"/>
        <v>0</v>
      </c>
      <c r="AH172" s="411">
        <f t="shared" si="83"/>
        <v>0</v>
      </c>
      <c r="AI172" s="411">
        <f t="shared" si="83"/>
        <v>0</v>
      </c>
      <c r="AJ172" s="411">
        <f t="shared" si="83"/>
        <v>0</v>
      </c>
      <c r="AK172" s="411">
        <f t="shared" si="83"/>
        <v>0</v>
      </c>
      <c r="AL172" s="411">
        <f t="shared" si="83"/>
        <v>0</v>
      </c>
      <c r="AM172" s="504"/>
    </row>
    <row r="173" spans="1:39" s="283" customFormat="1" ht="15.5" outlineLevel="1">
      <c r="A173" s="508"/>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5" outlineLevel="1">
      <c r="A174" s="508">
        <v>9</v>
      </c>
      <c r="B174" s="294" t="s">
        <v>7</v>
      </c>
      <c r="C174" s="291" t="s">
        <v>25</v>
      </c>
      <c r="D174" s="295">
        <f>SUMIFS('7.  Persistence Report'!AR$27:AR$500,'7.  Persistence Report'!$D$27:$D$500,$B174,'7.  Persistence Report'!$C$27:$C$500,"&lt;&gt;Pre-2011 Programs Completed in 2011",'7.  Persistence Report'!$J$27:$J$500,"&lt;&gt;Adjustment",'7.  Persistence Report'!$H$27:$H$500,"2012")</f>
        <v>0</v>
      </c>
      <c r="E174" s="295">
        <f>SUMIFS('7.  Persistence Report'!AS$27:AS$500,'7.  Persistence Report'!$D$27:$D$500,$B174,'7.  Persistence Report'!$C$27:$C$500,"&lt;&gt;Pre-2011 Programs Completed in 2011",'7.  Persistence Report'!$J$27:$J$500,"&lt;&gt;Adjustment",'7.  Persistence Report'!$H$27:$H$500,"2012")</f>
        <v>0</v>
      </c>
      <c r="F174" s="295">
        <f>SUMIFS('7.  Persistence Report'!AT$27:AT$500,'7.  Persistence Report'!$D$27:$D$500,$B174,'7.  Persistence Report'!$C$27:$C$500,"&lt;&gt;Pre-2011 Programs Completed in 2011",'7.  Persistence Report'!$J$27:$J$500,"&lt;&gt;Adjustment",'7.  Persistence Report'!$H$27:$H$500,"2012")</f>
        <v>0</v>
      </c>
      <c r="G174" s="295">
        <f>SUMIFS('7.  Persistence Report'!AU$27:AU$500,'7.  Persistence Report'!$D$27:$D$500,$B174,'7.  Persistence Report'!$C$27:$C$500,"&lt;&gt;Pre-2011 Programs Completed in 2011",'7.  Persistence Report'!$J$27:$J$500,"&lt;&gt;Adjustment",'7.  Persistence Report'!$H$27:$H$500,"2012")</f>
        <v>0</v>
      </c>
      <c r="H174" s="295">
        <f>SUMIFS('7.  Persistence Report'!AV$27:AV$500,'7.  Persistence Report'!$D$27:$D$500,$B174,'7.  Persistence Report'!$C$27:$C$500,"&lt;&gt;Pre-2011 Programs Completed in 2011",'7.  Persistence Report'!$J$27:$J$500,"&lt;&gt;Adjustment",'7.  Persistence Report'!$H$27:$H$500,"2012")</f>
        <v>0</v>
      </c>
      <c r="I174" s="295">
        <f>SUMIFS('7.  Persistence Report'!AW$27:AW$500,'7.  Persistence Report'!$D$27:$D$500,$B174,'7.  Persistence Report'!$C$27:$C$500,"&lt;&gt;Pre-2011 Programs Completed in 2011",'7.  Persistence Report'!$J$27:$J$500,"&lt;&gt;Adjustment",'7.  Persistence Report'!$H$27:$H$500,"2012")</f>
        <v>0</v>
      </c>
      <c r="J174" s="295">
        <f>SUMIFS('7.  Persistence Report'!AX$27:AX$500,'7.  Persistence Report'!$D$27:$D$500,$B174,'7.  Persistence Report'!$C$27:$C$500,"&lt;&gt;Pre-2011 Programs Completed in 2011",'7.  Persistence Report'!$J$27:$J$500,"&lt;&gt;Adjustment",'7.  Persistence Report'!$H$27:$H$500,"2012")</f>
        <v>0</v>
      </c>
      <c r="K174" s="295">
        <f>SUMIFS('7.  Persistence Report'!AY$27:AY$500,'7.  Persistence Report'!$D$27:$D$500,$B174,'7.  Persistence Report'!$C$27:$C$500,"&lt;&gt;Pre-2011 Programs Completed in 2011",'7.  Persistence Report'!$J$27:$J$500,"&lt;&gt;Adjustment",'7.  Persistence Report'!$H$27:$H$500,"2012")</f>
        <v>0</v>
      </c>
      <c r="L174" s="295">
        <f>SUMIFS('7.  Persistence Report'!AZ$27:AZ$500,'7.  Persistence Report'!$D$27:$D$500,$B174,'7.  Persistence Report'!$C$27:$C$500,"&lt;&gt;Pre-2011 Programs Completed in 2011",'7.  Persistence Report'!$J$27:$J$500,"&lt;&gt;Adjustment",'7.  Persistence Report'!$H$27:$H$500,"2012")</f>
        <v>0</v>
      </c>
      <c r="M174" s="295">
        <f>SUMIFS('7.  Persistence Report'!BA$27:BA$500,'7.  Persistence Report'!$D$27:$D$500,$B174,'7.  Persistence Report'!$C$27:$C$500,"&lt;&gt;Pre-2011 Programs Completed in 2011",'7.  Persistence Report'!$J$27:$J$500,"&lt;&gt;Adjustment",'7.  Persistence Report'!$H$27:$H$500,"2012")</f>
        <v>0</v>
      </c>
      <c r="N174" s="291"/>
      <c r="O174" s="295">
        <f>SUMIFS('7.  Persistence Report'!M$27:M$500,'7.  Persistence Report'!$D$27:$D$500,$B174,'7.  Persistence Report'!$C$27:$C$500,"&lt;&gt;Pre-2011 Programs Completed in 2011",'7.  Persistence Report'!$J$27:$J$500,"&lt;&gt;Adjustment",'7.  Persistence Report'!$H$27:$H$500,"2012")</f>
        <v>0</v>
      </c>
      <c r="P174" s="295">
        <f>SUMIFS('7.  Persistence Report'!N$27:N$500,'7.  Persistence Report'!$D$27:$D$500,$B174,'7.  Persistence Report'!$C$27:$C$500,"&lt;&gt;Pre-2011 Programs Completed in 2011",'7.  Persistence Report'!$J$27:$J$500,"&lt;&gt;Adjustment",'7.  Persistence Report'!$H$27:$H$500,"2012")</f>
        <v>0</v>
      </c>
      <c r="Q174" s="295">
        <f>SUMIFS('7.  Persistence Report'!O$27:O$500,'7.  Persistence Report'!$D$27:$D$500,$B174,'7.  Persistence Report'!$C$27:$C$500,"&lt;&gt;Pre-2011 Programs Completed in 2011",'7.  Persistence Report'!$J$27:$J$500,"&lt;&gt;Adjustment",'7.  Persistence Report'!$H$27:$H$500,"2012")</f>
        <v>0</v>
      </c>
      <c r="R174" s="295">
        <f>SUMIFS('7.  Persistence Report'!P$27:P$500,'7.  Persistence Report'!$D$27:$D$500,$B174,'7.  Persistence Report'!$C$27:$C$500,"&lt;&gt;Pre-2011 Programs Completed in 2011",'7.  Persistence Report'!$J$27:$J$500,"&lt;&gt;Adjustment",'7.  Persistence Report'!$H$27:$H$500,"2012")</f>
        <v>0</v>
      </c>
      <c r="S174" s="295">
        <f>SUMIFS('7.  Persistence Report'!Q$27:Q$500,'7.  Persistence Report'!$D$27:$D$500,$B174,'7.  Persistence Report'!$C$27:$C$500,"&lt;&gt;Pre-2011 Programs Completed in 2011",'7.  Persistence Report'!$J$27:$J$500,"&lt;&gt;Adjustment",'7.  Persistence Report'!$H$27:$H$500,"2012")</f>
        <v>0</v>
      </c>
      <c r="T174" s="295">
        <f>SUMIFS('7.  Persistence Report'!R$27:R$500,'7.  Persistence Report'!$D$27:$D$500,$B174,'7.  Persistence Report'!$C$27:$C$500,"&lt;&gt;Pre-2011 Programs Completed in 2011",'7.  Persistence Report'!$J$27:$J$500,"&lt;&gt;Adjustment",'7.  Persistence Report'!$H$27:$H$500,"2012")</f>
        <v>0</v>
      </c>
      <c r="U174" s="295">
        <f>SUMIFS('7.  Persistence Report'!S$27:S$500,'7.  Persistence Report'!$D$27:$D$500,$B174,'7.  Persistence Report'!$C$27:$C$500,"&lt;&gt;Pre-2011 Programs Completed in 2011",'7.  Persistence Report'!$J$27:$J$500,"&lt;&gt;Adjustment",'7.  Persistence Report'!$H$27:$H$500,"2012")</f>
        <v>0</v>
      </c>
      <c r="V174" s="295">
        <f>SUMIFS('7.  Persistence Report'!T$27:T$500,'7.  Persistence Report'!$D$27:$D$500,$B174,'7.  Persistence Report'!$C$27:$C$500,"&lt;&gt;Pre-2011 Programs Completed in 2011",'7.  Persistence Report'!$J$27:$J$500,"&lt;&gt;Adjustment",'7.  Persistence Report'!$H$27:$H$500,"2012")</f>
        <v>0</v>
      </c>
      <c r="W174" s="295">
        <f>SUMIFS('7.  Persistence Report'!U$27:U$500,'7.  Persistence Report'!$D$27:$D$500,$B174,'7.  Persistence Report'!$C$27:$C$500,"&lt;&gt;Pre-2011 Programs Completed in 2011",'7.  Persistence Report'!$J$27:$J$500,"&lt;&gt;Adjustment",'7.  Persistence Report'!$H$27:$H$500,"2012")</f>
        <v>0</v>
      </c>
      <c r="X174" s="295">
        <f>SUMIFS('7.  Persistence Report'!V$27:V$500,'7.  Persistence Report'!$D$27:$D$500,$B174,'7.  Persistence Report'!$C$27:$C$500,"&lt;&gt;Pre-2011 Programs Completed in 2011",'7.  Persistence Report'!$J$27:$J$500,"&lt;&gt;Adjustment",'7.  Persistence Report'!$H$27:$H$500,"2012")</f>
        <v>0</v>
      </c>
      <c r="Y174" s="410">
        <f>+Y303</f>
        <v>1</v>
      </c>
      <c r="Z174" s="410">
        <f t="shared" ref="Z174:AA174" si="84">+Z303</f>
        <v>0</v>
      </c>
      <c r="AA174" s="410">
        <f t="shared" si="84"/>
        <v>0</v>
      </c>
      <c r="AB174" s="410"/>
      <c r="AC174" s="410"/>
      <c r="AD174" s="410"/>
      <c r="AE174" s="410"/>
      <c r="AF174" s="410"/>
      <c r="AG174" s="410"/>
      <c r="AH174" s="410"/>
      <c r="AI174" s="410"/>
      <c r="AJ174" s="410"/>
      <c r="AK174" s="410"/>
      <c r="AL174" s="410"/>
      <c r="AM174" s="296">
        <f>SUM(Y174:AL174)</f>
        <v>1</v>
      </c>
    </row>
    <row r="175" spans="1:39" ht="15.5" outlineLevel="1">
      <c r="B175" s="294" t="s">
        <v>244</v>
      </c>
      <c r="C175" s="291" t="s">
        <v>163</v>
      </c>
      <c r="D175" s="295">
        <f>SUMIFS('7.  Persistence Report'!AR$27:AR$500,'7.  Persistence Report'!$D$27:$D$500,$B174,'7.  Persistence Report'!$C$27:$C$500,"&lt;&gt;Pre-2011 Programs Completed in 2011",'7.  Persistence Report'!$J$27:$J$500,"Adjustment",'7.  Persistence Report'!$H$27:$H$500,"2012")</f>
        <v>0</v>
      </c>
      <c r="E175" s="295">
        <f>SUMIFS('7.  Persistence Report'!AS$27:AS$500,'7.  Persistence Report'!$D$27:$D$500,$B174,'7.  Persistence Report'!$C$27:$C$500,"&lt;&gt;Pre-2011 Programs Completed in 2011",'7.  Persistence Report'!$J$27:$J$500,"Adjustment",'7.  Persistence Report'!$H$27:$H$500,"2012")</f>
        <v>0</v>
      </c>
      <c r="F175" s="295">
        <f>SUMIFS('7.  Persistence Report'!AT$27:AT$500,'7.  Persistence Report'!$D$27:$D$500,$B174,'7.  Persistence Report'!$C$27:$C$500,"&lt;&gt;Pre-2011 Programs Completed in 2011",'7.  Persistence Report'!$J$27:$J$500,"Adjustment",'7.  Persistence Report'!$H$27:$H$500,"2012")</f>
        <v>0</v>
      </c>
      <c r="G175" s="295">
        <f>SUMIFS('7.  Persistence Report'!AU$27:AU$500,'7.  Persistence Report'!$D$27:$D$500,$B174,'7.  Persistence Report'!$C$27:$C$500,"&lt;&gt;Pre-2011 Programs Completed in 2011",'7.  Persistence Report'!$J$27:$J$500,"Adjustment",'7.  Persistence Report'!$H$27:$H$500,"2012")</f>
        <v>0</v>
      </c>
      <c r="H175" s="295">
        <f>SUMIFS('7.  Persistence Report'!AV$27:AV$500,'7.  Persistence Report'!$D$27:$D$500,$B174,'7.  Persistence Report'!$C$27:$C$500,"&lt;&gt;Pre-2011 Programs Completed in 2011",'7.  Persistence Report'!$J$27:$J$500,"Adjustment",'7.  Persistence Report'!$H$27:$H$500,"2012")</f>
        <v>0</v>
      </c>
      <c r="I175" s="295">
        <f>SUMIFS('7.  Persistence Report'!AW$27:AW$500,'7.  Persistence Report'!$D$27:$D$500,$B174,'7.  Persistence Report'!$C$27:$C$500,"&lt;&gt;Pre-2011 Programs Completed in 2011",'7.  Persistence Report'!$J$27:$J$500,"Adjustment",'7.  Persistence Report'!$H$27:$H$500,"2012")</f>
        <v>0</v>
      </c>
      <c r="J175" s="295">
        <f>SUMIFS('7.  Persistence Report'!AX$27:AX$500,'7.  Persistence Report'!$D$27:$D$500,$B174,'7.  Persistence Report'!$C$27:$C$500,"&lt;&gt;Pre-2011 Programs Completed in 2011",'7.  Persistence Report'!$J$27:$J$500,"Adjustment",'7.  Persistence Report'!$H$27:$H$500,"2012")</f>
        <v>0</v>
      </c>
      <c r="K175" s="295">
        <f>SUMIFS('7.  Persistence Report'!AY$27:AY$500,'7.  Persistence Report'!$D$27:$D$500,$B174,'7.  Persistence Report'!$C$27:$C$500,"&lt;&gt;Pre-2011 Programs Completed in 2011",'7.  Persistence Report'!$J$27:$J$500,"Adjustment",'7.  Persistence Report'!$H$27:$H$500,"2012")</f>
        <v>0</v>
      </c>
      <c r="L175" s="295">
        <f>SUMIFS('7.  Persistence Report'!AZ$27:AZ$500,'7.  Persistence Report'!$D$27:$D$500,$B174,'7.  Persistence Report'!$C$27:$C$500,"&lt;&gt;Pre-2011 Programs Completed in 2011",'7.  Persistence Report'!$J$27:$J$500,"Adjustment",'7.  Persistence Report'!$H$27:$H$500,"2012")</f>
        <v>0</v>
      </c>
      <c r="M175" s="295">
        <f>SUMIFS('7.  Persistence Report'!BA$27:BA$500,'7.  Persistence Report'!$D$27:$D$500,$B174,'7.  Persistence Report'!$C$27:$C$500,"&lt;&gt;Pre-2011 Programs Completed in 2011",'7.  Persistence Report'!$J$27:$J$500,"Adjustment",'7.  Persistence Report'!$H$27:$H$500,"2012")</f>
        <v>0</v>
      </c>
      <c r="N175" s="291"/>
      <c r="O175" s="295">
        <f>SUMIFS('7.  Persistence Report'!M$27:M$500,'7.  Persistence Report'!$D$27:$D$500,$B174,'7.  Persistence Report'!$C$27:$C$500,"&lt;&gt;Pre-2011 Programs Completed in 2011",'7.  Persistence Report'!$J$27:$J$500,"Adjustment",'7.  Persistence Report'!$H$27:$H$500,"2012")</f>
        <v>0</v>
      </c>
      <c r="P175" s="295">
        <f>SUMIFS('7.  Persistence Report'!N$27:N$500,'7.  Persistence Report'!$D$27:$D$500,$B174,'7.  Persistence Report'!$C$27:$C$500,"&lt;&gt;Pre-2011 Programs Completed in 2011",'7.  Persistence Report'!$J$27:$J$500,"Adjustment",'7.  Persistence Report'!$H$27:$H$500,"2012")</f>
        <v>0</v>
      </c>
      <c r="Q175" s="295">
        <f>SUMIFS('7.  Persistence Report'!O$27:O$500,'7.  Persistence Report'!$D$27:$D$500,$B174,'7.  Persistence Report'!$C$27:$C$500,"&lt;&gt;Pre-2011 Programs Completed in 2011",'7.  Persistence Report'!$J$27:$J$500,"Adjustment",'7.  Persistence Report'!$H$27:$H$500,"2012")</f>
        <v>0</v>
      </c>
      <c r="R175" s="295">
        <f>SUMIFS('7.  Persistence Report'!P$27:P$500,'7.  Persistence Report'!$D$27:$D$500,$B174,'7.  Persistence Report'!$C$27:$C$500,"&lt;&gt;Pre-2011 Programs Completed in 2011",'7.  Persistence Report'!$J$27:$J$500,"Adjustment",'7.  Persistence Report'!$H$27:$H$500,"2012")</f>
        <v>0</v>
      </c>
      <c r="S175" s="295">
        <f>SUMIFS('7.  Persistence Report'!Q$27:Q$500,'7.  Persistence Report'!$D$27:$D$500,$B174,'7.  Persistence Report'!$C$27:$C$500,"&lt;&gt;Pre-2011 Programs Completed in 2011",'7.  Persistence Report'!$J$27:$J$500,"Adjustment",'7.  Persistence Report'!$H$27:$H$500,"2012")</f>
        <v>0</v>
      </c>
      <c r="T175" s="295">
        <f>SUMIFS('7.  Persistence Report'!R$27:R$500,'7.  Persistence Report'!$D$27:$D$500,$B174,'7.  Persistence Report'!$C$27:$C$500,"&lt;&gt;Pre-2011 Programs Completed in 2011",'7.  Persistence Report'!$J$27:$J$500,"Adjustment",'7.  Persistence Report'!$H$27:$H$500,"2012")</f>
        <v>0</v>
      </c>
      <c r="U175" s="295">
        <f>SUMIFS('7.  Persistence Report'!S$27:S$500,'7.  Persistence Report'!$D$27:$D$500,$B174,'7.  Persistence Report'!$C$27:$C$500,"&lt;&gt;Pre-2011 Programs Completed in 2011",'7.  Persistence Report'!$J$27:$J$500,"Adjustment",'7.  Persistence Report'!$H$27:$H$500,"2012")</f>
        <v>0</v>
      </c>
      <c r="V175" s="295">
        <f>SUMIFS('7.  Persistence Report'!T$27:T$500,'7.  Persistence Report'!$D$27:$D$500,$B174,'7.  Persistence Report'!$C$27:$C$500,"&lt;&gt;Pre-2011 Programs Completed in 2011",'7.  Persistence Report'!$J$27:$J$500,"Adjustment",'7.  Persistence Report'!$H$27:$H$500,"2012")</f>
        <v>0</v>
      </c>
      <c r="W175" s="295">
        <f>SUMIFS('7.  Persistence Report'!U$27:U$500,'7.  Persistence Report'!$D$27:$D$500,$B174,'7.  Persistence Report'!$C$27:$C$500,"&lt;&gt;Pre-2011 Programs Completed in 2011",'7.  Persistence Report'!$J$27:$J$500,"Adjustment",'7.  Persistence Report'!$H$27:$H$500,"2012")</f>
        <v>0</v>
      </c>
      <c r="X175" s="295">
        <f>SUMIFS('7.  Persistence Report'!V$27:V$500,'7.  Persistence Report'!$D$27:$D$500,$B174,'7.  Persistence Report'!$C$27:$C$500,"&lt;&gt;Pre-2011 Programs Completed in 2011",'7.  Persistence Report'!$J$27:$J$500,"Adjustment",'7.  Persistence Report'!$H$27:$H$500,"2012")</f>
        <v>0</v>
      </c>
      <c r="Y175" s="411">
        <f>Y174</f>
        <v>1</v>
      </c>
      <c r="Z175" s="411">
        <f>Z174</f>
        <v>0</v>
      </c>
      <c r="AA175" s="411">
        <f t="shared" ref="AA175:AL175" si="85">AA174</f>
        <v>0</v>
      </c>
      <c r="AB175" s="411">
        <f t="shared" si="85"/>
        <v>0</v>
      </c>
      <c r="AC175" s="411">
        <f t="shared" si="85"/>
        <v>0</v>
      </c>
      <c r="AD175" s="411">
        <f t="shared" si="85"/>
        <v>0</v>
      </c>
      <c r="AE175" s="411">
        <f t="shared" si="85"/>
        <v>0</v>
      </c>
      <c r="AF175" s="411">
        <f t="shared" si="85"/>
        <v>0</v>
      </c>
      <c r="AG175" s="411">
        <f t="shared" si="85"/>
        <v>0</v>
      </c>
      <c r="AH175" s="411">
        <f t="shared" si="85"/>
        <v>0</v>
      </c>
      <c r="AI175" s="411">
        <f t="shared" si="85"/>
        <v>0</v>
      </c>
      <c r="AJ175" s="411">
        <f t="shared" si="85"/>
        <v>0</v>
      </c>
      <c r="AK175" s="411">
        <f t="shared" si="85"/>
        <v>0</v>
      </c>
      <c r="AL175" s="411">
        <f t="shared" si="85"/>
        <v>0</v>
      </c>
      <c r="AM175" s="504"/>
    </row>
    <row r="176" spans="1:39" ht="15.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5" outlineLevel="1">
      <c r="A177" s="509"/>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5" outlineLevel="1">
      <c r="A178" s="508">
        <v>10</v>
      </c>
      <c r="B178" s="310" t="s">
        <v>22</v>
      </c>
      <c r="C178" s="291" t="s">
        <v>25</v>
      </c>
      <c r="D178" s="295">
        <f>SUMIFS('7.  Persistence Report'!AR$27:AR$500,'7.  Persistence Report'!$D$27:$D$500,$B178,'7.  Persistence Report'!$C$27:$C$500,"&lt;&gt;Pre-2011 Programs Completed in 2011",'7.  Persistence Report'!$J$27:$J$500,"&lt;&gt;Adjustment",'7.  Persistence Report'!$H$27:$H$500,"2012")</f>
        <v>22549482</v>
      </c>
      <c r="E178" s="295">
        <f>SUMIFS('7.  Persistence Report'!AS$27:AS$500,'7.  Persistence Report'!$D$27:$D$500,$B178,'7.  Persistence Report'!$C$27:$C$500,"&lt;&gt;Pre-2011 Programs Completed in 2011",'7.  Persistence Report'!$J$27:$J$500,"&lt;&gt;Adjustment",'7.  Persistence Report'!$H$27:$H$500,"2012")</f>
        <v>22388167</v>
      </c>
      <c r="F178" s="295">
        <f>SUMIFS('7.  Persistence Report'!AT$27:AT$500,'7.  Persistence Report'!$D$27:$D$500,$B178,'7.  Persistence Report'!$C$27:$C$500,"&lt;&gt;Pre-2011 Programs Completed in 2011",'7.  Persistence Report'!$J$27:$J$500,"&lt;&gt;Adjustment",'7.  Persistence Report'!$H$27:$H$500,"2012")</f>
        <v>21957628</v>
      </c>
      <c r="G178" s="295">
        <f>SUMIFS('7.  Persistence Report'!AU$27:AU$500,'7.  Persistence Report'!$D$27:$D$500,$B178,'7.  Persistence Report'!$C$27:$C$500,"&lt;&gt;Pre-2011 Programs Completed in 2011",'7.  Persistence Report'!$J$27:$J$500,"&lt;&gt;Adjustment",'7.  Persistence Report'!$H$27:$H$500,"2012")</f>
        <v>21626988</v>
      </c>
      <c r="H178" s="295">
        <f>SUMIFS('7.  Persistence Report'!AV$27:AV$500,'7.  Persistence Report'!$D$27:$D$500,$B178,'7.  Persistence Report'!$C$27:$C$500,"&lt;&gt;Pre-2011 Programs Completed in 2011",'7.  Persistence Report'!$J$27:$J$500,"&lt;&gt;Adjustment",'7.  Persistence Report'!$H$27:$H$500,"2012")</f>
        <v>21513912</v>
      </c>
      <c r="I178" s="295">
        <f>SUMIFS('7.  Persistence Report'!AW$27:AW$500,'7.  Persistence Report'!$D$27:$D$500,$B178,'7.  Persistence Report'!$C$27:$C$500,"&lt;&gt;Pre-2011 Programs Completed in 2011",'7.  Persistence Report'!$J$27:$J$500,"&lt;&gt;Adjustment",'7.  Persistence Report'!$H$27:$H$500,"2012")</f>
        <v>19349112</v>
      </c>
      <c r="J178" s="295">
        <f>SUMIFS('7.  Persistence Report'!AX$27:AX$500,'7.  Persistence Report'!$D$27:$D$500,$B178,'7.  Persistence Report'!$C$27:$C$500,"&lt;&gt;Pre-2011 Programs Completed in 2011",'7.  Persistence Report'!$J$27:$J$500,"&lt;&gt;Adjustment",'7.  Persistence Report'!$H$27:$H$500,"2012")</f>
        <v>18955923</v>
      </c>
      <c r="K178" s="295">
        <f>SUMIFS('7.  Persistence Report'!AY$27:AY$500,'7.  Persistence Report'!$D$27:$D$500,$B178,'7.  Persistence Report'!$C$27:$C$500,"&lt;&gt;Pre-2011 Programs Completed in 2011",'7.  Persistence Report'!$J$27:$J$500,"&lt;&gt;Adjustment",'7.  Persistence Report'!$H$27:$H$500,"2012")</f>
        <v>18955923</v>
      </c>
      <c r="L178" s="295">
        <f>SUMIFS('7.  Persistence Report'!AZ$27:AZ$500,'7.  Persistence Report'!$D$27:$D$500,$B178,'7.  Persistence Report'!$C$27:$C$500,"&lt;&gt;Pre-2011 Programs Completed in 2011",'7.  Persistence Report'!$J$27:$J$500,"&lt;&gt;Adjustment",'7.  Persistence Report'!$H$27:$H$500,"2012")</f>
        <v>18558408</v>
      </c>
      <c r="M178" s="295">
        <f>SUMIFS('7.  Persistence Report'!BA$27:BA$500,'7.  Persistence Report'!$D$27:$D$500,$B178,'7.  Persistence Report'!$C$27:$C$500,"&lt;&gt;Pre-2011 Programs Completed in 2011",'7.  Persistence Report'!$J$27:$J$500,"&lt;&gt;Adjustment",'7.  Persistence Report'!$H$27:$H$500,"2012")</f>
        <v>13624369</v>
      </c>
      <c r="N178" s="295">
        <v>12</v>
      </c>
      <c r="O178" s="295">
        <f>SUMIFS('7.  Persistence Report'!M$27:M$500,'7.  Persistence Report'!$D$27:$D$500,$B178,'7.  Persistence Report'!$C$27:$C$500,"&lt;&gt;Pre-2011 Programs Completed in 2011",'7.  Persistence Report'!$J$27:$J$500,"&lt;&gt;Adjustment",'7.  Persistence Report'!$H$27:$H$500,"2012")</f>
        <v>5116</v>
      </c>
      <c r="P178" s="295">
        <f>SUMIFS('7.  Persistence Report'!N$27:N$500,'7.  Persistence Report'!$D$27:$D$500,$B178,'7.  Persistence Report'!$C$27:$C$500,"&lt;&gt;Pre-2011 Programs Completed in 2011",'7.  Persistence Report'!$J$27:$J$500,"&lt;&gt;Adjustment",'7.  Persistence Report'!$H$27:$H$500,"2012")</f>
        <v>5067</v>
      </c>
      <c r="Q178" s="295">
        <f>SUMIFS('7.  Persistence Report'!O$27:O$500,'7.  Persistence Report'!$D$27:$D$500,$B178,'7.  Persistence Report'!$C$27:$C$500,"&lt;&gt;Pre-2011 Programs Completed in 2011",'7.  Persistence Report'!$J$27:$J$500,"&lt;&gt;Adjustment",'7.  Persistence Report'!$H$27:$H$500,"2012")</f>
        <v>4937</v>
      </c>
      <c r="R178" s="295">
        <f>SUMIFS('7.  Persistence Report'!P$27:P$500,'7.  Persistence Report'!$D$27:$D$500,$B178,'7.  Persistence Report'!$C$27:$C$500,"&lt;&gt;Pre-2011 Programs Completed in 2011",'7.  Persistence Report'!$J$27:$J$500,"&lt;&gt;Adjustment",'7.  Persistence Report'!$H$27:$H$500,"2012")</f>
        <v>4842</v>
      </c>
      <c r="S178" s="295">
        <f>SUMIFS('7.  Persistence Report'!Q$27:Q$500,'7.  Persistence Report'!$D$27:$D$500,$B178,'7.  Persistence Report'!$C$27:$C$500,"&lt;&gt;Pre-2011 Programs Completed in 2011",'7.  Persistence Report'!$J$27:$J$500,"&lt;&gt;Adjustment",'7.  Persistence Report'!$H$27:$H$500,"2012")</f>
        <v>4818</v>
      </c>
      <c r="T178" s="295">
        <f>SUMIFS('7.  Persistence Report'!R$27:R$500,'7.  Persistence Report'!$D$27:$D$500,$B178,'7.  Persistence Report'!$C$27:$C$500,"&lt;&gt;Pre-2011 Programs Completed in 2011",'7.  Persistence Report'!$J$27:$J$500,"&lt;&gt;Adjustment",'7.  Persistence Report'!$H$27:$H$500,"2012")</f>
        <v>4156</v>
      </c>
      <c r="U178" s="295">
        <f>SUMIFS('7.  Persistence Report'!S$27:S$500,'7.  Persistence Report'!$D$27:$D$500,$B178,'7.  Persistence Report'!$C$27:$C$500,"&lt;&gt;Pre-2011 Programs Completed in 2011",'7.  Persistence Report'!$J$27:$J$500,"&lt;&gt;Adjustment",'7.  Persistence Report'!$H$27:$H$500,"2012")</f>
        <v>4091.9999999999995</v>
      </c>
      <c r="V178" s="295">
        <f>SUMIFS('7.  Persistence Report'!T$27:T$500,'7.  Persistence Report'!$D$27:$D$500,$B178,'7.  Persistence Report'!$C$27:$C$500,"&lt;&gt;Pre-2011 Programs Completed in 2011",'7.  Persistence Report'!$J$27:$J$500,"&lt;&gt;Adjustment",'7.  Persistence Report'!$H$27:$H$500,"2012")</f>
        <v>4091.9999999999995</v>
      </c>
      <c r="W178" s="295">
        <f>SUMIFS('7.  Persistence Report'!U$27:U$500,'7.  Persistence Report'!$D$27:$D$500,$B178,'7.  Persistence Report'!$C$27:$C$500,"&lt;&gt;Pre-2011 Programs Completed in 2011",'7.  Persistence Report'!$J$27:$J$500,"&lt;&gt;Adjustment",'7.  Persistence Report'!$H$27:$H$500,"2012")</f>
        <v>4016</v>
      </c>
      <c r="X178" s="295">
        <f>SUMIFS('7.  Persistence Report'!V$27:V$500,'7.  Persistence Report'!$D$27:$D$500,$B178,'7.  Persistence Report'!$C$27:$C$500,"&lt;&gt;Pre-2011 Programs Completed in 2011",'7.  Persistence Report'!$J$27:$J$500,"&lt;&gt;Adjustment",'7.  Persistence Report'!$H$27:$H$500,"2012")</f>
        <v>3150</v>
      </c>
      <c r="Y178" s="410">
        <f>+Y307</f>
        <v>0</v>
      </c>
      <c r="Z178" s="410">
        <f t="shared" ref="Z178:AA178" si="86">+Z307</f>
        <v>0</v>
      </c>
      <c r="AA178" s="410">
        <f t="shared" si="86"/>
        <v>1</v>
      </c>
      <c r="AB178" s="415"/>
      <c r="AC178" s="415"/>
      <c r="AD178" s="415"/>
      <c r="AE178" s="415"/>
      <c r="AF178" s="415"/>
      <c r="AG178" s="415"/>
      <c r="AH178" s="415"/>
      <c r="AI178" s="415"/>
      <c r="AJ178" s="415"/>
      <c r="AK178" s="415"/>
      <c r="AL178" s="415"/>
      <c r="AM178" s="296">
        <f>SUM(Y178:AL178)</f>
        <v>1</v>
      </c>
    </row>
    <row r="179" spans="1:39" ht="15.5" outlineLevel="1">
      <c r="B179" s="294" t="s">
        <v>244</v>
      </c>
      <c r="C179" s="291" t="s">
        <v>163</v>
      </c>
      <c r="D179" s="295">
        <f>SUMIFS('7.  Persistence Report'!AR$27:AR$500,'7.  Persistence Report'!$D$27:$D$500,$B178,'7.  Persistence Report'!$C$27:$C$500,"&lt;&gt;Pre-2011 Programs Completed in 2011",'7.  Persistence Report'!$J$27:$J$500,"Adjustment",'7.  Persistence Report'!$H$27:$H$500,"2012")</f>
        <v>3403202</v>
      </c>
      <c r="E179" s="295">
        <f>SUMIFS('7.  Persistence Report'!AS$27:AS$500,'7.  Persistence Report'!$D$27:$D$500,$B178,'7.  Persistence Report'!$C$27:$C$500,"&lt;&gt;Pre-2011 Programs Completed in 2011",'7.  Persistence Report'!$J$27:$J$500,"Adjustment",'7.  Persistence Report'!$H$27:$H$500,"2012")</f>
        <v>3403202</v>
      </c>
      <c r="F179" s="295">
        <f>SUMIFS('7.  Persistence Report'!AT$27:AT$500,'7.  Persistence Report'!$D$27:$D$500,$B178,'7.  Persistence Report'!$C$27:$C$500,"&lt;&gt;Pre-2011 Programs Completed in 2011",'7.  Persistence Report'!$J$27:$J$500,"Adjustment",'7.  Persistence Report'!$H$27:$H$500,"2012")</f>
        <v>3388513</v>
      </c>
      <c r="G179" s="295">
        <f>SUMIFS('7.  Persistence Report'!AU$27:AU$500,'7.  Persistence Report'!$D$27:$D$500,$B178,'7.  Persistence Report'!$C$27:$C$500,"&lt;&gt;Pre-2011 Programs Completed in 2011",'7.  Persistence Report'!$J$27:$J$500,"Adjustment",'7.  Persistence Report'!$H$27:$H$500,"2012")</f>
        <v>3387871</v>
      </c>
      <c r="H179" s="295">
        <f>SUMIFS('7.  Persistence Report'!AV$27:AV$500,'7.  Persistence Report'!$D$27:$D$500,$B178,'7.  Persistence Report'!$C$27:$C$500,"&lt;&gt;Pre-2011 Programs Completed in 2011",'7.  Persistence Report'!$J$27:$J$500,"Adjustment",'7.  Persistence Report'!$H$27:$H$500,"2012")</f>
        <v>3387871</v>
      </c>
      <c r="I179" s="295">
        <f>SUMIFS('7.  Persistence Report'!AW$27:AW$500,'7.  Persistence Report'!$D$27:$D$500,$B178,'7.  Persistence Report'!$C$27:$C$500,"&lt;&gt;Pre-2011 Programs Completed in 2011",'7.  Persistence Report'!$J$27:$J$500,"Adjustment",'7.  Persistence Report'!$H$27:$H$500,"2012")</f>
        <v>3149962</v>
      </c>
      <c r="J179" s="295">
        <f>SUMIFS('7.  Persistence Report'!AX$27:AX$500,'7.  Persistence Report'!$D$27:$D$500,$B178,'7.  Persistence Report'!$C$27:$C$500,"&lt;&gt;Pre-2011 Programs Completed in 2011",'7.  Persistence Report'!$J$27:$J$500,"Adjustment",'7.  Persistence Report'!$H$27:$H$500,"2012")</f>
        <v>3114398</v>
      </c>
      <c r="K179" s="295">
        <f>SUMIFS('7.  Persistence Report'!AY$27:AY$500,'7.  Persistence Report'!$D$27:$D$500,$B178,'7.  Persistence Report'!$C$27:$C$500,"&lt;&gt;Pre-2011 Programs Completed in 2011",'7.  Persistence Report'!$J$27:$J$500,"Adjustment",'7.  Persistence Report'!$H$27:$H$500,"2012")</f>
        <v>3114398</v>
      </c>
      <c r="L179" s="295">
        <f>SUMIFS('7.  Persistence Report'!AZ$27:AZ$500,'7.  Persistence Report'!$D$27:$D$500,$B178,'7.  Persistence Report'!$C$27:$C$500,"&lt;&gt;Pre-2011 Programs Completed in 2011",'7.  Persistence Report'!$J$27:$J$500,"Adjustment",'7.  Persistence Report'!$H$27:$H$500,"2012")</f>
        <v>3019200</v>
      </c>
      <c r="M179" s="295">
        <f>SUMIFS('7.  Persistence Report'!BA$27:BA$500,'7.  Persistence Report'!$D$27:$D$500,$B178,'7.  Persistence Report'!$C$27:$C$500,"&lt;&gt;Pre-2011 Programs Completed in 2011",'7.  Persistence Report'!$J$27:$J$500,"Adjustment",'7.  Persistence Report'!$H$27:$H$500,"2012")</f>
        <v>2770485</v>
      </c>
      <c r="N179" s="295">
        <f>N178</f>
        <v>12</v>
      </c>
      <c r="O179" s="295">
        <f>SUMIFS('7.  Persistence Report'!M$27:M$500,'7.  Persistence Report'!$D$27:$D$500,$B178,'7.  Persistence Report'!$C$27:$C$500,"&lt;&gt;Pre-2011 Programs Completed in 2011",'7.  Persistence Report'!$J$27:$J$500,"Adjustment",'7.  Persistence Report'!$H$27:$H$500,"2012")</f>
        <v>620.28</v>
      </c>
      <c r="P179" s="295">
        <f>SUMIFS('7.  Persistence Report'!N$27:N$500,'7.  Persistence Report'!$D$27:$D$500,$B178,'7.  Persistence Report'!$C$27:$C$500,"&lt;&gt;Pre-2011 Programs Completed in 2011",'7.  Persistence Report'!$J$27:$J$500,"Adjustment",'7.  Persistence Report'!$H$27:$H$500,"2012")</f>
        <v>620.28</v>
      </c>
      <c r="Q179" s="295">
        <f>SUMIFS('7.  Persistence Report'!O$27:O$500,'7.  Persistence Report'!$D$27:$D$500,$B178,'7.  Persistence Report'!$C$27:$C$500,"&lt;&gt;Pre-2011 Programs Completed in 2011",'7.  Persistence Report'!$J$27:$J$500,"Adjustment",'7.  Persistence Report'!$H$27:$H$500,"2012")</f>
        <v>616.28</v>
      </c>
      <c r="R179" s="295">
        <f>SUMIFS('7.  Persistence Report'!P$27:P$500,'7.  Persistence Report'!$D$27:$D$500,$B178,'7.  Persistence Report'!$C$27:$C$500,"&lt;&gt;Pre-2011 Programs Completed in 2011",'7.  Persistence Report'!$J$27:$J$500,"Adjustment",'7.  Persistence Report'!$H$27:$H$500,"2012")</f>
        <v>616.28</v>
      </c>
      <c r="S179" s="295">
        <f>SUMIFS('7.  Persistence Report'!Q$27:Q$500,'7.  Persistence Report'!$D$27:$D$500,$B178,'7.  Persistence Report'!$C$27:$C$500,"&lt;&gt;Pre-2011 Programs Completed in 2011",'7.  Persistence Report'!$J$27:$J$500,"Adjustment",'7.  Persistence Report'!$H$27:$H$500,"2012")</f>
        <v>616.28</v>
      </c>
      <c r="T179" s="295">
        <f>SUMIFS('7.  Persistence Report'!R$27:R$500,'7.  Persistence Report'!$D$27:$D$500,$B178,'7.  Persistence Report'!$C$27:$C$500,"&lt;&gt;Pre-2011 Programs Completed in 2011",'7.  Persistence Report'!$J$27:$J$500,"Adjustment",'7.  Persistence Report'!$H$27:$H$500,"2012")</f>
        <v>541.72</v>
      </c>
      <c r="U179" s="295">
        <f>SUMIFS('7.  Persistence Report'!S$27:S$500,'7.  Persistence Report'!$D$27:$D$500,$B178,'7.  Persistence Report'!$C$27:$C$500,"&lt;&gt;Pre-2011 Programs Completed in 2011",'7.  Persistence Report'!$J$27:$J$500,"Adjustment",'7.  Persistence Report'!$H$27:$H$500,"2012")</f>
        <v>534.47</v>
      </c>
      <c r="V179" s="295">
        <f>SUMIFS('7.  Persistence Report'!T$27:T$500,'7.  Persistence Report'!$D$27:$D$500,$B178,'7.  Persistence Report'!$C$27:$C$500,"&lt;&gt;Pre-2011 Programs Completed in 2011",'7.  Persistence Report'!$J$27:$J$500,"Adjustment",'7.  Persistence Report'!$H$27:$H$500,"2012")</f>
        <v>534.47</v>
      </c>
      <c r="W179" s="295">
        <f>SUMIFS('7.  Persistence Report'!U$27:U$500,'7.  Persistence Report'!$D$27:$D$500,$B178,'7.  Persistence Report'!$C$27:$C$500,"&lt;&gt;Pre-2011 Programs Completed in 2011",'7.  Persistence Report'!$J$27:$J$500,"Adjustment",'7.  Persistence Report'!$H$27:$H$500,"2012")</f>
        <v>527.52</v>
      </c>
      <c r="X179" s="295">
        <f>SUMIFS('7.  Persistence Report'!V$27:V$500,'7.  Persistence Report'!$D$27:$D$500,$B178,'7.  Persistence Report'!$C$27:$C$500,"&lt;&gt;Pre-2011 Programs Completed in 2011",'7.  Persistence Report'!$J$27:$J$500,"Adjustment",'7.  Persistence Report'!$H$27:$H$500,"2012")</f>
        <v>478.45</v>
      </c>
      <c r="Y179" s="411">
        <f>Y178</f>
        <v>0</v>
      </c>
      <c r="Z179" s="411">
        <f>Z178</f>
        <v>0</v>
      </c>
      <c r="AA179" s="411">
        <f t="shared" ref="AA179:AL179" si="87">AA178</f>
        <v>1</v>
      </c>
      <c r="AB179" s="411">
        <f t="shared" si="87"/>
        <v>0</v>
      </c>
      <c r="AC179" s="411">
        <f t="shared" si="87"/>
        <v>0</v>
      </c>
      <c r="AD179" s="411">
        <f t="shared" si="87"/>
        <v>0</v>
      </c>
      <c r="AE179" s="411">
        <f t="shared" si="87"/>
        <v>0</v>
      </c>
      <c r="AF179" s="411">
        <f t="shared" si="87"/>
        <v>0</v>
      </c>
      <c r="AG179" s="411">
        <f t="shared" si="87"/>
        <v>0</v>
      </c>
      <c r="AH179" s="411">
        <f t="shared" si="87"/>
        <v>0</v>
      </c>
      <c r="AI179" s="411">
        <f t="shared" si="87"/>
        <v>0</v>
      </c>
      <c r="AJ179" s="411">
        <f t="shared" si="87"/>
        <v>0</v>
      </c>
      <c r="AK179" s="411">
        <f t="shared" si="87"/>
        <v>0</v>
      </c>
      <c r="AL179" s="411">
        <f t="shared" si="87"/>
        <v>0</v>
      </c>
      <c r="AM179" s="504"/>
    </row>
    <row r="180" spans="1:39" ht="15.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5" outlineLevel="1">
      <c r="A181" s="508">
        <v>11</v>
      </c>
      <c r="B181" s="314" t="s">
        <v>21</v>
      </c>
      <c r="C181" s="291" t="s">
        <v>25</v>
      </c>
      <c r="D181" s="295">
        <f>SUMIFS('7.  Persistence Report'!AR$27:AR$500,'7.  Persistence Report'!$D$27:$D$500,$B181,'7.  Persistence Report'!$C$27:$C$500,"&lt;&gt;Pre-2011 Programs Completed in 2011",'7.  Persistence Report'!$J$27:$J$500,"&lt;&gt;Adjustment",'7.  Persistence Report'!$H$27:$H$500,"2012")</f>
        <v>3365166</v>
      </c>
      <c r="E181" s="295">
        <f>SUMIFS('7.  Persistence Report'!AS$27:AS$500,'7.  Persistence Report'!$D$27:$D$500,$B181,'7.  Persistence Report'!$C$27:$C$500,"&lt;&gt;Pre-2011 Programs Completed in 2011",'7.  Persistence Report'!$J$27:$J$500,"&lt;&gt;Adjustment",'7.  Persistence Report'!$H$27:$H$500,"2012")</f>
        <v>3364140</v>
      </c>
      <c r="F181" s="295">
        <f>SUMIFS('7.  Persistence Report'!AT$27:AT$500,'7.  Persistence Report'!$D$27:$D$500,$B181,'7.  Persistence Report'!$C$27:$C$500,"&lt;&gt;Pre-2011 Programs Completed in 2011",'7.  Persistence Report'!$J$27:$J$500,"&lt;&gt;Adjustment",'7.  Persistence Report'!$H$27:$H$500,"2012")</f>
        <v>3311686</v>
      </c>
      <c r="G181" s="295">
        <f>SUMIFS('7.  Persistence Report'!AU$27:AU$500,'7.  Persistence Report'!$D$27:$D$500,$B181,'7.  Persistence Report'!$C$27:$C$500,"&lt;&gt;Pre-2011 Programs Completed in 2011",'7.  Persistence Report'!$J$27:$J$500,"&lt;&gt;Adjustment",'7.  Persistence Report'!$H$27:$H$500,"2012")</f>
        <v>1870669</v>
      </c>
      <c r="H181" s="295">
        <f>SUMIFS('7.  Persistence Report'!AV$27:AV$500,'7.  Persistence Report'!$D$27:$D$500,$B181,'7.  Persistence Report'!$C$27:$C$500,"&lt;&gt;Pre-2011 Programs Completed in 2011",'7.  Persistence Report'!$J$27:$J$500,"&lt;&gt;Adjustment",'7.  Persistence Report'!$H$27:$H$500,"2012")</f>
        <v>1863261</v>
      </c>
      <c r="I181" s="295">
        <f>SUMIFS('7.  Persistence Report'!AW$27:AW$500,'7.  Persistence Report'!$D$27:$D$500,$B181,'7.  Persistence Report'!$C$27:$C$500,"&lt;&gt;Pre-2011 Programs Completed in 2011",'7.  Persistence Report'!$J$27:$J$500,"&lt;&gt;Adjustment",'7.  Persistence Report'!$H$27:$H$500,"2012")</f>
        <v>380762</v>
      </c>
      <c r="J181" s="295">
        <f>SUMIFS('7.  Persistence Report'!AX$27:AX$500,'7.  Persistence Report'!$D$27:$D$500,$B181,'7.  Persistence Report'!$C$27:$C$500,"&lt;&gt;Pre-2011 Programs Completed in 2011",'7.  Persistence Report'!$J$27:$J$500,"&lt;&gt;Adjustment",'7.  Persistence Report'!$H$27:$H$500,"2012")</f>
        <v>380762</v>
      </c>
      <c r="K181" s="295">
        <f>SUMIFS('7.  Persistence Report'!AY$27:AY$500,'7.  Persistence Report'!$D$27:$D$500,$B181,'7.  Persistence Report'!$C$27:$C$500,"&lt;&gt;Pre-2011 Programs Completed in 2011",'7.  Persistence Report'!$J$27:$J$500,"&lt;&gt;Adjustment",'7.  Persistence Report'!$H$27:$H$500,"2012")</f>
        <v>380762</v>
      </c>
      <c r="L181" s="295">
        <f>SUMIFS('7.  Persistence Report'!AZ$27:AZ$500,'7.  Persistence Report'!$D$27:$D$500,$B181,'7.  Persistence Report'!$C$27:$C$500,"&lt;&gt;Pre-2011 Programs Completed in 2011",'7.  Persistence Report'!$J$27:$J$500,"&lt;&gt;Adjustment",'7.  Persistence Report'!$H$27:$H$500,"2012")</f>
        <v>380762</v>
      </c>
      <c r="M181" s="295">
        <f>SUMIFS('7.  Persistence Report'!BA$27:BA$500,'7.  Persistence Report'!$D$27:$D$500,$B181,'7.  Persistence Report'!$C$27:$C$500,"&lt;&gt;Pre-2011 Programs Completed in 2011",'7.  Persistence Report'!$J$27:$J$500,"&lt;&gt;Adjustment",'7.  Persistence Report'!$H$27:$H$500,"2012")</f>
        <v>380762</v>
      </c>
      <c r="N181" s="295">
        <v>12</v>
      </c>
      <c r="O181" s="295">
        <f>SUMIFS('7.  Persistence Report'!M$27:M$500,'7.  Persistence Report'!$D$27:$D$500,$B181,'7.  Persistence Report'!$C$27:$C$500,"&lt;&gt;Pre-2011 Programs Completed in 2011",'7.  Persistence Report'!$J$27:$J$500,"&lt;&gt;Adjustment",'7.  Persistence Report'!$H$27:$H$500,"2012")</f>
        <v>843</v>
      </c>
      <c r="P181" s="295">
        <f>SUMIFS('7.  Persistence Report'!N$27:N$500,'7.  Persistence Report'!$D$27:$D$500,$B181,'7.  Persistence Report'!$C$27:$C$500,"&lt;&gt;Pre-2011 Programs Completed in 2011",'7.  Persistence Report'!$J$27:$J$500,"&lt;&gt;Adjustment",'7.  Persistence Report'!$H$27:$H$500,"2012")</f>
        <v>842</v>
      </c>
      <c r="Q181" s="295">
        <f>SUMIFS('7.  Persistence Report'!O$27:O$500,'7.  Persistence Report'!$D$27:$D$500,$B181,'7.  Persistence Report'!$C$27:$C$500,"&lt;&gt;Pre-2011 Programs Completed in 2011",'7.  Persistence Report'!$J$27:$J$500,"&lt;&gt;Adjustment",'7.  Persistence Report'!$H$27:$H$500,"2012")</f>
        <v>829</v>
      </c>
      <c r="R181" s="295">
        <f>SUMIFS('7.  Persistence Report'!P$27:P$500,'7.  Persistence Report'!$D$27:$D$500,$B181,'7.  Persistence Report'!$C$27:$C$500,"&lt;&gt;Pre-2011 Programs Completed in 2011",'7.  Persistence Report'!$J$27:$J$500,"&lt;&gt;Adjustment",'7.  Persistence Report'!$H$27:$H$500,"2012")</f>
        <v>493</v>
      </c>
      <c r="S181" s="295">
        <f>SUMIFS('7.  Persistence Report'!Q$27:Q$500,'7.  Persistence Report'!$D$27:$D$500,$B181,'7.  Persistence Report'!$C$27:$C$500,"&lt;&gt;Pre-2011 Programs Completed in 2011",'7.  Persistence Report'!$J$27:$J$500,"&lt;&gt;Adjustment",'7.  Persistence Report'!$H$27:$H$500,"2012")</f>
        <v>491</v>
      </c>
      <c r="T181" s="295">
        <f>SUMIFS('7.  Persistence Report'!R$27:R$500,'7.  Persistence Report'!$D$27:$D$500,$B181,'7.  Persistence Report'!$C$27:$C$500,"&lt;&gt;Pre-2011 Programs Completed in 2011",'7.  Persistence Report'!$J$27:$J$500,"&lt;&gt;Adjustment",'7.  Persistence Report'!$H$27:$H$500,"2012")</f>
        <v>82</v>
      </c>
      <c r="U181" s="295">
        <f>SUMIFS('7.  Persistence Report'!S$27:S$500,'7.  Persistence Report'!$D$27:$D$500,$B181,'7.  Persistence Report'!$C$27:$C$500,"&lt;&gt;Pre-2011 Programs Completed in 2011",'7.  Persistence Report'!$J$27:$J$500,"&lt;&gt;Adjustment",'7.  Persistence Report'!$H$27:$H$500,"2012")</f>
        <v>82</v>
      </c>
      <c r="V181" s="295">
        <f>SUMIFS('7.  Persistence Report'!T$27:T$500,'7.  Persistence Report'!$D$27:$D$500,$B181,'7.  Persistence Report'!$C$27:$C$500,"&lt;&gt;Pre-2011 Programs Completed in 2011",'7.  Persistence Report'!$J$27:$J$500,"&lt;&gt;Adjustment",'7.  Persistence Report'!$H$27:$H$500,"2012")</f>
        <v>82</v>
      </c>
      <c r="W181" s="295">
        <f>SUMIFS('7.  Persistence Report'!U$27:U$500,'7.  Persistence Report'!$D$27:$D$500,$B181,'7.  Persistence Report'!$C$27:$C$500,"&lt;&gt;Pre-2011 Programs Completed in 2011",'7.  Persistence Report'!$J$27:$J$500,"&lt;&gt;Adjustment",'7.  Persistence Report'!$H$27:$H$500,"2012")</f>
        <v>82</v>
      </c>
      <c r="X181" s="295">
        <f>SUMIFS('7.  Persistence Report'!V$27:V$500,'7.  Persistence Report'!$D$27:$D$500,$B181,'7.  Persistence Report'!$C$27:$C$500,"&lt;&gt;Pre-2011 Programs Completed in 2011",'7.  Persistence Report'!$J$27:$J$500,"&lt;&gt;Adjustment",'7.  Persistence Report'!$H$27:$H$500,"2012")</f>
        <v>82</v>
      </c>
      <c r="Y181" s="410">
        <f>+Y310</f>
        <v>0</v>
      </c>
      <c r="Z181" s="410">
        <f t="shared" ref="Z181:AA181" si="88">+Z310</f>
        <v>1</v>
      </c>
      <c r="AA181" s="410">
        <f t="shared" si="88"/>
        <v>0</v>
      </c>
      <c r="AB181" s="415"/>
      <c r="AC181" s="415"/>
      <c r="AD181" s="415"/>
      <c r="AE181" s="415"/>
      <c r="AF181" s="415"/>
      <c r="AG181" s="415"/>
      <c r="AH181" s="415"/>
      <c r="AI181" s="415"/>
      <c r="AJ181" s="415"/>
      <c r="AK181" s="415"/>
      <c r="AL181" s="415"/>
      <c r="AM181" s="296">
        <f>SUM(Y181:AL181)</f>
        <v>1</v>
      </c>
    </row>
    <row r="182" spans="1:39" ht="15.5" outlineLevel="1">
      <c r="B182" s="294" t="s">
        <v>244</v>
      </c>
      <c r="C182" s="291" t="s">
        <v>163</v>
      </c>
      <c r="D182" s="295">
        <f>SUMIFS('7.  Persistence Report'!AR$27:AR$500,'7.  Persistence Report'!$D$27:$D$500,$B181,'7.  Persistence Report'!$C$27:$C$500,"&lt;&gt;Pre-2011 Programs Completed in 2011",'7.  Persistence Report'!$J$27:$J$500,"Adjustment",'7.  Persistence Report'!$H$27:$H$500,"2012")</f>
        <v>63534</v>
      </c>
      <c r="E182" s="295">
        <f>SUMIFS('7.  Persistence Report'!AS$27:AS$500,'7.  Persistence Report'!$D$27:$D$500,$B181,'7.  Persistence Report'!$C$27:$C$500,"&lt;&gt;Pre-2011 Programs Completed in 2011",'7.  Persistence Report'!$J$27:$J$500,"Adjustment",'7.  Persistence Report'!$H$27:$H$500,"2012")</f>
        <v>63534</v>
      </c>
      <c r="F182" s="295">
        <f>SUMIFS('7.  Persistence Report'!AT$27:AT$500,'7.  Persistence Report'!$D$27:$D$500,$B181,'7.  Persistence Report'!$C$27:$C$500,"&lt;&gt;Pre-2011 Programs Completed in 2011",'7.  Persistence Report'!$J$27:$J$500,"Adjustment",'7.  Persistence Report'!$H$27:$H$500,"2012")</f>
        <v>63534</v>
      </c>
      <c r="G182" s="295">
        <f>SUMIFS('7.  Persistence Report'!AU$27:AU$500,'7.  Persistence Report'!$D$27:$D$500,$B181,'7.  Persistence Report'!$C$27:$C$500,"&lt;&gt;Pre-2011 Programs Completed in 2011",'7.  Persistence Report'!$J$27:$J$500,"Adjustment",'7.  Persistence Report'!$H$27:$H$500,"2012")</f>
        <v>49670</v>
      </c>
      <c r="H182" s="295">
        <f>SUMIFS('7.  Persistence Report'!AV$27:AV$500,'7.  Persistence Report'!$D$27:$D$500,$B181,'7.  Persistence Report'!$C$27:$C$500,"&lt;&gt;Pre-2011 Programs Completed in 2011",'7.  Persistence Report'!$J$27:$J$500,"Adjustment",'7.  Persistence Report'!$H$27:$H$500,"2012")</f>
        <v>49670</v>
      </c>
      <c r="I182" s="295">
        <f>SUMIFS('7.  Persistence Report'!AW$27:AW$500,'7.  Persistence Report'!$D$27:$D$500,$B181,'7.  Persistence Report'!$C$27:$C$500,"&lt;&gt;Pre-2011 Programs Completed in 2011",'7.  Persistence Report'!$J$27:$J$500,"Adjustment",'7.  Persistence Report'!$H$27:$H$500,"2012")</f>
        <v>6619</v>
      </c>
      <c r="J182" s="295">
        <f>SUMIFS('7.  Persistence Report'!AX$27:AX$500,'7.  Persistence Report'!$D$27:$D$500,$B181,'7.  Persistence Report'!$C$27:$C$500,"&lt;&gt;Pre-2011 Programs Completed in 2011",'7.  Persistence Report'!$J$27:$J$500,"Adjustment",'7.  Persistence Report'!$H$27:$H$500,"2012")</f>
        <v>6619</v>
      </c>
      <c r="K182" s="295">
        <f>SUMIFS('7.  Persistence Report'!AY$27:AY$500,'7.  Persistence Report'!$D$27:$D$500,$B181,'7.  Persistence Report'!$C$27:$C$500,"&lt;&gt;Pre-2011 Programs Completed in 2011",'7.  Persistence Report'!$J$27:$J$500,"Adjustment",'7.  Persistence Report'!$H$27:$H$500,"2012")</f>
        <v>6619</v>
      </c>
      <c r="L182" s="295">
        <f>SUMIFS('7.  Persistence Report'!AZ$27:AZ$500,'7.  Persistence Report'!$D$27:$D$500,$B181,'7.  Persistence Report'!$C$27:$C$500,"&lt;&gt;Pre-2011 Programs Completed in 2011",'7.  Persistence Report'!$J$27:$J$500,"Adjustment",'7.  Persistence Report'!$H$27:$H$500,"2012")</f>
        <v>6619</v>
      </c>
      <c r="M182" s="295">
        <f>SUMIFS('7.  Persistence Report'!BA$27:BA$500,'7.  Persistence Report'!$D$27:$D$500,$B181,'7.  Persistence Report'!$C$27:$C$500,"&lt;&gt;Pre-2011 Programs Completed in 2011",'7.  Persistence Report'!$J$27:$J$500,"Adjustment",'7.  Persistence Report'!$H$27:$H$500,"2012")</f>
        <v>6619</v>
      </c>
      <c r="N182" s="295">
        <f>N181</f>
        <v>12</v>
      </c>
      <c r="O182" s="295">
        <f>SUMIFS('7.  Persistence Report'!M$27:M$500,'7.  Persistence Report'!$D$27:$D$500,$B181,'7.  Persistence Report'!$C$27:$C$500,"&lt;&gt;Pre-2011 Programs Completed in 2011",'7.  Persistence Report'!$J$27:$J$500,"Adjustment",'7.  Persistence Report'!$H$27:$H$500,"2012")</f>
        <v>19</v>
      </c>
      <c r="P182" s="295">
        <f>SUMIFS('7.  Persistence Report'!N$27:N$500,'7.  Persistence Report'!$D$27:$D$500,$B181,'7.  Persistence Report'!$C$27:$C$500,"&lt;&gt;Pre-2011 Programs Completed in 2011",'7.  Persistence Report'!$J$27:$J$500,"Adjustment",'7.  Persistence Report'!$H$27:$H$500,"2012")</f>
        <v>19</v>
      </c>
      <c r="Q182" s="295">
        <f>SUMIFS('7.  Persistence Report'!O$27:O$500,'7.  Persistence Report'!$D$27:$D$500,$B181,'7.  Persistence Report'!$C$27:$C$500,"&lt;&gt;Pre-2011 Programs Completed in 2011",'7.  Persistence Report'!$J$27:$J$500,"Adjustment",'7.  Persistence Report'!$H$27:$H$500,"2012")</f>
        <v>19</v>
      </c>
      <c r="R182" s="295">
        <f>SUMIFS('7.  Persistence Report'!P$27:P$500,'7.  Persistence Report'!$D$27:$D$500,$B181,'7.  Persistence Report'!$C$27:$C$500,"&lt;&gt;Pre-2011 Programs Completed in 2011",'7.  Persistence Report'!$J$27:$J$500,"Adjustment",'7.  Persistence Report'!$H$27:$H$500,"2012")</f>
        <v>15</v>
      </c>
      <c r="S182" s="295">
        <f>SUMIFS('7.  Persistence Report'!Q$27:Q$500,'7.  Persistence Report'!$D$27:$D$500,$B181,'7.  Persistence Report'!$C$27:$C$500,"&lt;&gt;Pre-2011 Programs Completed in 2011",'7.  Persistence Report'!$J$27:$J$500,"Adjustment",'7.  Persistence Report'!$H$27:$H$500,"2012")</f>
        <v>15</v>
      </c>
      <c r="T182" s="295">
        <f>SUMIFS('7.  Persistence Report'!R$27:R$500,'7.  Persistence Report'!$D$27:$D$500,$B181,'7.  Persistence Report'!$C$27:$C$500,"&lt;&gt;Pre-2011 Programs Completed in 2011",'7.  Persistence Report'!$J$27:$J$500,"Adjustment",'7.  Persistence Report'!$H$27:$H$500,"2012")</f>
        <v>2</v>
      </c>
      <c r="U182" s="295">
        <f>SUMIFS('7.  Persistence Report'!S$27:S$500,'7.  Persistence Report'!$D$27:$D$500,$B181,'7.  Persistence Report'!$C$27:$C$500,"&lt;&gt;Pre-2011 Programs Completed in 2011",'7.  Persistence Report'!$J$27:$J$500,"Adjustment",'7.  Persistence Report'!$H$27:$H$500,"2012")</f>
        <v>2</v>
      </c>
      <c r="V182" s="295">
        <f>SUMIFS('7.  Persistence Report'!T$27:T$500,'7.  Persistence Report'!$D$27:$D$500,$B181,'7.  Persistence Report'!$C$27:$C$500,"&lt;&gt;Pre-2011 Programs Completed in 2011",'7.  Persistence Report'!$J$27:$J$500,"Adjustment",'7.  Persistence Report'!$H$27:$H$500,"2012")</f>
        <v>2</v>
      </c>
      <c r="W182" s="295">
        <f>SUMIFS('7.  Persistence Report'!U$27:U$500,'7.  Persistence Report'!$D$27:$D$500,$B181,'7.  Persistence Report'!$C$27:$C$500,"&lt;&gt;Pre-2011 Programs Completed in 2011",'7.  Persistence Report'!$J$27:$J$500,"Adjustment",'7.  Persistence Report'!$H$27:$H$500,"2012")</f>
        <v>2</v>
      </c>
      <c r="X182" s="295">
        <f>SUMIFS('7.  Persistence Report'!V$27:V$500,'7.  Persistence Report'!$D$27:$D$500,$B181,'7.  Persistence Report'!$C$27:$C$500,"&lt;&gt;Pre-2011 Programs Completed in 2011",'7.  Persistence Report'!$J$27:$J$500,"Adjustment",'7.  Persistence Report'!$H$27:$H$500,"2012")</f>
        <v>2</v>
      </c>
      <c r="Y182" s="411">
        <f>Y181</f>
        <v>0</v>
      </c>
      <c r="Z182" s="411">
        <f>Z181</f>
        <v>1</v>
      </c>
      <c r="AA182" s="411">
        <f t="shared" ref="AA182:AL182" si="89">AA181</f>
        <v>0</v>
      </c>
      <c r="AB182" s="411">
        <f t="shared" si="89"/>
        <v>0</v>
      </c>
      <c r="AC182" s="411">
        <f t="shared" si="89"/>
        <v>0</v>
      </c>
      <c r="AD182" s="411">
        <f t="shared" si="89"/>
        <v>0</v>
      </c>
      <c r="AE182" s="411">
        <f t="shared" si="89"/>
        <v>0</v>
      </c>
      <c r="AF182" s="411">
        <f t="shared" si="89"/>
        <v>0</v>
      </c>
      <c r="AG182" s="411">
        <f t="shared" si="89"/>
        <v>0</v>
      </c>
      <c r="AH182" s="411">
        <f t="shared" si="89"/>
        <v>0</v>
      </c>
      <c r="AI182" s="411">
        <f t="shared" si="89"/>
        <v>0</v>
      </c>
      <c r="AJ182" s="411">
        <f t="shared" si="89"/>
        <v>0</v>
      </c>
      <c r="AK182" s="411">
        <f t="shared" si="89"/>
        <v>0</v>
      </c>
      <c r="AL182" s="411">
        <f t="shared" si="89"/>
        <v>0</v>
      </c>
      <c r="AM182" s="504"/>
    </row>
    <row r="183" spans="1:39" ht="15.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5" outlineLevel="1">
      <c r="A184" s="508">
        <v>12</v>
      </c>
      <c r="B184" s="314" t="s">
        <v>23</v>
      </c>
      <c r="C184" s="291" t="s">
        <v>25</v>
      </c>
      <c r="D184" s="295">
        <f>SUMIFS('7.  Persistence Report'!AR$27:AR$500,'7.  Persistence Report'!$D$27:$D$500,$B184,'7.  Persistence Report'!$C$27:$C$500,"&lt;&gt;Pre-2011 Programs Completed in 2011",'7.  Persistence Report'!$J$27:$J$500,"&lt;&gt;Adjustment",'7.  Persistence Report'!$H$27:$H$500,"2012")</f>
        <v>0</v>
      </c>
      <c r="E184" s="295">
        <f>SUMIFS('7.  Persistence Report'!AS$27:AS$500,'7.  Persistence Report'!$D$27:$D$500,$B184,'7.  Persistence Report'!$C$27:$C$500,"&lt;&gt;Pre-2011 Programs Completed in 2011",'7.  Persistence Report'!$J$27:$J$500,"&lt;&gt;Adjustment",'7.  Persistence Report'!$H$27:$H$500,"2012")</f>
        <v>0</v>
      </c>
      <c r="F184" s="295">
        <f>SUMIFS('7.  Persistence Report'!AT$27:AT$500,'7.  Persistence Report'!$D$27:$D$500,$B184,'7.  Persistence Report'!$C$27:$C$500,"&lt;&gt;Pre-2011 Programs Completed in 2011",'7.  Persistence Report'!$J$27:$J$500,"&lt;&gt;Adjustment",'7.  Persistence Report'!$H$27:$H$500,"2012")</f>
        <v>0</v>
      </c>
      <c r="G184" s="295">
        <f>SUMIFS('7.  Persistence Report'!AU$27:AU$500,'7.  Persistence Report'!$D$27:$D$500,$B184,'7.  Persistence Report'!$C$27:$C$500,"&lt;&gt;Pre-2011 Programs Completed in 2011",'7.  Persistence Report'!$J$27:$J$500,"&lt;&gt;Adjustment",'7.  Persistence Report'!$H$27:$H$500,"2012")</f>
        <v>0</v>
      </c>
      <c r="H184" s="295">
        <f>SUMIFS('7.  Persistence Report'!AV$27:AV$500,'7.  Persistence Report'!$D$27:$D$500,$B184,'7.  Persistence Report'!$C$27:$C$500,"&lt;&gt;Pre-2011 Programs Completed in 2011",'7.  Persistence Report'!$J$27:$J$500,"&lt;&gt;Adjustment",'7.  Persistence Report'!$H$27:$H$500,"2012")</f>
        <v>0</v>
      </c>
      <c r="I184" s="295">
        <f>SUMIFS('7.  Persistence Report'!AW$27:AW$500,'7.  Persistence Report'!$D$27:$D$500,$B184,'7.  Persistence Report'!$C$27:$C$500,"&lt;&gt;Pre-2011 Programs Completed in 2011",'7.  Persistence Report'!$J$27:$J$500,"&lt;&gt;Adjustment",'7.  Persistence Report'!$H$27:$H$500,"2012")</f>
        <v>0</v>
      </c>
      <c r="J184" s="295">
        <f>SUMIFS('7.  Persistence Report'!AX$27:AX$500,'7.  Persistence Report'!$D$27:$D$500,$B184,'7.  Persistence Report'!$C$27:$C$500,"&lt;&gt;Pre-2011 Programs Completed in 2011",'7.  Persistence Report'!$J$27:$J$500,"&lt;&gt;Adjustment",'7.  Persistence Report'!$H$27:$H$500,"2012")</f>
        <v>0</v>
      </c>
      <c r="K184" s="295">
        <f>SUMIFS('7.  Persistence Report'!AY$27:AY$500,'7.  Persistence Report'!$D$27:$D$500,$B184,'7.  Persistence Report'!$C$27:$C$500,"&lt;&gt;Pre-2011 Programs Completed in 2011",'7.  Persistence Report'!$J$27:$J$500,"&lt;&gt;Adjustment",'7.  Persistence Report'!$H$27:$H$500,"2012")</f>
        <v>0</v>
      </c>
      <c r="L184" s="295">
        <f>SUMIFS('7.  Persistence Report'!AZ$27:AZ$500,'7.  Persistence Report'!$D$27:$D$500,$B184,'7.  Persistence Report'!$C$27:$C$500,"&lt;&gt;Pre-2011 Programs Completed in 2011",'7.  Persistence Report'!$J$27:$J$500,"&lt;&gt;Adjustment",'7.  Persistence Report'!$H$27:$H$500,"2012")</f>
        <v>0</v>
      </c>
      <c r="M184" s="295">
        <f>SUMIFS('7.  Persistence Report'!BA$27:BA$500,'7.  Persistence Report'!$D$27:$D$500,$B184,'7.  Persistence Report'!$C$27:$C$500,"&lt;&gt;Pre-2011 Programs Completed in 2011",'7.  Persistence Report'!$J$27:$J$500,"&lt;&gt;Adjustment",'7.  Persistence Report'!$H$27:$H$500,"2012")</f>
        <v>0</v>
      </c>
      <c r="N184" s="295">
        <v>3</v>
      </c>
      <c r="O184" s="295">
        <f>SUMIFS('7.  Persistence Report'!M$27:M$500,'7.  Persistence Report'!$D$27:$D$500,$B184,'7.  Persistence Report'!$C$27:$C$500,"&lt;&gt;Pre-2011 Programs Completed in 2011",'7.  Persistence Report'!$J$27:$J$500,"&lt;&gt;Adjustment",'7.  Persistence Report'!$H$27:$H$500,"2012")</f>
        <v>0</v>
      </c>
      <c r="P184" s="295">
        <f>SUMIFS('7.  Persistence Report'!N$27:N$500,'7.  Persistence Report'!$D$27:$D$500,$B184,'7.  Persistence Report'!$C$27:$C$500,"&lt;&gt;Pre-2011 Programs Completed in 2011",'7.  Persistence Report'!$J$27:$J$500,"&lt;&gt;Adjustment",'7.  Persistence Report'!$H$27:$H$500,"2012")</f>
        <v>0</v>
      </c>
      <c r="Q184" s="295">
        <f>SUMIFS('7.  Persistence Report'!O$27:O$500,'7.  Persistence Report'!$D$27:$D$500,$B184,'7.  Persistence Report'!$C$27:$C$500,"&lt;&gt;Pre-2011 Programs Completed in 2011",'7.  Persistence Report'!$J$27:$J$500,"&lt;&gt;Adjustment",'7.  Persistence Report'!$H$27:$H$500,"2012")</f>
        <v>0</v>
      </c>
      <c r="R184" s="295">
        <f>SUMIFS('7.  Persistence Report'!P$27:P$500,'7.  Persistence Report'!$D$27:$D$500,$B184,'7.  Persistence Report'!$C$27:$C$500,"&lt;&gt;Pre-2011 Programs Completed in 2011",'7.  Persistence Report'!$J$27:$J$500,"&lt;&gt;Adjustment",'7.  Persistence Report'!$H$27:$H$500,"2012")</f>
        <v>0</v>
      </c>
      <c r="S184" s="295">
        <f>SUMIFS('7.  Persistence Report'!Q$27:Q$500,'7.  Persistence Report'!$D$27:$D$500,$B184,'7.  Persistence Report'!$C$27:$C$500,"&lt;&gt;Pre-2011 Programs Completed in 2011",'7.  Persistence Report'!$J$27:$J$500,"&lt;&gt;Adjustment",'7.  Persistence Report'!$H$27:$H$500,"2012")</f>
        <v>0</v>
      </c>
      <c r="T184" s="295">
        <f>SUMIFS('7.  Persistence Report'!R$27:R$500,'7.  Persistence Report'!$D$27:$D$500,$B184,'7.  Persistence Report'!$C$27:$C$500,"&lt;&gt;Pre-2011 Programs Completed in 2011",'7.  Persistence Report'!$J$27:$J$500,"&lt;&gt;Adjustment",'7.  Persistence Report'!$H$27:$H$500,"2012")</f>
        <v>0</v>
      </c>
      <c r="U184" s="295">
        <f>SUMIFS('7.  Persistence Report'!S$27:S$500,'7.  Persistence Report'!$D$27:$D$500,$B184,'7.  Persistence Report'!$C$27:$C$500,"&lt;&gt;Pre-2011 Programs Completed in 2011",'7.  Persistence Report'!$J$27:$J$500,"&lt;&gt;Adjustment",'7.  Persistence Report'!$H$27:$H$500,"2012")</f>
        <v>0</v>
      </c>
      <c r="V184" s="295">
        <f>SUMIFS('7.  Persistence Report'!T$27:T$500,'7.  Persistence Report'!$D$27:$D$500,$B184,'7.  Persistence Report'!$C$27:$C$500,"&lt;&gt;Pre-2011 Programs Completed in 2011",'7.  Persistence Report'!$J$27:$J$500,"&lt;&gt;Adjustment",'7.  Persistence Report'!$H$27:$H$500,"2012")</f>
        <v>0</v>
      </c>
      <c r="W184" s="295">
        <f>SUMIFS('7.  Persistence Report'!U$27:U$500,'7.  Persistence Report'!$D$27:$D$500,$B184,'7.  Persistence Report'!$C$27:$C$500,"&lt;&gt;Pre-2011 Programs Completed in 2011",'7.  Persistence Report'!$J$27:$J$500,"&lt;&gt;Adjustment",'7.  Persistence Report'!$H$27:$H$500,"2012")</f>
        <v>0</v>
      </c>
      <c r="X184" s="295">
        <f>SUMIFS('7.  Persistence Report'!V$27:V$500,'7.  Persistence Report'!$D$27:$D$500,$B184,'7.  Persistence Report'!$C$27:$C$500,"&lt;&gt;Pre-2011 Programs Completed in 2011",'7.  Persistence Report'!$J$27:$J$500,"&lt;&gt;Adjustment",'7.  Persistence Report'!$H$27:$H$500,"2012")</f>
        <v>0</v>
      </c>
      <c r="Y184" s="410">
        <f>+Y313</f>
        <v>0</v>
      </c>
      <c r="Z184" s="410">
        <f t="shared" ref="Z184:AA184" si="90">+Z313</f>
        <v>0</v>
      </c>
      <c r="AA184" s="410">
        <f t="shared" si="90"/>
        <v>1</v>
      </c>
      <c r="AB184" s="415"/>
      <c r="AC184" s="415"/>
      <c r="AD184" s="415"/>
      <c r="AE184" s="415"/>
      <c r="AF184" s="415"/>
      <c r="AG184" s="415"/>
      <c r="AH184" s="415"/>
      <c r="AI184" s="415"/>
      <c r="AJ184" s="415"/>
      <c r="AK184" s="415"/>
      <c r="AL184" s="415"/>
      <c r="AM184" s="296">
        <f>SUM(Y184:AL184)</f>
        <v>1</v>
      </c>
    </row>
    <row r="185" spans="1:39" ht="15.5" outlineLevel="1">
      <c r="B185" s="294" t="s">
        <v>244</v>
      </c>
      <c r="C185" s="291" t="s">
        <v>163</v>
      </c>
      <c r="D185" s="295">
        <f>SUMIFS('7.  Persistence Report'!AR$27:AR$500,'7.  Persistence Report'!$D$27:$D$500,$B184,'7.  Persistence Report'!$C$27:$C$500,"&lt;&gt;Pre-2011 Programs Completed in 2011",'7.  Persistence Report'!$J$27:$J$500,"Adjustment",'7.  Persistence Report'!$H$27:$H$500,"2012")</f>
        <v>0</v>
      </c>
      <c r="E185" s="295">
        <f>SUMIFS('7.  Persistence Report'!AS$27:AS$500,'7.  Persistence Report'!$D$27:$D$500,$B184,'7.  Persistence Report'!$C$27:$C$500,"&lt;&gt;Pre-2011 Programs Completed in 2011",'7.  Persistence Report'!$J$27:$J$500,"Adjustment",'7.  Persistence Report'!$H$27:$H$500,"2012")</f>
        <v>0</v>
      </c>
      <c r="F185" s="295">
        <f>SUMIFS('7.  Persistence Report'!AT$27:AT$500,'7.  Persistence Report'!$D$27:$D$500,$B184,'7.  Persistence Report'!$C$27:$C$500,"&lt;&gt;Pre-2011 Programs Completed in 2011",'7.  Persistence Report'!$J$27:$J$500,"Adjustment",'7.  Persistence Report'!$H$27:$H$500,"2012")</f>
        <v>0</v>
      </c>
      <c r="G185" s="295">
        <f>SUMIFS('7.  Persistence Report'!AU$27:AU$500,'7.  Persistence Report'!$D$27:$D$500,$B184,'7.  Persistence Report'!$C$27:$C$500,"&lt;&gt;Pre-2011 Programs Completed in 2011",'7.  Persistence Report'!$J$27:$J$500,"Adjustment",'7.  Persistence Report'!$H$27:$H$500,"2012")</f>
        <v>0</v>
      </c>
      <c r="H185" s="295">
        <f>SUMIFS('7.  Persistence Report'!AV$27:AV$500,'7.  Persistence Report'!$D$27:$D$500,$B184,'7.  Persistence Report'!$C$27:$C$500,"&lt;&gt;Pre-2011 Programs Completed in 2011",'7.  Persistence Report'!$J$27:$J$500,"Adjustment",'7.  Persistence Report'!$H$27:$H$500,"2012")</f>
        <v>0</v>
      </c>
      <c r="I185" s="295">
        <f>SUMIFS('7.  Persistence Report'!AW$27:AW$500,'7.  Persistence Report'!$D$27:$D$500,$B184,'7.  Persistence Report'!$C$27:$C$500,"&lt;&gt;Pre-2011 Programs Completed in 2011",'7.  Persistence Report'!$J$27:$J$500,"Adjustment",'7.  Persistence Report'!$H$27:$H$500,"2012")</f>
        <v>0</v>
      </c>
      <c r="J185" s="295">
        <f>SUMIFS('7.  Persistence Report'!AX$27:AX$500,'7.  Persistence Report'!$D$27:$D$500,$B184,'7.  Persistence Report'!$C$27:$C$500,"&lt;&gt;Pre-2011 Programs Completed in 2011",'7.  Persistence Report'!$J$27:$J$500,"Adjustment",'7.  Persistence Report'!$H$27:$H$500,"2012")</f>
        <v>0</v>
      </c>
      <c r="K185" s="295">
        <f>SUMIFS('7.  Persistence Report'!AY$27:AY$500,'7.  Persistence Report'!$D$27:$D$500,$B184,'7.  Persistence Report'!$C$27:$C$500,"&lt;&gt;Pre-2011 Programs Completed in 2011",'7.  Persistence Report'!$J$27:$J$500,"Adjustment",'7.  Persistence Report'!$H$27:$H$500,"2012")</f>
        <v>0</v>
      </c>
      <c r="L185" s="295">
        <f>SUMIFS('7.  Persistence Report'!AZ$27:AZ$500,'7.  Persistence Report'!$D$27:$D$500,$B184,'7.  Persistence Report'!$C$27:$C$500,"&lt;&gt;Pre-2011 Programs Completed in 2011",'7.  Persistence Report'!$J$27:$J$500,"Adjustment",'7.  Persistence Report'!$H$27:$H$500,"2012")</f>
        <v>0</v>
      </c>
      <c r="M185" s="295">
        <f>SUMIFS('7.  Persistence Report'!BA$27:BA$500,'7.  Persistence Report'!$D$27:$D$500,$B184,'7.  Persistence Report'!$C$27:$C$500,"&lt;&gt;Pre-2011 Programs Completed in 2011",'7.  Persistence Report'!$J$27:$J$500,"Adjustment",'7.  Persistence Report'!$H$27:$H$500,"2012")</f>
        <v>0</v>
      </c>
      <c r="N185" s="295">
        <f>N184</f>
        <v>3</v>
      </c>
      <c r="O185" s="295">
        <f>SUMIFS('7.  Persistence Report'!M$27:M$500,'7.  Persistence Report'!$D$27:$D$500,$B184,'7.  Persistence Report'!$C$27:$C$500,"&lt;&gt;Pre-2011 Programs Completed in 2011",'7.  Persistence Report'!$J$27:$J$500,"Adjustment",'7.  Persistence Report'!$H$27:$H$500,"2012")</f>
        <v>0</v>
      </c>
      <c r="P185" s="295">
        <f>SUMIFS('7.  Persistence Report'!N$27:N$500,'7.  Persistence Report'!$D$27:$D$500,$B184,'7.  Persistence Report'!$C$27:$C$500,"&lt;&gt;Pre-2011 Programs Completed in 2011",'7.  Persistence Report'!$J$27:$J$500,"Adjustment",'7.  Persistence Report'!$H$27:$H$500,"2012")</f>
        <v>0</v>
      </c>
      <c r="Q185" s="295">
        <f>SUMIFS('7.  Persistence Report'!O$27:O$500,'7.  Persistence Report'!$D$27:$D$500,$B184,'7.  Persistence Report'!$C$27:$C$500,"&lt;&gt;Pre-2011 Programs Completed in 2011",'7.  Persistence Report'!$J$27:$J$500,"Adjustment",'7.  Persistence Report'!$H$27:$H$500,"2012")</f>
        <v>0</v>
      </c>
      <c r="R185" s="295">
        <f>SUMIFS('7.  Persistence Report'!P$27:P$500,'7.  Persistence Report'!$D$27:$D$500,$B184,'7.  Persistence Report'!$C$27:$C$500,"&lt;&gt;Pre-2011 Programs Completed in 2011",'7.  Persistence Report'!$J$27:$J$500,"Adjustment",'7.  Persistence Report'!$H$27:$H$500,"2012")</f>
        <v>0</v>
      </c>
      <c r="S185" s="295">
        <f>SUMIFS('7.  Persistence Report'!Q$27:Q$500,'7.  Persistence Report'!$D$27:$D$500,$B184,'7.  Persistence Report'!$C$27:$C$500,"&lt;&gt;Pre-2011 Programs Completed in 2011",'7.  Persistence Report'!$J$27:$J$500,"Adjustment",'7.  Persistence Report'!$H$27:$H$500,"2012")</f>
        <v>0</v>
      </c>
      <c r="T185" s="295">
        <f>SUMIFS('7.  Persistence Report'!R$27:R$500,'7.  Persistence Report'!$D$27:$D$500,$B184,'7.  Persistence Report'!$C$27:$C$500,"&lt;&gt;Pre-2011 Programs Completed in 2011",'7.  Persistence Report'!$J$27:$J$500,"Adjustment",'7.  Persistence Report'!$H$27:$H$500,"2012")</f>
        <v>0</v>
      </c>
      <c r="U185" s="295">
        <f>SUMIFS('7.  Persistence Report'!S$27:S$500,'7.  Persistence Report'!$D$27:$D$500,$B184,'7.  Persistence Report'!$C$27:$C$500,"&lt;&gt;Pre-2011 Programs Completed in 2011",'7.  Persistence Report'!$J$27:$J$500,"Adjustment",'7.  Persistence Report'!$H$27:$H$500,"2012")</f>
        <v>0</v>
      </c>
      <c r="V185" s="295">
        <f>SUMIFS('7.  Persistence Report'!T$27:T$500,'7.  Persistence Report'!$D$27:$D$500,$B184,'7.  Persistence Report'!$C$27:$C$500,"&lt;&gt;Pre-2011 Programs Completed in 2011",'7.  Persistence Report'!$J$27:$J$500,"Adjustment",'7.  Persistence Report'!$H$27:$H$500,"2012")</f>
        <v>0</v>
      </c>
      <c r="W185" s="295">
        <f>SUMIFS('7.  Persistence Report'!U$27:U$500,'7.  Persistence Report'!$D$27:$D$500,$B184,'7.  Persistence Report'!$C$27:$C$500,"&lt;&gt;Pre-2011 Programs Completed in 2011",'7.  Persistence Report'!$J$27:$J$500,"Adjustment",'7.  Persistence Report'!$H$27:$H$500,"2012")</f>
        <v>0</v>
      </c>
      <c r="X185" s="295">
        <f>SUMIFS('7.  Persistence Report'!V$27:V$500,'7.  Persistence Report'!$D$27:$D$500,$B184,'7.  Persistence Report'!$C$27:$C$500,"&lt;&gt;Pre-2011 Programs Completed in 2011",'7.  Persistence Report'!$J$27:$J$500,"Adjustment",'7.  Persistence Report'!$H$27:$H$500,"2012")</f>
        <v>0</v>
      </c>
      <c r="Y185" s="411">
        <f>Y184</f>
        <v>0</v>
      </c>
      <c r="Z185" s="411">
        <f>Z184</f>
        <v>0</v>
      </c>
      <c r="AA185" s="411">
        <f t="shared" ref="AA185:AL185" si="91">AA184</f>
        <v>1</v>
      </c>
      <c r="AB185" s="411">
        <f t="shared" si="91"/>
        <v>0</v>
      </c>
      <c r="AC185" s="411">
        <f t="shared" si="91"/>
        <v>0</v>
      </c>
      <c r="AD185" s="411">
        <f t="shared" si="91"/>
        <v>0</v>
      </c>
      <c r="AE185" s="411">
        <f t="shared" si="91"/>
        <v>0</v>
      </c>
      <c r="AF185" s="411">
        <f t="shared" si="91"/>
        <v>0</v>
      </c>
      <c r="AG185" s="411">
        <f t="shared" si="91"/>
        <v>0</v>
      </c>
      <c r="AH185" s="411">
        <f t="shared" si="91"/>
        <v>0</v>
      </c>
      <c r="AI185" s="411">
        <f t="shared" si="91"/>
        <v>0</v>
      </c>
      <c r="AJ185" s="411">
        <f t="shared" si="91"/>
        <v>0</v>
      </c>
      <c r="AK185" s="411">
        <f t="shared" si="91"/>
        <v>0</v>
      </c>
      <c r="AL185" s="411">
        <f t="shared" si="91"/>
        <v>0</v>
      </c>
      <c r="AM185" s="504"/>
    </row>
    <row r="186" spans="1:39" ht="15.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5" outlineLevel="1">
      <c r="A187" s="508">
        <v>13</v>
      </c>
      <c r="B187" s="314" t="s">
        <v>24</v>
      </c>
      <c r="C187" s="291" t="s">
        <v>25</v>
      </c>
      <c r="D187" s="295">
        <f>SUMIFS('7.  Persistence Report'!AR$27:AR$500,'7.  Persistence Report'!$D$27:$D$500,$B187,'7.  Persistence Report'!$C$27:$C$500,"&lt;&gt;Pre-2011 Programs Completed in 2011",'7.  Persistence Report'!$J$27:$J$500,"&lt;&gt;Adjustment",'7.  Persistence Report'!$H$27:$H$500,"2012")</f>
        <v>16175.999999999998</v>
      </c>
      <c r="E187" s="295">
        <f>SUMIFS('7.  Persistence Report'!AS$27:AS$500,'7.  Persistence Report'!$D$27:$D$500,$B187,'7.  Persistence Report'!$C$27:$C$500,"&lt;&gt;Pre-2011 Programs Completed in 2011",'7.  Persistence Report'!$J$27:$J$500,"&lt;&gt;Adjustment",'7.  Persistence Report'!$H$27:$H$500,"2012")</f>
        <v>16175.999999999998</v>
      </c>
      <c r="F187" s="295">
        <f>SUMIFS('7.  Persistence Report'!AT$27:AT$500,'7.  Persistence Report'!$D$27:$D$500,$B187,'7.  Persistence Report'!$C$27:$C$500,"&lt;&gt;Pre-2011 Programs Completed in 2011",'7.  Persistence Report'!$J$27:$J$500,"&lt;&gt;Adjustment",'7.  Persistence Report'!$H$27:$H$500,"2012")</f>
        <v>16175.999999999998</v>
      </c>
      <c r="G187" s="295">
        <f>SUMIFS('7.  Persistence Report'!AU$27:AU$500,'7.  Persistence Report'!$D$27:$D$500,$B187,'7.  Persistence Report'!$C$27:$C$500,"&lt;&gt;Pre-2011 Programs Completed in 2011",'7.  Persistence Report'!$J$27:$J$500,"&lt;&gt;Adjustment",'7.  Persistence Report'!$H$27:$H$500,"2012")</f>
        <v>16175.999999999998</v>
      </c>
      <c r="H187" s="295">
        <f>SUMIFS('7.  Persistence Report'!AV$27:AV$500,'7.  Persistence Report'!$D$27:$D$500,$B187,'7.  Persistence Report'!$C$27:$C$500,"&lt;&gt;Pre-2011 Programs Completed in 2011",'7.  Persistence Report'!$J$27:$J$500,"&lt;&gt;Adjustment",'7.  Persistence Report'!$H$27:$H$500,"2012")</f>
        <v>16175.999999999998</v>
      </c>
      <c r="I187" s="295">
        <f>SUMIFS('7.  Persistence Report'!AW$27:AW$500,'7.  Persistence Report'!$D$27:$D$500,$B187,'7.  Persistence Report'!$C$27:$C$500,"&lt;&gt;Pre-2011 Programs Completed in 2011",'7.  Persistence Report'!$J$27:$J$500,"&lt;&gt;Adjustment",'7.  Persistence Report'!$H$27:$H$500,"2012")</f>
        <v>16175.999999999998</v>
      </c>
      <c r="J187" s="295">
        <f>SUMIFS('7.  Persistence Report'!AX$27:AX$500,'7.  Persistence Report'!$D$27:$D$500,$B187,'7.  Persistence Report'!$C$27:$C$500,"&lt;&gt;Pre-2011 Programs Completed in 2011",'7.  Persistence Report'!$J$27:$J$500,"&lt;&gt;Adjustment",'7.  Persistence Report'!$H$27:$H$500,"2012")</f>
        <v>16175.999999999998</v>
      </c>
      <c r="K187" s="295">
        <f>SUMIFS('7.  Persistence Report'!AY$27:AY$500,'7.  Persistence Report'!$D$27:$D$500,$B187,'7.  Persistence Report'!$C$27:$C$500,"&lt;&gt;Pre-2011 Programs Completed in 2011",'7.  Persistence Report'!$J$27:$J$500,"&lt;&gt;Adjustment",'7.  Persistence Report'!$H$27:$H$500,"2012")</f>
        <v>16175.999999999998</v>
      </c>
      <c r="L187" s="295">
        <f>SUMIFS('7.  Persistence Report'!AZ$27:AZ$500,'7.  Persistence Report'!$D$27:$D$500,$B187,'7.  Persistence Report'!$C$27:$C$500,"&lt;&gt;Pre-2011 Programs Completed in 2011",'7.  Persistence Report'!$J$27:$J$500,"&lt;&gt;Adjustment",'7.  Persistence Report'!$H$27:$H$500,"2012")</f>
        <v>16175.999999999998</v>
      </c>
      <c r="M187" s="295">
        <f>SUMIFS('7.  Persistence Report'!BA$27:BA$500,'7.  Persistence Report'!$D$27:$D$500,$B187,'7.  Persistence Report'!$C$27:$C$500,"&lt;&gt;Pre-2011 Programs Completed in 2011",'7.  Persistence Report'!$J$27:$J$500,"&lt;&gt;Adjustment",'7.  Persistence Report'!$H$27:$H$500,"2012")</f>
        <v>16175.999999999998</v>
      </c>
      <c r="N187" s="295">
        <v>12</v>
      </c>
      <c r="O187" s="295">
        <f>SUMIFS('7.  Persistence Report'!M$27:M$500,'7.  Persistence Report'!$D$27:$D$500,$B187,'7.  Persistence Report'!$C$27:$C$500,"&lt;&gt;Pre-2011 Programs Completed in 2011",'7.  Persistence Report'!$J$27:$J$500,"&lt;&gt;Adjustment",'7.  Persistence Report'!$H$27:$H$500,"2012")</f>
        <v>14</v>
      </c>
      <c r="P187" s="295">
        <f>SUMIFS('7.  Persistence Report'!N$27:N$500,'7.  Persistence Report'!$D$27:$D$500,$B187,'7.  Persistence Report'!$C$27:$C$500,"&lt;&gt;Pre-2011 Programs Completed in 2011",'7.  Persistence Report'!$J$27:$J$500,"&lt;&gt;Adjustment",'7.  Persistence Report'!$H$27:$H$500,"2012")</f>
        <v>14</v>
      </c>
      <c r="Q187" s="295">
        <f>SUMIFS('7.  Persistence Report'!O$27:O$500,'7.  Persistence Report'!$D$27:$D$500,$B187,'7.  Persistence Report'!$C$27:$C$500,"&lt;&gt;Pre-2011 Programs Completed in 2011",'7.  Persistence Report'!$J$27:$J$500,"&lt;&gt;Adjustment",'7.  Persistence Report'!$H$27:$H$500,"2012")</f>
        <v>14</v>
      </c>
      <c r="R187" s="295">
        <f>SUMIFS('7.  Persistence Report'!P$27:P$500,'7.  Persistence Report'!$D$27:$D$500,$B187,'7.  Persistence Report'!$C$27:$C$500,"&lt;&gt;Pre-2011 Programs Completed in 2011",'7.  Persistence Report'!$J$27:$J$500,"&lt;&gt;Adjustment",'7.  Persistence Report'!$H$27:$H$500,"2012")</f>
        <v>14</v>
      </c>
      <c r="S187" s="295">
        <f>SUMIFS('7.  Persistence Report'!Q$27:Q$500,'7.  Persistence Report'!$D$27:$D$500,$B187,'7.  Persistence Report'!$C$27:$C$500,"&lt;&gt;Pre-2011 Programs Completed in 2011",'7.  Persistence Report'!$J$27:$J$500,"&lt;&gt;Adjustment",'7.  Persistence Report'!$H$27:$H$500,"2012")</f>
        <v>14</v>
      </c>
      <c r="T187" s="295">
        <f>SUMIFS('7.  Persistence Report'!R$27:R$500,'7.  Persistence Report'!$D$27:$D$500,$B187,'7.  Persistence Report'!$C$27:$C$500,"&lt;&gt;Pre-2011 Programs Completed in 2011",'7.  Persistence Report'!$J$27:$J$500,"&lt;&gt;Adjustment",'7.  Persistence Report'!$H$27:$H$500,"2012")</f>
        <v>14</v>
      </c>
      <c r="U187" s="295">
        <f>SUMIFS('7.  Persistence Report'!S$27:S$500,'7.  Persistence Report'!$D$27:$D$500,$B187,'7.  Persistence Report'!$C$27:$C$500,"&lt;&gt;Pre-2011 Programs Completed in 2011",'7.  Persistence Report'!$J$27:$J$500,"&lt;&gt;Adjustment",'7.  Persistence Report'!$H$27:$H$500,"2012")</f>
        <v>14</v>
      </c>
      <c r="V187" s="295">
        <f>SUMIFS('7.  Persistence Report'!T$27:T$500,'7.  Persistence Report'!$D$27:$D$500,$B187,'7.  Persistence Report'!$C$27:$C$500,"&lt;&gt;Pre-2011 Programs Completed in 2011",'7.  Persistence Report'!$J$27:$J$500,"&lt;&gt;Adjustment",'7.  Persistence Report'!$H$27:$H$500,"2012")</f>
        <v>14</v>
      </c>
      <c r="W187" s="295">
        <f>SUMIFS('7.  Persistence Report'!U$27:U$500,'7.  Persistence Report'!$D$27:$D$500,$B187,'7.  Persistence Report'!$C$27:$C$500,"&lt;&gt;Pre-2011 Programs Completed in 2011",'7.  Persistence Report'!$J$27:$J$500,"&lt;&gt;Adjustment",'7.  Persistence Report'!$H$27:$H$500,"2012")</f>
        <v>14</v>
      </c>
      <c r="X187" s="295">
        <f>SUMIFS('7.  Persistence Report'!V$27:V$500,'7.  Persistence Report'!$D$27:$D$500,$B187,'7.  Persistence Report'!$C$27:$C$500,"&lt;&gt;Pre-2011 Programs Completed in 2011",'7.  Persistence Report'!$J$27:$J$500,"&lt;&gt;Adjustment",'7.  Persistence Report'!$H$27:$H$500,"2012")</f>
        <v>14</v>
      </c>
      <c r="Y187" s="410">
        <f>+Y316</f>
        <v>0</v>
      </c>
      <c r="Z187" s="410">
        <f t="shared" ref="Z187:AA187" si="92">+Z316</f>
        <v>0</v>
      </c>
      <c r="AA187" s="410">
        <f t="shared" si="92"/>
        <v>1</v>
      </c>
      <c r="AB187" s="415"/>
      <c r="AC187" s="415"/>
      <c r="AD187" s="415"/>
      <c r="AE187" s="415"/>
      <c r="AF187" s="415"/>
      <c r="AG187" s="415"/>
      <c r="AH187" s="415"/>
      <c r="AI187" s="415"/>
      <c r="AJ187" s="415"/>
      <c r="AK187" s="415"/>
      <c r="AL187" s="415"/>
      <c r="AM187" s="296">
        <f>SUM(Y187:AL187)</f>
        <v>1</v>
      </c>
    </row>
    <row r="188" spans="1:39" ht="15.5" outlineLevel="1">
      <c r="B188" s="294" t="s">
        <v>244</v>
      </c>
      <c r="C188" s="291" t="s">
        <v>163</v>
      </c>
      <c r="D188" s="295">
        <f>SUMIFS('7.  Persistence Report'!AR$27:AR$500,'7.  Persistence Report'!$D$27:$D$500,$B187,'7.  Persistence Report'!$C$27:$C$500,"&lt;&gt;Pre-2011 Programs Completed in 2011",'7.  Persistence Report'!$J$27:$J$500,"Adjustment",'7.  Persistence Report'!$H$27:$H$500,"2012")</f>
        <v>1179763.3459999999</v>
      </c>
      <c r="E188" s="295">
        <f>SUMIFS('7.  Persistence Report'!AS$27:AS$500,'7.  Persistence Report'!$D$27:$D$500,$B187,'7.  Persistence Report'!$C$27:$C$500,"&lt;&gt;Pre-2011 Programs Completed in 2011",'7.  Persistence Report'!$J$27:$J$500,"Adjustment",'7.  Persistence Report'!$H$27:$H$500,"2012")</f>
        <v>1179763.3459999999</v>
      </c>
      <c r="F188" s="295">
        <f>SUMIFS('7.  Persistence Report'!AT$27:AT$500,'7.  Persistence Report'!$D$27:$D$500,$B187,'7.  Persistence Report'!$C$27:$C$500,"&lt;&gt;Pre-2011 Programs Completed in 2011",'7.  Persistence Report'!$J$27:$J$500,"Adjustment",'7.  Persistence Report'!$H$27:$H$500,"2012")</f>
        <v>1179763.3459999999</v>
      </c>
      <c r="G188" s="295">
        <f>SUMIFS('7.  Persistence Report'!AU$27:AU$500,'7.  Persistence Report'!$D$27:$D$500,$B187,'7.  Persistence Report'!$C$27:$C$500,"&lt;&gt;Pre-2011 Programs Completed in 2011",'7.  Persistence Report'!$J$27:$J$500,"Adjustment",'7.  Persistence Report'!$H$27:$H$500,"2012")</f>
        <v>1179763.3459999999</v>
      </c>
      <c r="H188" s="295">
        <f>SUMIFS('7.  Persistence Report'!AV$27:AV$500,'7.  Persistence Report'!$D$27:$D$500,$B187,'7.  Persistence Report'!$C$27:$C$500,"&lt;&gt;Pre-2011 Programs Completed in 2011",'7.  Persistence Report'!$J$27:$J$500,"Adjustment",'7.  Persistence Report'!$H$27:$H$500,"2012")</f>
        <v>1129044.818</v>
      </c>
      <c r="I188" s="295">
        <f>SUMIFS('7.  Persistence Report'!AW$27:AW$500,'7.  Persistence Report'!$D$27:$D$500,$B187,'7.  Persistence Report'!$C$27:$C$500,"&lt;&gt;Pre-2011 Programs Completed in 2011",'7.  Persistence Report'!$J$27:$J$500,"Adjustment",'7.  Persistence Report'!$H$27:$H$500,"2012")</f>
        <v>1120071.4129999999</v>
      </c>
      <c r="J188" s="295">
        <f>SUMIFS('7.  Persistence Report'!AX$27:AX$500,'7.  Persistence Report'!$D$27:$D$500,$B187,'7.  Persistence Report'!$C$27:$C$500,"&lt;&gt;Pre-2011 Programs Completed in 2011",'7.  Persistence Report'!$J$27:$J$500,"Adjustment",'7.  Persistence Report'!$H$27:$H$500,"2012")</f>
        <v>1120071.4129999999</v>
      </c>
      <c r="K188" s="295">
        <f>SUMIFS('7.  Persistence Report'!AY$27:AY$500,'7.  Persistence Report'!$D$27:$D$500,$B187,'7.  Persistence Report'!$C$27:$C$500,"&lt;&gt;Pre-2011 Programs Completed in 2011",'7.  Persistence Report'!$J$27:$J$500,"Adjustment",'7.  Persistence Report'!$H$27:$H$500,"2012")</f>
        <v>1120071.4129999999</v>
      </c>
      <c r="L188" s="295">
        <f>SUMIFS('7.  Persistence Report'!AZ$27:AZ$500,'7.  Persistence Report'!$D$27:$D$500,$B187,'7.  Persistence Report'!$C$27:$C$500,"&lt;&gt;Pre-2011 Programs Completed in 2011",'7.  Persistence Report'!$J$27:$J$500,"Adjustment",'7.  Persistence Report'!$H$27:$H$500,"2012")</f>
        <v>1120071.4129999999</v>
      </c>
      <c r="M188" s="295">
        <f>SUMIFS('7.  Persistence Report'!BA$27:BA$500,'7.  Persistence Report'!$D$27:$D$500,$B187,'7.  Persistence Report'!$C$27:$C$500,"&lt;&gt;Pre-2011 Programs Completed in 2011",'7.  Persistence Report'!$J$27:$J$500,"Adjustment",'7.  Persistence Report'!$H$27:$H$500,"2012")</f>
        <v>1120071.4129999999</v>
      </c>
      <c r="N188" s="295">
        <f>N187</f>
        <v>12</v>
      </c>
      <c r="O188" s="295">
        <f>SUMIFS('7.  Persistence Report'!M$27:M$500,'7.  Persistence Report'!$D$27:$D$500,$B187,'7.  Persistence Report'!$C$27:$C$500,"&lt;&gt;Pre-2011 Programs Completed in 2011",'7.  Persistence Report'!$J$27:$J$500,"Adjustment",'7.  Persistence Report'!$H$27:$H$500,"2012")</f>
        <v>352.08276410000002</v>
      </c>
      <c r="P188" s="295">
        <f>SUMIFS('7.  Persistence Report'!N$27:N$500,'7.  Persistence Report'!$D$27:$D$500,$B187,'7.  Persistence Report'!$C$27:$C$500,"&lt;&gt;Pre-2011 Programs Completed in 2011",'7.  Persistence Report'!$J$27:$J$500,"Adjustment",'7.  Persistence Report'!$H$27:$H$500,"2012")</f>
        <v>352.08276410000002</v>
      </c>
      <c r="Q188" s="295">
        <f>SUMIFS('7.  Persistence Report'!O$27:O$500,'7.  Persistence Report'!$D$27:$D$500,$B187,'7.  Persistence Report'!$C$27:$C$500,"&lt;&gt;Pre-2011 Programs Completed in 2011",'7.  Persistence Report'!$J$27:$J$500,"Adjustment",'7.  Persistence Report'!$H$27:$H$500,"2012")</f>
        <v>352.08276410000002</v>
      </c>
      <c r="R188" s="295">
        <f>SUMIFS('7.  Persistence Report'!P$27:P$500,'7.  Persistence Report'!$D$27:$D$500,$B187,'7.  Persistence Report'!$C$27:$C$500,"&lt;&gt;Pre-2011 Programs Completed in 2011",'7.  Persistence Report'!$J$27:$J$500,"Adjustment",'7.  Persistence Report'!$H$27:$H$500,"2012")</f>
        <v>352.08276410000002</v>
      </c>
      <c r="S188" s="295">
        <f>SUMIFS('7.  Persistence Report'!Q$27:Q$500,'7.  Persistence Report'!$D$27:$D$500,$B187,'7.  Persistence Report'!$C$27:$C$500,"&lt;&gt;Pre-2011 Programs Completed in 2011",'7.  Persistence Report'!$J$27:$J$500,"Adjustment",'7.  Persistence Report'!$H$27:$H$500,"2012")</f>
        <v>343.93308409999997</v>
      </c>
      <c r="T188" s="295">
        <f>SUMIFS('7.  Persistence Report'!R$27:R$500,'7.  Persistence Report'!$D$27:$D$500,$B187,'7.  Persistence Report'!$C$27:$C$500,"&lt;&gt;Pre-2011 Programs Completed in 2011",'7.  Persistence Report'!$J$27:$J$500,"Adjustment",'7.  Persistence Report'!$H$27:$H$500,"2012")</f>
        <v>342.34842409999999</v>
      </c>
      <c r="U188" s="295">
        <f>SUMIFS('7.  Persistence Report'!S$27:S$500,'7.  Persistence Report'!$D$27:$D$500,$B187,'7.  Persistence Report'!$C$27:$C$500,"&lt;&gt;Pre-2011 Programs Completed in 2011",'7.  Persistence Report'!$J$27:$J$500,"Adjustment",'7.  Persistence Report'!$H$27:$H$500,"2012")</f>
        <v>342.34842409999999</v>
      </c>
      <c r="V188" s="295">
        <f>SUMIFS('7.  Persistence Report'!T$27:T$500,'7.  Persistence Report'!$D$27:$D$500,$B187,'7.  Persistence Report'!$C$27:$C$500,"&lt;&gt;Pre-2011 Programs Completed in 2011",'7.  Persistence Report'!$J$27:$J$500,"Adjustment",'7.  Persistence Report'!$H$27:$H$500,"2012")</f>
        <v>342.34842409999999</v>
      </c>
      <c r="W188" s="295">
        <f>SUMIFS('7.  Persistence Report'!U$27:U$500,'7.  Persistence Report'!$D$27:$D$500,$B187,'7.  Persistence Report'!$C$27:$C$500,"&lt;&gt;Pre-2011 Programs Completed in 2011",'7.  Persistence Report'!$J$27:$J$500,"Adjustment",'7.  Persistence Report'!$H$27:$H$500,"2012")</f>
        <v>342.34842409999999</v>
      </c>
      <c r="X188" s="295">
        <f>SUMIFS('7.  Persistence Report'!V$27:V$500,'7.  Persistence Report'!$D$27:$D$500,$B187,'7.  Persistence Report'!$C$27:$C$500,"&lt;&gt;Pre-2011 Programs Completed in 2011",'7.  Persistence Report'!$J$27:$J$500,"Adjustment",'7.  Persistence Report'!$H$27:$H$500,"2012")</f>
        <v>342.34842409999999</v>
      </c>
      <c r="Y188" s="411">
        <f>Y187</f>
        <v>0</v>
      </c>
      <c r="Z188" s="411">
        <f>Z187</f>
        <v>0</v>
      </c>
      <c r="AA188" s="411">
        <f t="shared" ref="AA188:AL188" si="93">AA187</f>
        <v>1</v>
      </c>
      <c r="AB188" s="411">
        <f t="shared" si="93"/>
        <v>0</v>
      </c>
      <c r="AC188" s="411">
        <f t="shared" si="93"/>
        <v>0</v>
      </c>
      <c r="AD188" s="411">
        <f t="shared" si="93"/>
        <v>0</v>
      </c>
      <c r="AE188" s="411">
        <f t="shared" si="93"/>
        <v>0</v>
      </c>
      <c r="AF188" s="411">
        <f t="shared" si="93"/>
        <v>0</v>
      </c>
      <c r="AG188" s="411">
        <f t="shared" si="93"/>
        <v>0</v>
      </c>
      <c r="AH188" s="411">
        <f t="shared" si="93"/>
        <v>0</v>
      </c>
      <c r="AI188" s="411">
        <f t="shared" si="93"/>
        <v>0</v>
      </c>
      <c r="AJ188" s="411">
        <f t="shared" si="93"/>
        <v>0</v>
      </c>
      <c r="AK188" s="411">
        <f t="shared" si="93"/>
        <v>0</v>
      </c>
      <c r="AL188" s="411">
        <f t="shared" si="93"/>
        <v>0</v>
      </c>
      <c r="AM188" s="504"/>
    </row>
    <row r="189" spans="1:39" ht="15.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5" outlineLevel="1">
      <c r="A190" s="508">
        <v>14</v>
      </c>
      <c r="B190" s="314" t="s">
        <v>20</v>
      </c>
      <c r="C190" s="291" t="s">
        <v>25</v>
      </c>
      <c r="D190" s="295">
        <f>SUMIFS('7.  Persistence Report'!AR$27:AR$500,'7.  Persistence Report'!$D$27:$D$500,$B190,'7.  Persistence Report'!$C$27:$C$500,"&lt;&gt;Pre-2011 Programs Completed in 2011",'7.  Persistence Report'!$J$27:$J$500,"&lt;&gt;Adjustment",'7.  Persistence Report'!$H$27:$H$500,"2012")</f>
        <v>604230</v>
      </c>
      <c r="E190" s="295">
        <f>SUMIFS('7.  Persistence Report'!AS$27:AS$500,'7.  Persistence Report'!$D$27:$D$500,$B190,'7.  Persistence Report'!$C$27:$C$500,"&lt;&gt;Pre-2011 Programs Completed in 2011",'7.  Persistence Report'!$J$27:$J$500,"&lt;&gt;Adjustment",'7.  Persistence Report'!$H$27:$H$500,"2012")</f>
        <v>604230</v>
      </c>
      <c r="F190" s="295">
        <f>SUMIFS('7.  Persistence Report'!AT$27:AT$500,'7.  Persistence Report'!$D$27:$D$500,$B190,'7.  Persistence Report'!$C$27:$C$500,"&lt;&gt;Pre-2011 Programs Completed in 2011",'7.  Persistence Report'!$J$27:$J$500,"&lt;&gt;Adjustment",'7.  Persistence Report'!$H$27:$H$500,"2012")</f>
        <v>604230</v>
      </c>
      <c r="G190" s="295">
        <f>SUMIFS('7.  Persistence Report'!AU$27:AU$500,'7.  Persistence Report'!$D$27:$D$500,$B190,'7.  Persistence Report'!$C$27:$C$500,"&lt;&gt;Pre-2011 Programs Completed in 2011",'7.  Persistence Report'!$J$27:$J$500,"&lt;&gt;Adjustment",'7.  Persistence Report'!$H$27:$H$500,"2012")</f>
        <v>604230</v>
      </c>
      <c r="H190" s="295">
        <f>SUMIFS('7.  Persistence Report'!AV$27:AV$500,'7.  Persistence Report'!$D$27:$D$500,$B190,'7.  Persistence Report'!$C$27:$C$500,"&lt;&gt;Pre-2011 Programs Completed in 2011",'7.  Persistence Report'!$J$27:$J$500,"&lt;&gt;Adjustment",'7.  Persistence Report'!$H$27:$H$500,"2012")</f>
        <v>0</v>
      </c>
      <c r="I190" s="295">
        <f>SUMIFS('7.  Persistence Report'!AW$27:AW$500,'7.  Persistence Report'!$D$27:$D$500,$B190,'7.  Persistence Report'!$C$27:$C$500,"&lt;&gt;Pre-2011 Programs Completed in 2011",'7.  Persistence Report'!$J$27:$J$500,"&lt;&gt;Adjustment",'7.  Persistence Report'!$H$27:$H$500,"2012")</f>
        <v>0</v>
      </c>
      <c r="J190" s="295">
        <f>SUMIFS('7.  Persistence Report'!AX$27:AX$500,'7.  Persistence Report'!$D$27:$D$500,$B190,'7.  Persistence Report'!$C$27:$C$500,"&lt;&gt;Pre-2011 Programs Completed in 2011",'7.  Persistence Report'!$J$27:$J$500,"&lt;&gt;Adjustment",'7.  Persistence Report'!$H$27:$H$500,"2012")</f>
        <v>0</v>
      </c>
      <c r="K190" s="295">
        <f>SUMIFS('7.  Persistence Report'!AY$27:AY$500,'7.  Persistence Report'!$D$27:$D$500,$B190,'7.  Persistence Report'!$C$27:$C$500,"&lt;&gt;Pre-2011 Programs Completed in 2011",'7.  Persistence Report'!$J$27:$J$500,"&lt;&gt;Adjustment",'7.  Persistence Report'!$H$27:$H$500,"2012")</f>
        <v>0</v>
      </c>
      <c r="L190" s="295">
        <f>SUMIFS('7.  Persistence Report'!AZ$27:AZ$500,'7.  Persistence Report'!$D$27:$D$500,$B190,'7.  Persistence Report'!$C$27:$C$500,"&lt;&gt;Pre-2011 Programs Completed in 2011",'7.  Persistence Report'!$J$27:$J$500,"&lt;&gt;Adjustment",'7.  Persistence Report'!$H$27:$H$500,"2012")</f>
        <v>0</v>
      </c>
      <c r="M190" s="295">
        <f>SUMIFS('7.  Persistence Report'!BA$27:BA$500,'7.  Persistence Report'!$D$27:$D$500,$B190,'7.  Persistence Report'!$C$27:$C$500,"&lt;&gt;Pre-2011 Programs Completed in 2011",'7.  Persistence Report'!$J$27:$J$500,"&lt;&gt;Adjustment",'7.  Persistence Report'!$H$27:$H$500,"2012")</f>
        <v>0</v>
      </c>
      <c r="N190" s="295">
        <v>12</v>
      </c>
      <c r="O190" s="295">
        <f>SUMIFS('7.  Persistence Report'!M$27:M$500,'7.  Persistence Report'!$D$27:$D$500,$B190,'7.  Persistence Report'!$C$27:$C$500,"&lt;&gt;Pre-2011 Programs Completed in 2011",'7.  Persistence Report'!$J$27:$J$500,"&lt;&gt;Adjustment",'7.  Persistence Report'!$H$27:$H$500,"2012")</f>
        <v>124</v>
      </c>
      <c r="P190" s="295">
        <f>SUMIFS('7.  Persistence Report'!N$27:N$500,'7.  Persistence Report'!$D$27:$D$500,$B190,'7.  Persistence Report'!$C$27:$C$500,"&lt;&gt;Pre-2011 Programs Completed in 2011",'7.  Persistence Report'!$J$27:$J$500,"&lt;&gt;Adjustment",'7.  Persistence Report'!$H$27:$H$500,"2012")</f>
        <v>124</v>
      </c>
      <c r="Q190" s="295">
        <f>SUMIFS('7.  Persistence Report'!O$27:O$500,'7.  Persistence Report'!$D$27:$D$500,$B190,'7.  Persistence Report'!$C$27:$C$500,"&lt;&gt;Pre-2011 Programs Completed in 2011",'7.  Persistence Report'!$J$27:$J$500,"&lt;&gt;Adjustment",'7.  Persistence Report'!$H$27:$H$500,"2012")</f>
        <v>124</v>
      </c>
      <c r="R190" s="295">
        <f>SUMIFS('7.  Persistence Report'!P$27:P$500,'7.  Persistence Report'!$D$27:$D$500,$B190,'7.  Persistence Report'!$C$27:$C$500,"&lt;&gt;Pre-2011 Programs Completed in 2011",'7.  Persistence Report'!$J$27:$J$500,"&lt;&gt;Adjustment",'7.  Persistence Report'!$H$27:$H$500,"2012")</f>
        <v>124</v>
      </c>
      <c r="S190" s="295">
        <f>SUMIFS('7.  Persistence Report'!Q$27:Q$500,'7.  Persistence Report'!$D$27:$D$500,$B190,'7.  Persistence Report'!$C$27:$C$500,"&lt;&gt;Pre-2011 Programs Completed in 2011",'7.  Persistence Report'!$J$27:$J$500,"&lt;&gt;Adjustment",'7.  Persistence Report'!$H$27:$H$500,"2012")</f>
        <v>0</v>
      </c>
      <c r="T190" s="295">
        <f>SUMIFS('7.  Persistence Report'!R$27:R$500,'7.  Persistence Report'!$D$27:$D$500,$B190,'7.  Persistence Report'!$C$27:$C$500,"&lt;&gt;Pre-2011 Programs Completed in 2011",'7.  Persistence Report'!$J$27:$J$500,"&lt;&gt;Adjustment",'7.  Persistence Report'!$H$27:$H$500,"2012")</f>
        <v>0</v>
      </c>
      <c r="U190" s="295">
        <f>SUMIFS('7.  Persistence Report'!S$27:S$500,'7.  Persistence Report'!$D$27:$D$500,$B190,'7.  Persistence Report'!$C$27:$C$500,"&lt;&gt;Pre-2011 Programs Completed in 2011",'7.  Persistence Report'!$J$27:$J$500,"&lt;&gt;Adjustment",'7.  Persistence Report'!$H$27:$H$500,"2012")</f>
        <v>0</v>
      </c>
      <c r="V190" s="295">
        <f>SUMIFS('7.  Persistence Report'!T$27:T$500,'7.  Persistence Report'!$D$27:$D$500,$B190,'7.  Persistence Report'!$C$27:$C$500,"&lt;&gt;Pre-2011 Programs Completed in 2011",'7.  Persistence Report'!$J$27:$J$500,"&lt;&gt;Adjustment",'7.  Persistence Report'!$H$27:$H$500,"2012")</f>
        <v>0</v>
      </c>
      <c r="W190" s="295">
        <f>SUMIFS('7.  Persistence Report'!U$27:U$500,'7.  Persistence Report'!$D$27:$D$500,$B190,'7.  Persistence Report'!$C$27:$C$500,"&lt;&gt;Pre-2011 Programs Completed in 2011",'7.  Persistence Report'!$J$27:$J$500,"&lt;&gt;Adjustment",'7.  Persistence Report'!$H$27:$H$500,"2012")</f>
        <v>0</v>
      </c>
      <c r="X190" s="295">
        <f>SUMIFS('7.  Persistence Report'!V$27:V$500,'7.  Persistence Report'!$D$27:$D$500,$B190,'7.  Persistence Report'!$C$27:$C$500,"&lt;&gt;Pre-2011 Programs Completed in 2011",'7.  Persistence Report'!$J$27:$J$500,"&lt;&gt;Adjustment",'7.  Persistence Report'!$H$27:$H$500,"2012")</f>
        <v>0</v>
      </c>
      <c r="Y190" s="410">
        <f>+Y319</f>
        <v>0</v>
      </c>
      <c r="Z190" s="410">
        <f t="shared" ref="Z190:AA190" si="94">+Z319</f>
        <v>0</v>
      </c>
      <c r="AA190" s="410">
        <f t="shared" si="94"/>
        <v>1</v>
      </c>
      <c r="AB190" s="415"/>
      <c r="AC190" s="415"/>
      <c r="AD190" s="415"/>
      <c r="AE190" s="415"/>
      <c r="AF190" s="415"/>
      <c r="AG190" s="415"/>
      <c r="AH190" s="415"/>
      <c r="AI190" s="415"/>
      <c r="AJ190" s="415"/>
      <c r="AK190" s="415"/>
      <c r="AL190" s="415"/>
      <c r="AM190" s="296">
        <f>SUM(Y190:AL190)</f>
        <v>1</v>
      </c>
    </row>
    <row r="191" spans="1:39" ht="15.5" outlineLevel="1">
      <c r="B191" s="294" t="s">
        <v>244</v>
      </c>
      <c r="C191" s="291" t="s">
        <v>163</v>
      </c>
      <c r="D191" s="295">
        <f>SUMIFS('7.  Persistence Report'!AR$27:AR$500,'7.  Persistence Report'!$D$27:$D$500,$B190,'7.  Persistence Report'!$C$27:$C$500,"&lt;&gt;Pre-2011 Programs Completed in 2011",'7.  Persistence Report'!$J$27:$J$500,"Adjustment",'7.  Persistence Report'!$H$27:$H$500,"2012")</f>
        <v>46527.494062700003</v>
      </c>
      <c r="E191" s="295">
        <f>SUMIFS('7.  Persistence Report'!AS$27:AS$500,'7.  Persistence Report'!$D$27:$D$500,$B190,'7.  Persistence Report'!$C$27:$C$500,"&lt;&gt;Pre-2011 Programs Completed in 2011",'7.  Persistence Report'!$J$27:$J$500,"Adjustment",'7.  Persistence Report'!$H$27:$H$500,"2012")</f>
        <v>46527.494062700003</v>
      </c>
      <c r="F191" s="295">
        <f>SUMIFS('7.  Persistence Report'!AT$27:AT$500,'7.  Persistence Report'!$D$27:$D$500,$B190,'7.  Persistence Report'!$C$27:$C$500,"&lt;&gt;Pre-2011 Programs Completed in 2011",'7.  Persistence Report'!$J$27:$J$500,"Adjustment",'7.  Persistence Report'!$H$27:$H$500,"2012")</f>
        <v>46527.494062700003</v>
      </c>
      <c r="G191" s="295">
        <f>SUMIFS('7.  Persistence Report'!AU$27:AU$500,'7.  Persistence Report'!$D$27:$D$500,$B190,'7.  Persistence Report'!$C$27:$C$500,"&lt;&gt;Pre-2011 Programs Completed in 2011",'7.  Persistence Report'!$J$27:$J$500,"Adjustment",'7.  Persistence Report'!$H$27:$H$500,"2012")</f>
        <v>46527.494062700003</v>
      </c>
      <c r="H191" s="295">
        <f>SUMIFS('7.  Persistence Report'!AV$27:AV$500,'7.  Persistence Report'!$D$27:$D$500,$B190,'7.  Persistence Report'!$C$27:$C$500,"&lt;&gt;Pre-2011 Programs Completed in 2011",'7.  Persistence Report'!$J$27:$J$500,"Adjustment",'7.  Persistence Report'!$H$27:$H$500,"2012")</f>
        <v>0</v>
      </c>
      <c r="I191" s="295">
        <f>SUMIFS('7.  Persistence Report'!AW$27:AW$500,'7.  Persistence Report'!$D$27:$D$500,$B190,'7.  Persistence Report'!$C$27:$C$500,"&lt;&gt;Pre-2011 Programs Completed in 2011",'7.  Persistence Report'!$J$27:$J$500,"Adjustment",'7.  Persistence Report'!$H$27:$H$500,"2012")</f>
        <v>0</v>
      </c>
      <c r="J191" s="295">
        <f>SUMIFS('7.  Persistence Report'!AX$27:AX$500,'7.  Persistence Report'!$D$27:$D$500,$B190,'7.  Persistence Report'!$C$27:$C$500,"&lt;&gt;Pre-2011 Programs Completed in 2011",'7.  Persistence Report'!$J$27:$J$500,"Adjustment",'7.  Persistence Report'!$H$27:$H$500,"2012")</f>
        <v>0</v>
      </c>
      <c r="K191" s="295">
        <f>SUMIFS('7.  Persistence Report'!AY$27:AY$500,'7.  Persistence Report'!$D$27:$D$500,$B190,'7.  Persistence Report'!$C$27:$C$500,"&lt;&gt;Pre-2011 Programs Completed in 2011",'7.  Persistence Report'!$J$27:$J$500,"Adjustment",'7.  Persistence Report'!$H$27:$H$500,"2012")</f>
        <v>0</v>
      </c>
      <c r="L191" s="295">
        <f>SUMIFS('7.  Persistence Report'!AZ$27:AZ$500,'7.  Persistence Report'!$D$27:$D$500,$B190,'7.  Persistence Report'!$C$27:$C$500,"&lt;&gt;Pre-2011 Programs Completed in 2011",'7.  Persistence Report'!$J$27:$J$500,"Adjustment",'7.  Persistence Report'!$H$27:$H$500,"2012")</f>
        <v>0</v>
      </c>
      <c r="M191" s="295">
        <f>SUMIFS('7.  Persistence Report'!BA$27:BA$500,'7.  Persistence Report'!$D$27:$D$500,$B190,'7.  Persistence Report'!$C$27:$C$500,"&lt;&gt;Pre-2011 Programs Completed in 2011",'7.  Persistence Report'!$J$27:$J$500,"Adjustment",'7.  Persistence Report'!$H$27:$H$500,"2012")</f>
        <v>0</v>
      </c>
      <c r="N191" s="295">
        <f>N190</f>
        <v>12</v>
      </c>
      <c r="O191" s="295">
        <f>SUMIFS('7.  Persistence Report'!M$27:M$500,'7.  Persistence Report'!$D$27:$D$500,$B190,'7.  Persistence Report'!$C$27:$C$500,"&lt;&gt;Pre-2011 Programs Completed in 2011",'7.  Persistence Report'!$J$27:$J$500,"Adjustment",'7.  Persistence Report'!$H$27:$H$500,"2012")</f>
        <v>9.3116568149999992</v>
      </c>
      <c r="P191" s="295">
        <f>SUMIFS('7.  Persistence Report'!N$27:N$500,'7.  Persistence Report'!$D$27:$D$500,$B190,'7.  Persistence Report'!$C$27:$C$500,"&lt;&gt;Pre-2011 Programs Completed in 2011",'7.  Persistence Report'!$J$27:$J$500,"Adjustment",'7.  Persistence Report'!$H$27:$H$500,"2012")</f>
        <v>9.3116568149999992</v>
      </c>
      <c r="Q191" s="295">
        <f>SUMIFS('7.  Persistence Report'!O$27:O$500,'7.  Persistence Report'!$D$27:$D$500,$B190,'7.  Persistence Report'!$C$27:$C$500,"&lt;&gt;Pre-2011 Programs Completed in 2011",'7.  Persistence Report'!$J$27:$J$500,"Adjustment",'7.  Persistence Report'!$H$27:$H$500,"2012")</f>
        <v>9.3116568149999992</v>
      </c>
      <c r="R191" s="295">
        <f>SUMIFS('7.  Persistence Report'!P$27:P$500,'7.  Persistence Report'!$D$27:$D$500,$B190,'7.  Persistence Report'!$C$27:$C$500,"&lt;&gt;Pre-2011 Programs Completed in 2011",'7.  Persistence Report'!$J$27:$J$500,"Adjustment",'7.  Persistence Report'!$H$27:$H$500,"2012")</f>
        <v>9.3116568149999992</v>
      </c>
      <c r="S191" s="295">
        <f>SUMIFS('7.  Persistence Report'!Q$27:Q$500,'7.  Persistence Report'!$D$27:$D$500,$B190,'7.  Persistence Report'!$C$27:$C$500,"&lt;&gt;Pre-2011 Programs Completed in 2011",'7.  Persistence Report'!$J$27:$J$500,"Adjustment",'7.  Persistence Report'!$H$27:$H$500,"2012")</f>
        <v>0</v>
      </c>
      <c r="T191" s="295">
        <f>SUMIFS('7.  Persistence Report'!R$27:R$500,'7.  Persistence Report'!$D$27:$D$500,$B190,'7.  Persistence Report'!$C$27:$C$500,"&lt;&gt;Pre-2011 Programs Completed in 2011",'7.  Persistence Report'!$J$27:$J$500,"Adjustment",'7.  Persistence Report'!$H$27:$H$500,"2012")</f>
        <v>0</v>
      </c>
      <c r="U191" s="295">
        <f>SUMIFS('7.  Persistence Report'!S$27:S$500,'7.  Persistence Report'!$D$27:$D$500,$B190,'7.  Persistence Report'!$C$27:$C$500,"&lt;&gt;Pre-2011 Programs Completed in 2011",'7.  Persistence Report'!$J$27:$J$500,"Adjustment",'7.  Persistence Report'!$H$27:$H$500,"2012")</f>
        <v>0</v>
      </c>
      <c r="V191" s="295">
        <f>SUMIFS('7.  Persistence Report'!T$27:T$500,'7.  Persistence Report'!$D$27:$D$500,$B190,'7.  Persistence Report'!$C$27:$C$500,"&lt;&gt;Pre-2011 Programs Completed in 2011",'7.  Persistence Report'!$J$27:$J$500,"Adjustment",'7.  Persistence Report'!$H$27:$H$500,"2012")</f>
        <v>0</v>
      </c>
      <c r="W191" s="295">
        <f>SUMIFS('7.  Persistence Report'!U$27:U$500,'7.  Persistence Report'!$D$27:$D$500,$B190,'7.  Persistence Report'!$C$27:$C$500,"&lt;&gt;Pre-2011 Programs Completed in 2011",'7.  Persistence Report'!$J$27:$J$500,"Adjustment",'7.  Persistence Report'!$H$27:$H$500,"2012")</f>
        <v>0</v>
      </c>
      <c r="X191" s="295">
        <f>SUMIFS('7.  Persistence Report'!V$27:V$500,'7.  Persistence Report'!$D$27:$D$500,$B190,'7.  Persistence Report'!$C$27:$C$500,"&lt;&gt;Pre-2011 Programs Completed in 2011",'7.  Persistence Report'!$J$27:$J$500,"Adjustment",'7.  Persistence Report'!$H$27:$H$500,"2012")</f>
        <v>0</v>
      </c>
      <c r="Y191" s="411">
        <f>Y190</f>
        <v>0</v>
      </c>
      <c r="Z191" s="411">
        <f>Z190</f>
        <v>0</v>
      </c>
      <c r="AA191" s="411">
        <f t="shared" ref="AA191:AL191" si="95">AA190</f>
        <v>1</v>
      </c>
      <c r="AB191" s="411">
        <f t="shared" si="95"/>
        <v>0</v>
      </c>
      <c r="AC191" s="411">
        <f t="shared" si="95"/>
        <v>0</v>
      </c>
      <c r="AD191" s="411">
        <f t="shared" si="95"/>
        <v>0</v>
      </c>
      <c r="AE191" s="411">
        <f t="shared" si="95"/>
        <v>0</v>
      </c>
      <c r="AF191" s="411">
        <f t="shared" si="95"/>
        <v>0</v>
      </c>
      <c r="AG191" s="411">
        <f t="shared" si="95"/>
        <v>0</v>
      </c>
      <c r="AH191" s="411">
        <f t="shared" si="95"/>
        <v>0</v>
      </c>
      <c r="AI191" s="411">
        <f t="shared" si="95"/>
        <v>0</v>
      </c>
      <c r="AJ191" s="411">
        <f t="shared" si="95"/>
        <v>0</v>
      </c>
      <c r="AK191" s="411">
        <f t="shared" si="95"/>
        <v>0</v>
      </c>
      <c r="AL191" s="411">
        <f t="shared" si="95"/>
        <v>0</v>
      </c>
      <c r="AM191" s="504"/>
    </row>
    <row r="192" spans="1:39" ht="15.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5" outlineLevel="1">
      <c r="A193" s="508">
        <v>15</v>
      </c>
      <c r="B193" s="314" t="s">
        <v>486</v>
      </c>
      <c r="C193" s="291" t="s">
        <v>25</v>
      </c>
      <c r="D193" s="295">
        <f>SUMIFS('7.  Persistence Report'!AR$27:AR$500,'7.  Persistence Report'!$D$27:$D$500,$B193,'7.  Persistence Report'!$C$27:$C$500,"&lt;&gt;Pre-2011 Programs Completed in 2011",'7.  Persistence Report'!$J$27:$J$500,"&lt;&gt;Adjustment",'7.  Persistence Report'!$H$27:$H$500,"2012")</f>
        <v>0</v>
      </c>
      <c r="E193" s="295">
        <f>SUMIFS('7.  Persistence Report'!AS$27:AS$500,'7.  Persistence Report'!$D$27:$D$500,$B193,'7.  Persistence Report'!$C$27:$C$500,"&lt;&gt;Pre-2011 Programs Completed in 2011",'7.  Persistence Report'!$J$27:$J$500,"&lt;&gt;Adjustment",'7.  Persistence Report'!$H$27:$H$500,"2012")</f>
        <v>0</v>
      </c>
      <c r="F193" s="295">
        <f>SUMIFS('7.  Persistence Report'!AT$27:AT$500,'7.  Persistence Report'!$D$27:$D$500,$B193,'7.  Persistence Report'!$C$27:$C$500,"&lt;&gt;Pre-2011 Programs Completed in 2011",'7.  Persistence Report'!$J$27:$J$500,"&lt;&gt;Adjustment",'7.  Persistence Report'!$H$27:$H$500,"2012")</f>
        <v>0</v>
      </c>
      <c r="G193" s="295">
        <f>SUMIFS('7.  Persistence Report'!AU$27:AU$500,'7.  Persistence Report'!$D$27:$D$500,$B193,'7.  Persistence Report'!$C$27:$C$500,"&lt;&gt;Pre-2011 Programs Completed in 2011",'7.  Persistence Report'!$J$27:$J$500,"&lt;&gt;Adjustment",'7.  Persistence Report'!$H$27:$H$500,"2012")</f>
        <v>0</v>
      </c>
      <c r="H193" s="295">
        <f>SUMIFS('7.  Persistence Report'!AV$27:AV$500,'7.  Persistence Report'!$D$27:$D$500,$B193,'7.  Persistence Report'!$C$27:$C$500,"&lt;&gt;Pre-2011 Programs Completed in 2011",'7.  Persistence Report'!$J$27:$J$500,"&lt;&gt;Adjustment",'7.  Persistence Report'!$H$27:$H$500,"2012")</f>
        <v>0</v>
      </c>
      <c r="I193" s="295">
        <f>SUMIFS('7.  Persistence Report'!AW$27:AW$500,'7.  Persistence Report'!$D$27:$D$500,$B193,'7.  Persistence Report'!$C$27:$C$500,"&lt;&gt;Pre-2011 Programs Completed in 2011",'7.  Persistence Report'!$J$27:$J$500,"&lt;&gt;Adjustment",'7.  Persistence Report'!$H$27:$H$500,"2012")</f>
        <v>0</v>
      </c>
      <c r="J193" s="295">
        <f>SUMIFS('7.  Persistence Report'!AX$27:AX$500,'7.  Persistence Report'!$D$27:$D$500,$B193,'7.  Persistence Report'!$C$27:$C$500,"&lt;&gt;Pre-2011 Programs Completed in 2011",'7.  Persistence Report'!$J$27:$J$500,"&lt;&gt;Adjustment",'7.  Persistence Report'!$H$27:$H$500,"2012")</f>
        <v>0</v>
      </c>
      <c r="K193" s="295">
        <f>SUMIFS('7.  Persistence Report'!AY$27:AY$500,'7.  Persistence Report'!$D$27:$D$500,$B193,'7.  Persistence Report'!$C$27:$C$500,"&lt;&gt;Pre-2011 Programs Completed in 2011",'7.  Persistence Report'!$J$27:$J$500,"&lt;&gt;Adjustment",'7.  Persistence Report'!$H$27:$H$500,"2012")</f>
        <v>0</v>
      </c>
      <c r="L193" s="295">
        <f>SUMIFS('7.  Persistence Report'!AZ$27:AZ$500,'7.  Persistence Report'!$D$27:$D$500,$B193,'7.  Persistence Report'!$C$27:$C$500,"&lt;&gt;Pre-2011 Programs Completed in 2011",'7.  Persistence Report'!$J$27:$J$500,"&lt;&gt;Adjustment",'7.  Persistence Report'!$H$27:$H$500,"2012")</f>
        <v>0</v>
      </c>
      <c r="M193" s="295">
        <f>SUMIFS('7.  Persistence Report'!BA$27:BA$500,'7.  Persistence Report'!$D$27:$D$500,$B193,'7.  Persistence Report'!$C$27:$C$500,"&lt;&gt;Pre-2011 Programs Completed in 2011",'7.  Persistence Report'!$J$27:$J$500,"&lt;&gt;Adjustment",'7.  Persistence Report'!$H$27:$H$500,"2012")</f>
        <v>0</v>
      </c>
      <c r="N193" s="291"/>
      <c r="O193" s="295">
        <f>SUMIFS('7.  Persistence Report'!M$27:M$500,'7.  Persistence Report'!$D$27:$D$500,$B193,'7.  Persistence Report'!$C$27:$C$500,"&lt;&gt;Pre-2011 Programs Completed in 2011",'7.  Persistence Report'!$J$27:$J$500,"&lt;&gt;Adjustment",'7.  Persistence Report'!$H$27:$H$500,"2012")</f>
        <v>0</v>
      </c>
      <c r="P193" s="295">
        <f>SUMIFS('7.  Persistence Report'!N$27:N$500,'7.  Persistence Report'!$D$27:$D$500,$B193,'7.  Persistence Report'!$C$27:$C$500,"&lt;&gt;Pre-2011 Programs Completed in 2011",'7.  Persistence Report'!$J$27:$J$500,"&lt;&gt;Adjustment",'7.  Persistence Report'!$H$27:$H$500,"2012")</f>
        <v>0</v>
      </c>
      <c r="Q193" s="295">
        <f>SUMIFS('7.  Persistence Report'!O$27:O$500,'7.  Persistence Report'!$D$27:$D$500,$B193,'7.  Persistence Report'!$C$27:$C$500,"&lt;&gt;Pre-2011 Programs Completed in 2011",'7.  Persistence Report'!$J$27:$J$500,"&lt;&gt;Adjustment",'7.  Persistence Report'!$H$27:$H$500,"2012")</f>
        <v>0</v>
      </c>
      <c r="R193" s="295">
        <f>SUMIFS('7.  Persistence Report'!P$27:P$500,'7.  Persistence Report'!$D$27:$D$500,$B193,'7.  Persistence Report'!$C$27:$C$500,"&lt;&gt;Pre-2011 Programs Completed in 2011",'7.  Persistence Report'!$J$27:$J$500,"&lt;&gt;Adjustment",'7.  Persistence Report'!$H$27:$H$500,"2012")</f>
        <v>0</v>
      </c>
      <c r="S193" s="295">
        <f>SUMIFS('7.  Persistence Report'!Q$27:Q$500,'7.  Persistence Report'!$D$27:$D$500,$B193,'7.  Persistence Report'!$C$27:$C$500,"&lt;&gt;Pre-2011 Programs Completed in 2011",'7.  Persistence Report'!$J$27:$J$500,"&lt;&gt;Adjustment",'7.  Persistence Report'!$H$27:$H$500,"2012")</f>
        <v>0</v>
      </c>
      <c r="T193" s="295">
        <f>SUMIFS('7.  Persistence Report'!R$27:R$500,'7.  Persistence Report'!$D$27:$D$500,$B193,'7.  Persistence Report'!$C$27:$C$500,"&lt;&gt;Pre-2011 Programs Completed in 2011",'7.  Persistence Report'!$J$27:$J$500,"&lt;&gt;Adjustment",'7.  Persistence Report'!$H$27:$H$500,"2012")</f>
        <v>0</v>
      </c>
      <c r="U193" s="295">
        <f>SUMIFS('7.  Persistence Report'!S$27:S$500,'7.  Persistence Report'!$D$27:$D$500,$B193,'7.  Persistence Report'!$C$27:$C$500,"&lt;&gt;Pre-2011 Programs Completed in 2011",'7.  Persistence Report'!$J$27:$J$500,"&lt;&gt;Adjustment",'7.  Persistence Report'!$H$27:$H$500,"2012")</f>
        <v>0</v>
      </c>
      <c r="V193" s="295">
        <f>SUMIFS('7.  Persistence Report'!T$27:T$500,'7.  Persistence Report'!$D$27:$D$500,$B193,'7.  Persistence Report'!$C$27:$C$500,"&lt;&gt;Pre-2011 Programs Completed in 2011",'7.  Persistence Report'!$J$27:$J$500,"&lt;&gt;Adjustment",'7.  Persistence Report'!$H$27:$H$500,"2012")</f>
        <v>0</v>
      </c>
      <c r="W193" s="295">
        <f>SUMIFS('7.  Persistence Report'!U$27:U$500,'7.  Persistence Report'!$D$27:$D$500,$B193,'7.  Persistence Report'!$C$27:$C$500,"&lt;&gt;Pre-2011 Programs Completed in 2011",'7.  Persistence Report'!$J$27:$J$500,"&lt;&gt;Adjustment",'7.  Persistence Report'!$H$27:$H$500,"2012")</f>
        <v>0</v>
      </c>
      <c r="X193" s="295">
        <f>SUMIFS('7.  Persistence Report'!V$27:V$500,'7.  Persistence Report'!$D$27:$D$500,$B193,'7.  Persistence Report'!$C$27:$C$500,"&lt;&gt;Pre-2011 Programs Completed in 2011",'7.  Persistence Report'!$J$27:$J$500,"&lt;&gt;Adjustment",'7.  Persistence Report'!$H$27:$H$500,"2012")</f>
        <v>0</v>
      </c>
      <c r="Y193" s="410">
        <f>+Y322</f>
        <v>0</v>
      </c>
      <c r="Z193" s="410">
        <f t="shared" ref="Z193:AA193" si="96">+Z322</f>
        <v>1</v>
      </c>
      <c r="AA193" s="410">
        <f t="shared" si="96"/>
        <v>1</v>
      </c>
      <c r="AB193" s="415"/>
      <c r="AC193" s="415"/>
      <c r="AD193" s="415"/>
      <c r="AE193" s="415"/>
      <c r="AF193" s="415"/>
      <c r="AG193" s="415"/>
      <c r="AH193" s="415"/>
      <c r="AI193" s="415"/>
      <c r="AJ193" s="415"/>
      <c r="AK193" s="415"/>
      <c r="AL193" s="415"/>
      <c r="AM193" s="296">
        <f>SUM(Y193:AL193)</f>
        <v>2</v>
      </c>
    </row>
    <row r="194" spans="1:39" s="283" customFormat="1" ht="15.5" outlineLevel="1">
      <c r="A194" s="508"/>
      <c r="B194" s="315" t="s">
        <v>244</v>
      </c>
      <c r="C194" s="291" t="s">
        <v>163</v>
      </c>
      <c r="D194" s="295">
        <f>SUMIFS('7.  Persistence Report'!AR$27:AR$500,'7.  Persistence Report'!$D$27:$D$500,$B193,'7.  Persistence Report'!$C$27:$C$500,"&lt;&gt;Pre-2011 Programs Completed in 2011",'7.  Persistence Report'!$J$27:$J$500,"Adjustment",'7.  Persistence Report'!$H$27:$H$500,"2012")</f>
        <v>0</v>
      </c>
      <c r="E194" s="295">
        <f>SUMIFS('7.  Persistence Report'!AS$27:AS$500,'7.  Persistence Report'!$D$27:$D$500,$B193,'7.  Persistence Report'!$C$27:$C$500,"&lt;&gt;Pre-2011 Programs Completed in 2011",'7.  Persistence Report'!$J$27:$J$500,"Adjustment",'7.  Persistence Report'!$H$27:$H$500,"2012")</f>
        <v>0</v>
      </c>
      <c r="F194" s="295">
        <f>SUMIFS('7.  Persistence Report'!AT$27:AT$500,'7.  Persistence Report'!$D$27:$D$500,$B193,'7.  Persistence Report'!$C$27:$C$500,"&lt;&gt;Pre-2011 Programs Completed in 2011",'7.  Persistence Report'!$J$27:$J$500,"Adjustment",'7.  Persistence Report'!$H$27:$H$500,"2012")</f>
        <v>0</v>
      </c>
      <c r="G194" s="295">
        <f>SUMIFS('7.  Persistence Report'!AU$27:AU$500,'7.  Persistence Report'!$D$27:$D$500,$B193,'7.  Persistence Report'!$C$27:$C$500,"&lt;&gt;Pre-2011 Programs Completed in 2011",'7.  Persistence Report'!$J$27:$J$500,"Adjustment",'7.  Persistence Report'!$H$27:$H$500,"2012")</f>
        <v>0</v>
      </c>
      <c r="H194" s="295">
        <f>SUMIFS('7.  Persistence Report'!AV$27:AV$500,'7.  Persistence Report'!$D$27:$D$500,$B193,'7.  Persistence Report'!$C$27:$C$500,"&lt;&gt;Pre-2011 Programs Completed in 2011",'7.  Persistence Report'!$J$27:$J$500,"Adjustment",'7.  Persistence Report'!$H$27:$H$500,"2012")</f>
        <v>0</v>
      </c>
      <c r="I194" s="295">
        <f>SUMIFS('7.  Persistence Report'!AW$27:AW$500,'7.  Persistence Report'!$D$27:$D$500,$B193,'7.  Persistence Report'!$C$27:$C$500,"&lt;&gt;Pre-2011 Programs Completed in 2011",'7.  Persistence Report'!$J$27:$J$500,"Adjustment",'7.  Persistence Report'!$H$27:$H$500,"2012")</f>
        <v>0</v>
      </c>
      <c r="J194" s="295">
        <f>SUMIFS('7.  Persistence Report'!AX$27:AX$500,'7.  Persistence Report'!$D$27:$D$500,$B193,'7.  Persistence Report'!$C$27:$C$500,"&lt;&gt;Pre-2011 Programs Completed in 2011",'7.  Persistence Report'!$J$27:$J$500,"Adjustment",'7.  Persistence Report'!$H$27:$H$500,"2012")</f>
        <v>0</v>
      </c>
      <c r="K194" s="295">
        <f>SUMIFS('7.  Persistence Report'!AY$27:AY$500,'7.  Persistence Report'!$D$27:$D$500,$B193,'7.  Persistence Report'!$C$27:$C$500,"&lt;&gt;Pre-2011 Programs Completed in 2011",'7.  Persistence Report'!$J$27:$J$500,"Adjustment",'7.  Persistence Report'!$H$27:$H$500,"2012")</f>
        <v>0</v>
      </c>
      <c r="L194" s="295">
        <f>SUMIFS('7.  Persistence Report'!AZ$27:AZ$500,'7.  Persistence Report'!$D$27:$D$500,$B193,'7.  Persistence Report'!$C$27:$C$500,"&lt;&gt;Pre-2011 Programs Completed in 2011",'7.  Persistence Report'!$J$27:$J$500,"Adjustment",'7.  Persistence Report'!$H$27:$H$500,"2012")</f>
        <v>0</v>
      </c>
      <c r="M194" s="295">
        <f>SUMIFS('7.  Persistence Report'!BA$27:BA$500,'7.  Persistence Report'!$D$27:$D$500,$B193,'7.  Persistence Report'!$C$27:$C$500,"&lt;&gt;Pre-2011 Programs Completed in 2011",'7.  Persistence Report'!$J$27:$J$500,"Adjustment",'7.  Persistence Report'!$H$27:$H$500,"2012")</f>
        <v>0</v>
      </c>
      <c r="N194" s="291"/>
      <c r="O194" s="295">
        <f>SUMIFS('7.  Persistence Report'!M$27:M$500,'7.  Persistence Report'!$D$27:$D$500,$B193,'7.  Persistence Report'!$C$27:$C$500,"&lt;&gt;Pre-2011 Programs Completed in 2011",'7.  Persistence Report'!$J$27:$J$500,"Adjustment",'7.  Persistence Report'!$H$27:$H$500,"2012")</f>
        <v>0</v>
      </c>
      <c r="P194" s="295">
        <f>SUMIFS('7.  Persistence Report'!N$27:N$500,'7.  Persistence Report'!$D$27:$D$500,$B193,'7.  Persistence Report'!$C$27:$C$500,"&lt;&gt;Pre-2011 Programs Completed in 2011",'7.  Persistence Report'!$J$27:$J$500,"Adjustment",'7.  Persistence Report'!$H$27:$H$500,"2012")</f>
        <v>0</v>
      </c>
      <c r="Q194" s="295">
        <f>SUMIFS('7.  Persistence Report'!O$27:O$500,'7.  Persistence Report'!$D$27:$D$500,$B193,'7.  Persistence Report'!$C$27:$C$500,"&lt;&gt;Pre-2011 Programs Completed in 2011",'7.  Persistence Report'!$J$27:$J$500,"Adjustment",'7.  Persistence Report'!$H$27:$H$500,"2012")</f>
        <v>0</v>
      </c>
      <c r="R194" s="295">
        <f>SUMIFS('7.  Persistence Report'!P$27:P$500,'7.  Persistence Report'!$D$27:$D$500,$B193,'7.  Persistence Report'!$C$27:$C$500,"&lt;&gt;Pre-2011 Programs Completed in 2011",'7.  Persistence Report'!$J$27:$J$500,"Adjustment",'7.  Persistence Report'!$H$27:$H$500,"2012")</f>
        <v>0</v>
      </c>
      <c r="S194" s="295">
        <f>SUMIFS('7.  Persistence Report'!Q$27:Q$500,'7.  Persistence Report'!$D$27:$D$500,$B193,'7.  Persistence Report'!$C$27:$C$500,"&lt;&gt;Pre-2011 Programs Completed in 2011",'7.  Persistence Report'!$J$27:$J$500,"Adjustment",'7.  Persistence Report'!$H$27:$H$500,"2012")</f>
        <v>0</v>
      </c>
      <c r="T194" s="295">
        <f>SUMIFS('7.  Persistence Report'!R$27:R$500,'7.  Persistence Report'!$D$27:$D$500,$B193,'7.  Persistence Report'!$C$27:$C$500,"&lt;&gt;Pre-2011 Programs Completed in 2011",'7.  Persistence Report'!$J$27:$J$500,"Adjustment",'7.  Persistence Report'!$H$27:$H$500,"2012")</f>
        <v>0</v>
      </c>
      <c r="U194" s="295">
        <f>SUMIFS('7.  Persistence Report'!S$27:S$500,'7.  Persistence Report'!$D$27:$D$500,$B193,'7.  Persistence Report'!$C$27:$C$500,"&lt;&gt;Pre-2011 Programs Completed in 2011",'7.  Persistence Report'!$J$27:$J$500,"Adjustment",'7.  Persistence Report'!$H$27:$H$500,"2012")</f>
        <v>0</v>
      </c>
      <c r="V194" s="295">
        <f>SUMIFS('7.  Persistence Report'!T$27:T$500,'7.  Persistence Report'!$D$27:$D$500,$B193,'7.  Persistence Report'!$C$27:$C$500,"&lt;&gt;Pre-2011 Programs Completed in 2011",'7.  Persistence Report'!$J$27:$J$500,"Adjustment",'7.  Persistence Report'!$H$27:$H$500,"2012")</f>
        <v>0</v>
      </c>
      <c r="W194" s="295">
        <f>SUMIFS('7.  Persistence Report'!U$27:U$500,'7.  Persistence Report'!$D$27:$D$500,$B193,'7.  Persistence Report'!$C$27:$C$500,"&lt;&gt;Pre-2011 Programs Completed in 2011",'7.  Persistence Report'!$J$27:$J$500,"Adjustment",'7.  Persistence Report'!$H$27:$H$500,"2012")</f>
        <v>0</v>
      </c>
      <c r="X194" s="295">
        <f>SUMIFS('7.  Persistence Report'!V$27:V$500,'7.  Persistence Report'!$D$27:$D$500,$B193,'7.  Persistence Report'!$C$27:$C$500,"&lt;&gt;Pre-2011 Programs Completed in 2011",'7.  Persistence Report'!$J$27:$J$500,"Adjustment",'7.  Persistence Report'!$H$27:$H$500,"2012")</f>
        <v>0</v>
      </c>
      <c r="Y194" s="411">
        <f>Y193</f>
        <v>0</v>
      </c>
      <c r="Z194" s="411">
        <f>Z193</f>
        <v>1</v>
      </c>
      <c r="AA194" s="411">
        <f t="shared" ref="AA194:AL194" si="97">AA193</f>
        <v>1</v>
      </c>
      <c r="AB194" s="411">
        <f t="shared" si="97"/>
        <v>0</v>
      </c>
      <c r="AC194" s="411">
        <f t="shared" si="97"/>
        <v>0</v>
      </c>
      <c r="AD194" s="411">
        <f t="shared" si="97"/>
        <v>0</v>
      </c>
      <c r="AE194" s="411">
        <f t="shared" si="97"/>
        <v>0</v>
      </c>
      <c r="AF194" s="411">
        <f t="shared" si="97"/>
        <v>0</v>
      </c>
      <c r="AG194" s="411">
        <f t="shared" si="97"/>
        <v>0</v>
      </c>
      <c r="AH194" s="411">
        <f t="shared" si="97"/>
        <v>0</v>
      </c>
      <c r="AI194" s="411">
        <f t="shared" si="97"/>
        <v>0</v>
      </c>
      <c r="AJ194" s="411">
        <f t="shared" si="97"/>
        <v>0</v>
      </c>
      <c r="AK194" s="411">
        <f t="shared" si="97"/>
        <v>0</v>
      </c>
      <c r="AL194" s="411">
        <f t="shared" si="97"/>
        <v>0</v>
      </c>
      <c r="AM194" s="504"/>
    </row>
    <row r="195" spans="1:39" s="283" customFormat="1" ht="15.5" outlineLevel="1">
      <c r="A195" s="508"/>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1" outlineLevel="1">
      <c r="A196" s="508">
        <v>16</v>
      </c>
      <c r="B196" s="314" t="s">
        <v>487</v>
      </c>
      <c r="C196" s="291" t="s">
        <v>25</v>
      </c>
      <c r="D196" s="295">
        <f>SUMIFS('7.  Persistence Report'!AR$27:AR$500,'7.  Persistence Report'!$D$27:$D$500,$B196,'7.  Persistence Report'!$C$27:$C$500,"&lt;&gt;Pre-2011 Programs Completed in 2011",'7.  Persistence Report'!$J$27:$J$500,"&lt;&gt;Adjustment",'7.  Persistence Report'!$H$27:$H$500,"2012")</f>
        <v>0</v>
      </c>
      <c r="E196" s="295">
        <f>SUMIFS('7.  Persistence Report'!AS$27:AS$500,'7.  Persistence Report'!$D$27:$D$500,$B196,'7.  Persistence Report'!$C$27:$C$500,"&lt;&gt;Pre-2011 Programs Completed in 2011",'7.  Persistence Report'!$J$27:$J$500,"&lt;&gt;Adjustment",'7.  Persistence Report'!$H$27:$H$500,"2012")</f>
        <v>0</v>
      </c>
      <c r="F196" s="295">
        <f>SUMIFS('7.  Persistence Report'!AT$27:AT$500,'7.  Persistence Report'!$D$27:$D$500,$B196,'7.  Persistence Report'!$C$27:$C$500,"&lt;&gt;Pre-2011 Programs Completed in 2011",'7.  Persistence Report'!$J$27:$J$500,"&lt;&gt;Adjustment",'7.  Persistence Report'!$H$27:$H$500,"2012")</f>
        <v>0</v>
      </c>
      <c r="G196" s="295">
        <f>SUMIFS('7.  Persistence Report'!AU$27:AU$500,'7.  Persistence Report'!$D$27:$D$500,$B196,'7.  Persistence Report'!$C$27:$C$500,"&lt;&gt;Pre-2011 Programs Completed in 2011",'7.  Persistence Report'!$J$27:$J$500,"&lt;&gt;Adjustment",'7.  Persistence Report'!$H$27:$H$500,"2012")</f>
        <v>0</v>
      </c>
      <c r="H196" s="295">
        <f>SUMIFS('7.  Persistence Report'!AV$27:AV$500,'7.  Persistence Report'!$D$27:$D$500,$B196,'7.  Persistence Report'!$C$27:$C$500,"&lt;&gt;Pre-2011 Programs Completed in 2011",'7.  Persistence Report'!$J$27:$J$500,"&lt;&gt;Adjustment",'7.  Persistence Report'!$H$27:$H$500,"2012")</f>
        <v>0</v>
      </c>
      <c r="I196" s="295">
        <f>SUMIFS('7.  Persistence Report'!AW$27:AW$500,'7.  Persistence Report'!$D$27:$D$500,$B196,'7.  Persistence Report'!$C$27:$C$500,"&lt;&gt;Pre-2011 Programs Completed in 2011",'7.  Persistence Report'!$J$27:$J$500,"&lt;&gt;Adjustment",'7.  Persistence Report'!$H$27:$H$500,"2012")</f>
        <v>0</v>
      </c>
      <c r="J196" s="295">
        <f>SUMIFS('7.  Persistence Report'!AX$27:AX$500,'7.  Persistence Report'!$D$27:$D$500,$B196,'7.  Persistence Report'!$C$27:$C$500,"&lt;&gt;Pre-2011 Programs Completed in 2011",'7.  Persistence Report'!$J$27:$J$500,"&lt;&gt;Adjustment",'7.  Persistence Report'!$H$27:$H$500,"2012")</f>
        <v>0</v>
      </c>
      <c r="K196" s="295">
        <f>SUMIFS('7.  Persistence Report'!AY$27:AY$500,'7.  Persistence Report'!$D$27:$D$500,$B196,'7.  Persistence Report'!$C$27:$C$500,"&lt;&gt;Pre-2011 Programs Completed in 2011",'7.  Persistence Report'!$J$27:$J$500,"&lt;&gt;Adjustment",'7.  Persistence Report'!$H$27:$H$500,"2012")</f>
        <v>0</v>
      </c>
      <c r="L196" s="295">
        <f>SUMIFS('7.  Persistence Report'!AZ$27:AZ$500,'7.  Persistence Report'!$D$27:$D$500,$B196,'7.  Persistence Report'!$C$27:$C$500,"&lt;&gt;Pre-2011 Programs Completed in 2011",'7.  Persistence Report'!$J$27:$J$500,"&lt;&gt;Adjustment",'7.  Persistence Report'!$H$27:$H$500,"2012")</f>
        <v>0</v>
      </c>
      <c r="M196" s="295">
        <f>SUMIFS('7.  Persistence Report'!BA$27:BA$500,'7.  Persistence Report'!$D$27:$D$500,$B196,'7.  Persistence Report'!$C$27:$C$500,"&lt;&gt;Pre-2011 Programs Completed in 2011",'7.  Persistence Report'!$J$27:$J$500,"&lt;&gt;Adjustment",'7.  Persistence Report'!$H$27:$H$500,"2012")</f>
        <v>0</v>
      </c>
      <c r="N196" s="291"/>
      <c r="O196" s="295">
        <f>SUMIFS('7.  Persistence Report'!M$27:M$500,'7.  Persistence Report'!$D$27:$D$500,$B196,'7.  Persistence Report'!$C$27:$C$500,"&lt;&gt;Pre-2011 Programs Completed in 2011",'7.  Persistence Report'!$J$27:$J$500,"&lt;&gt;Adjustment",'7.  Persistence Report'!$H$27:$H$500,"2012")</f>
        <v>0</v>
      </c>
      <c r="P196" s="295">
        <f>SUMIFS('7.  Persistence Report'!N$27:N$500,'7.  Persistence Report'!$D$27:$D$500,$B196,'7.  Persistence Report'!$C$27:$C$500,"&lt;&gt;Pre-2011 Programs Completed in 2011",'7.  Persistence Report'!$J$27:$J$500,"&lt;&gt;Adjustment",'7.  Persistence Report'!$H$27:$H$500,"2012")</f>
        <v>0</v>
      </c>
      <c r="Q196" s="295">
        <f>SUMIFS('7.  Persistence Report'!O$27:O$500,'7.  Persistence Report'!$D$27:$D$500,$B196,'7.  Persistence Report'!$C$27:$C$500,"&lt;&gt;Pre-2011 Programs Completed in 2011",'7.  Persistence Report'!$J$27:$J$500,"&lt;&gt;Adjustment",'7.  Persistence Report'!$H$27:$H$500,"2012")</f>
        <v>0</v>
      </c>
      <c r="R196" s="295">
        <f>SUMIFS('7.  Persistence Report'!P$27:P$500,'7.  Persistence Report'!$D$27:$D$500,$B196,'7.  Persistence Report'!$C$27:$C$500,"&lt;&gt;Pre-2011 Programs Completed in 2011",'7.  Persistence Report'!$J$27:$J$500,"&lt;&gt;Adjustment",'7.  Persistence Report'!$H$27:$H$500,"2012")</f>
        <v>0</v>
      </c>
      <c r="S196" s="295">
        <f>SUMIFS('7.  Persistence Report'!Q$27:Q$500,'7.  Persistence Report'!$D$27:$D$500,$B196,'7.  Persistence Report'!$C$27:$C$500,"&lt;&gt;Pre-2011 Programs Completed in 2011",'7.  Persistence Report'!$J$27:$J$500,"&lt;&gt;Adjustment",'7.  Persistence Report'!$H$27:$H$500,"2012")</f>
        <v>0</v>
      </c>
      <c r="T196" s="295">
        <f>SUMIFS('7.  Persistence Report'!R$27:R$500,'7.  Persistence Report'!$D$27:$D$500,$B196,'7.  Persistence Report'!$C$27:$C$500,"&lt;&gt;Pre-2011 Programs Completed in 2011",'7.  Persistence Report'!$J$27:$J$500,"&lt;&gt;Adjustment",'7.  Persistence Report'!$H$27:$H$500,"2012")</f>
        <v>0</v>
      </c>
      <c r="U196" s="295">
        <f>SUMIFS('7.  Persistence Report'!S$27:S$500,'7.  Persistence Report'!$D$27:$D$500,$B196,'7.  Persistence Report'!$C$27:$C$500,"&lt;&gt;Pre-2011 Programs Completed in 2011",'7.  Persistence Report'!$J$27:$J$500,"&lt;&gt;Adjustment",'7.  Persistence Report'!$H$27:$H$500,"2012")</f>
        <v>0</v>
      </c>
      <c r="V196" s="295">
        <f>SUMIFS('7.  Persistence Report'!T$27:T$500,'7.  Persistence Report'!$D$27:$D$500,$B196,'7.  Persistence Report'!$C$27:$C$500,"&lt;&gt;Pre-2011 Programs Completed in 2011",'7.  Persistence Report'!$J$27:$J$500,"&lt;&gt;Adjustment",'7.  Persistence Report'!$H$27:$H$500,"2012")</f>
        <v>0</v>
      </c>
      <c r="W196" s="295">
        <f>SUMIFS('7.  Persistence Report'!U$27:U$500,'7.  Persistence Report'!$D$27:$D$500,$B196,'7.  Persistence Report'!$C$27:$C$500,"&lt;&gt;Pre-2011 Programs Completed in 2011",'7.  Persistence Report'!$J$27:$J$500,"&lt;&gt;Adjustment",'7.  Persistence Report'!$H$27:$H$500,"2012")</f>
        <v>0</v>
      </c>
      <c r="X196" s="295">
        <f>SUMIFS('7.  Persistence Report'!V$27:V$500,'7.  Persistence Report'!$D$27:$D$500,$B196,'7.  Persistence Report'!$C$27:$C$500,"&lt;&gt;Pre-2011 Programs Completed in 2011",'7.  Persistence Report'!$J$27:$J$500,"&lt;&gt;Adjustment",'7.  Persistence Report'!$H$27:$H$500,"2012")</f>
        <v>0</v>
      </c>
      <c r="Y196" s="410">
        <f>+Y325</f>
        <v>0</v>
      </c>
      <c r="Z196" s="410">
        <f t="shared" ref="Z196:AA196" si="98">+Z325</f>
        <v>1</v>
      </c>
      <c r="AA196" s="410">
        <f t="shared" si="98"/>
        <v>1</v>
      </c>
      <c r="AB196" s="415"/>
      <c r="AC196" s="415"/>
      <c r="AD196" s="415"/>
      <c r="AE196" s="415"/>
      <c r="AF196" s="415"/>
      <c r="AG196" s="415"/>
      <c r="AH196" s="415"/>
      <c r="AI196" s="415"/>
      <c r="AJ196" s="415"/>
      <c r="AK196" s="415"/>
      <c r="AL196" s="415"/>
      <c r="AM196" s="296">
        <f>SUM(Y196:AL196)</f>
        <v>2</v>
      </c>
    </row>
    <row r="197" spans="1:39" s="283" customFormat="1" ht="15.5" outlineLevel="1">
      <c r="A197" s="508"/>
      <c r="B197" s="315" t="s">
        <v>244</v>
      </c>
      <c r="C197" s="291" t="s">
        <v>163</v>
      </c>
      <c r="D197" s="295">
        <f>SUMIFS('7.  Persistence Report'!AR$27:AR$500,'7.  Persistence Report'!$D$27:$D$500,$B196,'7.  Persistence Report'!$C$27:$C$500,"&lt;&gt;Pre-2011 Programs Completed in 2011",'7.  Persistence Report'!$J$27:$J$500,"Adjustment",'7.  Persistence Report'!$H$27:$H$500,"2012")</f>
        <v>0</v>
      </c>
      <c r="E197" s="295">
        <f>SUMIFS('7.  Persistence Report'!AS$27:AS$500,'7.  Persistence Report'!$D$27:$D$500,$B196,'7.  Persistence Report'!$C$27:$C$500,"&lt;&gt;Pre-2011 Programs Completed in 2011",'7.  Persistence Report'!$J$27:$J$500,"Adjustment",'7.  Persistence Report'!$H$27:$H$500,"2012")</f>
        <v>0</v>
      </c>
      <c r="F197" s="295">
        <f>SUMIFS('7.  Persistence Report'!AT$27:AT$500,'7.  Persistence Report'!$D$27:$D$500,$B196,'7.  Persistence Report'!$C$27:$C$500,"&lt;&gt;Pre-2011 Programs Completed in 2011",'7.  Persistence Report'!$J$27:$J$500,"Adjustment",'7.  Persistence Report'!$H$27:$H$500,"2012")</f>
        <v>0</v>
      </c>
      <c r="G197" s="295">
        <f>SUMIFS('7.  Persistence Report'!AU$27:AU$500,'7.  Persistence Report'!$D$27:$D$500,$B196,'7.  Persistence Report'!$C$27:$C$500,"&lt;&gt;Pre-2011 Programs Completed in 2011",'7.  Persistence Report'!$J$27:$J$500,"Adjustment",'7.  Persistence Report'!$H$27:$H$500,"2012")</f>
        <v>0</v>
      </c>
      <c r="H197" s="295">
        <f>SUMIFS('7.  Persistence Report'!AV$27:AV$500,'7.  Persistence Report'!$D$27:$D$500,$B196,'7.  Persistence Report'!$C$27:$C$500,"&lt;&gt;Pre-2011 Programs Completed in 2011",'7.  Persistence Report'!$J$27:$J$500,"Adjustment",'7.  Persistence Report'!$H$27:$H$500,"2012")</f>
        <v>0</v>
      </c>
      <c r="I197" s="295">
        <f>SUMIFS('7.  Persistence Report'!AW$27:AW$500,'7.  Persistence Report'!$D$27:$D$500,$B196,'7.  Persistence Report'!$C$27:$C$500,"&lt;&gt;Pre-2011 Programs Completed in 2011",'7.  Persistence Report'!$J$27:$J$500,"Adjustment",'7.  Persistence Report'!$H$27:$H$500,"2012")</f>
        <v>0</v>
      </c>
      <c r="J197" s="295">
        <f>SUMIFS('7.  Persistence Report'!AX$27:AX$500,'7.  Persistence Report'!$D$27:$D$500,$B196,'7.  Persistence Report'!$C$27:$C$500,"&lt;&gt;Pre-2011 Programs Completed in 2011",'7.  Persistence Report'!$J$27:$J$500,"Adjustment",'7.  Persistence Report'!$H$27:$H$500,"2012")</f>
        <v>0</v>
      </c>
      <c r="K197" s="295">
        <f>SUMIFS('7.  Persistence Report'!AY$27:AY$500,'7.  Persistence Report'!$D$27:$D$500,$B196,'7.  Persistence Report'!$C$27:$C$500,"&lt;&gt;Pre-2011 Programs Completed in 2011",'7.  Persistence Report'!$J$27:$J$500,"Adjustment",'7.  Persistence Report'!$H$27:$H$500,"2012")</f>
        <v>0</v>
      </c>
      <c r="L197" s="295">
        <f>SUMIFS('7.  Persistence Report'!AZ$27:AZ$500,'7.  Persistence Report'!$D$27:$D$500,$B196,'7.  Persistence Report'!$C$27:$C$500,"&lt;&gt;Pre-2011 Programs Completed in 2011",'7.  Persistence Report'!$J$27:$J$500,"Adjustment",'7.  Persistence Report'!$H$27:$H$500,"2012")</f>
        <v>0</v>
      </c>
      <c r="M197" s="295">
        <f>SUMIFS('7.  Persistence Report'!BA$27:BA$500,'7.  Persistence Report'!$D$27:$D$500,$B196,'7.  Persistence Report'!$C$27:$C$500,"&lt;&gt;Pre-2011 Programs Completed in 2011",'7.  Persistence Report'!$J$27:$J$500,"Adjustment",'7.  Persistence Report'!$H$27:$H$500,"2012")</f>
        <v>0</v>
      </c>
      <c r="N197" s="291"/>
      <c r="O197" s="295">
        <f>SUMIFS('7.  Persistence Report'!M$27:M$500,'7.  Persistence Report'!$D$27:$D$500,$B196,'7.  Persistence Report'!$C$27:$C$500,"&lt;&gt;Pre-2011 Programs Completed in 2011",'7.  Persistence Report'!$J$27:$J$500,"Adjustment",'7.  Persistence Report'!$H$27:$H$500,"2012")</f>
        <v>0</v>
      </c>
      <c r="P197" s="295">
        <f>SUMIFS('7.  Persistence Report'!N$27:N$500,'7.  Persistence Report'!$D$27:$D$500,$B196,'7.  Persistence Report'!$C$27:$C$500,"&lt;&gt;Pre-2011 Programs Completed in 2011",'7.  Persistence Report'!$J$27:$J$500,"Adjustment",'7.  Persistence Report'!$H$27:$H$500,"2012")</f>
        <v>0</v>
      </c>
      <c r="Q197" s="295">
        <f>SUMIFS('7.  Persistence Report'!O$27:O$500,'7.  Persistence Report'!$D$27:$D$500,$B196,'7.  Persistence Report'!$C$27:$C$500,"&lt;&gt;Pre-2011 Programs Completed in 2011",'7.  Persistence Report'!$J$27:$J$500,"Adjustment",'7.  Persistence Report'!$H$27:$H$500,"2012")</f>
        <v>0</v>
      </c>
      <c r="R197" s="295">
        <f>SUMIFS('7.  Persistence Report'!P$27:P$500,'7.  Persistence Report'!$D$27:$D$500,$B196,'7.  Persistence Report'!$C$27:$C$500,"&lt;&gt;Pre-2011 Programs Completed in 2011",'7.  Persistence Report'!$J$27:$J$500,"Adjustment",'7.  Persistence Report'!$H$27:$H$500,"2012")</f>
        <v>0</v>
      </c>
      <c r="S197" s="295">
        <f>SUMIFS('7.  Persistence Report'!Q$27:Q$500,'7.  Persistence Report'!$D$27:$D$500,$B196,'7.  Persistence Report'!$C$27:$C$500,"&lt;&gt;Pre-2011 Programs Completed in 2011",'7.  Persistence Report'!$J$27:$J$500,"Adjustment",'7.  Persistence Report'!$H$27:$H$500,"2012")</f>
        <v>0</v>
      </c>
      <c r="T197" s="295">
        <f>SUMIFS('7.  Persistence Report'!R$27:R$500,'7.  Persistence Report'!$D$27:$D$500,$B196,'7.  Persistence Report'!$C$27:$C$500,"&lt;&gt;Pre-2011 Programs Completed in 2011",'7.  Persistence Report'!$J$27:$J$500,"Adjustment",'7.  Persistence Report'!$H$27:$H$500,"2012")</f>
        <v>0</v>
      </c>
      <c r="U197" s="295">
        <f>SUMIFS('7.  Persistence Report'!S$27:S$500,'7.  Persistence Report'!$D$27:$D$500,$B196,'7.  Persistence Report'!$C$27:$C$500,"&lt;&gt;Pre-2011 Programs Completed in 2011",'7.  Persistence Report'!$J$27:$J$500,"Adjustment",'7.  Persistence Report'!$H$27:$H$500,"2012")</f>
        <v>0</v>
      </c>
      <c r="V197" s="295">
        <f>SUMIFS('7.  Persistence Report'!T$27:T$500,'7.  Persistence Report'!$D$27:$D$500,$B196,'7.  Persistence Report'!$C$27:$C$500,"&lt;&gt;Pre-2011 Programs Completed in 2011",'7.  Persistence Report'!$J$27:$J$500,"Adjustment",'7.  Persistence Report'!$H$27:$H$500,"2012")</f>
        <v>0</v>
      </c>
      <c r="W197" s="295">
        <f>SUMIFS('7.  Persistence Report'!U$27:U$500,'7.  Persistence Report'!$D$27:$D$500,$B196,'7.  Persistence Report'!$C$27:$C$500,"&lt;&gt;Pre-2011 Programs Completed in 2011",'7.  Persistence Report'!$J$27:$J$500,"Adjustment",'7.  Persistence Report'!$H$27:$H$500,"2012")</f>
        <v>0</v>
      </c>
      <c r="X197" s="295">
        <f>SUMIFS('7.  Persistence Report'!V$27:V$500,'7.  Persistence Report'!$D$27:$D$500,$B196,'7.  Persistence Report'!$C$27:$C$500,"&lt;&gt;Pre-2011 Programs Completed in 2011",'7.  Persistence Report'!$J$27:$J$500,"Adjustment",'7.  Persistence Report'!$H$27:$H$500,"2012")</f>
        <v>0</v>
      </c>
      <c r="Y197" s="411">
        <f>Y196</f>
        <v>0</v>
      </c>
      <c r="Z197" s="411">
        <f>Z196</f>
        <v>1</v>
      </c>
      <c r="AA197" s="411">
        <f t="shared" ref="AA197:AL197" si="99">AA196</f>
        <v>1</v>
      </c>
      <c r="AB197" s="411">
        <f t="shared" si="99"/>
        <v>0</v>
      </c>
      <c r="AC197" s="411">
        <f t="shared" si="99"/>
        <v>0</v>
      </c>
      <c r="AD197" s="411">
        <f t="shared" si="99"/>
        <v>0</v>
      </c>
      <c r="AE197" s="411">
        <f t="shared" si="99"/>
        <v>0</v>
      </c>
      <c r="AF197" s="411">
        <f t="shared" si="99"/>
        <v>0</v>
      </c>
      <c r="AG197" s="411">
        <f t="shared" si="99"/>
        <v>0</v>
      </c>
      <c r="AH197" s="411">
        <f t="shared" si="99"/>
        <v>0</v>
      </c>
      <c r="AI197" s="411">
        <f t="shared" si="99"/>
        <v>0</v>
      </c>
      <c r="AJ197" s="411">
        <f t="shared" si="99"/>
        <v>0</v>
      </c>
      <c r="AK197" s="411">
        <f t="shared" si="99"/>
        <v>0</v>
      </c>
      <c r="AL197" s="411">
        <f t="shared" si="99"/>
        <v>0</v>
      </c>
      <c r="AM197" s="504"/>
    </row>
    <row r="198" spans="1:39" s="283" customFormat="1" ht="15.5" outlineLevel="1">
      <c r="A198" s="508"/>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5" outlineLevel="1">
      <c r="A199" s="508">
        <v>17</v>
      </c>
      <c r="B199" s="314" t="s">
        <v>9</v>
      </c>
      <c r="C199" s="291" t="s">
        <v>25</v>
      </c>
      <c r="D199" s="295">
        <f>SUMIFS('7.  Persistence Report'!AR$27:AR$500,'7.  Persistence Report'!$D$27:$D$500,$B199,'7.  Persistence Report'!$C$27:$C$500,"&lt;&gt;Pre-2011 Programs Completed in 2011",'7.  Persistence Report'!$J$27:$J$500,"&lt;&gt;Adjustment",'7.  Persistence Report'!$H$27:$H$500,"2012")</f>
        <v>27447</v>
      </c>
      <c r="E199" s="295">
        <f>SUMIFS('7.  Persistence Report'!AS$27:AS$500,'7.  Persistence Report'!$D$27:$D$500,$B199,'7.  Persistence Report'!$C$27:$C$500,"&lt;&gt;Pre-2011 Programs Completed in 2011",'7.  Persistence Report'!$J$27:$J$500,"&lt;&gt;Adjustment",'7.  Persistence Report'!$H$27:$H$500,"2012")</f>
        <v>0</v>
      </c>
      <c r="F199" s="295">
        <f>SUMIFS('7.  Persistence Report'!AT$27:AT$500,'7.  Persistence Report'!$D$27:$D$500,$B199,'7.  Persistence Report'!$C$27:$C$500,"&lt;&gt;Pre-2011 Programs Completed in 2011",'7.  Persistence Report'!$J$27:$J$500,"&lt;&gt;Adjustment",'7.  Persistence Report'!$H$27:$H$500,"2012")</f>
        <v>0</v>
      </c>
      <c r="G199" s="295">
        <f>SUMIFS('7.  Persistence Report'!AU$27:AU$500,'7.  Persistence Report'!$D$27:$D$500,$B199,'7.  Persistence Report'!$C$27:$C$500,"&lt;&gt;Pre-2011 Programs Completed in 2011",'7.  Persistence Report'!$J$27:$J$500,"&lt;&gt;Adjustment",'7.  Persistence Report'!$H$27:$H$500,"2012")</f>
        <v>0</v>
      </c>
      <c r="H199" s="295">
        <f>SUMIFS('7.  Persistence Report'!AV$27:AV$500,'7.  Persistence Report'!$D$27:$D$500,$B199,'7.  Persistence Report'!$C$27:$C$500,"&lt;&gt;Pre-2011 Programs Completed in 2011",'7.  Persistence Report'!$J$27:$J$500,"&lt;&gt;Adjustment",'7.  Persistence Report'!$H$27:$H$500,"2012")</f>
        <v>0</v>
      </c>
      <c r="I199" s="295">
        <f>SUMIFS('7.  Persistence Report'!AW$27:AW$500,'7.  Persistence Report'!$D$27:$D$500,$B199,'7.  Persistence Report'!$C$27:$C$500,"&lt;&gt;Pre-2011 Programs Completed in 2011",'7.  Persistence Report'!$J$27:$J$500,"&lt;&gt;Adjustment",'7.  Persistence Report'!$H$27:$H$500,"2012")</f>
        <v>0</v>
      </c>
      <c r="J199" s="295">
        <f>SUMIFS('7.  Persistence Report'!AX$27:AX$500,'7.  Persistence Report'!$D$27:$D$500,$B199,'7.  Persistence Report'!$C$27:$C$500,"&lt;&gt;Pre-2011 Programs Completed in 2011",'7.  Persistence Report'!$J$27:$J$500,"&lt;&gt;Adjustment",'7.  Persistence Report'!$H$27:$H$500,"2012")</f>
        <v>0</v>
      </c>
      <c r="K199" s="295">
        <f>SUMIFS('7.  Persistence Report'!AY$27:AY$500,'7.  Persistence Report'!$D$27:$D$500,$B199,'7.  Persistence Report'!$C$27:$C$500,"&lt;&gt;Pre-2011 Programs Completed in 2011",'7.  Persistence Report'!$J$27:$J$500,"&lt;&gt;Adjustment",'7.  Persistence Report'!$H$27:$H$500,"2012")</f>
        <v>0</v>
      </c>
      <c r="L199" s="295">
        <f>SUMIFS('7.  Persistence Report'!AZ$27:AZ$500,'7.  Persistence Report'!$D$27:$D$500,$B199,'7.  Persistence Report'!$C$27:$C$500,"&lt;&gt;Pre-2011 Programs Completed in 2011",'7.  Persistence Report'!$J$27:$J$500,"&lt;&gt;Adjustment",'7.  Persistence Report'!$H$27:$H$500,"2012")</f>
        <v>0</v>
      </c>
      <c r="M199" s="295">
        <f>SUMIFS('7.  Persistence Report'!BA$27:BA$500,'7.  Persistence Report'!$D$27:$D$500,$B199,'7.  Persistence Report'!$C$27:$C$500,"&lt;&gt;Pre-2011 Programs Completed in 2011",'7.  Persistence Report'!$J$27:$J$500,"&lt;&gt;Adjustment",'7.  Persistence Report'!$H$27:$H$500,"2012")</f>
        <v>0</v>
      </c>
      <c r="N199" s="291"/>
      <c r="O199" s="295">
        <f>SUMIFS('7.  Persistence Report'!M$27:M$500,'7.  Persistence Report'!$D$27:$D$500,$B199,'7.  Persistence Report'!$C$27:$C$500,"&lt;&gt;Pre-2011 Programs Completed in 2011",'7.  Persistence Report'!$J$27:$J$500,"&lt;&gt;Adjustment",'7.  Persistence Report'!$H$27:$H$500,"2012")</f>
        <v>1660</v>
      </c>
      <c r="P199" s="295">
        <f>SUMIFS('7.  Persistence Report'!N$27:N$500,'7.  Persistence Report'!$D$27:$D$500,$B199,'7.  Persistence Report'!$C$27:$C$500,"&lt;&gt;Pre-2011 Programs Completed in 2011",'7.  Persistence Report'!$J$27:$J$500,"&lt;&gt;Adjustment",'7.  Persistence Report'!$H$27:$H$500,"2012")</f>
        <v>0</v>
      </c>
      <c r="Q199" s="295">
        <f>SUMIFS('7.  Persistence Report'!O$27:O$500,'7.  Persistence Report'!$D$27:$D$500,$B199,'7.  Persistence Report'!$C$27:$C$500,"&lt;&gt;Pre-2011 Programs Completed in 2011",'7.  Persistence Report'!$J$27:$J$500,"&lt;&gt;Adjustment",'7.  Persistence Report'!$H$27:$H$500,"2012")</f>
        <v>0</v>
      </c>
      <c r="R199" s="295">
        <f>SUMIFS('7.  Persistence Report'!P$27:P$500,'7.  Persistence Report'!$D$27:$D$500,$B199,'7.  Persistence Report'!$C$27:$C$500,"&lt;&gt;Pre-2011 Programs Completed in 2011",'7.  Persistence Report'!$J$27:$J$500,"&lt;&gt;Adjustment",'7.  Persistence Report'!$H$27:$H$500,"2012")</f>
        <v>0</v>
      </c>
      <c r="S199" s="295">
        <f>SUMIFS('7.  Persistence Report'!Q$27:Q$500,'7.  Persistence Report'!$D$27:$D$500,$B199,'7.  Persistence Report'!$C$27:$C$500,"&lt;&gt;Pre-2011 Programs Completed in 2011",'7.  Persistence Report'!$J$27:$J$500,"&lt;&gt;Adjustment",'7.  Persistence Report'!$H$27:$H$500,"2012")</f>
        <v>0</v>
      </c>
      <c r="T199" s="295">
        <f>SUMIFS('7.  Persistence Report'!R$27:R$500,'7.  Persistence Report'!$D$27:$D$500,$B199,'7.  Persistence Report'!$C$27:$C$500,"&lt;&gt;Pre-2011 Programs Completed in 2011",'7.  Persistence Report'!$J$27:$J$500,"&lt;&gt;Adjustment",'7.  Persistence Report'!$H$27:$H$500,"2012")</f>
        <v>0</v>
      </c>
      <c r="U199" s="295">
        <f>SUMIFS('7.  Persistence Report'!S$27:S$500,'7.  Persistence Report'!$D$27:$D$500,$B199,'7.  Persistence Report'!$C$27:$C$500,"&lt;&gt;Pre-2011 Programs Completed in 2011",'7.  Persistence Report'!$J$27:$J$500,"&lt;&gt;Adjustment",'7.  Persistence Report'!$H$27:$H$500,"2012")</f>
        <v>0</v>
      </c>
      <c r="V199" s="295">
        <f>SUMIFS('7.  Persistence Report'!T$27:T$500,'7.  Persistence Report'!$D$27:$D$500,$B199,'7.  Persistence Report'!$C$27:$C$500,"&lt;&gt;Pre-2011 Programs Completed in 2011",'7.  Persistence Report'!$J$27:$J$500,"&lt;&gt;Adjustment",'7.  Persistence Report'!$H$27:$H$500,"2012")</f>
        <v>0</v>
      </c>
      <c r="W199" s="295">
        <f>SUMIFS('7.  Persistence Report'!U$27:U$500,'7.  Persistence Report'!$D$27:$D$500,$B199,'7.  Persistence Report'!$C$27:$C$500,"&lt;&gt;Pre-2011 Programs Completed in 2011",'7.  Persistence Report'!$J$27:$J$500,"&lt;&gt;Adjustment",'7.  Persistence Report'!$H$27:$H$500,"2012")</f>
        <v>0</v>
      </c>
      <c r="X199" s="295">
        <f>SUMIFS('7.  Persistence Report'!V$27:V$500,'7.  Persistence Report'!$D$27:$D$500,$B199,'7.  Persistence Report'!$C$27:$C$500,"&lt;&gt;Pre-2011 Programs Completed in 2011",'7.  Persistence Report'!$J$27:$J$500,"&lt;&gt;Adjustment",'7.  Persistence Report'!$H$27:$H$500,"2012")</f>
        <v>0</v>
      </c>
      <c r="Y199" s="410">
        <f>+Y328</f>
        <v>0</v>
      </c>
      <c r="Z199" s="410">
        <f t="shared" ref="Z199:AA199" si="100">+Z328</f>
        <v>0</v>
      </c>
      <c r="AA199" s="410">
        <f t="shared" si="100"/>
        <v>0</v>
      </c>
      <c r="AB199" s="415"/>
      <c r="AC199" s="415"/>
      <c r="AD199" s="415"/>
      <c r="AE199" s="415"/>
      <c r="AF199" s="415"/>
      <c r="AG199" s="415"/>
      <c r="AH199" s="415"/>
      <c r="AI199" s="415"/>
      <c r="AJ199" s="415"/>
      <c r="AK199" s="415"/>
      <c r="AL199" s="415"/>
      <c r="AM199" s="296">
        <f>SUM(Y199:AL199)</f>
        <v>0</v>
      </c>
    </row>
    <row r="200" spans="1:39" ht="15.5" outlineLevel="1">
      <c r="B200" s="294" t="s">
        <v>244</v>
      </c>
      <c r="C200" s="291" t="s">
        <v>163</v>
      </c>
      <c r="D200" s="295">
        <f>SUMIFS('7.  Persistence Report'!AR$27:AR$500,'7.  Persistence Report'!$D$27:$D$500,$B199,'7.  Persistence Report'!$C$27:$C$500,"&lt;&gt;Pre-2011 Programs Completed in 2011",'7.  Persistence Report'!$J$27:$J$500,"Adjustment",'7.  Persistence Report'!$H$27:$H$500,"2012")</f>
        <v>0</v>
      </c>
      <c r="E200" s="295">
        <f>SUMIFS('7.  Persistence Report'!AS$27:AS$500,'7.  Persistence Report'!$D$27:$D$500,$B199,'7.  Persistence Report'!$C$27:$C$500,"&lt;&gt;Pre-2011 Programs Completed in 2011",'7.  Persistence Report'!$J$27:$J$500,"Adjustment",'7.  Persistence Report'!$H$27:$H$500,"2012")</f>
        <v>0</v>
      </c>
      <c r="F200" s="295">
        <f>SUMIFS('7.  Persistence Report'!AT$27:AT$500,'7.  Persistence Report'!$D$27:$D$500,$B199,'7.  Persistence Report'!$C$27:$C$500,"&lt;&gt;Pre-2011 Programs Completed in 2011",'7.  Persistence Report'!$J$27:$J$500,"Adjustment",'7.  Persistence Report'!$H$27:$H$500,"2012")</f>
        <v>0</v>
      </c>
      <c r="G200" s="295">
        <f>SUMIFS('7.  Persistence Report'!AU$27:AU$500,'7.  Persistence Report'!$D$27:$D$500,$B199,'7.  Persistence Report'!$C$27:$C$500,"&lt;&gt;Pre-2011 Programs Completed in 2011",'7.  Persistence Report'!$J$27:$J$500,"Adjustment",'7.  Persistence Report'!$H$27:$H$500,"2012")</f>
        <v>0</v>
      </c>
      <c r="H200" s="295">
        <f>SUMIFS('7.  Persistence Report'!AV$27:AV$500,'7.  Persistence Report'!$D$27:$D$500,$B199,'7.  Persistence Report'!$C$27:$C$500,"&lt;&gt;Pre-2011 Programs Completed in 2011",'7.  Persistence Report'!$J$27:$J$500,"Adjustment",'7.  Persistence Report'!$H$27:$H$500,"2012")</f>
        <v>0</v>
      </c>
      <c r="I200" s="295">
        <f>SUMIFS('7.  Persistence Report'!AW$27:AW$500,'7.  Persistence Report'!$D$27:$D$500,$B199,'7.  Persistence Report'!$C$27:$C$500,"&lt;&gt;Pre-2011 Programs Completed in 2011",'7.  Persistence Report'!$J$27:$J$500,"Adjustment",'7.  Persistence Report'!$H$27:$H$500,"2012")</f>
        <v>0</v>
      </c>
      <c r="J200" s="295">
        <f>SUMIFS('7.  Persistence Report'!AX$27:AX$500,'7.  Persistence Report'!$D$27:$D$500,$B199,'7.  Persistence Report'!$C$27:$C$500,"&lt;&gt;Pre-2011 Programs Completed in 2011",'7.  Persistence Report'!$J$27:$J$500,"Adjustment",'7.  Persistence Report'!$H$27:$H$500,"2012")</f>
        <v>0</v>
      </c>
      <c r="K200" s="295">
        <f>SUMIFS('7.  Persistence Report'!AY$27:AY$500,'7.  Persistence Report'!$D$27:$D$500,$B199,'7.  Persistence Report'!$C$27:$C$500,"&lt;&gt;Pre-2011 Programs Completed in 2011",'7.  Persistence Report'!$J$27:$J$500,"Adjustment",'7.  Persistence Report'!$H$27:$H$500,"2012")</f>
        <v>0</v>
      </c>
      <c r="L200" s="295">
        <f>SUMIFS('7.  Persistence Report'!AZ$27:AZ$500,'7.  Persistence Report'!$D$27:$D$500,$B199,'7.  Persistence Report'!$C$27:$C$500,"&lt;&gt;Pre-2011 Programs Completed in 2011",'7.  Persistence Report'!$J$27:$J$500,"Adjustment",'7.  Persistence Report'!$H$27:$H$500,"2012")</f>
        <v>0</v>
      </c>
      <c r="M200" s="295">
        <f>SUMIFS('7.  Persistence Report'!BA$27:BA$500,'7.  Persistence Report'!$D$27:$D$500,$B199,'7.  Persistence Report'!$C$27:$C$500,"&lt;&gt;Pre-2011 Programs Completed in 2011",'7.  Persistence Report'!$J$27:$J$500,"Adjustment",'7.  Persistence Report'!$H$27:$H$500,"2012")</f>
        <v>0</v>
      </c>
      <c r="N200" s="291"/>
      <c r="O200" s="295">
        <f>SUMIFS('7.  Persistence Report'!M$27:M$500,'7.  Persistence Report'!$D$27:$D$500,$B199,'7.  Persistence Report'!$C$27:$C$500,"&lt;&gt;Pre-2011 Programs Completed in 2011",'7.  Persistence Report'!$J$27:$J$500,"Adjustment",'7.  Persistence Report'!$H$27:$H$500,"2012")</f>
        <v>0</v>
      </c>
      <c r="P200" s="295">
        <f>SUMIFS('7.  Persistence Report'!N$27:N$500,'7.  Persistence Report'!$D$27:$D$500,$B199,'7.  Persistence Report'!$C$27:$C$500,"&lt;&gt;Pre-2011 Programs Completed in 2011",'7.  Persistence Report'!$J$27:$J$500,"Adjustment",'7.  Persistence Report'!$H$27:$H$500,"2012")</f>
        <v>0</v>
      </c>
      <c r="Q200" s="295">
        <f>SUMIFS('7.  Persistence Report'!O$27:O$500,'7.  Persistence Report'!$D$27:$D$500,$B199,'7.  Persistence Report'!$C$27:$C$500,"&lt;&gt;Pre-2011 Programs Completed in 2011",'7.  Persistence Report'!$J$27:$J$500,"Adjustment",'7.  Persistence Report'!$H$27:$H$500,"2012")</f>
        <v>2.5074139999999998</v>
      </c>
      <c r="R200" s="295">
        <f>SUMIFS('7.  Persistence Report'!P$27:P$500,'7.  Persistence Report'!$D$27:$D$500,$B199,'7.  Persistence Report'!$C$27:$C$500,"&lt;&gt;Pre-2011 Programs Completed in 2011",'7.  Persistence Report'!$J$27:$J$500,"Adjustment",'7.  Persistence Report'!$H$27:$H$500,"2012")</f>
        <v>0</v>
      </c>
      <c r="S200" s="295">
        <f>SUMIFS('7.  Persistence Report'!Q$27:Q$500,'7.  Persistence Report'!$D$27:$D$500,$B199,'7.  Persistence Report'!$C$27:$C$500,"&lt;&gt;Pre-2011 Programs Completed in 2011",'7.  Persistence Report'!$J$27:$J$500,"Adjustment",'7.  Persistence Report'!$H$27:$H$500,"2012")</f>
        <v>0</v>
      </c>
      <c r="T200" s="295">
        <f>SUMIFS('7.  Persistence Report'!R$27:R$500,'7.  Persistence Report'!$D$27:$D$500,$B199,'7.  Persistence Report'!$C$27:$C$500,"&lt;&gt;Pre-2011 Programs Completed in 2011",'7.  Persistence Report'!$J$27:$J$500,"Adjustment",'7.  Persistence Report'!$H$27:$H$500,"2012")</f>
        <v>0</v>
      </c>
      <c r="U200" s="295">
        <f>SUMIFS('7.  Persistence Report'!S$27:S$500,'7.  Persistence Report'!$D$27:$D$500,$B199,'7.  Persistence Report'!$C$27:$C$500,"&lt;&gt;Pre-2011 Programs Completed in 2011",'7.  Persistence Report'!$J$27:$J$500,"Adjustment",'7.  Persistence Report'!$H$27:$H$500,"2012")</f>
        <v>0</v>
      </c>
      <c r="V200" s="295">
        <f>SUMIFS('7.  Persistence Report'!T$27:T$500,'7.  Persistence Report'!$D$27:$D$500,$B199,'7.  Persistence Report'!$C$27:$C$500,"&lt;&gt;Pre-2011 Programs Completed in 2011",'7.  Persistence Report'!$J$27:$J$500,"Adjustment",'7.  Persistence Report'!$H$27:$H$500,"2012")</f>
        <v>0</v>
      </c>
      <c r="W200" s="295">
        <f>SUMIFS('7.  Persistence Report'!U$27:U$500,'7.  Persistence Report'!$D$27:$D$500,$B199,'7.  Persistence Report'!$C$27:$C$500,"&lt;&gt;Pre-2011 Programs Completed in 2011",'7.  Persistence Report'!$J$27:$J$500,"Adjustment",'7.  Persistence Report'!$H$27:$H$500,"2012")</f>
        <v>0</v>
      </c>
      <c r="X200" s="295">
        <f>SUMIFS('7.  Persistence Report'!V$27:V$500,'7.  Persistence Report'!$D$27:$D$500,$B199,'7.  Persistence Report'!$C$27:$C$500,"&lt;&gt;Pre-2011 Programs Completed in 2011",'7.  Persistence Report'!$J$27:$J$500,"Adjustment",'7.  Persistence Report'!$H$27:$H$500,"2012")</f>
        <v>0</v>
      </c>
      <c r="Y200" s="411">
        <f>Y199</f>
        <v>0</v>
      </c>
      <c r="Z200" s="411">
        <f>Z199</f>
        <v>0</v>
      </c>
      <c r="AA200" s="411">
        <f t="shared" ref="AA200:AL200" si="101">AA199</f>
        <v>0</v>
      </c>
      <c r="AB200" s="411">
        <f t="shared" si="101"/>
        <v>0</v>
      </c>
      <c r="AC200" s="411">
        <f t="shared" si="101"/>
        <v>0</v>
      </c>
      <c r="AD200" s="411">
        <f t="shared" si="101"/>
        <v>0</v>
      </c>
      <c r="AE200" s="411">
        <f t="shared" si="101"/>
        <v>0</v>
      </c>
      <c r="AF200" s="411">
        <f t="shared" si="101"/>
        <v>0</v>
      </c>
      <c r="AG200" s="411">
        <f t="shared" si="101"/>
        <v>0</v>
      </c>
      <c r="AH200" s="411">
        <f t="shared" si="101"/>
        <v>0</v>
      </c>
      <c r="AI200" s="411">
        <f t="shared" si="101"/>
        <v>0</v>
      </c>
      <c r="AJ200" s="411">
        <f t="shared" si="101"/>
        <v>0</v>
      </c>
      <c r="AK200" s="411">
        <f t="shared" si="101"/>
        <v>0</v>
      </c>
      <c r="AL200" s="411">
        <f t="shared" si="101"/>
        <v>0</v>
      </c>
      <c r="AM200" s="504"/>
    </row>
    <row r="201" spans="1:39" ht="15.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5" outlineLevel="1">
      <c r="A202" s="509"/>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5" outlineLevel="1">
      <c r="A203" s="508">
        <v>18</v>
      </c>
      <c r="B203" s="315" t="s">
        <v>11</v>
      </c>
      <c r="C203" s="291" t="s">
        <v>25</v>
      </c>
      <c r="D203" s="295">
        <f>SUMIFS('7.  Persistence Report'!AR$27:AR$500,'7.  Persistence Report'!$D$27:$D$500,$B203,'7.  Persistence Report'!$C$27:$C$500,"&lt;&gt;Pre-2011 Programs Completed in 2011",'7.  Persistence Report'!$J$27:$J$500,"&lt;&gt;Adjustment",'7.  Persistence Report'!$H$27:$H$500,"2012")</f>
        <v>0</v>
      </c>
      <c r="E203" s="295">
        <f>SUMIFS('7.  Persistence Report'!AS$27:AS$500,'7.  Persistence Report'!$D$27:$D$500,$B203,'7.  Persistence Report'!$C$27:$C$500,"&lt;&gt;Pre-2011 Programs Completed in 2011",'7.  Persistence Report'!$J$27:$J$500,"&lt;&gt;Adjustment",'7.  Persistence Report'!$H$27:$H$500,"2012")</f>
        <v>0</v>
      </c>
      <c r="F203" s="295">
        <f>SUMIFS('7.  Persistence Report'!AT$27:AT$500,'7.  Persistence Report'!$D$27:$D$500,$B203,'7.  Persistence Report'!$C$27:$C$500,"&lt;&gt;Pre-2011 Programs Completed in 2011",'7.  Persistence Report'!$J$27:$J$500,"&lt;&gt;Adjustment",'7.  Persistence Report'!$H$27:$H$500,"2012")</f>
        <v>0</v>
      </c>
      <c r="G203" s="295">
        <f>SUMIFS('7.  Persistence Report'!AU$27:AU$500,'7.  Persistence Report'!$D$27:$D$500,$B203,'7.  Persistence Report'!$C$27:$C$500,"&lt;&gt;Pre-2011 Programs Completed in 2011",'7.  Persistence Report'!$J$27:$J$500,"&lt;&gt;Adjustment",'7.  Persistence Report'!$H$27:$H$500,"2012")</f>
        <v>0</v>
      </c>
      <c r="H203" s="295">
        <f>SUMIFS('7.  Persistence Report'!AV$27:AV$500,'7.  Persistence Report'!$D$27:$D$500,$B203,'7.  Persistence Report'!$C$27:$C$500,"&lt;&gt;Pre-2011 Programs Completed in 2011",'7.  Persistence Report'!$J$27:$J$500,"&lt;&gt;Adjustment",'7.  Persistence Report'!$H$27:$H$500,"2012")</f>
        <v>0</v>
      </c>
      <c r="I203" s="295">
        <f>SUMIFS('7.  Persistence Report'!AW$27:AW$500,'7.  Persistence Report'!$D$27:$D$500,$B203,'7.  Persistence Report'!$C$27:$C$500,"&lt;&gt;Pre-2011 Programs Completed in 2011",'7.  Persistence Report'!$J$27:$J$500,"&lt;&gt;Adjustment",'7.  Persistence Report'!$H$27:$H$500,"2012")</f>
        <v>0</v>
      </c>
      <c r="J203" s="295">
        <f>SUMIFS('7.  Persistence Report'!AX$27:AX$500,'7.  Persistence Report'!$D$27:$D$500,$B203,'7.  Persistence Report'!$C$27:$C$500,"&lt;&gt;Pre-2011 Programs Completed in 2011",'7.  Persistence Report'!$J$27:$J$500,"&lt;&gt;Adjustment",'7.  Persistence Report'!$H$27:$H$500,"2012")</f>
        <v>0</v>
      </c>
      <c r="K203" s="295">
        <f>SUMIFS('7.  Persistence Report'!AY$27:AY$500,'7.  Persistence Report'!$D$27:$D$500,$B203,'7.  Persistence Report'!$C$27:$C$500,"&lt;&gt;Pre-2011 Programs Completed in 2011",'7.  Persistence Report'!$J$27:$J$500,"&lt;&gt;Adjustment",'7.  Persistence Report'!$H$27:$H$500,"2012")</f>
        <v>0</v>
      </c>
      <c r="L203" s="295">
        <f>SUMIFS('7.  Persistence Report'!AZ$27:AZ$500,'7.  Persistence Report'!$D$27:$D$500,$B203,'7.  Persistence Report'!$C$27:$C$500,"&lt;&gt;Pre-2011 Programs Completed in 2011",'7.  Persistence Report'!$J$27:$J$500,"&lt;&gt;Adjustment",'7.  Persistence Report'!$H$27:$H$500,"2012")</f>
        <v>0</v>
      </c>
      <c r="M203" s="295">
        <f>SUMIFS('7.  Persistence Report'!BA$27:BA$500,'7.  Persistence Report'!$D$27:$D$500,$B203,'7.  Persistence Report'!$C$27:$C$500,"&lt;&gt;Pre-2011 Programs Completed in 2011",'7.  Persistence Report'!$J$27:$J$500,"&lt;&gt;Adjustment",'7.  Persistence Report'!$H$27:$H$500,"2012")</f>
        <v>0</v>
      </c>
      <c r="N203" s="295">
        <v>12</v>
      </c>
      <c r="O203" s="295">
        <f>SUMIFS('7.  Persistence Report'!M$27:M$500,'7.  Persistence Report'!$D$27:$D$500,$B203,'7.  Persistence Report'!$C$27:$C$500,"&lt;&gt;Pre-2011 Programs Completed in 2011",'7.  Persistence Report'!$J$27:$J$500,"&lt;&gt;Adjustment",'7.  Persistence Report'!$H$27:$H$500,"2012")</f>
        <v>0</v>
      </c>
      <c r="P203" s="295">
        <f>SUMIFS('7.  Persistence Report'!N$27:N$500,'7.  Persistence Report'!$D$27:$D$500,$B203,'7.  Persistence Report'!$C$27:$C$500,"&lt;&gt;Pre-2011 Programs Completed in 2011",'7.  Persistence Report'!$J$27:$J$500,"&lt;&gt;Adjustment",'7.  Persistence Report'!$H$27:$H$500,"2012")</f>
        <v>0</v>
      </c>
      <c r="Q203" s="295">
        <f>SUMIFS('7.  Persistence Report'!O$27:O$500,'7.  Persistence Report'!$D$27:$D$500,$B203,'7.  Persistence Report'!$C$27:$C$500,"&lt;&gt;Pre-2011 Programs Completed in 2011",'7.  Persistence Report'!$J$27:$J$500,"&lt;&gt;Adjustment",'7.  Persistence Report'!$H$27:$H$500,"2012")</f>
        <v>0</v>
      </c>
      <c r="R203" s="295">
        <f>SUMIFS('7.  Persistence Report'!P$27:P$500,'7.  Persistence Report'!$D$27:$D$500,$B203,'7.  Persistence Report'!$C$27:$C$500,"&lt;&gt;Pre-2011 Programs Completed in 2011",'7.  Persistence Report'!$J$27:$J$500,"&lt;&gt;Adjustment",'7.  Persistence Report'!$H$27:$H$500,"2012")</f>
        <v>0</v>
      </c>
      <c r="S203" s="295">
        <f>SUMIFS('7.  Persistence Report'!Q$27:Q$500,'7.  Persistence Report'!$D$27:$D$500,$B203,'7.  Persistence Report'!$C$27:$C$500,"&lt;&gt;Pre-2011 Programs Completed in 2011",'7.  Persistence Report'!$J$27:$J$500,"&lt;&gt;Adjustment",'7.  Persistence Report'!$H$27:$H$500,"2012")</f>
        <v>0</v>
      </c>
      <c r="T203" s="295">
        <f>SUMIFS('7.  Persistence Report'!R$27:R$500,'7.  Persistence Report'!$D$27:$D$500,$B203,'7.  Persistence Report'!$C$27:$C$500,"&lt;&gt;Pre-2011 Programs Completed in 2011",'7.  Persistence Report'!$J$27:$J$500,"&lt;&gt;Adjustment",'7.  Persistence Report'!$H$27:$H$500,"2012")</f>
        <v>0</v>
      </c>
      <c r="U203" s="295">
        <f>SUMIFS('7.  Persistence Report'!S$27:S$500,'7.  Persistence Report'!$D$27:$D$500,$B203,'7.  Persistence Report'!$C$27:$C$500,"&lt;&gt;Pre-2011 Programs Completed in 2011",'7.  Persistence Report'!$J$27:$J$500,"&lt;&gt;Adjustment",'7.  Persistence Report'!$H$27:$H$500,"2012")</f>
        <v>0</v>
      </c>
      <c r="V203" s="295">
        <f>SUMIFS('7.  Persistence Report'!T$27:T$500,'7.  Persistence Report'!$D$27:$D$500,$B203,'7.  Persistence Report'!$C$27:$C$500,"&lt;&gt;Pre-2011 Programs Completed in 2011",'7.  Persistence Report'!$J$27:$J$500,"&lt;&gt;Adjustment",'7.  Persistence Report'!$H$27:$H$500,"2012")</f>
        <v>0</v>
      </c>
      <c r="W203" s="295">
        <f>SUMIFS('7.  Persistence Report'!U$27:U$500,'7.  Persistence Report'!$D$27:$D$500,$B203,'7.  Persistence Report'!$C$27:$C$500,"&lt;&gt;Pre-2011 Programs Completed in 2011",'7.  Persistence Report'!$J$27:$J$500,"&lt;&gt;Adjustment",'7.  Persistence Report'!$H$27:$H$500,"2012")</f>
        <v>0</v>
      </c>
      <c r="X203" s="295">
        <f>SUMIFS('7.  Persistence Report'!V$27:V$500,'7.  Persistence Report'!$D$27:$D$500,$B203,'7.  Persistence Report'!$C$27:$C$500,"&lt;&gt;Pre-2011 Programs Completed in 2011",'7.  Persistence Report'!$J$27:$J$500,"&lt;&gt;Adjustment",'7.  Persistence Report'!$H$27:$H$500,"2012")</f>
        <v>0</v>
      </c>
      <c r="Y203" s="410">
        <f>+Y332</f>
        <v>0</v>
      </c>
      <c r="Z203" s="410">
        <f t="shared" ref="Z203:AA203" si="102">+Z332</f>
        <v>0</v>
      </c>
      <c r="AA203" s="410">
        <f t="shared" si="102"/>
        <v>1</v>
      </c>
      <c r="AB203" s="415"/>
      <c r="AC203" s="415"/>
      <c r="AD203" s="415"/>
      <c r="AE203" s="415"/>
      <c r="AF203" s="415"/>
      <c r="AG203" s="415"/>
      <c r="AH203" s="415"/>
      <c r="AI203" s="415"/>
      <c r="AJ203" s="415"/>
      <c r="AK203" s="415"/>
      <c r="AL203" s="415"/>
      <c r="AM203" s="296">
        <f>SUM(Y203:AL203)</f>
        <v>1</v>
      </c>
    </row>
    <row r="204" spans="1:39" ht="15.5" outlineLevel="1">
      <c r="B204" s="294" t="s">
        <v>244</v>
      </c>
      <c r="C204" s="291" t="s">
        <v>163</v>
      </c>
      <c r="D204" s="295">
        <f>SUMIFS('7.  Persistence Report'!AR$27:AR$500,'7.  Persistence Report'!$D$27:$D$500,$B203,'7.  Persistence Report'!$C$27:$C$500,"&lt;&gt;Pre-2011 Programs Completed in 2011",'7.  Persistence Report'!$J$27:$J$500,"Adjustment",'7.  Persistence Report'!$H$27:$H$500,"2012")</f>
        <v>0</v>
      </c>
      <c r="E204" s="295">
        <f>SUMIFS('7.  Persistence Report'!AS$27:AS$500,'7.  Persistence Report'!$D$27:$D$500,$B203,'7.  Persistence Report'!$C$27:$C$500,"&lt;&gt;Pre-2011 Programs Completed in 2011",'7.  Persistence Report'!$J$27:$J$500,"Adjustment",'7.  Persistence Report'!$H$27:$H$500,"2012")</f>
        <v>0</v>
      </c>
      <c r="F204" s="295">
        <f>SUMIFS('7.  Persistence Report'!AT$27:AT$500,'7.  Persistence Report'!$D$27:$D$500,$B203,'7.  Persistence Report'!$C$27:$C$500,"&lt;&gt;Pre-2011 Programs Completed in 2011",'7.  Persistence Report'!$J$27:$J$500,"Adjustment",'7.  Persistence Report'!$H$27:$H$500,"2012")</f>
        <v>0</v>
      </c>
      <c r="G204" s="295">
        <f>SUMIFS('7.  Persistence Report'!AU$27:AU$500,'7.  Persistence Report'!$D$27:$D$500,$B203,'7.  Persistence Report'!$C$27:$C$500,"&lt;&gt;Pre-2011 Programs Completed in 2011",'7.  Persistence Report'!$J$27:$J$500,"Adjustment",'7.  Persistence Report'!$H$27:$H$500,"2012")</f>
        <v>0</v>
      </c>
      <c r="H204" s="295">
        <f>SUMIFS('7.  Persistence Report'!AV$27:AV$500,'7.  Persistence Report'!$D$27:$D$500,$B203,'7.  Persistence Report'!$C$27:$C$500,"&lt;&gt;Pre-2011 Programs Completed in 2011",'7.  Persistence Report'!$J$27:$J$500,"Adjustment",'7.  Persistence Report'!$H$27:$H$500,"2012")</f>
        <v>0</v>
      </c>
      <c r="I204" s="295">
        <f>SUMIFS('7.  Persistence Report'!AW$27:AW$500,'7.  Persistence Report'!$D$27:$D$500,$B203,'7.  Persistence Report'!$C$27:$C$500,"&lt;&gt;Pre-2011 Programs Completed in 2011",'7.  Persistence Report'!$J$27:$J$500,"Adjustment",'7.  Persistence Report'!$H$27:$H$500,"2012")</f>
        <v>0</v>
      </c>
      <c r="J204" s="295">
        <f>SUMIFS('7.  Persistence Report'!AX$27:AX$500,'7.  Persistence Report'!$D$27:$D$500,$B203,'7.  Persistence Report'!$C$27:$C$500,"&lt;&gt;Pre-2011 Programs Completed in 2011",'7.  Persistence Report'!$J$27:$J$500,"Adjustment",'7.  Persistence Report'!$H$27:$H$500,"2012")</f>
        <v>0</v>
      </c>
      <c r="K204" s="295">
        <f>SUMIFS('7.  Persistence Report'!AY$27:AY$500,'7.  Persistence Report'!$D$27:$D$500,$B203,'7.  Persistence Report'!$C$27:$C$500,"&lt;&gt;Pre-2011 Programs Completed in 2011",'7.  Persistence Report'!$J$27:$J$500,"Adjustment",'7.  Persistence Report'!$H$27:$H$500,"2012")</f>
        <v>0</v>
      </c>
      <c r="L204" s="295">
        <f>SUMIFS('7.  Persistence Report'!AZ$27:AZ$500,'7.  Persistence Report'!$D$27:$D$500,$B203,'7.  Persistence Report'!$C$27:$C$500,"&lt;&gt;Pre-2011 Programs Completed in 2011",'7.  Persistence Report'!$J$27:$J$500,"Adjustment",'7.  Persistence Report'!$H$27:$H$500,"2012")</f>
        <v>0</v>
      </c>
      <c r="M204" s="295">
        <f>SUMIFS('7.  Persistence Report'!BA$27:BA$500,'7.  Persistence Report'!$D$27:$D$500,$B203,'7.  Persistence Report'!$C$27:$C$500,"&lt;&gt;Pre-2011 Programs Completed in 2011",'7.  Persistence Report'!$J$27:$J$500,"Adjustment",'7.  Persistence Report'!$H$27:$H$500,"2012")</f>
        <v>0</v>
      </c>
      <c r="N204" s="295">
        <f>N203</f>
        <v>12</v>
      </c>
      <c r="O204" s="295">
        <f>SUMIFS('7.  Persistence Report'!M$27:M$500,'7.  Persistence Report'!$D$27:$D$500,$B203,'7.  Persistence Report'!$C$27:$C$500,"&lt;&gt;Pre-2011 Programs Completed in 2011",'7.  Persistence Report'!$J$27:$J$500,"Adjustment",'7.  Persistence Report'!$H$27:$H$500,"2012")</f>
        <v>0</v>
      </c>
      <c r="P204" s="295">
        <f>SUMIFS('7.  Persistence Report'!N$27:N$500,'7.  Persistence Report'!$D$27:$D$500,$B203,'7.  Persistence Report'!$C$27:$C$500,"&lt;&gt;Pre-2011 Programs Completed in 2011",'7.  Persistence Report'!$J$27:$J$500,"Adjustment",'7.  Persistence Report'!$H$27:$H$500,"2012")</f>
        <v>0</v>
      </c>
      <c r="Q204" s="295">
        <f>SUMIFS('7.  Persistence Report'!O$27:O$500,'7.  Persistence Report'!$D$27:$D$500,$B203,'7.  Persistence Report'!$C$27:$C$500,"&lt;&gt;Pre-2011 Programs Completed in 2011",'7.  Persistence Report'!$J$27:$J$500,"Adjustment",'7.  Persistence Report'!$H$27:$H$500,"2012")</f>
        <v>0</v>
      </c>
      <c r="R204" s="295">
        <f>SUMIFS('7.  Persistence Report'!P$27:P$500,'7.  Persistence Report'!$D$27:$D$500,$B203,'7.  Persistence Report'!$C$27:$C$500,"&lt;&gt;Pre-2011 Programs Completed in 2011",'7.  Persistence Report'!$J$27:$J$500,"Adjustment",'7.  Persistence Report'!$H$27:$H$500,"2012")</f>
        <v>0</v>
      </c>
      <c r="S204" s="295">
        <f>SUMIFS('7.  Persistence Report'!Q$27:Q$500,'7.  Persistence Report'!$D$27:$D$500,$B203,'7.  Persistence Report'!$C$27:$C$500,"&lt;&gt;Pre-2011 Programs Completed in 2011",'7.  Persistence Report'!$J$27:$J$500,"Adjustment",'7.  Persistence Report'!$H$27:$H$500,"2012")</f>
        <v>0</v>
      </c>
      <c r="T204" s="295">
        <f>SUMIFS('7.  Persistence Report'!R$27:R$500,'7.  Persistence Report'!$D$27:$D$500,$B203,'7.  Persistence Report'!$C$27:$C$500,"&lt;&gt;Pre-2011 Programs Completed in 2011",'7.  Persistence Report'!$J$27:$J$500,"Adjustment",'7.  Persistence Report'!$H$27:$H$500,"2012")</f>
        <v>0</v>
      </c>
      <c r="U204" s="295">
        <f>SUMIFS('7.  Persistence Report'!S$27:S$500,'7.  Persistence Report'!$D$27:$D$500,$B203,'7.  Persistence Report'!$C$27:$C$500,"&lt;&gt;Pre-2011 Programs Completed in 2011",'7.  Persistence Report'!$J$27:$J$500,"Adjustment",'7.  Persistence Report'!$H$27:$H$500,"2012")</f>
        <v>0</v>
      </c>
      <c r="V204" s="295">
        <f>SUMIFS('7.  Persistence Report'!T$27:T$500,'7.  Persistence Report'!$D$27:$D$500,$B203,'7.  Persistence Report'!$C$27:$C$500,"&lt;&gt;Pre-2011 Programs Completed in 2011",'7.  Persistence Report'!$J$27:$J$500,"Adjustment",'7.  Persistence Report'!$H$27:$H$500,"2012")</f>
        <v>0</v>
      </c>
      <c r="W204" s="295">
        <f>SUMIFS('7.  Persistence Report'!U$27:U$500,'7.  Persistence Report'!$D$27:$D$500,$B203,'7.  Persistence Report'!$C$27:$C$500,"&lt;&gt;Pre-2011 Programs Completed in 2011",'7.  Persistence Report'!$J$27:$J$500,"Adjustment",'7.  Persistence Report'!$H$27:$H$500,"2012")</f>
        <v>0</v>
      </c>
      <c r="X204" s="295">
        <f>SUMIFS('7.  Persistence Report'!V$27:V$500,'7.  Persistence Report'!$D$27:$D$500,$B203,'7.  Persistence Report'!$C$27:$C$500,"&lt;&gt;Pre-2011 Programs Completed in 2011",'7.  Persistence Report'!$J$27:$J$500,"Adjustment",'7.  Persistence Report'!$H$27:$H$500,"2012")</f>
        <v>0</v>
      </c>
      <c r="Y204" s="411">
        <f>Y203</f>
        <v>0</v>
      </c>
      <c r="Z204" s="411">
        <f>Z203</f>
        <v>0</v>
      </c>
      <c r="AA204" s="411">
        <f t="shared" ref="AA204:AL204" si="103">AA203</f>
        <v>1</v>
      </c>
      <c r="AB204" s="411">
        <f t="shared" si="103"/>
        <v>0</v>
      </c>
      <c r="AC204" s="411">
        <f t="shared" si="103"/>
        <v>0</v>
      </c>
      <c r="AD204" s="411">
        <f t="shared" si="103"/>
        <v>0</v>
      </c>
      <c r="AE204" s="411">
        <f t="shared" si="103"/>
        <v>0</v>
      </c>
      <c r="AF204" s="411">
        <f t="shared" si="103"/>
        <v>0</v>
      </c>
      <c r="AG204" s="411">
        <f t="shared" si="103"/>
        <v>0</v>
      </c>
      <c r="AH204" s="411">
        <f t="shared" si="103"/>
        <v>0</v>
      </c>
      <c r="AI204" s="411">
        <f t="shared" si="103"/>
        <v>0</v>
      </c>
      <c r="AJ204" s="411">
        <f t="shared" si="103"/>
        <v>0</v>
      </c>
      <c r="AK204" s="411">
        <f t="shared" si="103"/>
        <v>0</v>
      </c>
      <c r="AL204" s="411">
        <f t="shared" si="103"/>
        <v>0</v>
      </c>
      <c r="AM204" s="504"/>
    </row>
    <row r="205" spans="1:39" ht="15.5" outlineLevel="1">
      <c r="A205" s="511"/>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5" outlineLevel="1">
      <c r="A206" s="508">
        <v>19</v>
      </c>
      <c r="B206" s="315" t="s">
        <v>12</v>
      </c>
      <c r="C206" s="291" t="s">
        <v>25</v>
      </c>
      <c r="D206" s="295">
        <f>SUMIFS('7.  Persistence Report'!AR$27:AR$500,'7.  Persistence Report'!$D$27:$D$500,$B206,'7.  Persistence Report'!$C$27:$C$500,"&lt;&gt;Pre-2011 Programs Completed in 2011",'7.  Persistence Report'!$J$27:$J$500,"&lt;&gt;Adjustment",'7.  Persistence Report'!$H$27:$H$500,"2012")</f>
        <v>0</v>
      </c>
      <c r="E206" s="295">
        <f>SUMIFS('7.  Persistence Report'!AS$27:AS$500,'7.  Persistence Report'!$D$27:$D$500,$B206,'7.  Persistence Report'!$C$27:$C$500,"&lt;&gt;Pre-2011 Programs Completed in 2011",'7.  Persistence Report'!$J$27:$J$500,"&lt;&gt;Adjustment",'7.  Persistence Report'!$H$27:$H$500,"2012")</f>
        <v>0</v>
      </c>
      <c r="F206" s="295">
        <f>SUMIFS('7.  Persistence Report'!AT$27:AT$500,'7.  Persistence Report'!$D$27:$D$500,$B206,'7.  Persistence Report'!$C$27:$C$500,"&lt;&gt;Pre-2011 Programs Completed in 2011",'7.  Persistence Report'!$J$27:$J$500,"&lt;&gt;Adjustment",'7.  Persistence Report'!$H$27:$H$500,"2012")</f>
        <v>0</v>
      </c>
      <c r="G206" s="295">
        <f>SUMIFS('7.  Persistence Report'!AU$27:AU$500,'7.  Persistence Report'!$D$27:$D$500,$B206,'7.  Persistence Report'!$C$27:$C$500,"&lt;&gt;Pre-2011 Programs Completed in 2011",'7.  Persistence Report'!$J$27:$J$500,"&lt;&gt;Adjustment",'7.  Persistence Report'!$H$27:$H$500,"2012")</f>
        <v>0</v>
      </c>
      <c r="H206" s="295">
        <f>SUMIFS('7.  Persistence Report'!AV$27:AV$500,'7.  Persistence Report'!$D$27:$D$500,$B206,'7.  Persistence Report'!$C$27:$C$500,"&lt;&gt;Pre-2011 Programs Completed in 2011",'7.  Persistence Report'!$J$27:$J$500,"&lt;&gt;Adjustment",'7.  Persistence Report'!$H$27:$H$500,"2012")</f>
        <v>0</v>
      </c>
      <c r="I206" s="295">
        <f>SUMIFS('7.  Persistence Report'!AW$27:AW$500,'7.  Persistence Report'!$D$27:$D$500,$B206,'7.  Persistence Report'!$C$27:$C$500,"&lt;&gt;Pre-2011 Programs Completed in 2011",'7.  Persistence Report'!$J$27:$J$500,"&lt;&gt;Adjustment",'7.  Persistence Report'!$H$27:$H$500,"2012")</f>
        <v>0</v>
      </c>
      <c r="J206" s="295">
        <f>SUMIFS('7.  Persistence Report'!AX$27:AX$500,'7.  Persistence Report'!$D$27:$D$500,$B206,'7.  Persistence Report'!$C$27:$C$500,"&lt;&gt;Pre-2011 Programs Completed in 2011",'7.  Persistence Report'!$J$27:$J$500,"&lt;&gt;Adjustment",'7.  Persistence Report'!$H$27:$H$500,"2012")</f>
        <v>0</v>
      </c>
      <c r="K206" s="295">
        <f>SUMIFS('7.  Persistence Report'!AY$27:AY$500,'7.  Persistence Report'!$D$27:$D$500,$B206,'7.  Persistence Report'!$C$27:$C$500,"&lt;&gt;Pre-2011 Programs Completed in 2011",'7.  Persistence Report'!$J$27:$J$500,"&lt;&gt;Adjustment",'7.  Persistence Report'!$H$27:$H$500,"2012")</f>
        <v>0</v>
      </c>
      <c r="L206" s="295">
        <f>SUMIFS('7.  Persistence Report'!AZ$27:AZ$500,'7.  Persistence Report'!$D$27:$D$500,$B206,'7.  Persistence Report'!$C$27:$C$500,"&lt;&gt;Pre-2011 Programs Completed in 2011",'7.  Persistence Report'!$J$27:$J$500,"&lt;&gt;Adjustment",'7.  Persistence Report'!$H$27:$H$500,"2012")</f>
        <v>0</v>
      </c>
      <c r="M206" s="295">
        <f>SUMIFS('7.  Persistence Report'!BA$27:BA$500,'7.  Persistence Report'!$D$27:$D$500,$B206,'7.  Persistence Report'!$C$27:$C$500,"&lt;&gt;Pre-2011 Programs Completed in 2011",'7.  Persistence Report'!$J$27:$J$500,"&lt;&gt;Adjustment",'7.  Persistence Report'!$H$27:$H$500,"2012")</f>
        <v>0</v>
      </c>
      <c r="N206" s="295">
        <v>12</v>
      </c>
      <c r="O206" s="295">
        <f>SUMIFS('7.  Persistence Report'!M$27:M$500,'7.  Persistence Report'!$D$27:$D$500,$B206,'7.  Persistence Report'!$C$27:$C$500,"&lt;&gt;Pre-2011 Programs Completed in 2011",'7.  Persistence Report'!$J$27:$J$500,"&lt;&gt;Adjustment",'7.  Persistence Report'!$H$27:$H$500,"2012")</f>
        <v>0</v>
      </c>
      <c r="P206" s="295">
        <f>SUMIFS('7.  Persistence Report'!N$27:N$500,'7.  Persistence Report'!$D$27:$D$500,$B206,'7.  Persistence Report'!$C$27:$C$500,"&lt;&gt;Pre-2011 Programs Completed in 2011",'7.  Persistence Report'!$J$27:$J$500,"&lt;&gt;Adjustment",'7.  Persistence Report'!$H$27:$H$500,"2012")</f>
        <v>0</v>
      </c>
      <c r="Q206" s="295">
        <f>SUMIFS('7.  Persistence Report'!O$27:O$500,'7.  Persistence Report'!$D$27:$D$500,$B206,'7.  Persistence Report'!$C$27:$C$500,"&lt;&gt;Pre-2011 Programs Completed in 2011",'7.  Persistence Report'!$J$27:$J$500,"&lt;&gt;Adjustment",'7.  Persistence Report'!$H$27:$H$500,"2012")</f>
        <v>0</v>
      </c>
      <c r="R206" s="295">
        <f>SUMIFS('7.  Persistence Report'!P$27:P$500,'7.  Persistence Report'!$D$27:$D$500,$B206,'7.  Persistence Report'!$C$27:$C$500,"&lt;&gt;Pre-2011 Programs Completed in 2011",'7.  Persistence Report'!$J$27:$J$500,"&lt;&gt;Adjustment",'7.  Persistence Report'!$H$27:$H$500,"2012")</f>
        <v>0</v>
      </c>
      <c r="S206" s="295">
        <f>SUMIFS('7.  Persistence Report'!Q$27:Q$500,'7.  Persistence Report'!$D$27:$D$500,$B206,'7.  Persistence Report'!$C$27:$C$500,"&lt;&gt;Pre-2011 Programs Completed in 2011",'7.  Persistence Report'!$J$27:$J$500,"&lt;&gt;Adjustment",'7.  Persistence Report'!$H$27:$H$500,"2012")</f>
        <v>0</v>
      </c>
      <c r="T206" s="295">
        <f>SUMIFS('7.  Persistence Report'!R$27:R$500,'7.  Persistence Report'!$D$27:$D$500,$B206,'7.  Persistence Report'!$C$27:$C$500,"&lt;&gt;Pre-2011 Programs Completed in 2011",'7.  Persistence Report'!$J$27:$J$500,"&lt;&gt;Adjustment",'7.  Persistence Report'!$H$27:$H$500,"2012")</f>
        <v>0</v>
      </c>
      <c r="U206" s="295">
        <f>SUMIFS('7.  Persistence Report'!S$27:S$500,'7.  Persistence Report'!$D$27:$D$500,$B206,'7.  Persistence Report'!$C$27:$C$500,"&lt;&gt;Pre-2011 Programs Completed in 2011",'7.  Persistence Report'!$J$27:$J$500,"&lt;&gt;Adjustment",'7.  Persistence Report'!$H$27:$H$500,"2012")</f>
        <v>0</v>
      </c>
      <c r="V206" s="295">
        <f>SUMIFS('7.  Persistence Report'!T$27:T$500,'7.  Persistence Report'!$D$27:$D$500,$B206,'7.  Persistence Report'!$C$27:$C$500,"&lt;&gt;Pre-2011 Programs Completed in 2011",'7.  Persistence Report'!$J$27:$J$500,"&lt;&gt;Adjustment",'7.  Persistence Report'!$H$27:$H$500,"2012")</f>
        <v>0</v>
      </c>
      <c r="W206" s="295">
        <f>SUMIFS('7.  Persistence Report'!U$27:U$500,'7.  Persistence Report'!$D$27:$D$500,$B206,'7.  Persistence Report'!$C$27:$C$500,"&lt;&gt;Pre-2011 Programs Completed in 2011",'7.  Persistence Report'!$J$27:$J$500,"&lt;&gt;Adjustment",'7.  Persistence Report'!$H$27:$H$500,"2012")</f>
        <v>0</v>
      </c>
      <c r="X206" s="295">
        <f>SUMIFS('7.  Persistence Report'!V$27:V$500,'7.  Persistence Report'!$D$27:$D$500,$B206,'7.  Persistence Report'!$C$27:$C$500,"&lt;&gt;Pre-2011 Programs Completed in 2011",'7.  Persistence Report'!$J$27:$J$500,"&lt;&gt;Adjustment",'7.  Persistence Report'!$H$27:$H$500,"2012")</f>
        <v>0</v>
      </c>
      <c r="Y206" s="410">
        <f>+Y335</f>
        <v>0</v>
      </c>
      <c r="Z206" s="410">
        <f t="shared" ref="Z206:AA206" si="104">+Z335</f>
        <v>0</v>
      </c>
      <c r="AA206" s="410">
        <f t="shared" si="104"/>
        <v>1</v>
      </c>
      <c r="AB206" s="415"/>
      <c r="AC206" s="415"/>
      <c r="AD206" s="415"/>
      <c r="AE206" s="415"/>
      <c r="AF206" s="415"/>
      <c r="AG206" s="415"/>
      <c r="AH206" s="415"/>
      <c r="AI206" s="415"/>
      <c r="AJ206" s="415"/>
      <c r="AK206" s="415"/>
      <c r="AL206" s="415"/>
      <c r="AM206" s="296">
        <f>SUM(Y206:AL206)</f>
        <v>1</v>
      </c>
    </row>
    <row r="207" spans="1:39" ht="15.5" outlineLevel="1">
      <c r="B207" s="294" t="s">
        <v>244</v>
      </c>
      <c r="C207" s="291" t="s">
        <v>163</v>
      </c>
      <c r="D207" s="295">
        <f>SUMIFS('7.  Persistence Report'!AR$27:AR$500,'7.  Persistence Report'!$D$27:$D$500,$B206,'7.  Persistence Report'!$C$27:$C$500,"&lt;&gt;Pre-2011 Programs Completed in 2011",'7.  Persistence Report'!$J$27:$J$500,"Adjustment",'7.  Persistence Report'!$H$27:$H$500,"2012")</f>
        <v>0</v>
      </c>
      <c r="E207" s="295">
        <f>SUMIFS('7.  Persistence Report'!AS$27:AS$500,'7.  Persistence Report'!$D$27:$D$500,$B206,'7.  Persistence Report'!$C$27:$C$500,"&lt;&gt;Pre-2011 Programs Completed in 2011",'7.  Persistence Report'!$J$27:$J$500,"Adjustment",'7.  Persistence Report'!$H$27:$H$500,"2012")</f>
        <v>0</v>
      </c>
      <c r="F207" s="295">
        <f>SUMIFS('7.  Persistence Report'!AT$27:AT$500,'7.  Persistence Report'!$D$27:$D$500,$B206,'7.  Persistence Report'!$C$27:$C$500,"&lt;&gt;Pre-2011 Programs Completed in 2011",'7.  Persistence Report'!$J$27:$J$500,"Adjustment",'7.  Persistence Report'!$H$27:$H$500,"2012")</f>
        <v>0</v>
      </c>
      <c r="G207" s="295">
        <f>SUMIFS('7.  Persistence Report'!AU$27:AU$500,'7.  Persistence Report'!$D$27:$D$500,$B206,'7.  Persistence Report'!$C$27:$C$500,"&lt;&gt;Pre-2011 Programs Completed in 2011",'7.  Persistence Report'!$J$27:$J$500,"Adjustment",'7.  Persistence Report'!$H$27:$H$500,"2012")</f>
        <v>0</v>
      </c>
      <c r="H207" s="295">
        <f>SUMIFS('7.  Persistence Report'!AV$27:AV$500,'7.  Persistence Report'!$D$27:$D$500,$B206,'7.  Persistence Report'!$C$27:$C$500,"&lt;&gt;Pre-2011 Programs Completed in 2011",'7.  Persistence Report'!$J$27:$J$500,"Adjustment",'7.  Persistence Report'!$H$27:$H$500,"2012")</f>
        <v>0</v>
      </c>
      <c r="I207" s="295">
        <f>SUMIFS('7.  Persistence Report'!AW$27:AW$500,'7.  Persistence Report'!$D$27:$D$500,$B206,'7.  Persistence Report'!$C$27:$C$500,"&lt;&gt;Pre-2011 Programs Completed in 2011",'7.  Persistence Report'!$J$27:$J$500,"Adjustment",'7.  Persistence Report'!$H$27:$H$500,"2012")</f>
        <v>0</v>
      </c>
      <c r="J207" s="295">
        <f>SUMIFS('7.  Persistence Report'!AX$27:AX$500,'7.  Persistence Report'!$D$27:$D$500,$B206,'7.  Persistence Report'!$C$27:$C$500,"&lt;&gt;Pre-2011 Programs Completed in 2011",'7.  Persistence Report'!$J$27:$J$500,"Adjustment",'7.  Persistence Report'!$H$27:$H$500,"2012")</f>
        <v>0</v>
      </c>
      <c r="K207" s="295">
        <f>SUMIFS('7.  Persistence Report'!AY$27:AY$500,'7.  Persistence Report'!$D$27:$D$500,$B206,'7.  Persistence Report'!$C$27:$C$500,"&lt;&gt;Pre-2011 Programs Completed in 2011",'7.  Persistence Report'!$J$27:$J$500,"Adjustment",'7.  Persistence Report'!$H$27:$H$500,"2012")</f>
        <v>0</v>
      </c>
      <c r="L207" s="295">
        <f>SUMIFS('7.  Persistence Report'!AZ$27:AZ$500,'7.  Persistence Report'!$D$27:$D$500,$B206,'7.  Persistence Report'!$C$27:$C$500,"&lt;&gt;Pre-2011 Programs Completed in 2011",'7.  Persistence Report'!$J$27:$J$500,"Adjustment",'7.  Persistence Report'!$H$27:$H$500,"2012")</f>
        <v>0</v>
      </c>
      <c r="M207" s="295">
        <f>SUMIFS('7.  Persistence Report'!BA$27:BA$500,'7.  Persistence Report'!$D$27:$D$500,$B206,'7.  Persistence Report'!$C$27:$C$500,"&lt;&gt;Pre-2011 Programs Completed in 2011",'7.  Persistence Report'!$J$27:$J$500,"Adjustment",'7.  Persistence Report'!$H$27:$H$500,"2012")</f>
        <v>0</v>
      </c>
      <c r="N207" s="295">
        <f>N206</f>
        <v>12</v>
      </c>
      <c r="O207" s="295">
        <f>SUMIFS('7.  Persistence Report'!M$27:M$500,'7.  Persistence Report'!$D$27:$D$500,$B206,'7.  Persistence Report'!$C$27:$C$500,"&lt;&gt;Pre-2011 Programs Completed in 2011",'7.  Persistence Report'!$J$27:$J$500,"Adjustment",'7.  Persistence Report'!$H$27:$H$500,"2012")</f>
        <v>0</v>
      </c>
      <c r="P207" s="295">
        <f>SUMIFS('7.  Persistence Report'!N$27:N$500,'7.  Persistence Report'!$D$27:$D$500,$B206,'7.  Persistence Report'!$C$27:$C$500,"&lt;&gt;Pre-2011 Programs Completed in 2011",'7.  Persistence Report'!$J$27:$J$500,"Adjustment",'7.  Persistence Report'!$H$27:$H$500,"2012")</f>
        <v>0</v>
      </c>
      <c r="Q207" s="295">
        <f>SUMIFS('7.  Persistence Report'!O$27:O$500,'7.  Persistence Report'!$D$27:$D$500,$B206,'7.  Persistence Report'!$C$27:$C$500,"&lt;&gt;Pre-2011 Programs Completed in 2011",'7.  Persistence Report'!$J$27:$J$500,"Adjustment",'7.  Persistence Report'!$H$27:$H$500,"2012")</f>
        <v>0</v>
      </c>
      <c r="R207" s="295">
        <f>SUMIFS('7.  Persistence Report'!P$27:P$500,'7.  Persistence Report'!$D$27:$D$500,$B206,'7.  Persistence Report'!$C$27:$C$500,"&lt;&gt;Pre-2011 Programs Completed in 2011",'7.  Persistence Report'!$J$27:$J$500,"Adjustment",'7.  Persistence Report'!$H$27:$H$500,"2012")</f>
        <v>0</v>
      </c>
      <c r="S207" s="295">
        <f>SUMIFS('7.  Persistence Report'!Q$27:Q$500,'7.  Persistence Report'!$D$27:$D$500,$B206,'7.  Persistence Report'!$C$27:$C$500,"&lt;&gt;Pre-2011 Programs Completed in 2011",'7.  Persistence Report'!$J$27:$J$500,"Adjustment",'7.  Persistence Report'!$H$27:$H$500,"2012")</f>
        <v>0</v>
      </c>
      <c r="T207" s="295">
        <f>SUMIFS('7.  Persistence Report'!R$27:R$500,'7.  Persistence Report'!$D$27:$D$500,$B206,'7.  Persistence Report'!$C$27:$C$500,"&lt;&gt;Pre-2011 Programs Completed in 2011",'7.  Persistence Report'!$J$27:$J$500,"Adjustment",'7.  Persistence Report'!$H$27:$H$500,"2012")</f>
        <v>0</v>
      </c>
      <c r="U207" s="295">
        <f>SUMIFS('7.  Persistence Report'!S$27:S$500,'7.  Persistence Report'!$D$27:$D$500,$B206,'7.  Persistence Report'!$C$27:$C$500,"&lt;&gt;Pre-2011 Programs Completed in 2011",'7.  Persistence Report'!$J$27:$J$500,"Adjustment",'7.  Persistence Report'!$H$27:$H$500,"2012")</f>
        <v>0</v>
      </c>
      <c r="V207" s="295">
        <f>SUMIFS('7.  Persistence Report'!T$27:T$500,'7.  Persistence Report'!$D$27:$D$500,$B206,'7.  Persistence Report'!$C$27:$C$500,"&lt;&gt;Pre-2011 Programs Completed in 2011",'7.  Persistence Report'!$J$27:$J$500,"Adjustment",'7.  Persistence Report'!$H$27:$H$500,"2012")</f>
        <v>0</v>
      </c>
      <c r="W207" s="295">
        <f>SUMIFS('7.  Persistence Report'!U$27:U$500,'7.  Persistence Report'!$D$27:$D$500,$B206,'7.  Persistence Report'!$C$27:$C$500,"&lt;&gt;Pre-2011 Programs Completed in 2011",'7.  Persistence Report'!$J$27:$J$500,"Adjustment",'7.  Persistence Report'!$H$27:$H$500,"2012")</f>
        <v>0</v>
      </c>
      <c r="X207" s="295">
        <f>SUMIFS('7.  Persistence Report'!V$27:V$500,'7.  Persistence Report'!$D$27:$D$500,$B206,'7.  Persistence Report'!$C$27:$C$500,"&lt;&gt;Pre-2011 Programs Completed in 2011",'7.  Persistence Report'!$J$27:$J$500,"Adjustment",'7.  Persistence Report'!$H$27:$H$500,"2012")</f>
        <v>0</v>
      </c>
      <c r="Y207" s="411">
        <f>Y206</f>
        <v>0</v>
      </c>
      <c r="Z207" s="411">
        <f>Z206</f>
        <v>0</v>
      </c>
      <c r="AA207" s="411">
        <f t="shared" ref="AA207:AL207" si="105">AA206</f>
        <v>1</v>
      </c>
      <c r="AB207" s="411">
        <f t="shared" si="105"/>
        <v>0</v>
      </c>
      <c r="AC207" s="411">
        <f t="shared" si="105"/>
        <v>0</v>
      </c>
      <c r="AD207" s="411">
        <f t="shared" si="105"/>
        <v>0</v>
      </c>
      <c r="AE207" s="411">
        <f t="shared" si="105"/>
        <v>0</v>
      </c>
      <c r="AF207" s="411">
        <f t="shared" si="105"/>
        <v>0</v>
      </c>
      <c r="AG207" s="411">
        <f t="shared" si="105"/>
        <v>0</v>
      </c>
      <c r="AH207" s="411">
        <f t="shared" si="105"/>
        <v>0</v>
      </c>
      <c r="AI207" s="411">
        <f t="shared" si="105"/>
        <v>0</v>
      </c>
      <c r="AJ207" s="411">
        <f t="shared" si="105"/>
        <v>0</v>
      </c>
      <c r="AK207" s="411">
        <f t="shared" si="105"/>
        <v>0</v>
      </c>
      <c r="AL207" s="411">
        <f t="shared" si="105"/>
        <v>0</v>
      </c>
      <c r="AM207" s="504"/>
    </row>
    <row r="208" spans="1:39" ht="15.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5" outlineLevel="1">
      <c r="A209" s="508">
        <v>20</v>
      </c>
      <c r="B209" s="315" t="s">
        <v>13</v>
      </c>
      <c r="C209" s="291" t="s">
        <v>25</v>
      </c>
      <c r="D209" s="295">
        <f>SUMIFS('7.  Persistence Report'!AR$27:AR$500,'7.  Persistence Report'!$D$27:$D$500,$B209,'7.  Persistence Report'!$C$27:$C$500,"&lt;&gt;Pre-2011 Programs Completed in 2011",'7.  Persistence Report'!$J$27:$J$500,"&lt;&gt;Adjustment",'7.  Persistence Report'!$H$27:$H$500,"2012")</f>
        <v>0</v>
      </c>
      <c r="E209" s="295">
        <f>SUMIFS('7.  Persistence Report'!AS$27:AS$500,'7.  Persistence Report'!$D$27:$D$500,$B209,'7.  Persistence Report'!$C$27:$C$500,"&lt;&gt;Pre-2011 Programs Completed in 2011",'7.  Persistence Report'!$J$27:$J$500,"&lt;&gt;Adjustment",'7.  Persistence Report'!$H$27:$H$500,"2012")</f>
        <v>0</v>
      </c>
      <c r="F209" s="295">
        <f>SUMIFS('7.  Persistence Report'!AT$27:AT$500,'7.  Persistence Report'!$D$27:$D$500,$B209,'7.  Persistence Report'!$C$27:$C$500,"&lt;&gt;Pre-2011 Programs Completed in 2011",'7.  Persistence Report'!$J$27:$J$500,"&lt;&gt;Adjustment",'7.  Persistence Report'!$H$27:$H$500,"2012")</f>
        <v>0</v>
      </c>
      <c r="G209" s="295">
        <f>SUMIFS('7.  Persistence Report'!AU$27:AU$500,'7.  Persistence Report'!$D$27:$D$500,$B209,'7.  Persistence Report'!$C$27:$C$500,"&lt;&gt;Pre-2011 Programs Completed in 2011",'7.  Persistence Report'!$J$27:$J$500,"&lt;&gt;Adjustment",'7.  Persistence Report'!$H$27:$H$500,"2012")</f>
        <v>0</v>
      </c>
      <c r="H209" s="295">
        <f>SUMIFS('7.  Persistence Report'!AV$27:AV$500,'7.  Persistence Report'!$D$27:$D$500,$B209,'7.  Persistence Report'!$C$27:$C$500,"&lt;&gt;Pre-2011 Programs Completed in 2011",'7.  Persistence Report'!$J$27:$J$500,"&lt;&gt;Adjustment",'7.  Persistence Report'!$H$27:$H$500,"2012")</f>
        <v>0</v>
      </c>
      <c r="I209" s="295">
        <f>SUMIFS('7.  Persistence Report'!AW$27:AW$500,'7.  Persistence Report'!$D$27:$D$500,$B209,'7.  Persistence Report'!$C$27:$C$500,"&lt;&gt;Pre-2011 Programs Completed in 2011",'7.  Persistence Report'!$J$27:$J$500,"&lt;&gt;Adjustment",'7.  Persistence Report'!$H$27:$H$500,"2012")</f>
        <v>0</v>
      </c>
      <c r="J209" s="295">
        <f>SUMIFS('7.  Persistence Report'!AX$27:AX$500,'7.  Persistence Report'!$D$27:$D$500,$B209,'7.  Persistence Report'!$C$27:$C$500,"&lt;&gt;Pre-2011 Programs Completed in 2011",'7.  Persistence Report'!$J$27:$J$500,"&lt;&gt;Adjustment",'7.  Persistence Report'!$H$27:$H$500,"2012")</f>
        <v>0</v>
      </c>
      <c r="K209" s="295">
        <f>SUMIFS('7.  Persistence Report'!AY$27:AY$500,'7.  Persistence Report'!$D$27:$D$500,$B209,'7.  Persistence Report'!$C$27:$C$500,"&lt;&gt;Pre-2011 Programs Completed in 2011",'7.  Persistence Report'!$J$27:$J$500,"&lt;&gt;Adjustment",'7.  Persistence Report'!$H$27:$H$500,"2012")</f>
        <v>0</v>
      </c>
      <c r="L209" s="295">
        <f>SUMIFS('7.  Persistence Report'!AZ$27:AZ$500,'7.  Persistence Report'!$D$27:$D$500,$B209,'7.  Persistence Report'!$C$27:$C$500,"&lt;&gt;Pre-2011 Programs Completed in 2011",'7.  Persistence Report'!$J$27:$J$500,"&lt;&gt;Adjustment",'7.  Persistence Report'!$H$27:$H$500,"2012")</f>
        <v>0</v>
      </c>
      <c r="M209" s="295">
        <f>SUMIFS('7.  Persistence Report'!BA$27:BA$500,'7.  Persistence Report'!$D$27:$D$500,$B209,'7.  Persistence Report'!$C$27:$C$500,"&lt;&gt;Pre-2011 Programs Completed in 2011",'7.  Persistence Report'!$J$27:$J$500,"&lt;&gt;Adjustment",'7.  Persistence Report'!$H$27:$H$500,"2012")</f>
        <v>0</v>
      </c>
      <c r="N209" s="295">
        <v>12</v>
      </c>
      <c r="O209" s="295">
        <f>SUMIFS('7.  Persistence Report'!M$27:M$500,'7.  Persistence Report'!$D$27:$D$500,$B209,'7.  Persistence Report'!$C$27:$C$500,"&lt;&gt;Pre-2011 Programs Completed in 2011",'7.  Persistence Report'!$J$27:$J$500,"&lt;&gt;Adjustment",'7.  Persistence Report'!$H$27:$H$500,"2012")</f>
        <v>0</v>
      </c>
      <c r="P209" s="295">
        <f>SUMIFS('7.  Persistence Report'!N$27:N$500,'7.  Persistence Report'!$D$27:$D$500,$B209,'7.  Persistence Report'!$C$27:$C$500,"&lt;&gt;Pre-2011 Programs Completed in 2011",'7.  Persistence Report'!$J$27:$J$500,"&lt;&gt;Adjustment",'7.  Persistence Report'!$H$27:$H$500,"2012")</f>
        <v>0</v>
      </c>
      <c r="Q209" s="295">
        <f>SUMIFS('7.  Persistence Report'!O$27:O$500,'7.  Persistence Report'!$D$27:$D$500,$B209,'7.  Persistence Report'!$C$27:$C$500,"&lt;&gt;Pre-2011 Programs Completed in 2011",'7.  Persistence Report'!$J$27:$J$500,"&lt;&gt;Adjustment",'7.  Persistence Report'!$H$27:$H$500,"2012")</f>
        <v>0</v>
      </c>
      <c r="R209" s="295">
        <f>SUMIFS('7.  Persistence Report'!P$27:P$500,'7.  Persistence Report'!$D$27:$D$500,$B209,'7.  Persistence Report'!$C$27:$C$500,"&lt;&gt;Pre-2011 Programs Completed in 2011",'7.  Persistence Report'!$J$27:$J$500,"&lt;&gt;Adjustment",'7.  Persistence Report'!$H$27:$H$500,"2012")</f>
        <v>0</v>
      </c>
      <c r="S209" s="295">
        <f>SUMIFS('7.  Persistence Report'!Q$27:Q$500,'7.  Persistence Report'!$D$27:$D$500,$B209,'7.  Persistence Report'!$C$27:$C$500,"&lt;&gt;Pre-2011 Programs Completed in 2011",'7.  Persistence Report'!$J$27:$J$500,"&lt;&gt;Adjustment",'7.  Persistence Report'!$H$27:$H$500,"2012")</f>
        <v>0</v>
      </c>
      <c r="T209" s="295">
        <f>SUMIFS('7.  Persistence Report'!R$27:R$500,'7.  Persistence Report'!$D$27:$D$500,$B209,'7.  Persistence Report'!$C$27:$C$500,"&lt;&gt;Pre-2011 Programs Completed in 2011",'7.  Persistence Report'!$J$27:$J$500,"&lt;&gt;Adjustment",'7.  Persistence Report'!$H$27:$H$500,"2012")</f>
        <v>0</v>
      </c>
      <c r="U209" s="295">
        <f>SUMIFS('7.  Persistence Report'!S$27:S$500,'7.  Persistence Report'!$D$27:$D$500,$B209,'7.  Persistence Report'!$C$27:$C$500,"&lt;&gt;Pre-2011 Programs Completed in 2011",'7.  Persistence Report'!$J$27:$J$500,"&lt;&gt;Adjustment",'7.  Persistence Report'!$H$27:$H$500,"2012")</f>
        <v>0</v>
      </c>
      <c r="V209" s="295">
        <f>SUMIFS('7.  Persistence Report'!T$27:T$500,'7.  Persistence Report'!$D$27:$D$500,$B209,'7.  Persistence Report'!$C$27:$C$500,"&lt;&gt;Pre-2011 Programs Completed in 2011",'7.  Persistence Report'!$J$27:$J$500,"&lt;&gt;Adjustment",'7.  Persistence Report'!$H$27:$H$500,"2012")</f>
        <v>0</v>
      </c>
      <c r="W209" s="295">
        <f>SUMIFS('7.  Persistence Report'!U$27:U$500,'7.  Persistence Report'!$D$27:$D$500,$B209,'7.  Persistence Report'!$C$27:$C$500,"&lt;&gt;Pre-2011 Programs Completed in 2011",'7.  Persistence Report'!$J$27:$J$500,"&lt;&gt;Adjustment",'7.  Persistence Report'!$H$27:$H$500,"2012")</f>
        <v>0</v>
      </c>
      <c r="X209" s="295">
        <f>SUMIFS('7.  Persistence Report'!V$27:V$500,'7.  Persistence Report'!$D$27:$D$500,$B209,'7.  Persistence Report'!$C$27:$C$500,"&lt;&gt;Pre-2011 Programs Completed in 2011",'7.  Persistence Report'!$J$27:$J$500,"&lt;&gt;Adjustment",'7.  Persistence Report'!$H$27:$H$500,"2012")</f>
        <v>0</v>
      </c>
      <c r="Y209" s="410">
        <f>+Y338</f>
        <v>0</v>
      </c>
      <c r="Z209" s="410">
        <f t="shared" ref="Z209:AA209" si="106">+Z338</f>
        <v>0</v>
      </c>
      <c r="AA209" s="410">
        <f t="shared" si="106"/>
        <v>1</v>
      </c>
      <c r="AB209" s="415"/>
      <c r="AC209" s="415"/>
      <c r="AD209" s="415"/>
      <c r="AE209" s="415"/>
      <c r="AF209" s="415"/>
      <c r="AG209" s="415"/>
      <c r="AH209" s="415"/>
      <c r="AI209" s="415"/>
      <c r="AJ209" s="415"/>
      <c r="AK209" s="415"/>
      <c r="AL209" s="415"/>
      <c r="AM209" s="296">
        <f>SUM(Y209:AL209)</f>
        <v>1</v>
      </c>
    </row>
    <row r="210" spans="1:39" ht="15.5" outlineLevel="1">
      <c r="B210" s="294" t="s">
        <v>244</v>
      </c>
      <c r="C210" s="291" t="s">
        <v>163</v>
      </c>
      <c r="D210" s="295">
        <f>SUMIFS('7.  Persistence Report'!AR$27:AR$500,'7.  Persistence Report'!$D$27:$D$500,$B209,'7.  Persistence Report'!$C$27:$C$500,"&lt;&gt;Pre-2011 Programs Completed in 2011",'7.  Persistence Report'!$J$27:$J$500,"Adjustment",'7.  Persistence Report'!$H$27:$H$500,"2012")</f>
        <v>0</v>
      </c>
      <c r="E210" s="295">
        <f>SUMIFS('7.  Persistence Report'!AS$27:AS$500,'7.  Persistence Report'!$D$27:$D$500,$B209,'7.  Persistence Report'!$C$27:$C$500,"&lt;&gt;Pre-2011 Programs Completed in 2011",'7.  Persistence Report'!$J$27:$J$500,"Adjustment",'7.  Persistence Report'!$H$27:$H$500,"2012")</f>
        <v>0</v>
      </c>
      <c r="F210" s="295">
        <f>SUMIFS('7.  Persistence Report'!AT$27:AT$500,'7.  Persistence Report'!$D$27:$D$500,$B209,'7.  Persistence Report'!$C$27:$C$500,"&lt;&gt;Pre-2011 Programs Completed in 2011",'7.  Persistence Report'!$J$27:$J$500,"Adjustment",'7.  Persistence Report'!$H$27:$H$500,"2012")</f>
        <v>0</v>
      </c>
      <c r="G210" s="295">
        <f>SUMIFS('7.  Persistence Report'!AU$27:AU$500,'7.  Persistence Report'!$D$27:$D$500,$B209,'7.  Persistence Report'!$C$27:$C$500,"&lt;&gt;Pre-2011 Programs Completed in 2011",'7.  Persistence Report'!$J$27:$J$500,"Adjustment",'7.  Persistence Report'!$H$27:$H$500,"2012")</f>
        <v>0</v>
      </c>
      <c r="H210" s="295">
        <f>SUMIFS('7.  Persistence Report'!AV$27:AV$500,'7.  Persistence Report'!$D$27:$D$500,$B209,'7.  Persistence Report'!$C$27:$C$500,"&lt;&gt;Pre-2011 Programs Completed in 2011",'7.  Persistence Report'!$J$27:$J$500,"Adjustment",'7.  Persistence Report'!$H$27:$H$500,"2012")</f>
        <v>0</v>
      </c>
      <c r="I210" s="295">
        <f>SUMIFS('7.  Persistence Report'!AW$27:AW$500,'7.  Persistence Report'!$D$27:$D$500,$B209,'7.  Persistence Report'!$C$27:$C$500,"&lt;&gt;Pre-2011 Programs Completed in 2011",'7.  Persistence Report'!$J$27:$J$500,"Adjustment",'7.  Persistence Report'!$H$27:$H$500,"2012")</f>
        <v>0</v>
      </c>
      <c r="J210" s="295">
        <f>SUMIFS('7.  Persistence Report'!AX$27:AX$500,'7.  Persistence Report'!$D$27:$D$500,$B209,'7.  Persistence Report'!$C$27:$C$500,"&lt;&gt;Pre-2011 Programs Completed in 2011",'7.  Persistence Report'!$J$27:$J$500,"Adjustment",'7.  Persistence Report'!$H$27:$H$500,"2012")</f>
        <v>0</v>
      </c>
      <c r="K210" s="295">
        <f>SUMIFS('7.  Persistence Report'!AY$27:AY$500,'7.  Persistence Report'!$D$27:$D$500,$B209,'7.  Persistence Report'!$C$27:$C$500,"&lt;&gt;Pre-2011 Programs Completed in 2011",'7.  Persistence Report'!$J$27:$J$500,"Adjustment",'7.  Persistence Report'!$H$27:$H$500,"2012")</f>
        <v>0</v>
      </c>
      <c r="L210" s="295">
        <f>SUMIFS('7.  Persistence Report'!AZ$27:AZ$500,'7.  Persistence Report'!$D$27:$D$500,$B209,'7.  Persistence Report'!$C$27:$C$500,"&lt;&gt;Pre-2011 Programs Completed in 2011",'7.  Persistence Report'!$J$27:$J$500,"Adjustment",'7.  Persistence Report'!$H$27:$H$500,"2012")</f>
        <v>0</v>
      </c>
      <c r="M210" s="295">
        <f>SUMIFS('7.  Persistence Report'!BA$27:BA$500,'7.  Persistence Report'!$D$27:$D$500,$B209,'7.  Persistence Report'!$C$27:$C$500,"&lt;&gt;Pre-2011 Programs Completed in 2011",'7.  Persistence Report'!$J$27:$J$500,"Adjustment",'7.  Persistence Report'!$H$27:$H$500,"2012")</f>
        <v>0</v>
      </c>
      <c r="N210" s="295">
        <f>N209</f>
        <v>12</v>
      </c>
      <c r="O210" s="295">
        <f>SUMIFS('7.  Persistence Report'!M$27:M$500,'7.  Persistence Report'!$D$27:$D$500,$B209,'7.  Persistence Report'!$C$27:$C$500,"&lt;&gt;Pre-2011 Programs Completed in 2011",'7.  Persistence Report'!$J$27:$J$500,"Adjustment",'7.  Persistence Report'!$H$27:$H$500,"2012")</f>
        <v>0</v>
      </c>
      <c r="P210" s="295">
        <f>SUMIFS('7.  Persistence Report'!N$27:N$500,'7.  Persistence Report'!$D$27:$D$500,$B209,'7.  Persistence Report'!$C$27:$C$500,"&lt;&gt;Pre-2011 Programs Completed in 2011",'7.  Persistence Report'!$J$27:$J$500,"Adjustment",'7.  Persistence Report'!$H$27:$H$500,"2012")</f>
        <v>0</v>
      </c>
      <c r="Q210" s="295">
        <f>SUMIFS('7.  Persistence Report'!O$27:O$500,'7.  Persistence Report'!$D$27:$D$500,$B209,'7.  Persistence Report'!$C$27:$C$500,"&lt;&gt;Pre-2011 Programs Completed in 2011",'7.  Persistence Report'!$J$27:$J$500,"Adjustment",'7.  Persistence Report'!$H$27:$H$500,"2012")</f>
        <v>0</v>
      </c>
      <c r="R210" s="295">
        <f>SUMIFS('7.  Persistence Report'!P$27:P$500,'7.  Persistence Report'!$D$27:$D$500,$B209,'7.  Persistence Report'!$C$27:$C$500,"&lt;&gt;Pre-2011 Programs Completed in 2011",'7.  Persistence Report'!$J$27:$J$500,"Adjustment",'7.  Persistence Report'!$H$27:$H$500,"2012")</f>
        <v>0</v>
      </c>
      <c r="S210" s="295">
        <f>SUMIFS('7.  Persistence Report'!Q$27:Q$500,'7.  Persistence Report'!$D$27:$D$500,$B209,'7.  Persistence Report'!$C$27:$C$500,"&lt;&gt;Pre-2011 Programs Completed in 2011",'7.  Persistence Report'!$J$27:$J$500,"Adjustment",'7.  Persistence Report'!$H$27:$H$500,"2012")</f>
        <v>0</v>
      </c>
      <c r="T210" s="295">
        <f>SUMIFS('7.  Persistence Report'!R$27:R$500,'7.  Persistence Report'!$D$27:$D$500,$B209,'7.  Persistence Report'!$C$27:$C$500,"&lt;&gt;Pre-2011 Programs Completed in 2011",'7.  Persistence Report'!$J$27:$J$500,"Adjustment",'7.  Persistence Report'!$H$27:$H$500,"2012")</f>
        <v>0</v>
      </c>
      <c r="U210" s="295">
        <f>SUMIFS('7.  Persistence Report'!S$27:S$500,'7.  Persistence Report'!$D$27:$D$500,$B209,'7.  Persistence Report'!$C$27:$C$500,"&lt;&gt;Pre-2011 Programs Completed in 2011",'7.  Persistence Report'!$J$27:$J$500,"Adjustment",'7.  Persistence Report'!$H$27:$H$500,"2012")</f>
        <v>0</v>
      </c>
      <c r="V210" s="295">
        <f>SUMIFS('7.  Persistence Report'!T$27:T$500,'7.  Persistence Report'!$D$27:$D$500,$B209,'7.  Persistence Report'!$C$27:$C$500,"&lt;&gt;Pre-2011 Programs Completed in 2011",'7.  Persistence Report'!$J$27:$J$500,"Adjustment",'7.  Persistence Report'!$H$27:$H$500,"2012")</f>
        <v>0</v>
      </c>
      <c r="W210" s="295">
        <f>SUMIFS('7.  Persistence Report'!U$27:U$500,'7.  Persistence Report'!$D$27:$D$500,$B209,'7.  Persistence Report'!$C$27:$C$500,"&lt;&gt;Pre-2011 Programs Completed in 2011",'7.  Persistence Report'!$J$27:$J$500,"Adjustment",'7.  Persistence Report'!$H$27:$H$500,"2012")</f>
        <v>0</v>
      </c>
      <c r="X210" s="295">
        <f>SUMIFS('7.  Persistence Report'!V$27:V$500,'7.  Persistence Report'!$D$27:$D$500,$B209,'7.  Persistence Report'!$C$27:$C$500,"&lt;&gt;Pre-2011 Programs Completed in 2011",'7.  Persistence Report'!$J$27:$J$500,"Adjustment",'7.  Persistence Report'!$H$27:$H$500,"2012")</f>
        <v>0</v>
      </c>
      <c r="Y210" s="411">
        <f>Y209</f>
        <v>0</v>
      </c>
      <c r="Z210" s="411">
        <f>Z209</f>
        <v>0</v>
      </c>
      <c r="AA210" s="411">
        <f t="shared" ref="AA210:AL210" si="107">AA209</f>
        <v>1</v>
      </c>
      <c r="AB210" s="411">
        <f t="shared" si="107"/>
        <v>0</v>
      </c>
      <c r="AC210" s="411">
        <f t="shared" si="107"/>
        <v>0</v>
      </c>
      <c r="AD210" s="411">
        <f t="shared" si="107"/>
        <v>0</v>
      </c>
      <c r="AE210" s="411">
        <f t="shared" si="107"/>
        <v>0</v>
      </c>
      <c r="AF210" s="411">
        <f t="shared" si="107"/>
        <v>0</v>
      </c>
      <c r="AG210" s="411">
        <f t="shared" si="107"/>
        <v>0</v>
      </c>
      <c r="AH210" s="411">
        <f t="shared" si="107"/>
        <v>0</v>
      </c>
      <c r="AI210" s="411">
        <f t="shared" si="107"/>
        <v>0</v>
      </c>
      <c r="AJ210" s="411">
        <f t="shared" si="107"/>
        <v>0</v>
      </c>
      <c r="AK210" s="411">
        <f t="shared" si="107"/>
        <v>0</v>
      </c>
      <c r="AL210" s="411">
        <f t="shared" si="107"/>
        <v>0</v>
      </c>
      <c r="AM210" s="504"/>
    </row>
    <row r="211" spans="1:39" ht="15.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5" outlineLevel="1">
      <c r="A212" s="508">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f>+Y341</f>
        <v>0</v>
      </c>
      <c r="Z212" s="410">
        <f t="shared" ref="Z212:AA212" si="108">+Z341</f>
        <v>0</v>
      </c>
      <c r="AA212" s="410">
        <f t="shared" si="108"/>
        <v>1</v>
      </c>
      <c r="AB212" s="415"/>
      <c r="AC212" s="415"/>
      <c r="AD212" s="415"/>
      <c r="AE212" s="415"/>
      <c r="AF212" s="415"/>
      <c r="AG212" s="415"/>
      <c r="AH212" s="415"/>
      <c r="AI212" s="415"/>
      <c r="AJ212" s="415"/>
      <c r="AK212" s="415"/>
      <c r="AL212" s="415"/>
      <c r="AM212" s="296">
        <f>SUM(Y212:AL212)</f>
        <v>1</v>
      </c>
    </row>
    <row r="213" spans="1:39" ht="15.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109">AA212</f>
        <v>1</v>
      </c>
      <c r="AB213" s="411">
        <f t="shared" si="109"/>
        <v>0</v>
      </c>
      <c r="AC213" s="411">
        <f t="shared" si="109"/>
        <v>0</v>
      </c>
      <c r="AD213" s="411">
        <f t="shared" si="109"/>
        <v>0</v>
      </c>
      <c r="AE213" s="411">
        <f t="shared" si="109"/>
        <v>0</v>
      </c>
      <c r="AF213" s="411">
        <f t="shared" si="109"/>
        <v>0</v>
      </c>
      <c r="AG213" s="411">
        <f t="shared" si="109"/>
        <v>0</v>
      </c>
      <c r="AH213" s="411">
        <f t="shared" si="109"/>
        <v>0</v>
      </c>
      <c r="AI213" s="411">
        <f t="shared" si="109"/>
        <v>0</v>
      </c>
      <c r="AJ213" s="411">
        <f t="shared" si="109"/>
        <v>0</v>
      </c>
      <c r="AK213" s="411">
        <f t="shared" si="109"/>
        <v>0</v>
      </c>
      <c r="AL213" s="411">
        <f t="shared" si="109"/>
        <v>0</v>
      </c>
      <c r="AM213" s="504"/>
    </row>
    <row r="214" spans="1:39" ht="15.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5" outlineLevel="1">
      <c r="A215" s="508">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f>+Y344</f>
        <v>0</v>
      </c>
      <c r="Z215" s="410">
        <f t="shared" ref="Z215:AA215" si="110">+Z344</f>
        <v>0</v>
      </c>
      <c r="AA215" s="410">
        <f t="shared" si="110"/>
        <v>1</v>
      </c>
      <c r="AB215" s="415"/>
      <c r="AC215" s="415"/>
      <c r="AD215" s="415"/>
      <c r="AE215" s="415"/>
      <c r="AF215" s="415"/>
      <c r="AG215" s="415"/>
      <c r="AH215" s="415"/>
      <c r="AI215" s="415"/>
      <c r="AJ215" s="415"/>
      <c r="AK215" s="415"/>
      <c r="AL215" s="415"/>
      <c r="AM215" s="296">
        <f>SUM(Y215:AL215)</f>
        <v>1</v>
      </c>
    </row>
    <row r="216" spans="1:39" ht="15.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111">AA215</f>
        <v>1</v>
      </c>
      <c r="AB216" s="411">
        <f t="shared" si="111"/>
        <v>0</v>
      </c>
      <c r="AC216" s="411">
        <f t="shared" si="111"/>
        <v>0</v>
      </c>
      <c r="AD216" s="411">
        <f t="shared" si="111"/>
        <v>0</v>
      </c>
      <c r="AE216" s="411">
        <f t="shared" si="111"/>
        <v>0</v>
      </c>
      <c r="AF216" s="411">
        <f t="shared" si="111"/>
        <v>0</v>
      </c>
      <c r="AG216" s="411">
        <f t="shared" si="111"/>
        <v>0</v>
      </c>
      <c r="AH216" s="411">
        <f t="shared" si="111"/>
        <v>0</v>
      </c>
      <c r="AI216" s="411">
        <f t="shared" si="111"/>
        <v>0</v>
      </c>
      <c r="AJ216" s="411">
        <f t="shared" si="111"/>
        <v>0</v>
      </c>
      <c r="AK216" s="411">
        <f t="shared" si="111"/>
        <v>0</v>
      </c>
      <c r="AL216" s="411">
        <f t="shared" si="111"/>
        <v>0</v>
      </c>
      <c r="AM216" s="504"/>
    </row>
    <row r="217" spans="1:39" ht="15.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5" outlineLevel="1">
      <c r="A218" s="509"/>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5" outlineLevel="1">
      <c r="A219" s="508">
        <v>23</v>
      </c>
      <c r="B219" s="315" t="s">
        <v>14</v>
      </c>
      <c r="C219" s="291" t="s">
        <v>25</v>
      </c>
      <c r="D219" s="295">
        <f>SUMIFS('7.  Persistence Report'!AR$27:AR$500,'7.  Persistence Report'!$D$27:$D$500,$B219,'7.  Persistence Report'!$C$27:$C$500,"&lt;&gt;Pre-2011 Programs Completed in 2011",'7.  Persistence Report'!$J$27:$J$500,"&lt;&gt;Adjustment",'7.  Persistence Report'!$H$27:$H$500,"2012")</f>
        <v>319766</v>
      </c>
      <c r="E219" s="295">
        <f>SUMIFS('7.  Persistence Report'!AS$27:AS$500,'7.  Persistence Report'!$D$27:$D$500,$B219,'7.  Persistence Report'!$C$27:$C$500,"&lt;&gt;Pre-2011 Programs Completed in 2011",'7.  Persistence Report'!$J$27:$J$500,"&lt;&gt;Adjustment",'7.  Persistence Report'!$H$27:$H$500,"2012")</f>
        <v>319766</v>
      </c>
      <c r="F219" s="295">
        <f>SUMIFS('7.  Persistence Report'!AT$27:AT$500,'7.  Persistence Report'!$D$27:$D$500,$B219,'7.  Persistence Report'!$C$27:$C$500,"&lt;&gt;Pre-2011 Programs Completed in 2011",'7.  Persistence Report'!$J$27:$J$500,"&lt;&gt;Adjustment",'7.  Persistence Report'!$H$27:$H$500,"2012")</f>
        <v>319766</v>
      </c>
      <c r="G219" s="295">
        <f>SUMIFS('7.  Persistence Report'!AU$27:AU$500,'7.  Persistence Report'!$D$27:$D$500,$B219,'7.  Persistence Report'!$C$27:$C$500,"&lt;&gt;Pre-2011 Programs Completed in 2011",'7.  Persistence Report'!$J$27:$J$500,"&lt;&gt;Adjustment",'7.  Persistence Report'!$H$27:$H$500,"2012")</f>
        <v>319766</v>
      </c>
      <c r="H219" s="295">
        <f>SUMIFS('7.  Persistence Report'!AV$27:AV$500,'7.  Persistence Report'!$D$27:$D$500,$B219,'7.  Persistence Report'!$C$27:$C$500,"&lt;&gt;Pre-2011 Programs Completed in 2011",'7.  Persistence Report'!$J$27:$J$500,"&lt;&gt;Adjustment",'7.  Persistence Report'!$H$27:$H$500,"2012")</f>
        <v>319766</v>
      </c>
      <c r="I219" s="295">
        <f>SUMIFS('7.  Persistence Report'!AW$27:AW$500,'7.  Persistence Report'!$D$27:$D$500,$B219,'7.  Persistence Report'!$C$27:$C$500,"&lt;&gt;Pre-2011 Programs Completed in 2011",'7.  Persistence Report'!$J$27:$J$500,"&lt;&gt;Adjustment",'7.  Persistence Report'!$H$27:$H$500,"2012")</f>
        <v>319766</v>
      </c>
      <c r="J219" s="295">
        <f>SUMIFS('7.  Persistence Report'!AX$27:AX$500,'7.  Persistence Report'!$D$27:$D$500,$B219,'7.  Persistence Report'!$C$27:$C$500,"&lt;&gt;Pre-2011 Programs Completed in 2011",'7.  Persistence Report'!$J$27:$J$500,"&lt;&gt;Adjustment",'7.  Persistence Report'!$H$27:$H$500,"2012")</f>
        <v>316272</v>
      </c>
      <c r="K219" s="295">
        <f>SUMIFS('7.  Persistence Report'!AY$27:AY$500,'7.  Persistence Report'!$D$27:$D$500,$B219,'7.  Persistence Report'!$C$27:$C$500,"&lt;&gt;Pre-2011 Programs Completed in 2011",'7.  Persistence Report'!$J$27:$J$500,"&lt;&gt;Adjustment",'7.  Persistence Report'!$H$27:$H$500,"2012")</f>
        <v>316198</v>
      </c>
      <c r="L219" s="295">
        <f>SUMIFS('7.  Persistence Report'!AZ$27:AZ$500,'7.  Persistence Report'!$D$27:$D$500,$B219,'7.  Persistence Report'!$C$27:$C$500,"&lt;&gt;Pre-2011 Programs Completed in 2011",'7.  Persistence Report'!$J$27:$J$500,"&lt;&gt;Adjustment",'7.  Persistence Report'!$H$27:$H$500,"2012")</f>
        <v>121052</v>
      </c>
      <c r="M219" s="295">
        <f>SUMIFS('7.  Persistence Report'!BA$27:BA$500,'7.  Persistence Report'!$D$27:$D$500,$B219,'7.  Persistence Report'!$C$27:$C$500,"&lt;&gt;Pre-2011 Programs Completed in 2011",'7.  Persistence Report'!$J$27:$J$500,"&lt;&gt;Adjustment",'7.  Persistence Report'!$H$27:$H$500,"2012")</f>
        <v>119428</v>
      </c>
      <c r="N219" s="291"/>
      <c r="O219" s="295">
        <f>SUMIFS('7.  Persistence Report'!M$27:M$500,'7.  Persistence Report'!$D$27:$D$500,$B219,'7.  Persistence Report'!$C$27:$C$500,"&lt;&gt;Pre-2011 Programs Completed in 2011",'7.  Persistence Report'!$J$27:$J$500,"&lt;&gt;Adjustment",'7.  Persistence Report'!$H$27:$H$500,"2012")</f>
        <v>26</v>
      </c>
      <c r="P219" s="295">
        <f>SUMIFS('7.  Persistence Report'!N$27:N$500,'7.  Persistence Report'!$D$27:$D$500,$B219,'7.  Persistence Report'!$C$27:$C$500,"&lt;&gt;Pre-2011 Programs Completed in 2011",'7.  Persistence Report'!$J$27:$J$500,"&lt;&gt;Adjustment",'7.  Persistence Report'!$H$27:$H$500,"2012")</f>
        <v>26</v>
      </c>
      <c r="Q219" s="295">
        <f>SUMIFS('7.  Persistence Report'!O$27:O$500,'7.  Persistence Report'!$D$27:$D$500,$B219,'7.  Persistence Report'!$C$27:$C$500,"&lt;&gt;Pre-2011 Programs Completed in 2011",'7.  Persistence Report'!$J$27:$J$500,"&lt;&gt;Adjustment",'7.  Persistence Report'!$H$27:$H$500,"2012")</f>
        <v>26</v>
      </c>
      <c r="R219" s="295">
        <f>SUMIFS('7.  Persistence Report'!P$27:P$500,'7.  Persistence Report'!$D$27:$D$500,$B219,'7.  Persistence Report'!$C$27:$C$500,"&lt;&gt;Pre-2011 Programs Completed in 2011",'7.  Persistence Report'!$J$27:$J$500,"&lt;&gt;Adjustment",'7.  Persistence Report'!$H$27:$H$500,"2012")</f>
        <v>26</v>
      </c>
      <c r="S219" s="295">
        <f>SUMIFS('7.  Persistence Report'!Q$27:Q$500,'7.  Persistence Report'!$D$27:$D$500,$B219,'7.  Persistence Report'!$C$27:$C$500,"&lt;&gt;Pre-2011 Programs Completed in 2011",'7.  Persistence Report'!$J$27:$J$500,"&lt;&gt;Adjustment",'7.  Persistence Report'!$H$27:$H$500,"2012")</f>
        <v>26</v>
      </c>
      <c r="T219" s="295">
        <f>SUMIFS('7.  Persistence Report'!R$27:R$500,'7.  Persistence Report'!$D$27:$D$500,$B219,'7.  Persistence Report'!$C$27:$C$500,"&lt;&gt;Pre-2011 Programs Completed in 2011",'7.  Persistence Report'!$J$27:$J$500,"&lt;&gt;Adjustment",'7.  Persistence Report'!$H$27:$H$500,"2012")</f>
        <v>26</v>
      </c>
      <c r="U219" s="295">
        <f>SUMIFS('7.  Persistence Report'!S$27:S$500,'7.  Persistence Report'!$D$27:$D$500,$B219,'7.  Persistence Report'!$C$27:$C$500,"&lt;&gt;Pre-2011 Programs Completed in 2011",'7.  Persistence Report'!$J$27:$J$500,"&lt;&gt;Adjustment",'7.  Persistence Report'!$H$27:$H$500,"2012")</f>
        <v>26</v>
      </c>
      <c r="V219" s="295">
        <f>SUMIFS('7.  Persistence Report'!T$27:T$500,'7.  Persistence Report'!$D$27:$D$500,$B219,'7.  Persistence Report'!$C$27:$C$500,"&lt;&gt;Pre-2011 Programs Completed in 2011",'7.  Persistence Report'!$J$27:$J$500,"&lt;&gt;Adjustment",'7.  Persistence Report'!$H$27:$H$500,"2012")</f>
        <v>26</v>
      </c>
      <c r="W219" s="295">
        <f>SUMIFS('7.  Persistence Report'!U$27:U$500,'7.  Persistence Report'!$D$27:$D$500,$B219,'7.  Persistence Report'!$C$27:$C$500,"&lt;&gt;Pre-2011 Programs Completed in 2011",'7.  Persistence Report'!$J$27:$J$500,"&lt;&gt;Adjustment",'7.  Persistence Report'!$H$27:$H$500,"2012")</f>
        <v>16</v>
      </c>
      <c r="X219" s="295">
        <f>SUMIFS('7.  Persistence Report'!V$27:V$500,'7.  Persistence Report'!$D$27:$D$500,$B219,'7.  Persistence Report'!$C$27:$C$500,"&lt;&gt;Pre-2011 Programs Completed in 2011",'7.  Persistence Report'!$J$27:$J$500,"&lt;&gt;Adjustment",'7.  Persistence Report'!$H$27:$H$500,"2012")</f>
        <v>14</v>
      </c>
      <c r="Y219" s="410">
        <f>+Y348</f>
        <v>1</v>
      </c>
      <c r="Z219" s="410">
        <f t="shared" ref="Z219:AA219" si="112">+Z348</f>
        <v>0</v>
      </c>
      <c r="AA219" s="410">
        <f t="shared" si="112"/>
        <v>0</v>
      </c>
      <c r="AB219" s="410"/>
      <c r="AC219" s="410"/>
      <c r="AD219" s="410"/>
      <c r="AE219" s="410"/>
      <c r="AF219" s="410"/>
      <c r="AG219" s="410"/>
      <c r="AH219" s="410"/>
      <c r="AI219" s="410"/>
      <c r="AJ219" s="410"/>
      <c r="AK219" s="410"/>
      <c r="AL219" s="410"/>
      <c r="AM219" s="296">
        <f>SUM(Y219:AL219)</f>
        <v>1</v>
      </c>
    </row>
    <row r="220" spans="1:39" ht="15.5" outlineLevel="1">
      <c r="B220" s="294" t="s">
        <v>244</v>
      </c>
      <c r="C220" s="291" t="s">
        <v>163</v>
      </c>
      <c r="D220" s="295">
        <f>SUMIFS('7.  Persistence Report'!AR$27:AR$500,'7.  Persistence Report'!$D$27:$D$500,$B219,'7.  Persistence Report'!$C$27:$C$500,"&lt;&gt;Pre-2011 Programs Completed in 2011",'7.  Persistence Report'!$J$27:$J$500,"Adjustment",'7.  Persistence Report'!$H$27:$H$500,"2012")</f>
        <v>0</v>
      </c>
      <c r="E220" s="295">
        <f>SUMIFS('7.  Persistence Report'!AS$27:AS$500,'7.  Persistence Report'!$D$27:$D$500,$B219,'7.  Persistence Report'!$C$27:$C$500,"&lt;&gt;Pre-2011 Programs Completed in 2011",'7.  Persistence Report'!$J$27:$J$500,"Adjustment",'7.  Persistence Report'!$H$27:$H$500,"2012")</f>
        <v>0</v>
      </c>
      <c r="F220" s="295">
        <f>SUMIFS('7.  Persistence Report'!AT$27:AT$500,'7.  Persistence Report'!$D$27:$D$500,$B219,'7.  Persistence Report'!$C$27:$C$500,"&lt;&gt;Pre-2011 Programs Completed in 2011",'7.  Persistence Report'!$J$27:$J$500,"Adjustment",'7.  Persistence Report'!$H$27:$H$500,"2012")</f>
        <v>0</v>
      </c>
      <c r="G220" s="295">
        <f>SUMIFS('7.  Persistence Report'!AU$27:AU$500,'7.  Persistence Report'!$D$27:$D$500,$B219,'7.  Persistence Report'!$C$27:$C$500,"&lt;&gt;Pre-2011 Programs Completed in 2011",'7.  Persistence Report'!$J$27:$J$500,"Adjustment",'7.  Persistence Report'!$H$27:$H$500,"2012")</f>
        <v>0</v>
      </c>
      <c r="H220" s="295">
        <f>SUMIFS('7.  Persistence Report'!AV$27:AV$500,'7.  Persistence Report'!$D$27:$D$500,$B219,'7.  Persistence Report'!$C$27:$C$500,"&lt;&gt;Pre-2011 Programs Completed in 2011",'7.  Persistence Report'!$J$27:$J$500,"Adjustment",'7.  Persistence Report'!$H$27:$H$500,"2012")</f>
        <v>0</v>
      </c>
      <c r="I220" s="295">
        <f>SUMIFS('7.  Persistence Report'!AW$27:AW$500,'7.  Persistence Report'!$D$27:$D$500,$B219,'7.  Persistence Report'!$C$27:$C$500,"&lt;&gt;Pre-2011 Programs Completed in 2011",'7.  Persistence Report'!$J$27:$J$500,"Adjustment",'7.  Persistence Report'!$H$27:$H$500,"2012")</f>
        <v>0</v>
      </c>
      <c r="J220" s="295">
        <f>SUMIFS('7.  Persistence Report'!AX$27:AX$500,'7.  Persistence Report'!$D$27:$D$500,$B219,'7.  Persistence Report'!$C$27:$C$500,"&lt;&gt;Pre-2011 Programs Completed in 2011",'7.  Persistence Report'!$J$27:$J$500,"Adjustment",'7.  Persistence Report'!$H$27:$H$500,"2012")</f>
        <v>0</v>
      </c>
      <c r="K220" s="295">
        <f>SUMIFS('7.  Persistence Report'!AY$27:AY$500,'7.  Persistence Report'!$D$27:$D$500,$B219,'7.  Persistence Report'!$C$27:$C$500,"&lt;&gt;Pre-2011 Programs Completed in 2011",'7.  Persistence Report'!$J$27:$J$500,"Adjustment",'7.  Persistence Report'!$H$27:$H$500,"2012")</f>
        <v>0</v>
      </c>
      <c r="L220" s="295">
        <f>SUMIFS('7.  Persistence Report'!AZ$27:AZ$500,'7.  Persistence Report'!$D$27:$D$500,$B219,'7.  Persistence Report'!$C$27:$C$500,"&lt;&gt;Pre-2011 Programs Completed in 2011",'7.  Persistence Report'!$J$27:$J$500,"Adjustment",'7.  Persistence Report'!$H$27:$H$500,"2012")</f>
        <v>0</v>
      </c>
      <c r="M220" s="295">
        <f>SUMIFS('7.  Persistence Report'!BA$27:BA$500,'7.  Persistence Report'!$D$27:$D$500,$B219,'7.  Persistence Report'!$C$27:$C$500,"&lt;&gt;Pre-2011 Programs Completed in 2011",'7.  Persistence Report'!$J$27:$J$500,"Adjustment",'7.  Persistence Report'!$H$27:$H$500,"2012")</f>
        <v>0</v>
      </c>
      <c r="N220" s="467"/>
      <c r="O220" s="295">
        <f>SUMIFS('7.  Persistence Report'!M$27:M$500,'7.  Persistence Report'!$D$27:$D$500,$B219,'7.  Persistence Report'!$C$27:$C$500,"&lt;&gt;Pre-2011 Programs Completed in 2011",'7.  Persistence Report'!$J$27:$J$500,"Adjustment",'7.  Persistence Report'!$H$27:$H$500,"2012")</f>
        <v>0</v>
      </c>
      <c r="P220" s="295">
        <f>SUMIFS('7.  Persistence Report'!N$27:N$500,'7.  Persistence Report'!$D$27:$D$500,$B219,'7.  Persistence Report'!$C$27:$C$500,"&lt;&gt;Pre-2011 Programs Completed in 2011",'7.  Persistence Report'!$J$27:$J$500,"Adjustment",'7.  Persistence Report'!$H$27:$H$500,"2012")</f>
        <v>0</v>
      </c>
      <c r="Q220" s="295">
        <f>SUMIFS('7.  Persistence Report'!O$27:O$500,'7.  Persistence Report'!$D$27:$D$500,$B219,'7.  Persistence Report'!$C$27:$C$500,"&lt;&gt;Pre-2011 Programs Completed in 2011",'7.  Persistence Report'!$J$27:$J$500,"Adjustment",'7.  Persistence Report'!$H$27:$H$500,"2012")</f>
        <v>0</v>
      </c>
      <c r="R220" s="295">
        <f>SUMIFS('7.  Persistence Report'!P$27:P$500,'7.  Persistence Report'!$D$27:$D$500,$B219,'7.  Persistence Report'!$C$27:$C$500,"&lt;&gt;Pre-2011 Programs Completed in 2011",'7.  Persistence Report'!$J$27:$J$500,"Adjustment",'7.  Persistence Report'!$H$27:$H$500,"2012")</f>
        <v>0</v>
      </c>
      <c r="S220" s="295">
        <f>SUMIFS('7.  Persistence Report'!Q$27:Q$500,'7.  Persistence Report'!$D$27:$D$500,$B219,'7.  Persistence Report'!$C$27:$C$500,"&lt;&gt;Pre-2011 Programs Completed in 2011",'7.  Persistence Report'!$J$27:$J$500,"Adjustment",'7.  Persistence Report'!$H$27:$H$500,"2012")</f>
        <v>0</v>
      </c>
      <c r="T220" s="295">
        <f>SUMIFS('7.  Persistence Report'!R$27:R$500,'7.  Persistence Report'!$D$27:$D$500,$B219,'7.  Persistence Report'!$C$27:$C$500,"&lt;&gt;Pre-2011 Programs Completed in 2011",'7.  Persistence Report'!$J$27:$J$500,"Adjustment",'7.  Persistence Report'!$H$27:$H$500,"2012")</f>
        <v>0</v>
      </c>
      <c r="U220" s="295">
        <f>SUMIFS('7.  Persistence Report'!S$27:S$500,'7.  Persistence Report'!$D$27:$D$500,$B219,'7.  Persistence Report'!$C$27:$C$500,"&lt;&gt;Pre-2011 Programs Completed in 2011",'7.  Persistence Report'!$J$27:$J$500,"Adjustment",'7.  Persistence Report'!$H$27:$H$500,"2012")</f>
        <v>0</v>
      </c>
      <c r="V220" s="295">
        <f>SUMIFS('7.  Persistence Report'!T$27:T$500,'7.  Persistence Report'!$D$27:$D$500,$B219,'7.  Persistence Report'!$C$27:$C$500,"&lt;&gt;Pre-2011 Programs Completed in 2011",'7.  Persistence Report'!$J$27:$J$500,"Adjustment",'7.  Persistence Report'!$H$27:$H$500,"2012")</f>
        <v>0</v>
      </c>
      <c r="W220" s="295">
        <f>SUMIFS('7.  Persistence Report'!U$27:U$500,'7.  Persistence Report'!$D$27:$D$500,$B219,'7.  Persistence Report'!$C$27:$C$500,"&lt;&gt;Pre-2011 Programs Completed in 2011",'7.  Persistence Report'!$J$27:$J$500,"Adjustment",'7.  Persistence Report'!$H$27:$H$500,"2012")</f>
        <v>0</v>
      </c>
      <c r="X220" s="295">
        <f>SUMIFS('7.  Persistence Report'!V$27:V$500,'7.  Persistence Report'!$D$27:$D$500,$B219,'7.  Persistence Report'!$C$27:$C$500,"&lt;&gt;Pre-2011 Programs Completed in 2011",'7.  Persistence Report'!$J$27:$J$500,"Adjustment",'7.  Persistence Report'!$H$27:$H$500,"2012")</f>
        <v>0</v>
      </c>
      <c r="Y220" s="411">
        <f>Y219</f>
        <v>1</v>
      </c>
      <c r="Z220" s="411">
        <f>Z219</f>
        <v>0</v>
      </c>
      <c r="AA220" s="411">
        <f t="shared" ref="AA220:AL220" si="113">AA219</f>
        <v>0</v>
      </c>
      <c r="AB220" s="411">
        <f t="shared" si="113"/>
        <v>0</v>
      </c>
      <c r="AC220" s="411">
        <f t="shared" si="113"/>
        <v>0</v>
      </c>
      <c r="AD220" s="411">
        <f t="shared" si="113"/>
        <v>0</v>
      </c>
      <c r="AE220" s="411">
        <f t="shared" si="113"/>
        <v>0</v>
      </c>
      <c r="AF220" s="411">
        <f t="shared" si="113"/>
        <v>0</v>
      </c>
      <c r="AG220" s="411">
        <f t="shared" si="113"/>
        <v>0</v>
      </c>
      <c r="AH220" s="411">
        <f t="shared" si="113"/>
        <v>0</v>
      </c>
      <c r="AI220" s="411">
        <f t="shared" si="113"/>
        <v>0</v>
      </c>
      <c r="AJ220" s="411">
        <f t="shared" si="113"/>
        <v>0</v>
      </c>
      <c r="AK220" s="411">
        <f t="shared" si="113"/>
        <v>0</v>
      </c>
      <c r="AL220" s="411">
        <f t="shared" si="113"/>
        <v>0</v>
      </c>
      <c r="AM220" s="504"/>
    </row>
    <row r="221" spans="1:39" ht="15.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5" outlineLevel="1">
      <c r="A222" s="509"/>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5" outlineLevel="1">
      <c r="A223" s="508">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5" outlineLevel="1">
      <c r="A224" s="508"/>
      <c r="B224" s="315" t="s">
        <v>244</v>
      </c>
      <c r="C224" s="291" t="s">
        <v>163</v>
      </c>
      <c r="D224" s="295"/>
      <c r="E224" s="295"/>
      <c r="F224" s="295"/>
      <c r="G224" s="295"/>
      <c r="H224" s="295"/>
      <c r="I224" s="295"/>
      <c r="J224" s="295"/>
      <c r="K224" s="295"/>
      <c r="L224" s="295"/>
      <c r="M224" s="295"/>
      <c r="N224" s="467"/>
      <c r="O224" s="295"/>
      <c r="P224" s="295"/>
      <c r="Q224" s="295"/>
      <c r="R224" s="295"/>
      <c r="S224" s="295"/>
      <c r="T224" s="295"/>
      <c r="U224" s="295"/>
      <c r="V224" s="295"/>
      <c r="W224" s="295"/>
      <c r="X224" s="295"/>
      <c r="Y224" s="411">
        <f>Y223</f>
        <v>0</v>
      </c>
      <c r="Z224" s="411">
        <f>Z223</f>
        <v>0</v>
      </c>
      <c r="AA224" s="411">
        <f t="shared" ref="AA224:AL224" si="114">AA223</f>
        <v>0</v>
      </c>
      <c r="AB224" s="411">
        <f t="shared" si="114"/>
        <v>0</v>
      </c>
      <c r="AC224" s="411">
        <f t="shared" si="114"/>
        <v>0</v>
      </c>
      <c r="AD224" s="411">
        <f t="shared" si="114"/>
        <v>0</v>
      </c>
      <c r="AE224" s="411">
        <f t="shared" si="114"/>
        <v>0</v>
      </c>
      <c r="AF224" s="411">
        <f t="shared" si="114"/>
        <v>0</v>
      </c>
      <c r="AG224" s="411">
        <f t="shared" si="114"/>
        <v>0</v>
      </c>
      <c r="AH224" s="411">
        <f t="shared" si="114"/>
        <v>0</v>
      </c>
      <c r="AI224" s="411">
        <f t="shared" si="114"/>
        <v>0</v>
      </c>
      <c r="AJ224" s="411">
        <f t="shared" si="114"/>
        <v>0</v>
      </c>
      <c r="AK224" s="411">
        <f t="shared" si="114"/>
        <v>0</v>
      </c>
      <c r="AL224" s="411">
        <f t="shared" si="114"/>
        <v>0</v>
      </c>
      <c r="AM224" s="504"/>
    </row>
    <row r="225" spans="1:39" s="283" customFormat="1" ht="15.5" outlineLevel="1">
      <c r="A225" s="508"/>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5" outlineLevel="1">
      <c r="A226" s="508">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5" outlineLevel="1">
      <c r="A227" s="508"/>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115">AA226</f>
        <v>0</v>
      </c>
      <c r="AB227" s="411">
        <f t="shared" si="115"/>
        <v>0</v>
      </c>
      <c r="AC227" s="411">
        <f t="shared" si="115"/>
        <v>0</v>
      </c>
      <c r="AD227" s="411">
        <f t="shared" si="115"/>
        <v>0</v>
      </c>
      <c r="AE227" s="411">
        <f t="shared" si="115"/>
        <v>0</v>
      </c>
      <c r="AF227" s="411">
        <f t="shared" si="115"/>
        <v>0</v>
      </c>
      <c r="AG227" s="411">
        <f t="shared" si="115"/>
        <v>0</v>
      </c>
      <c r="AH227" s="411">
        <f t="shared" si="115"/>
        <v>0</v>
      </c>
      <c r="AI227" s="411">
        <f t="shared" si="115"/>
        <v>0</v>
      </c>
      <c r="AJ227" s="411">
        <f t="shared" si="115"/>
        <v>0</v>
      </c>
      <c r="AK227" s="411">
        <f t="shared" si="115"/>
        <v>0</v>
      </c>
      <c r="AL227" s="411">
        <f t="shared" si="115"/>
        <v>0</v>
      </c>
      <c r="AM227" s="504"/>
    </row>
    <row r="228" spans="1:39" s="283" customFormat="1" ht="15.5" outlineLevel="1">
      <c r="A228" s="508"/>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5" outlineLevel="1">
      <c r="A229" s="509"/>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5" outlineLevel="1">
      <c r="A230" s="508">
        <v>26</v>
      </c>
      <c r="B230" s="321" t="s">
        <v>16</v>
      </c>
      <c r="C230" s="291" t="s">
        <v>25</v>
      </c>
      <c r="D230" s="295">
        <f>SUMIFS('7.  Persistence Report'!AR$27:AR$500,'7.  Persistence Report'!$D$27:$D$500,$B230,'7.  Persistence Report'!$C$27:$C$500,"Pre-2011 Programs Completed in 2011",'7.  Persistence Report'!$J$27:$J$500,"&lt;&gt;Adjustment",'7.  Persistence Report'!$H$27:$H$500,"2012")</f>
        <v>0</v>
      </c>
      <c r="E230" s="295">
        <f>SUMIFS('7.  Persistence Report'!AS$27:AS$500,'7.  Persistence Report'!$D$27:$D$500,$B230,'7.  Persistence Report'!$C$27:$C$500,"Pre-2011 Programs Completed in 2011",'7.  Persistence Report'!$J$27:$J$500,"&lt;&gt;Adjustment",'7.  Persistence Report'!$H$27:$H$500,"2012")</f>
        <v>0</v>
      </c>
      <c r="F230" s="295">
        <f>SUMIFS('7.  Persistence Report'!AT$27:AT$500,'7.  Persistence Report'!$D$27:$D$500,$B230,'7.  Persistence Report'!$C$27:$C$500,"Pre-2011 Programs Completed in 2011",'7.  Persistence Report'!$J$27:$J$500,"&lt;&gt;Adjustment",'7.  Persistence Report'!$H$27:$H$500,"2012")</f>
        <v>0</v>
      </c>
      <c r="G230" s="295">
        <f>SUMIFS('7.  Persistence Report'!AU$27:AU$500,'7.  Persistence Report'!$D$27:$D$500,$B230,'7.  Persistence Report'!$C$27:$C$500,"Pre-2011 Programs Completed in 2011",'7.  Persistence Report'!$J$27:$J$500,"&lt;&gt;Adjustment",'7.  Persistence Report'!$H$27:$H$500,"2012")</f>
        <v>0</v>
      </c>
      <c r="H230" s="295">
        <f>SUMIFS('7.  Persistence Report'!AV$27:AV$500,'7.  Persistence Report'!$D$27:$D$500,$B230,'7.  Persistence Report'!$C$27:$C$500,"Pre-2011 Programs Completed in 2011",'7.  Persistence Report'!$J$27:$J$500,"&lt;&gt;Adjustment",'7.  Persistence Report'!$H$27:$H$500,"2012")</f>
        <v>0</v>
      </c>
      <c r="I230" s="295">
        <f>SUMIFS('7.  Persistence Report'!AW$27:AW$500,'7.  Persistence Report'!$D$27:$D$500,$B230,'7.  Persistence Report'!$C$27:$C$500,"Pre-2011 Programs Completed in 2011",'7.  Persistence Report'!$J$27:$J$500,"&lt;&gt;Adjustment",'7.  Persistence Report'!$H$27:$H$500,"2012")</f>
        <v>0</v>
      </c>
      <c r="J230" s="295">
        <f>SUMIFS('7.  Persistence Report'!AX$27:AX$500,'7.  Persistence Report'!$D$27:$D$500,$B230,'7.  Persistence Report'!$C$27:$C$500,"Pre-2011 Programs Completed in 2011",'7.  Persistence Report'!$J$27:$J$500,"&lt;&gt;Adjustment",'7.  Persistence Report'!$H$27:$H$500,"2012")</f>
        <v>0</v>
      </c>
      <c r="K230" s="295">
        <f>SUMIFS('7.  Persistence Report'!AY$27:AY$500,'7.  Persistence Report'!$D$27:$D$500,$B230,'7.  Persistence Report'!$C$27:$C$500,"Pre-2011 Programs Completed in 2011",'7.  Persistence Report'!$J$27:$J$500,"&lt;&gt;Adjustment",'7.  Persistence Report'!$H$27:$H$500,"2012")</f>
        <v>0</v>
      </c>
      <c r="L230" s="295">
        <f>SUMIFS('7.  Persistence Report'!AZ$27:AZ$500,'7.  Persistence Report'!$D$27:$D$500,$B230,'7.  Persistence Report'!$C$27:$C$500,"Pre-2011 Programs Completed in 2011",'7.  Persistence Report'!$J$27:$J$500,"&lt;&gt;Adjustment",'7.  Persistence Report'!$H$27:$H$500,"2012")</f>
        <v>0</v>
      </c>
      <c r="M230" s="295">
        <f>SUMIFS('7.  Persistence Report'!BA$27:BA$500,'7.  Persistence Report'!$D$27:$D$500,$B230,'7.  Persistence Report'!$C$27:$C$500,"Pre-2011 Programs Completed in 2011",'7.  Persistence Report'!$J$27:$J$500,"&lt;&gt;Adjustment",'7.  Persistence Report'!$H$27:$H$500,"2012")</f>
        <v>0</v>
      </c>
      <c r="N230" s="295">
        <v>12</v>
      </c>
      <c r="O230" s="295">
        <f>SUMIFS('7.  Persistence Report'!M$27:M$500,'7.  Persistence Report'!$D$27:$D$500,$B230,'7.  Persistence Report'!$C$27:$C$500,"Pre-2011 Programs Completed in 2011",'7.  Persistence Report'!$J$27:$J$500,"&lt;&gt;Adjustment",'7.  Persistence Report'!$H$27:$H$500,"2012")</f>
        <v>0</v>
      </c>
      <c r="P230" s="295">
        <f>SUMIFS('7.  Persistence Report'!N$27:N$500,'7.  Persistence Report'!$D$27:$D$500,$B230,'7.  Persistence Report'!$C$27:$C$500,"Pre-2011 Programs Completed in 2011",'7.  Persistence Report'!$J$27:$J$500,"&lt;&gt;Adjustment",'7.  Persistence Report'!$H$27:$H$500,"2012")</f>
        <v>0</v>
      </c>
      <c r="Q230" s="295">
        <f>SUMIFS('7.  Persistence Report'!O$27:O$500,'7.  Persistence Report'!$D$27:$D$500,$B230,'7.  Persistence Report'!$C$27:$C$500,"Pre-2011 Programs Completed in 2011",'7.  Persistence Report'!$J$27:$J$500,"&lt;&gt;Adjustment",'7.  Persistence Report'!$H$27:$H$500,"2012")</f>
        <v>0</v>
      </c>
      <c r="R230" s="295">
        <f>SUMIFS('7.  Persistence Report'!P$27:P$500,'7.  Persistence Report'!$D$27:$D$500,$B230,'7.  Persistence Report'!$C$27:$C$500,"Pre-2011 Programs Completed in 2011",'7.  Persistence Report'!$J$27:$J$500,"&lt;&gt;Adjustment",'7.  Persistence Report'!$H$27:$H$500,"2012")</f>
        <v>0</v>
      </c>
      <c r="S230" s="295">
        <f>SUMIFS('7.  Persistence Report'!Q$27:Q$500,'7.  Persistence Report'!$D$27:$D$500,$B230,'7.  Persistence Report'!$C$27:$C$500,"Pre-2011 Programs Completed in 2011",'7.  Persistence Report'!$J$27:$J$500,"&lt;&gt;Adjustment",'7.  Persistence Report'!$H$27:$H$500,"2012")</f>
        <v>0</v>
      </c>
      <c r="T230" s="295">
        <f>SUMIFS('7.  Persistence Report'!R$27:R$500,'7.  Persistence Report'!$D$27:$D$500,$B230,'7.  Persistence Report'!$C$27:$C$500,"Pre-2011 Programs Completed in 2011",'7.  Persistence Report'!$J$27:$J$500,"&lt;&gt;Adjustment",'7.  Persistence Report'!$H$27:$H$500,"2012")</f>
        <v>0</v>
      </c>
      <c r="U230" s="295">
        <f>SUMIFS('7.  Persistence Report'!S$27:S$500,'7.  Persistence Report'!$D$27:$D$500,$B230,'7.  Persistence Report'!$C$27:$C$500,"Pre-2011 Programs Completed in 2011",'7.  Persistence Report'!$J$27:$J$500,"&lt;&gt;Adjustment",'7.  Persistence Report'!$H$27:$H$500,"2012")</f>
        <v>0</v>
      </c>
      <c r="V230" s="295">
        <f>SUMIFS('7.  Persistence Report'!T$27:T$500,'7.  Persistence Report'!$D$27:$D$500,$B230,'7.  Persistence Report'!$C$27:$C$500,"Pre-2011 Programs Completed in 2011",'7.  Persistence Report'!$J$27:$J$500,"&lt;&gt;Adjustment",'7.  Persistence Report'!$H$27:$H$500,"2012")</f>
        <v>0</v>
      </c>
      <c r="W230" s="295">
        <f>SUMIFS('7.  Persistence Report'!U$27:U$500,'7.  Persistence Report'!$D$27:$D$500,$B230,'7.  Persistence Report'!$C$27:$C$500,"Pre-2011 Programs Completed in 2011",'7.  Persistence Report'!$J$27:$J$500,"&lt;&gt;Adjustment",'7.  Persistence Report'!$H$27:$H$500,"2012")</f>
        <v>0</v>
      </c>
      <c r="X230" s="295">
        <f>SUMIFS('7.  Persistence Report'!V$27:V$500,'7.  Persistence Report'!$D$27:$D$500,$B230,'7.  Persistence Report'!$C$27:$C$500,"Pre-2011 Programs Completed in 2011",'7.  Persistence Report'!$J$27:$J$500,"&lt;&gt;Adjustment",'7.  Persistence Report'!$H$27:$H$500,"2012")</f>
        <v>0</v>
      </c>
      <c r="Y230" s="410">
        <f>+Y359</f>
        <v>0</v>
      </c>
      <c r="Z230" s="410">
        <f t="shared" ref="Z230:AA230" si="116">+Z359</f>
        <v>0</v>
      </c>
      <c r="AA230" s="410">
        <f t="shared" si="116"/>
        <v>1</v>
      </c>
      <c r="AB230" s="415"/>
      <c r="AC230" s="415"/>
      <c r="AD230" s="415"/>
      <c r="AE230" s="415"/>
      <c r="AF230" s="415"/>
      <c r="AG230" s="415"/>
      <c r="AH230" s="415"/>
      <c r="AI230" s="415"/>
      <c r="AJ230" s="415"/>
      <c r="AK230" s="415"/>
      <c r="AL230" s="415"/>
      <c r="AM230" s="296">
        <f>SUM(Y230:AL230)</f>
        <v>1</v>
      </c>
    </row>
    <row r="231" spans="1:39" ht="15.5" outlineLevel="1">
      <c r="B231" s="294" t="s">
        <v>244</v>
      </c>
      <c r="C231" s="291" t="s">
        <v>163</v>
      </c>
      <c r="D231" s="295">
        <f>SUMIFS('7.  Persistence Report'!AR$27:AR$500,'7.  Persistence Report'!$D$27:$D$500,$B230,'7.  Persistence Report'!$C$27:$C$500,"Pre-2011 Programs Completed in 2011",'7.  Persistence Report'!$J$27:$J$500,"Adjustment",'7.  Persistence Report'!$H$27:$H$500,"2012")</f>
        <v>0</v>
      </c>
      <c r="E231" s="295">
        <f>SUMIFS('7.  Persistence Report'!AS$27:AS$500,'7.  Persistence Report'!$D$27:$D$500,$B230,'7.  Persistence Report'!$C$27:$C$500,"Pre-2011 Programs Completed in 2011",'7.  Persistence Report'!$J$27:$J$500,"Adjustment",'7.  Persistence Report'!$H$27:$H$500,"2012")</f>
        <v>0</v>
      </c>
      <c r="F231" s="295">
        <f>SUMIFS('7.  Persistence Report'!AT$27:AT$500,'7.  Persistence Report'!$D$27:$D$500,$B230,'7.  Persistence Report'!$C$27:$C$500,"Pre-2011 Programs Completed in 2011",'7.  Persistence Report'!$J$27:$J$500,"Adjustment",'7.  Persistence Report'!$H$27:$H$500,"2012")</f>
        <v>0</v>
      </c>
      <c r="G231" s="295">
        <f>SUMIFS('7.  Persistence Report'!AU$27:AU$500,'7.  Persistence Report'!$D$27:$D$500,$B230,'7.  Persistence Report'!$C$27:$C$500,"Pre-2011 Programs Completed in 2011",'7.  Persistence Report'!$J$27:$J$500,"Adjustment",'7.  Persistence Report'!$H$27:$H$500,"2012")</f>
        <v>0</v>
      </c>
      <c r="H231" s="295">
        <f>SUMIFS('7.  Persistence Report'!AV$27:AV$500,'7.  Persistence Report'!$D$27:$D$500,$B230,'7.  Persistence Report'!$C$27:$C$500,"Pre-2011 Programs Completed in 2011",'7.  Persistence Report'!$J$27:$J$500,"Adjustment",'7.  Persistence Report'!$H$27:$H$500,"2012")</f>
        <v>0</v>
      </c>
      <c r="I231" s="295">
        <f>SUMIFS('7.  Persistence Report'!AW$27:AW$500,'7.  Persistence Report'!$D$27:$D$500,$B230,'7.  Persistence Report'!$C$27:$C$500,"Pre-2011 Programs Completed in 2011",'7.  Persistence Report'!$J$27:$J$500,"Adjustment",'7.  Persistence Report'!$H$27:$H$500,"2012")</f>
        <v>0</v>
      </c>
      <c r="J231" s="295">
        <f>SUMIFS('7.  Persistence Report'!AX$27:AX$500,'7.  Persistence Report'!$D$27:$D$500,$B230,'7.  Persistence Report'!$C$27:$C$500,"Pre-2011 Programs Completed in 2011",'7.  Persistence Report'!$J$27:$J$500,"Adjustment",'7.  Persistence Report'!$H$27:$H$500,"2012")</f>
        <v>0</v>
      </c>
      <c r="K231" s="295">
        <f>SUMIFS('7.  Persistence Report'!AY$27:AY$500,'7.  Persistence Report'!$D$27:$D$500,$B230,'7.  Persistence Report'!$C$27:$C$500,"Pre-2011 Programs Completed in 2011",'7.  Persistence Report'!$J$27:$J$500,"Adjustment",'7.  Persistence Report'!$H$27:$H$500,"2012")</f>
        <v>0</v>
      </c>
      <c r="L231" s="295">
        <f>SUMIFS('7.  Persistence Report'!AZ$27:AZ$500,'7.  Persistence Report'!$D$27:$D$500,$B230,'7.  Persistence Report'!$C$27:$C$500,"Pre-2011 Programs Completed in 2011",'7.  Persistence Report'!$J$27:$J$500,"Adjustment",'7.  Persistence Report'!$H$27:$H$500,"2012")</f>
        <v>0</v>
      </c>
      <c r="M231" s="295">
        <f>SUMIFS('7.  Persistence Report'!BA$27:BA$500,'7.  Persistence Report'!$D$27:$D$500,$B230,'7.  Persistence Report'!$C$27:$C$500,"Pre-2011 Programs Completed in 2011",'7.  Persistence Report'!$J$27:$J$500,"Adjustment",'7.  Persistence Report'!$H$27:$H$500,"2012")</f>
        <v>0</v>
      </c>
      <c r="N231" s="295">
        <f>N230</f>
        <v>12</v>
      </c>
      <c r="O231" s="295">
        <f>SUMIFS('7.  Persistence Report'!M$27:M$500,'7.  Persistence Report'!$D$27:$D$500,$B230,'7.  Persistence Report'!$C$27:$C$500,"Pre-2011 Programs Completed in 2011",'7.  Persistence Report'!$J$27:$J$500,"Adjustment",'7.  Persistence Report'!$H$27:$H$500,"2012")</f>
        <v>0</v>
      </c>
      <c r="P231" s="295">
        <f>SUMIFS('7.  Persistence Report'!N$27:N$500,'7.  Persistence Report'!$D$27:$D$500,$B230,'7.  Persistence Report'!$C$27:$C$500,"Pre-2011 Programs Completed in 2011",'7.  Persistence Report'!$J$27:$J$500,"Adjustment",'7.  Persistence Report'!$H$27:$H$500,"2012")</f>
        <v>0</v>
      </c>
      <c r="Q231" s="295">
        <f>SUMIFS('7.  Persistence Report'!O$27:O$500,'7.  Persistence Report'!$D$27:$D$500,$B230,'7.  Persistence Report'!$C$27:$C$500,"Pre-2011 Programs Completed in 2011",'7.  Persistence Report'!$J$27:$J$500,"Adjustment",'7.  Persistence Report'!$H$27:$H$500,"2012")</f>
        <v>0</v>
      </c>
      <c r="R231" s="295">
        <f>SUMIFS('7.  Persistence Report'!P$27:P$500,'7.  Persistence Report'!$D$27:$D$500,$B230,'7.  Persistence Report'!$C$27:$C$500,"Pre-2011 Programs Completed in 2011",'7.  Persistence Report'!$J$27:$J$500,"Adjustment",'7.  Persistence Report'!$H$27:$H$500,"2012")</f>
        <v>0</v>
      </c>
      <c r="S231" s="295">
        <f>SUMIFS('7.  Persistence Report'!Q$27:Q$500,'7.  Persistence Report'!$D$27:$D$500,$B230,'7.  Persistence Report'!$C$27:$C$500,"Pre-2011 Programs Completed in 2011",'7.  Persistence Report'!$J$27:$J$500,"Adjustment",'7.  Persistence Report'!$H$27:$H$500,"2012")</f>
        <v>0</v>
      </c>
      <c r="T231" s="295">
        <f>SUMIFS('7.  Persistence Report'!R$27:R$500,'7.  Persistence Report'!$D$27:$D$500,$B230,'7.  Persistence Report'!$C$27:$C$500,"Pre-2011 Programs Completed in 2011",'7.  Persistence Report'!$J$27:$J$500,"Adjustment",'7.  Persistence Report'!$H$27:$H$500,"2012")</f>
        <v>0</v>
      </c>
      <c r="U231" s="295">
        <f>SUMIFS('7.  Persistence Report'!S$27:S$500,'7.  Persistence Report'!$D$27:$D$500,$B230,'7.  Persistence Report'!$C$27:$C$500,"Pre-2011 Programs Completed in 2011",'7.  Persistence Report'!$J$27:$J$500,"Adjustment",'7.  Persistence Report'!$H$27:$H$500,"2012")</f>
        <v>0</v>
      </c>
      <c r="V231" s="295">
        <f>SUMIFS('7.  Persistence Report'!T$27:T$500,'7.  Persistence Report'!$D$27:$D$500,$B230,'7.  Persistence Report'!$C$27:$C$500,"Pre-2011 Programs Completed in 2011",'7.  Persistence Report'!$J$27:$J$500,"Adjustment",'7.  Persistence Report'!$H$27:$H$500,"2012")</f>
        <v>0</v>
      </c>
      <c r="W231" s="295">
        <f>SUMIFS('7.  Persistence Report'!U$27:U$500,'7.  Persistence Report'!$D$27:$D$500,$B230,'7.  Persistence Report'!$C$27:$C$500,"Pre-2011 Programs Completed in 2011",'7.  Persistence Report'!$J$27:$J$500,"Adjustment",'7.  Persistence Report'!$H$27:$H$500,"2012")</f>
        <v>0</v>
      </c>
      <c r="X231" s="295">
        <f>SUMIFS('7.  Persistence Report'!V$27:V$500,'7.  Persistence Report'!$D$27:$D$500,$B230,'7.  Persistence Report'!$C$27:$C$500,"Pre-2011 Programs Completed in 2011",'7.  Persistence Report'!$J$27:$J$500,"Adjustment",'7.  Persistence Report'!$H$27:$H$500,"2012")</f>
        <v>0</v>
      </c>
      <c r="Y231" s="411">
        <f>Y230</f>
        <v>0</v>
      </c>
      <c r="Z231" s="411">
        <f>Z230</f>
        <v>0</v>
      </c>
      <c r="AA231" s="411">
        <f t="shared" ref="AA231:AL231" si="117">AA230</f>
        <v>1</v>
      </c>
      <c r="AB231" s="411">
        <f t="shared" si="117"/>
        <v>0</v>
      </c>
      <c r="AC231" s="411">
        <f t="shared" si="117"/>
        <v>0</v>
      </c>
      <c r="AD231" s="411">
        <f t="shared" si="117"/>
        <v>0</v>
      </c>
      <c r="AE231" s="411">
        <f t="shared" si="117"/>
        <v>0</v>
      </c>
      <c r="AF231" s="411">
        <f t="shared" si="117"/>
        <v>0</v>
      </c>
      <c r="AG231" s="411">
        <f t="shared" si="117"/>
        <v>0</v>
      </c>
      <c r="AH231" s="411">
        <f t="shared" si="117"/>
        <v>0</v>
      </c>
      <c r="AI231" s="411">
        <f t="shared" si="117"/>
        <v>0</v>
      </c>
      <c r="AJ231" s="411">
        <f t="shared" si="117"/>
        <v>0</v>
      </c>
      <c r="AK231" s="411">
        <f t="shared" si="117"/>
        <v>0</v>
      </c>
      <c r="AL231" s="411">
        <f t="shared" si="117"/>
        <v>0</v>
      </c>
      <c r="AM231" s="504"/>
    </row>
    <row r="232" spans="1:39" ht="15.5" outlineLevel="1">
      <c r="A232" s="511"/>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5" outlineLevel="1">
      <c r="A233" s="508">
        <v>27</v>
      </c>
      <c r="B233" s="321" t="s">
        <v>17</v>
      </c>
      <c r="C233" s="291" t="s">
        <v>25</v>
      </c>
      <c r="D233" s="295">
        <f>SUMIFS('7.  Persistence Report'!AR$27:AR$500,'7.  Persistence Report'!$D$27:$D$500,$B233,'7.  Persistence Report'!$C$27:$C$500,"Pre-2011 Programs Completed in 2011",'7.  Persistence Report'!$J$27:$J$500,"&lt;&gt;Adjustment",'7.  Persistence Report'!$H$27:$H$500,"2012")</f>
        <v>2431058</v>
      </c>
      <c r="E233" s="295">
        <f>SUMIFS('7.  Persistence Report'!AS$27:AS$500,'7.  Persistence Report'!$D$27:$D$500,$B233,'7.  Persistence Report'!$C$27:$C$500,"Pre-2011 Programs Completed in 2011",'7.  Persistence Report'!$J$27:$J$500,"&lt;&gt;Adjustment",'7.  Persistence Report'!$H$27:$H$500,"2012")</f>
        <v>2431058</v>
      </c>
      <c r="F233" s="295">
        <f>SUMIFS('7.  Persistence Report'!AT$27:AT$500,'7.  Persistence Report'!$D$27:$D$500,$B233,'7.  Persistence Report'!$C$27:$C$500,"Pre-2011 Programs Completed in 2011",'7.  Persistence Report'!$J$27:$J$500,"&lt;&gt;Adjustment",'7.  Persistence Report'!$H$27:$H$500,"2012")</f>
        <v>2431058</v>
      </c>
      <c r="G233" s="295">
        <f>SUMIFS('7.  Persistence Report'!AU$27:AU$500,'7.  Persistence Report'!$D$27:$D$500,$B233,'7.  Persistence Report'!$C$27:$C$500,"Pre-2011 Programs Completed in 2011",'7.  Persistence Report'!$J$27:$J$500,"&lt;&gt;Adjustment",'7.  Persistence Report'!$H$27:$H$500,"2012")</f>
        <v>2431058</v>
      </c>
      <c r="H233" s="295">
        <f>SUMIFS('7.  Persistence Report'!AV$27:AV$500,'7.  Persistence Report'!$D$27:$D$500,$B233,'7.  Persistence Report'!$C$27:$C$500,"Pre-2011 Programs Completed in 2011",'7.  Persistence Report'!$J$27:$J$500,"&lt;&gt;Adjustment",'7.  Persistence Report'!$H$27:$H$500,"2012")</f>
        <v>2431058</v>
      </c>
      <c r="I233" s="295">
        <f>SUMIFS('7.  Persistence Report'!AW$27:AW$500,'7.  Persistence Report'!$D$27:$D$500,$B233,'7.  Persistence Report'!$C$27:$C$500,"Pre-2011 Programs Completed in 2011",'7.  Persistence Report'!$J$27:$J$500,"&lt;&gt;Adjustment",'7.  Persistence Report'!$H$27:$H$500,"2012")</f>
        <v>2431058</v>
      </c>
      <c r="J233" s="295">
        <f>SUMIFS('7.  Persistence Report'!AX$27:AX$500,'7.  Persistence Report'!$D$27:$D$500,$B233,'7.  Persistence Report'!$C$27:$C$500,"Pre-2011 Programs Completed in 2011",'7.  Persistence Report'!$J$27:$J$500,"&lt;&gt;Adjustment",'7.  Persistence Report'!$H$27:$H$500,"2012")</f>
        <v>2431058</v>
      </c>
      <c r="K233" s="295">
        <f>SUMIFS('7.  Persistence Report'!AY$27:AY$500,'7.  Persistence Report'!$D$27:$D$500,$B233,'7.  Persistence Report'!$C$27:$C$500,"Pre-2011 Programs Completed in 2011",'7.  Persistence Report'!$J$27:$J$500,"&lt;&gt;Adjustment",'7.  Persistence Report'!$H$27:$H$500,"2012")</f>
        <v>2431058</v>
      </c>
      <c r="L233" s="295">
        <f>SUMIFS('7.  Persistence Report'!AZ$27:AZ$500,'7.  Persistence Report'!$D$27:$D$500,$B233,'7.  Persistence Report'!$C$27:$C$500,"Pre-2011 Programs Completed in 2011",'7.  Persistence Report'!$J$27:$J$500,"&lt;&gt;Adjustment",'7.  Persistence Report'!$H$27:$H$500,"2012")</f>
        <v>2431058</v>
      </c>
      <c r="M233" s="295">
        <f>SUMIFS('7.  Persistence Report'!BA$27:BA$500,'7.  Persistence Report'!$D$27:$D$500,$B233,'7.  Persistence Report'!$C$27:$C$500,"Pre-2011 Programs Completed in 2011",'7.  Persistence Report'!$J$27:$J$500,"&lt;&gt;Adjustment",'7.  Persistence Report'!$H$27:$H$500,"2012")</f>
        <v>2431058</v>
      </c>
      <c r="N233" s="295">
        <v>12</v>
      </c>
      <c r="O233" s="295">
        <f>SUMIFS('7.  Persistence Report'!M$27:M$500,'7.  Persistence Report'!$D$27:$D$500,$B233,'7.  Persistence Report'!$C$27:$C$500,"Pre-2011 Programs Completed in 2011",'7.  Persistence Report'!$J$27:$J$500,"&lt;&gt;Adjustment",'7.  Persistence Report'!$H$27:$H$500,"2012")</f>
        <v>807</v>
      </c>
      <c r="P233" s="295">
        <f>SUMIFS('7.  Persistence Report'!N$27:N$500,'7.  Persistence Report'!$D$27:$D$500,$B233,'7.  Persistence Report'!$C$27:$C$500,"Pre-2011 Programs Completed in 2011",'7.  Persistence Report'!$J$27:$J$500,"&lt;&gt;Adjustment",'7.  Persistence Report'!$H$27:$H$500,"2012")</f>
        <v>807</v>
      </c>
      <c r="Q233" s="295">
        <f>SUMIFS('7.  Persistence Report'!O$27:O$500,'7.  Persistence Report'!$D$27:$D$500,$B233,'7.  Persistence Report'!$C$27:$C$500,"Pre-2011 Programs Completed in 2011",'7.  Persistence Report'!$J$27:$J$500,"&lt;&gt;Adjustment",'7.  Persistence Report'!$H$27:$H$500,"2012")</f>
        <v>807</v>
      </c>
      <c r="R233" s="295">
        <f>SUMIFS('7.  Persistence Report'!P$27:P$500,'7.  Persistence Report'!$D$27:$D$500,$B233,'7.  Persistence Report'!$C$27:$C$500,"Pre-2011 Programs Completed in 2011",'7.  Persistence Report'!$J$27:$J$500,"&lt;&gt;Adjustment",'7.  Persistence Report'!$H$27:$H$500,"2012")</f>
        <v>807</v>
      </c>
      <c r="S233" s="295">
        <f>SUMIFS('7.  Persistence Report'!Q$27:Q$500,'7.  Persistence Report'!$D$27:$D$500,$B233,'7.  Persistence Report'!$C$27:$C$500,"Pre-2011 Programs Completed in 2011",'7.  Persistence Report'!$J$27:$J$500,"&lt;&gt;Adjustment",'7.  Persistence Report'!$H$27:$H$500,"2012")</f>
        <v>807</v>
      </c>
      <c r="T233" s="295">
        <f>SUMIFS('7.  Persistence Report'!R$27:R$500,'7.  Persistence Report'!$D$27:$D$500,$B233,'7.  Persistence Report'!$C$27:$C$500,"Pre-2011 Programs Completed in 2011",'7.  Persistence Report'!$J$27:$J$500,"&lt;&gt;Adjustment",'7.  Persistence Report'!$H$27:$H$500,"2012")</f>
        <v>807</v>
      </c>
      <c r="U233" s="295">
        <f>SUMIFS('7.  Persistence Report'!S$27:S$500,'7.  Persistence Report'!$D$27:$D$500,$B233,'7.  Persistence Report'!$C$27:$C$500,"Pre-2011 Programs Completed in 2011",'7.  Persistence Report'!$J$27:$J$500,"&lt;&gt;Adjustment",'7.  Persistence Report'!$H$27:$H$500,"2012")</f>
        <v>807</v>
      </c>
      <c r="V233" s="295">
        <f>SUMIFS('7.  Persistence Report'!T$27:T$500,'7.  Persistence Report'!$D$27:$D$500,$B233,'7.  Persistence Report'!$C$27:$C$500,"Pre-2011 Programs Completed in 2011",'7.  Persistence Report'!$J$27:$J$500,"&lt;&gt;Adjustment",'7.  Persistence Report'!$H$27:$H$500,"2012")</f>
        <v>807</v>
      </c>
      <c r="W233" s="295">
        <f>SUMIFS('7.  Persistence Report'!U$27:U$500,'7.  Persistence Report'!$D$27:$D$500,$B233,'7.  Persistence Report'!$C$27:$C$500,"Pre-2011 Programs Completed in 2011",'7.  Persistence Report'!$J$27:$J$500,"&lt;&gt;Adjustment",'7.  Persistence Report'!$H$27:$H$500,"2012")</f>
        <v>807</v>
      </c>
      <c r="X233" s="295">
        <f>SUMIFS('7.  Persistence Report'!V$27:V$500,'7.  Persistence Report'!$D$27:$D$500,$B233,'7.  Persistence Report'!$C$27:$C$500,"Pre-2011 Programs Completed in 2011",'7.  Persistence Report'!$J$27:$J$500,"&lt;&gt;Adjustment",'7.  Persistence Report'!$H$27:$H$500,"2012")</f>
        <v>807</v>
      </c>
      <c r="Y233" s="410">
        <f>+Y362</f>
        <v>0</v>
      </c>
      <c r="Z233" s="410">
        <f t="shared" ref="Z233:AA233" si="118">+Z362</f>
        <v>0</v>
      </c>
      <c r="AA233" s="410">
        <f t="shared" si="118"/>
        <v>1</v>
      </c>
      <c r="AB233" s="415"/>
      <c r="AC233" s="415"/>
      <c r="AD233" s="415"/>
      <c r="AE233" s="415"/>
      <c r="AF233" s="415"/>
      <c r="AG233" s="415"/>
      <c r="AH233" s="415"/>
      <c r="AI233" s="415"/>
      <c r="AJ233" s="415"/>
      <c r="AK233" s="415"/>
      <c r="AL233" s="415"/>
      <c r="AM233" s="296">
        <f>SUM(Y233:AL233)</f>
        <v>1</v>
      </c>
    </row>
    <row r="234" spans="1:39" ht="15.5" outlineLevel="1">
      <c r="B234" s="294" t="s">
        <v>244</v>
      </c>
      <c r="C234" s="291" t="s">
        <v>163</v>
      </c>
      <c r="D234" s="295">
        <f>SUMIFS('7.  Persistence Report'!AR$27:AR$500,'7.  Persistence Report'!$D$27:$D$500,$B233,'7.  Persistence Report'!$C$27:$C$500,"Pre-2011 Programs Completed in 2011",'7.  Persistence Report'!$J$27:$J$500,"Adjustment",'7.  Persistence Report'!$H$27:$H$500,"2012")</f>
        <v>0</v>
      </c>
      <c r="E234" s="295">
        <f>SUMIFS('7.  Persistence Report'!AS$27:AS$500,'7.  Persistence Report'!$D$27:$D$500,$B233,'7.  Persistence Report'!$C$27:$C$500,"Pre-2011 Programs Completed in 2011",'7.  Persistence Report'!$J$27:$J$500,"Adjustment",'7.  Persistence Report'!$H$27:$H$500,"2012")</f>
        <v>0</v>
      </c>
      <c r="F234" s="295">
        <f>SUMIFS('7.  Persistence Report'!AT$27:AT$500,'7.  Persistence Report'!$D$27:$D$500,$B233,'7.  Persistence Report'!$C$27:$C$500,"Pre-2011 Programs Completed in 2011",'7.  Persistence Report'!$J$27:$J$500,"Adjustment",'7.  Persistence Report'!$H$27:$H$500,"2012")</f>
        <v>0</v>
      </c>
      <c r="G234" s="295">
        <f>SUMIFS('7.  Persistence Report'!AU$27:AU$500,'7.  Persistence Report'!$D$27:$D$500,$B233,'7.  Persistence Report'!$C$27:$C$500,"Pre-2011 Programs Completed in 2011",'7.  Persistence Report'!$J$27:$J$500,"Adjustment",'7.  Persistence Report'!$H$27:$H$500,"2012")</f>
        <v>0</v>
      </c>
      <c r="H234" s="295">
        <f>SUMIFS('7.  Persistence Report'!AV$27:AV$500,'7.  Persistence Report'!$D$27:$D$500,$B233,'7.  Persistence Report'!$C$27:$C$500,"Pre-2011 Programs Completed in 2011",'7.  Persistence Report'!$J$27:$J$500,"Adjustment",'7.  Persistence Report'!$H$27:$H$500,"2012")</f>
        <v>0</v>
      </c>
      <c r="I234" s="295">
        <f>SUMIFS('7.  Persistence Report'!AW$27:AW$500,'7.  Persistence Report'!$D$27:$D$500,$B233,'7.  Persistence Report'!$C$27:$C$500,"Pre-2011 Programs Completed in 2011",'7.  Persistence Report'!$J$27:$J$500,"Adjustment",'7.  Persistence Report'!$H$27:$H$500,"2012")</f>
        <v>0</v>
      </c>
      <c r="J234" s="295">
        <f>SUMIFS('7.  Persistence Report'!AX$27:AX$500,'7.  Persistence Report'!$D$27:$D$500,$B233,'7.  Persistence Report'!$C$27:$C$500,"Pre-2011 Programs Completed in 2011",'7.  Persistence Report'!$J$27:$J$500,"Adjustment",'7.  Persistence Report'!$H$27:$H$500,"2012")</f>
        <v>0</v>
      </c>
      <c r="K234" s="295">
        <f>SUMIFS('7.  Persistence Report'!AY$27:AY$500,'7.  Persistence Report'!$D$27:$D$500,$B233,'7.  Persistence Report'!$C$27:$C$500,"Pre-2011 Programs Completed in 2011",'7.  Persistence Report'!$J$27:$J$500,"Adjustment",'7.  Persistence Report'!$H$27:$H$500,"2012")</f>
        <v>0</v>
      </c>
      <c r="L234" s="295">
        <f>SUMIFS('7.  Persistence Report'!AZ$27:AZ$500,'7.  Persistence Report'!$D$27:$D$500,$B233,'7.  Persistence Report'!$C$27:$C$500,"Pre-2011 Programs Completed in 2011",'7.  Persistence Report'!$J$27:$J$500,"Adjustment",'7.  Persistence Report'!$H$27:$H$500,"2012")</f>
        <v>0</v>
      </c>
      <c r="M234" s="295">
        <f>SUMIFS('7.  Persistence Report'!BA$27:BA$500,'7.  Persistence Report'!$D$27:$D$500,$B233,'7.  Persistence Report'!$C$27:$C$500,"Pre-2011 Programs Completed in 2011",'7.  Persistence Report'!$J$27:$J$500,"Adjustment",'7.  Persistence Report'!$H$27:$H$500,"2012")</f>
        <v>0</v>
      </c>
      <c r="N234" s="295">
        <f>N233</f>
        <v>12</v>
      </c>
      <c r="O234" s="295">
        <f>SUMIFS('7.  Persistence Report'!M$27:M$500,'7.  Persistence Report'!$D$27:$D$500,$B233,'7.  Persistence Report'!$C$27:$C$500,"Pre-2011 Programs Completed in 2011",'7.  Persistence Report'!$J$27:$J$500,"Adjustment",'7.  Persistence Report'!$H$27:$H$500,"2012")</f>
        <v>0</v>
      </c>
      <c r="P234" s="295">
        <f>SUMIFS('7.  Persistence Report'!N$27:N$500,'7.  Persistence Report'!$D$27:$D$500,$B233,'7.  Persistence Report'!$C$27:$C$500,"Pre-2011 Programs Completed in 2011",'7.  Persistence Report'!$J$27:$J$500,"Adjustment",'7.  Persistence Report'!$H$27:$H$500,"2012")</f>
        <v>0</v>
      </c>
      <c r="Q234" s="295">
        <f>SUMIFS('7.  Persistence Report'!O$27:O$500,'7.  Persistence Report'!$D$27:$D$500,$B233,'7.  Persistence Report'!$C$27:$C$500,"Pre-2011 Programs Completed in 2011",'7.  Persistence Report'!$J$27:$J$500,"Adjustment",'7.  Persistence Report'!$H$27:$H$500,"2012")</f>
        <v>0</v>
      </c>
      <c r="R234" s="295">
        <f>SUMIFS('7.  Persistence Report'!P$27:P$500,'7.  Persistence Report'!$D$27:$D$500,$B233,'7.  Persistence Report'!$C$27:$C$500,"Pre-2011 Programs Completed in 2011",'7.  Persistence Report'!$J$27:$J$500,"Adjustment",'7.  Persistence Report'!$H$27:$H$500,"2012")</f>
        <v>0</v>
      </c>
      <c r="S234" s="295">
        <f>SUMIFS('7.  Persistence Report'!Q$27:Q$500,'7.  Persistence Report'!$D$27:$D$500,$B233,'7.  Persistence Report'!$C$27:$C$500,"Pre-2011 Programs Completed in 2011",'7.  Persistence Report'!$J$27:$J$500,"Adjustment",'7.  Persistence Report'!$H$27:$H$500,"2012")</f>
        <v>0</v>
      </c>
      <c r="T234" s="295">
        <f>SUMIFS('7.  Persistence Report'!R$27:R$500,'7.  Persistence Report'!$D$27:$D$500,$B233,'7.  Persistence Report'!$C$27:$C$500,"Pre-2011 Programs Completed in 2011",'7.  Persistence Report'!$J$27:$J$500,"Adjustment",'7.  Persistence Report'!$H$27:$H$500,"2012")</f>
        <v>0</v>
      </c>
      <c r="U234" s="295">
        <f>SUMIFS('7.  Persistence Report'!S$27:S$500,'7.  Persistence Report'!$D$27:$D$500,$B233,'7.  Persistence Report'!$C$27:$C$500,"Pre-2011 Programs Completed in 2011",'7.  Persistence Report'!$J$27:$J$500,"Adjustment",'7.  Persistence Report'!$H$27:$H$500,"2012")</f>
        <v>0</v>
      </c>
      <c r="V234" s="295">
        <f>SUMIFS('7.  Persistence Report'!T$27:T$500,'7.  Persistence Report'!$D$27:$D$500,$B233,'7.  Persistence Report'!$C$27:$C$500,"Pre-2011 Programs Completed in 2011",'7.  Persistence Report'!$J$27:$J$500,"Adjustment",'7.  Persistence Report'!$H$27:$H$500,"2012")</f>
        <v>0</v>
      </c>
      <c r="W234" s="295">
        <f>SUMIFS('7.  Persistence Report'!U$27:U$500,'7.  Persistence Report'!$D$27:$D$500,$B233,'7.  Persistence Report'!$C$27:$C$500,"Pre-2011 Programs Completed in 2011",'7.  Persistence Report'!$J$27:$J$500,"Adjustment",'7.  Persistence Report'!$H$27:$H$500,"2012")</f>
        <v>0</v>
      </c>
      <c r="X234" s="295">
        <f>SUMIFS('7.  Persistence Report'!V$27:V$500,'7.  Persistence Report'!$D$27:$D$500,$B233,'7.  Persistence Report'!$C$27:$C$500,"Pre-2011 Programs Completed in 2011",'7.  Persistence Report'!$J$27:$J$500,"Adjustment",'7.  Persistence Report'!$H$27:$H$500,"2012")</f>
        <v>0</v>
      </c>
      <c r="Y234" s="411">
        <f>Y233</f>
        <v>0</v>
      </c>
      <c r="Z234" s="411">
        <f>Z233</f>
        <v>0</v>
      </c>
      <c r="AA234" s="411">
        <f t="shared" ref="AA234:AL234" si="119">AA233</f>
        <v>1</v>
      </c>
      <c r="AB234" s="411">
        <f t="shared" si="119"/>
        <v>0</v>
      </c>
      <c r="AC234" s="411">
        <f t="shared" si="119"/>
        <v>0</v>
      </c>
      <c r="AD234" s="411">
        <f t="shared" si="119"/>
        <v>0</v>
      </c>
      <c r="AE234" s="411">
        <f t="shared" si="119"/>
        <v>0</v>
      </c>
      <c r="AF234" s="411">
        <f t="shared" si="119"/>
        <v>0</v>
      </c>
      <c r="AG234" s="411">
        <f t="shared" si="119"/>
        <v>0</v>
      </c>
      <c r="AH234" s="411">
        <f t="shared" si="119"/>
        <v>0</v>
      </c>
      <c r="AI234" s="411">
        <f t="shared" si="119"/>
        <v>0</v>
      </c>
      <c r="AJ234" s="411">
        <f t="shared" si="119"/>
        <v>0</v>
      </c>
      <c r="AK234" s="411">
        <f t="shared" si="119"/>
        <v>0</v>
      </c>
      <c r="AL234" s="411">
        <f t="shared" si="119"/>
        <v>0</v>
      </c>
      <c r="AM234" s="504"/>
    </row>
    <row r="235" spans="1:39" ht="15.5" outlineLevel="1">
      <c r="A235" s="511"/>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5" outlineLevel="1">
      <c r="A236" s="508">
        <v>28</v>
      </c>
      <c r="B236" s="321" t="s">
        <v>18</v>
      </c>
      <c r="C236" s="291" t="s">
        <v>25</v>
      </c>
      <c r="D236" s="295">
        <f>SUMIFS('7.  Persistence Report'!AR$27:AR$500,'7.  Persistence Report'!$D$27:$D$500,$B236,'7.  Persistence Report'!$C$27:$C$500,"Pre-2011 Programs Completed in 2011",'7.  Persistence Report'!$J$27:$J$500,"&lt;&gt;Adjustment",'7.  Persistence Report'!$H$27:$H$500,"2012")</f>
        <v>0</v>
      </c>
      <c r="E236" s="295">
        <f>SUMIFS('7.  Persistence Report'!AS$27:AS$500,'7.  Persistence Report'!$D$27:$D$500,$B236,'7.  Persistence Report'!$C$27:$C$500,"Pre-2011 Programs Completed in 2011",'7.  Persistence Report'!$J$27:$J$500,"&lt;&gt;Adjustment",'7.  Persistence Report'!$H$27:$H$500,"2012")</f>
        <v>0</v>
      </c>
      <c r="F236" s="295">
        <f>SUMIFS('7.  Persistence Report'!AT$27:AT$500,'7.  Persistence Report'!$D$27:$D$500,$B236,'7.  Persistence Report'!$C$27:$C$500,"Pre-2011 Programs Completed in 2011",'7.  Persistence Report'!$J$27:$J$500,"&lt;&gt;Adjustment",'7.  Persistence Report'!$H$27:$H$500,"2012")</f>
        <v>0</v>
      </c>
      <c r="G236" s="295">
        <f>SUMIFS('7.  Persistence Report'!AU$27:AU$500,'7.  Persistence Report'!$D$27:$D$500,$B236,'7.  Persistence Report'!$C$27:$C$500,"Pre-2011 Programs Completed in 2011",'7.  Persistence Report'!$J$27:$J$500,"&lt;&gt;Adjustment",'7.  Persistence Report'!$H$27:$H$500,"2012")</f>
        <v>0</v>
      </c>
      <c r="H236" s="295">
        <f>SUMIFS('7.  Persistence Report'!AV$27:AV$500,'7.  Persistence Report'!$D$27:$D$500,$B236,'7.  Persistence Report'!$C$27:$C$500,"Pre-2011 Programs Completed in 2011",'7.  Persistence Report'!$J$27:$J$500,"&lt;&gt;Adjustment",'7.  Persistence Report'!$H$27:$H$500,"2012")</f>
        <v>0</v>
      </c>
      <c r="I236" s="295">
        <f>SUMIFS('7.  Persistence Report'!AW$27:AW$500,'7.  Persistence Report'!$D$27:$D$500,$B236,'7.  Persistence Report'!$C$27:$C$500,"Pre-2011 Programs Completed in 2011",'7.  Persistence Report'!$J$27:$J$500,"&lt;&gt;Adjustment",'7.  Persistence Report'!$H$27:$H$500,"2012")</f>
        <v>0</v>
      </c>
      <c r="J236" s="295">
        <f>SUMIFS('7.  Persistence Report'!AX$27:AX$500,'7.  Persistence Report'!$D$27:$D$500,$B236,'7.  Persistence Report'!$C$27:$C$500,"Pre-2011 Programs Completed in 2011",'7.  Persistence Report'!$J$27:$J$500,"&lt;&gt;Adjustment",'7.  Persistence Report'!$H$27:$H$500,"2012")</f>
        <v>0</v>
      </c>
      <c r="K236" s="295">
        <f>SUMIFS('7.  Persistence Report'!AY$27:AY$500,'7.  Persistence Report'!$D$27:$D$500,$B236,'7.  Persistence Report'!$C$27:$C$500,"Pre-2011 Programs Completed in 2011",'7.  Persistence Report'!$J$27:$J$500,"&lt;&gt;Adjustment",'7.  Persistence Report'!$H$27:$H$500,"2012")</f>
        <v>0</v>
      </c>
      <c r="L236" s="295">
        <f>SUMIFS('7.  Persistence Report'!AZ$27:AZ$500,'7.  Persistence Report'!$D$27:$D$500,$B236,'7.  Persistence Report'!$C$27:$C$500,"Pre-2011 Programs Completed in 2011",'7.  Persistence Report'!$J$27:$J$500,"&lt;&gt;Adjustment",'7.  Persistence Report'!$H$27:$H$500,"2012")</f>
        <v>0</v>
      </c>
      <c r="M236" s="295">
        <f>SUMIFS('7.  Persistence Report'!BA$27:BA$500,'7.  Persistence Report'!$D$27:$D$500,$B236,'7.  Persistence Report'!$C$27:$C$500,"Pre-2011 Programs Completed in 2011",'7.  Persistence Report'!$J$27:$J$500,"&lt;&gt;Adjustment",'7.  Persistence Report'!$H$27:$H$500,"2012")</f>
        <v>0</v>
      </c>
      <c r="N236" s="295">
        <v>0</v>
      </c>
      <c r="O236" s="295">
        <f>SUMIFS('7.  Persistence Report'!M$27:M$500,'7.  Persistence Report'!$D$27:$D$500,$B236,'7.  Persistence Report'!$C$27:$C$500,"Pre-2011 Programs Completed in 2011",'7.  Persistence Report'!$J$27:$J$500,"&lt;&gt;Adjustment",'7.  Persistence Report'!$H$27:$H$500,"2012")</f>
        <v>0</v>
      </c>
      <c r="P236" s="295">
        <f>SUMIFS('7.  Persistence Report'!N$27:N$500,'7.  Persistence Report'!$D$27:$D$500,$B236,'7.  Persistence Report'!$C$27:$C$500,"Pre-2011 Programs Completed in 2011",'7.  Persistence Report'!$J$27:$J$500,"&lt;&gt;Adjustment",'7.  Persistence Report'!$H$27:$H$500,"2012")</f>
        <v>0</v>
      </c>
      <c r="Q236" s="295">
        <f>SUMIFS('7.  Persistence Report'!O$27:O$500,'7.  Persistence Report'!$D$27:$D$500,$B236,'7.  Persistence Report'!$C$27:$C$500,"Pre-2011 Programs Completed in 2011",'7.  Persistence Report'!$J$27:$J$500,"&lt;&gt;Adjustment",'7.  Persistence Report'!$H$27:$H$500,"2012")</f>
        <v>0</v>
      </c>
      <c r="R236" s="295">
        <f>SUMIFS('7.  Persistence Report'!P$27:P$500,'7.  Persistence Report'!$D$27:$D$500,$B236,'7.  Persistence Report'!$C$27:$C$500,"Pre-2011 Programs Completed in 2011",'7.  Persistence Report'!$J$27:$J$500,"&lt;&gt;Adjustment",'7.  Persistence Report'!$H$27:$H$500,"2012")</f>
        <v>0</v>
      </c>
      <c r="S236" s="295">
        <f>SUMIFS('7.  Persistence Report'!Q$27:Q$500,'7.  Persistence Report'!$D$27:$D$500,$B236,'7.  Persistence Report'!$C$27:$C$500,"Pre-2011 Programs Completed in 2011",'7.  Persistence Report'!$J$27:$J$500,"&lt;&gt;Adjustment",'7.  Persistence Report'!$H$27:$H$500,"2012")</f>
        <v>0</v>
      </c>
      <c r="T236" s="295">
        <f>SUMIFS('7.  Persistence Report'!R$27:R$500,'7.  Persistence Report'!$D$27:$D$500,$B236,'7.  Persistence Report'!$C$27:$C$500,"Pre-2011 Programs Completed in 2011",'7.  Persistence Report'!$J$27:$J$500,"&lt;&gt;Adjustment",'7.  Persistence Report'!$H$27:$H$500,"2012")</f>
        <v>0</v>
      </c>
      <c r="U236" s="295">
        <f>SUMIFS('7.  Persistence Report'!S$27:S$500,'7.  Persistence Report'!$D$27:$D$500,$B236,'7.  Persistence Report'!$C$27:$C$500,"Pre-2011 Programs Completed in 2011",'7.  Persistence Report'!$J$27:$J$500,"&lt;&gt;Adjustment",'7.  Persistence Report'!$H$27:$H$500,"2012")</f>
        <v>0</v>
      </c>
      <c r="V236" s="295">
        <f>SUMIFS('7.  Persistence Report'!T$27:T$500,'7.  Persistence Report'!$D$27:$D$500,$B236,'7.  Persistence Report'!$C$27:$C$500,"Pre-2011 Programs Completed in 2011",'7.  Persistence Report'!$J$27:$J$500,"&lt;&gt;Adjustment",'7.  Persistence Report'!$H$27:$H$500,"2012")</f>
        <v>0</v>
      </c>
      <c r="W236" s="295">
        <f>SUMIFS('7.  Persistence Report'!U$27:U$500,'7.  Persistence Report'!$D$27:$D$500,$B236,'7.  Persistence Report'!$C$27:$C$500,"Pre-2011 Programs Completed in 2011",'7.  Persistence Report'!$J$27:$J$500,"&lt;&gt;Adjustment",'7.  Persistence Report'!$H$27:$H$500,"2012")</f>
        <v>0</v>
      </c>
      <c r="X236" s="295">
        <f>SUMIFS('7.  Persistence Report'!V$27:V$500,'7.  Persistence Report'!$D$27:$D$500,$B236,'7.  Persistence Report'!$C$27:$C$500,"Pre-2011 Programs Completed in 2011",'7.  Persistence Report'!$J$27:$J$500,"&lt;&gt;Adjustment",'7.  Persistence Report'!$H$27:$H$500,"2012")</f>
        <v>0</v>
      </c>
      <c r="Y236" s="410">
        <f>+Y365</f>
        <v>0</v>
      </c>
      <c r="Z236" s="410">
        <f t="shared" ref="Z236:AA236" si="120">+Z365</f>
        <v>0</v>
      </c>
      <c r="AA236" s="410">
        <f t="shared" si="120"/>
        <v>1</v>
      </c>
      <c r="AB236" s="415"/>
      <c r="AC236" s="415"/>
      <c r="AD236" s="415"/>
      <c r="AE236" s="415"/>
      <c r="AF236" s="415"/>
      <c r="AG236" s="415"/>
      <c r="AH236" s="415"/>
      <c r="AI236" s="415"/>
      <c r="AJ236" s="415"/>
      <c r="AK236" s="415"/>
      <c r="AL236" s="415"/>
      <c r="AM236" s="296">
        <f>SUM(Y236:AL236)</f>
        <v>1</v>
      </c>
    </row>
    <row r="237" spans="1:39" ht="15.5" outlineLevel="1">
      <c r="B237" s="294" t="s">
        <v>244</v>
      </c>
      <c r="C237" s="291" t="s">
        <v>163</v>
      </c>
      <c r="D237" s="295">
        <f>SUMIFS('7.  Persistence Report'!AR$27:AR$500,'7.  Persistence Report'!$D$27:$D$500,$B236,'7.  Persistence Report'!$C$27:$C$500,"Pre-2011 Programs Completed in 2011",'7.  Persistence Report'!$J$27:$J$500,"Adjustment",'7.  Persistence Report'!$H$27:$H$500,"2012")</f>
        <v>0</v>
      </c>
      <c r="E237" s="295">
        <f>SUMIFS('7.  Persistence Report'!AS$27:AS$500,'7.  Persistence Report'!$D$27:$D$500,$B236,'7.  Persistence Report'!$C$27:$C$500,"Pre-2011 Programs Completed in 2011",'7.  Persistence Report'!$J$27:$J$500,"Adjustment",'7.  Persistence Report'!$H$27:$H$500,"2012")</f>
        <v>0</v>
      </c>
      <c r="F237" s="295">
        <f>SUMIFS('7.  Persistence Report'!AT$27:AT$500,'7.  Persistence Report'!$D$27:$D$500,$B236,'7.  Persistence Report'!$C$27:$C$500,"Pre-2011 Programs Completed in 2011",'7.  Persistence Report'!$J$27:$J$500,"Adjustment",'7.  Persistence Report'!$H$27:$H$500,"2012")</f>
        <v>0</v>
      </c>
      <c r="G237" s="295">
        <f>SUMIFS('7.  Persistence Report'!AU$27:AU$500,'7.  Persistence Report'!$D$27:$D$500,$B236,'7.  Persistence Report'!$C$27:$C$500,"Pre-2011 Programs Completed in 2011",'7.  Persistence Report'!$J$27:$J$500,"Adjustment",'7.  Persistence Report'!$H$27:$H$500,"2012")</f>
        <v>0</v>
      </c>
      <c r="H237" s="295">
        <f>SUMIFS('7.  Persistence Report'!AV$27:AV$500,'7.  Persistence Report'!$D$27:$D$500,$B236,'7.  Persistence Report'!$C$27:$C$500,"Pre-2011 Programs Completed in 2011",'7.  Persistence Report'!$J$27:$J$500,"Adjustment",'7.  Persistence Report'!$H$27:$H$500,"2012")</f>
        <v>0</v>
      </c>
      <c r="I237" s="295">
        <f>SUMIFS('7.  Persistence Report'!AW$27:AW$500,'7.  Persistence Report'!$D$27:$D$500,$B236,'7.  Persistence Report'!$C$27:$C$500,"Pre-2011 Programs Completed in 2011",'7.  Persistence Report'!$J$27:$J$500,"Adjustment",'7.  Persistence Report'!$H$27:$H$500,"2012")</f>
        <v>0</v>
      </c>
      <c r="J237" s="295">
        <f>SUMIFS('7.  Persistence Report'!AX$27:AX$500,'7.  Persistence Report'!$D$27:$D$500,$B236,'7.  Persistence Report'!$C$27:$C$500,"Pre-2011 Programs Completed in 2011",'7.  Persistence Report'!$J$27:$J$500,"Adjustment",'7.  Persistence Report'!$H$27:$H$500,"2012")</f>
        <v>0</v>
      </c>
      <c r="K237" s="295">
        <f>SUMIFS('7.  Persistence Report'!AY$27:AY$500,'7.  Persistence Report'!$D$27:$D$500,$B236,'7.  Persistence Report'!$C$27:$C$500,"Pre-2011 Programs Completed in 2011",'7.  Persistence Report'!$J$27:$J$500,"Adjustment",'7.  Persistence Report'!$H$27:$H$500,"2012")</f>
        <v>0</v>
      </c>
      <c r="L237" s="295">
        <f>SUMIFS('7.  Persistence Report'!AZ$27:AZ$500,'7.  Persistence Report'!$D$27:$D$500,$B236,'7.  Persistence Report'!$C$27:$C$500,"Pre-2011 Programs Completed in 2011",'7.  Persistence Report'!$J$27:$J$500,"Adjustment",'7.  Persistence Report'!$H$27:$H$500,"2012")</f>
        <v>0</v>
      </c>
      <c r="M237" s="295">
        <f>SUMIFS('7.  Persistence Report'!BA$27:BA$500,'7.  Persistence Report'!$D$27:$D$500,$B236,'7.  Persistence Report'!$C$27:$C$500,"Pre-2011 Programs Completed in 2011",'7.  Persistence Report'!$J$27:$J$500,"Adjustment",'7.  Persistence Report'!$H$27:$H$500,"2012")</f>
        <v>0</v>
      </c>
      <c r="N237" s="295">
        <f>N236</f>
        <v>0</v>
      </c>
      <c r="O237" s="295">
        <f>SUMIFS('7.  Persistence Report'!M$27:M$500,'7.  Persistence Report'!$D$27:$D$500,$B236,'7.  Persistence Report'!$C$27:$C$500,"Pre-2011 Programs Completed in 2011",'7.  Persistence Report'!$J$27:$J$500,"Adjustment",'7.  Persistence Report'!$H$27:$H$500,"2012")</f>
        <v>0</v>
      </c>
      <c r="P237" s="295">
        <f>SUMIFS('7.  Persistence Report'!N$27:N$500,'7.  Persistence Report'!$D$27:$D$500,$B236,'7.  Persistence Report'!$C$27:$C$500,"Pre-2011 Programs Completed in 2011",'7.  Persistence Report'!$J$27:$J$500,"Adjustment",'7.  Persistence Report'!$H$27:$H$500,"2012")</f>
        <v>0</v>
      </c>
      <c r="Q237" s="295">
        <f>SUMIFS('7.  Persistence Report'!O$27:O$500,'7.  Persistence Report'!$D$27:$D$500,$B236,'7.  Persistence Report'!$C$27:$C$500,"Pre-2011 Programs Completed in 2011",'7.  Persistence Report'!$J$27:$J$500,"Adjustment",'7.  Persistence Report'!$H$27:$H$500,"2012")</f>
        <v>0</v>
      </c>
      <c r="R237" s="295">
        <f>SUMIFS('7.  Persistence Report'!P$27:P$500,'7.  Persistence Report'!$D$27:$D$500,$B236,'7.  Persistence Report'!$C$27:$C$500,"Pre-2011 Programs Completed in 2011",'7.  Persistence Report'!$J$27:$J$500,"Adjustment",'7.  Persistence Report'!$H$27:$H$500,"2012")</f>
        <v>0</v>
      </c>
      <c r="S237" s="295">
        <f>SUMIFS('7.  Persistence Report'!Q$27:Q$500,'7.  Persistence Report'!$D$27:$D$500,$B236,'7.  Persistence Report'!$C$27:$C$500,"Pre-2011 Programs Completed in 2011",'7.  Persistence Report'!$J$27:$J$500,"Adjustment",'7.  Persistence Report'!$H$27:$H$500,"2012")</f>
        <v>0</v>
      </c>
      <c r="T237" s="295">
        <f>SUMIFS('7.  Persistence Report'!R$27:R$500,'7.  Persistence Report'!$D$27:$D$500,$B236,'7.  Persistence Report'!$C$27:$C$500,"Pre-2011 Programs Completed in 2011",'7.  Persistence Report'!$J$27:$J$500,"Adjustment",'7.  Persistence Report'!$H$27:$H$500,"2012")</f>
        <v>0</v>
      </c>
      <c r="U237" s="295">
        <f>SUMIFS('7.  Persistence Report'!S$27:S$500,'7.  Persistence Report'!$D$27:$D$500,$B236,'7.  Persistence Report'!$C$27:$C$500,"Pre-2011 Programs Completed in 2011",'7.  Persistence Report'!$J$27:$J$500,"Adjustment",'7.  Persistence Report'!$H$27:$H$500,"2012")</f>
        <v>0</v>
      </c>
      <c r="V237" s="295">
        <f>SUMIFS('7.  Persistence Report'!T$27:T$500,'7.  Persistence Report'!$D$27:$D$500,$B236,'7.  Persistence Report'!$C$27:$C$500,"Pre-2011 Programs Completed in 2011",'7.  Persistence Report'!$J$27:$J$500,"Adjustment",'7.  Persistence Report'!$H$27:$H$500,"2012")</f>
        <v>0</v>
      </c>
      <c r="W237" s="295">
        <f>SUMIFS('7.  Persistence Report'!U$27:U$500,'7.  Persistence Report'!$D$27:$D$500,$B236,'7.  Persistence Report'!$C$27:$C$500,"Pre-2011 Programs Completed in 2011",'7.  Persistence Report'!$J$27:$J$500,"Adjustment",'7.  Persistence Report'!$H$27:$H$500,"2012")</f>
        <v>0</v>
      </c>
      <c r="X237" s="295">
        <f>SUMIFS('7.  Persistence Report'!V$27:V$500,'7.  Persistence Report'!$D$27:$D$500,$B236,'7.  Persistence Report'!$C$27:$C$500,"Pre-2011 Programs Completed in 2011",'7.  Persistence Report'!$J$27:$J$500,"Adjustment",'7.  Persistence Report'!$H$27:$H$500,"2012")</f>
        <v>0</v>
      </c>
      <c r="Y237" s="411">
        <f>Y236</f>
        <v>0</v>
      </c>
      <c r="Z237" s="411">
        <f>Z236</f>
        <v>0</v>
      </c>
      <c r="AA237" s="411">
        <f t="shared" ref="AA237:AL237" si="121">AA236</f>
        <v>1</v>
      </c>
      <c r="AB237" s="411">
        <f t="shared" si="121"/>
        <v>0</v>
      </c>
      <c r="AC237" s="411">
        <f t="shared" si="121"/>
        <v>0</v>
      </c>
      <c r="AD237" s="411">
        <f t="shared" si="121"/>
        <v>0</v>
      </c>
      <c r="AE237" s="411">
        <f t="shared" si="121"/>
        <v>0</v>
      </c>
      <c r="AF237" s="411">
        <f t="shared" si="121"/>
        <v>0</v>
      </c>
      <c r="AG237" s="411">
        <f t="shared" si="121"/>
        <v>0</v>
      </c>
      <c r="AH237" s="411">
        <f t="shared" si="121"/>
        <v>0</v>
      </c>
      <c r="AI237" s="411">
        <f t="shared" si="121"/>
        <v>0</v>
      </c>
      <c r="AJ237" s="411">
        <f t="shared" si="121"/>
        <v>0</v>
      </c>
      <c r="AK237" s="411">
        <f t="shared" si="121"/>
        <v>0</v>
      </c>
      <c r="AL237" s="411">
        <f t="shared" si="121"/>
        <v>0</v>
      </c>
      <c r="AM237" s="504"/>
    </row>
    <row r="238" spans="1:39" ht="15.5" outlineLevel="1">
      <c r="A238" s="511"/>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5" outlineLevel="1">
      <c r="A239" s="508">
        <v>29</v>
      </c>
      <c r="B239" s="324" t="s">
        <v>19</v>
      </c>
      <c r="C239" s="291" t="s">
        <v>25</v>
      </c>
      <c r="D239" s="295">
        <f>SUMIFS('7.  Persistence Report'!AR$27:AR$500,'7.  Persistence Report'!$D$27:$D$500,$B239,'7.  Persistence Report'!$C$27:$C$500,"Pre-2011 Programs Completed in 2011",'7.  Persistence Report'!$J$27:$J$500,"&lt;&gt;Adjustment",'7.  Persistence Report'!$H$27:$H$500,"2012")</f>
        <v>0</v>
      </c>
      <c r="E239" s="295">
        <f>SUMIFS('7.  Persistence Report'!AS$27:AS$500,'7.  Persistence Report'!$D$27:$D$500,$B239,'7.  Persistence Report'!$C$27:$C$500,"Pre-2011 Programs Completed in 2011",'7.  Persistence Report'!$J$27:$J$500,"&lt;&gt;Adjustment",'7.  Persistence Report'!$H$27:$H$500,"2012")</f>
        <v>0</v>
      </c>
      <c r="F239" s="295">
        <f>SUMIFS('7.  Persistence Report'!AT$27:AT$500,'7.  Persistence Report'!$D$27:$D$500,$B239,'7.  Persistence Report'!$C$27:$C$500,"Pre-2011 Programs Completed in 2011",'7.  Persistence Report'!$J$27:$J$500,"&lt;&gt;Adjustment",'7.  Persistence Report'!$H$27:$H$500,"2012")</f>
        <v>0</v>
      </c>
      <c r="G239" s="295">
        <f>SUMIFS('7.  Persistence Report'!AU$27:AU$500,'7.  Persistence Report'!$D$27:$D$500,$B239,'7.  Persistence Report'!$C$27:$C$500,"Pre-2011 Programs Completed in 2011",'7.  Persistence Report'!$J$27:$J$500,"&lt;&gt;Adjustment",'7.  Persistence Report'!$H$27:$H$500,"2012")</f>
        <v>0</v>
      </c>
      <c r="H239" s="295">
        <f>SUMIFS('7.  Persistence Report'!AV$27:AV$500,'7.  Persistence Report'!$D$27:$D$500,$B239,'7.  Persistence Report'!$C$27:$C$500,"Pre-2011 Programs Completed in 2011",'7.  Persistence Report'!$J$27:$J$500,"&lt;&gt;Adjustment",'7.  Persistence Report'!$H$27:$H$500,"2012")</f>
        <v>0</v>
      </c>
      <c r="I239" s="295">
        <f>SUMIFS('7.  Persistence Report'!AW$27:AW$500,'7.  Persistence Report'!$D$27:$D$500,$B239,'7.  Persistence Report'!$C$27:$C$500,"Pre-2011 Programs Completed in 2011",'7.  Persistence Report'!$J$27:$J$500,"&lt;&gt;Adjustment",'7.  Persistence Report'!$H$27:$H$500,"2012")</f>
        <v>0</v>
      </c>
      <c r="J239" s="295">
        <f>SUMIFS('7.  Persistence Report'!AX$27:AX$500,'7.  Persistence Report'!$D$27:$D$500,$B239,'7.  Persistence Report'!$C$27:$C$500,"Pre-2011 Programs Completed in 2011",'7.  Persistence Report'!$J$27:$J$500,"&lt;&gt;Adjustment",'7.  Persistence Report'!$H$27:$H$500,"2012")</f>
        <v>0</v>
      </c>
      <c r="K239" s="295">
        <f>SUMIFS('7.  Persistence Report'!AY$27:AY$500,'7.  Persistence Report'!$D$27:$D$500,$B239,'7.  Persistence Report'!$C$27:$C$500,"Pre-2011 Programs Completed in 2011",'7.  Persistence Report'!$J$27:$J$500,"&lt;&gt;Adjustment",'7.  Persistence Report'!$H$27:$H$500,"2012")</f>
        <v>0</v>
      </c>
      <c r="L239" s="295">
        <f>SUMIFS('7.  Persistence Report'!AZ$27:AZ$500,'7.  Persistence Report'!$D$27:$D$500,$B239,'7.  Persistence Report'!$C$27:$C$500,"Pre-2011 Programs Completed in 2011",'7.  Persistence Report'!$J$27:$J$500,"&lt;&gt;Adjustment",'7.  Persistence Report'!$H$27:$H$500,"2012")</f>
        <v>0</v>
      </c>
      <c r="M239" s="295">
        <f>SUMIFS('7.  Persistence Report'!BA$27:BA$500,'7.  Persistence Report'!$D$27:$D$500,$B239,'7.  Persistence Report'!$C$27:$C$500,"Pre-2011 Programs Completed in 2011",'7.  Persistence Report'!$J$27:$J$500,"&lt;&gt;Adjustment",'7.  Persistence Report'!$H$27:$H$500,"2012")</f>
        <v>0</v>
      </c>
      <c r="N239" s="295">
        <v>0</v>
      </c>
      <c r="O239" s="295">
        <f>SUMIFS('7.  Persistence Report'!M$27:M$500,'7.  Persistence Report'!$D$27:$D$500,$B239,'7.  Persistence Report'!$C$27:$C$500,"Pre-2011 Programs Completed in 2011",'7.  Persistence Report'!$J$27:$J$500,"&lt;&gt;Adjustment",'7.  Persistence Report'!$H$27:$H$500,"2012")</f>
        <v>0</v>
      </c>
      <c r="P239" s="295">
        <f>SUMIFS('7.  Persistence Report'!N$27:N$500,'7.  Persistence Report'!$D$27:$D$500,$B239,'7.  Persistence Report'!$C$27:$C$500,"Pre-2011 Programs Completed in 2011",'7.  Persistence Report'!$J$27:$J$500,"&lt;&gt;Adjustment",'7.  Persistence Report'!$H$27:$H$500,"2012")</f>
        <v>0</v>
      </c>
      <c r="Q239" s="295">
        <f>SUMIFS('7.  Persistence Report'!O$27:O$500,'7.  Persistence Report'!$D$27:$D$500,$B239,'7.  Persistence Report'!$C$27:$C$500,"Pre-2011 Programs Completed in 2011",'7.  Persistence Report'!$J$27:$J$500,"&lt;&gt;Adjustment",'7.  Persistence Report'!$H$27:$H$500,"2012")</f>
        <v>0</v>
      </c>
      <c r="R239" s="295">
        <f>SUMIFS('7.  Persistence Report'!P$27:P$500,'7.  Persistence Report'!$D$27:$D$500,$B239,'7.  Persistence Report'!$C$27:$C$500,"Pre-2011 Programs Completed in 2011",'7.  Persistence Report'!$J$27:$J$500,"&lt;&gt;Adjustment",'7.  Persistence Report'!$H$27:$H$500,"2012")</f>
        <v>0</v>
      </c>
      <c r="S239" s="295">
        <f>SUMIFS('7.  Persistence Report'!Q$27:Q$500,'7.  Persistence Report'!$D$27:$D$500,$B239,'7.  Persistence Report'!$C$27:$C$500,"Pre-2011 Programs Completed in 2011",'7.  Persistence Report'!$J$27:$J$500,"&lt;&gt;Adjustment",'7.  Persistence Report'!$H$27:$H$500,"2012")</f>
        <v>0</v>
      </c>
      <c r="T239" s="295">
        <f>SUMIFS('7.  Persistence Report'!R$27:R$500,'7.  Persistence Report'!$D$27:$D$500,$B239,'7.  Persistence Report'!$C$27:$C$500,"Pre-2011 Programs Completed in 2011",'7.  Persistence Report'!$J$27:$J$500,"&lt;&gt;Adjustment",'7.  Persistence Report'!$H$27:$H$500,"2012")</f>
        <v>0</v>
      </c>
      <c r="U239" s="295">
        <f>SUMIFS('7.  Persistence Report'!S$27:S$500,'7.  Persistence Report'!$D$27:$D$500,$B239,'7.  Persistence Report'!$C$27:$C$500,"Pre-2011 Programs Completed in 2011",'7.  Persistence Report'!$J$27:$J$500,"&lt;&gt;Adjustment",'7.  Persistence Report'!$H$27:$H$500,"2012")</f>
        <v>0</v>
      </c>
      <c r="V239" s="295">
        <f>SUMIFS('7.  Persistence Report'!T$27:T$500,'7.  Persistence Report'!$D$27:$D$500,$B239,'7.  Persistence Report'!$C$27:$C$500,"Pre-2011 Programs Completed in 2011",'7.  Persistence Report'!$J$27:$J$500,"&lt;&gt;Adjustment",'7.  Persistence Report'!$H$27:$H$500,"2012")</f>
        <v>0</v>
      </c>
      <c r="W239" s="295">
        <f>SUMIFS('7.  Persistence Report'!U$27:U$500,'7.  Persistence Report'!$D$27:$D$500,$B239,'7.  Persistence Report'!$C$27:$C$500,"Pre-2011 Programs Completed in 2011",'7.  Persistence Report'!$J$27:$J$500,"&lt;&gt;Adjustment",'7.  Persistence Report'!$H$27:$H$500,"2012")</f>
        <v>0</v>
      </c>
      <c r="X239" s="295">
        <f>SUMIFS('7.  Persistence Report'!V$27:V$500,'7.  Persistence Report'!$D$27:$D$500,$B239,'7.  Persistence Report'!$C$27:$C$500,"Pre-2011 Programs Completed in 2011",'7.  Persistence Report'!$J$27:$J$500,"&lt;&gt;Adjustment",'7.  Persistence Report'!$H$27:$H$500,"2012")</f>
        <v>0</v>
      </c>
      <c r="Y239" s="410">
        <f>+Y368</f>
        <v>0</v>
      </c>
      <c r="Z239" s="410">
        <f t="shared" ref="Z239:AA239" si="122">+Z368</f>
        <v>0</v>
      </c>
      <c r="AA239" s="410">
        <f t="shared" si="122"/>
        <v>1</v>
      </c>
      <c r="AB239" s="415"/>
      <c r="AC239" s="415"/>
      <c r="AD239" s="415"/>
      <c r="AE239" s="415"/>
      <c r="AF239" s="415"/>
      <c r="AG239" s="415"/>
      <c r="AH239" s="415"/>
      <c r="AI239" s="415"/>
      <c r="AJ239" s="415"/>
      <c r="AK239" s="415"/>
      <c r="AL239" s="415"/>
      <c r="AM239" s="296">
        <f>SUM(Y239:AL239)</f>
        <v>1</v>
      </c>
    </row>
    <row r="240" spans="1:39" ht="15.5" outlineLevel="1">
      <c r="B240" s="324" t="s">
        <v>244</v>
      </c>
      <c r="C240" s="291" t="s">
        <v>163</v>
      </c>
      <c r="D240" s="295">
        <f>SUMIFS('7.  Persistence Report'!AR$27:AR$500,'7.  Persistence Report'!$D$27:$D$500,$B239,'7.  Persistence Report'!$C$27:$C$500,"Pre-2011 Programs Completed in 2011",'7.  Persistence Report'!$J$27:$J$500,"Adjustment",'7.  Persistence Report'!$H$27:$H$500,"2012")</f>
        <v>0</v>
      </c>
      <c r="E240" s="295">
        <f>SUMIFS('7.  Persistence Report'!AS$27:AS$500,'7.  Persistence Report'!$D$27:$D$500,$B239,'7.  Persistence Report'!$C$27:$C$500,"Pre-2011 Programs Completed in 2011",'7.  Persistence Report'!$J$27:$J$500,"Adjustment",'7.  Persistence Report'!$H$27:$H$500,"2012")</f>
        <v>0</v>
      </c>
      <c r="F240" s="295">
        <f>SUMIFS('7.  Persistence Report'!AT$27:AT$500,'7.  Persistence Report'!$D$27:$D$500,$B239,'7.  Persistence Report'!$C$27:$C$500,"Pre-2011 Programs Completed in 2011",'7.  Persistence Report'!$J$27:$J$500,"Adjustment",'7.  Persistence Report'!$H$27:$H$500,"2012")</f>
        <v>0</v>
      </c>
      <c r="G240" s="295">
        <f>SUMIFS('7.  Persistence Report'!AU$27:AU$500,'7.  Persistence Report'!$D$27:$D$500,$B239,'7.  Persistence Report'!$C$27:$C$500,"Pre-2011 Programs Completed in 2011",'7.  Persistence Report'!$J$27:$J$500,"Adjustment",'7.  Persistence Report'!$H$27:$H$500,"2012")</f>
        <v>0</v>
      </c>
      <c r="H240" s="295">
        <f>SUMIFS('7.  Persistence Report'!AV$27:AV$500,'7.  Persistence Report'!$D$27:$D$500,$B239,'7.  Persistence Report'!$C$27:$C$500,"Pre-2011 Programs Completed in 2011",'7.  Persistence Report'!$J$27:$J$500,"Adjustment",'7.  Persistence Report'!$H$27:$H$500,"2012")</f>
        <v>0</v>
      </c>
      <c r="I240" s="295">
        <f>SUMIFS('7.  Persistence Report'!AW$27:AW$500,'7.  Persistence Report'!$D$27:$D$500,$B239,'7.  Persistence Report'!$C$27:$C$500,"Pre-2011 Programs Completed in 2011",'7.  Persistence Report'!$J$27:$J$500,"Adjustment",'7.  Persistence Report'!$H$27:$H$500,"2012")</f>
        <v>0</v>
      </c>
      <c r="J240" s="295">
        <f>SUMIFS('7.  Persistence Report'!AX$27:AX$500,'7.  Persistence Report'!$D$27:$D$500,$B239,'7.  Persistence Report'!$C$27:$C$500,"Pre-2011 Programs Completed in 2011",'7.  Persistence Report'!$J$27:$J$500,"Adjustment",'7.  Persistence Report'!$H$27:$H$500,"2012")</f>
        <v>0</v>
      </c>
      <c r="K240" s="295">
        <f>SUMIFS('7.  Persistence Report'!AY$27:AY$500,'7.  Persistence Report'!$D$27:$D$500,$B239,'7.  Persistence Report'!$C$27:$C$500,"Pre-2011 Programs Completed in 2011",'7.  Persistence Report'!$J$27:$J$500,"Adjustment",'7.  Persistence Report'!$H$27:$H$500,"2012")</f>
        <v>0</v>
      </c>
      <c r="L240" s="295">
        <f>SUMIFS('7.  Persistence Report'!AZ$27:AZ$500,'7.  Persistence Report'!$D$27:$D$500,$B239,'7.  Persistence Report'!$C$27:$C$500,"Pre-2011 Programs Completed in 2011",'7.  Persistence Report'!$J$27:$J$500,"Adjustment",'7.  Persistence Report'!$H$27:$H$500,"2012")</f>
        <v>0</v>
      </c>
      <c r="M240" s="295">
        <f>SUMIFS('7.  Persistence Report'!BA$27:BA$500,'7.  Persistence Report'!$D$27:$D$500,$B239,'7.  Persistence Report'!$C$27:$C$500,"Pre-2011 Programs Completed in 2011",'7.  Persistence Report'!$J$27:$J$500,"Adjustment",'7.  Persistence Report'!$H$27:$H$500,"2012")</f>
        <v>0</v>
      </c>
      <c r="N240" s="295">
        <f>N239</f>
        <v>0</v>
      </c>
      <c r="O240" s="295">
        <f>SUMIFS('7.  Persistence Report'!M$27:M$500,'7.  Persistence Report'!$D$27:$D$500,$B239,'7.  Persistence Report'!$C$27:$C$500,"Pre-2011 Programs Completed in 2011",'7.  Persistence Report'!$J$27:$J$500,"Adjustment",'7.  Persistence Report'!$H$27:$H$500,"2012")</f>
        <v>0</v>
      </c>
      <c r="P240" s="295">
        <f>SUMIFS('7.  Persistence Report'!N$27:N$500,'7.  Persistence Report'!$D$27:$D$500,$B239,'7.  Persistence Report'!$C$27:$C$500,"Pre-2011 Programs Completed in 2011",'7.  Persistence Report'!$J$27:$J$500,"Adjustment",'7.  Persistence Report'!$H$27:$H$500,"2012")</f>
        <v>0</v>
      </c>
      <c r="Q240" s="295">
        <f>SUMIFS('7.  Persistence Report'!O$27:O$500,'7.  Persistence Report'!$D$27:$D$500,$B239,'7.  Persistence Report'!$C$27:$C$500,"Pre-2011 Programs Completed in 2011",'7.  Persistence Report'!$J$27:$J$500,"Adjustment",'7.  Persistence Report'!$H$27:$H$500,"2012")</f>
        <v>0</v>
      </c>
      <c r="R240" s="295">
        <f>SUMIFS('7.  Persistence Report'!P$27:P$500,'7.  Persistence Report'!$D$27:$D$500,$B239,'7.  Persistence Report'!$C$27:$C$500,"Pre-2011 Programs Completed in 2011",'7.  Persistence Report'!$J$27:$J$500,"Adjustment",'7.  Persistence Report'!$H$27:$H$500,"2012")</f>
        <v>0</v>
      </c>
      <c r="S240" s="295">
        <f>SUMIFS('7.  Persistence Report'!Q$27:Q$500,'7.  Persistence Report'!$D$27:$D$500,$B239,'7.  Persistence Report'!$C$27:$C$500,"Pre-2011 Programs Completed in 2011",'7.  Persistence Report'!$J$27:$J$500,"Adjustment",'7.  Persistence Report'!$H$27:$H$500,"2012")</f>
        <v>0</v>
      </c>
      <c r="T240" s="295">
        <f>SUMIFS('7.  Persistence Report'!R$27:R$500,'7.  Persistence Report'!$D$27:$D$500,$B239,'7.  Persistence Report'!$C$27:$C$500,"Pre-2011 Programs Completed in 2011",'7.  Persistence Report'!$J$27:$J$500,"Adjustment",'7.  Persistence Report'!$H$27:$H$500,"2012")</f>
        <v>0</v>
      </c>
      <c r="U240" s="295">
        <f>SUMIFS('7.  Persistence Report'!S$27:S$500,'7.  Persistence Report'!$D$27:$D$500,$B239,'7.  Persistence Report'!$C$27:$C$500,"Pre-2011 Programs Completed in 2011",'7.  Persistence Report'!$J$27:$J$500,"Adjustment",'7.  Persistence Report'!$H$27:$H$500,"2012")</f>
        <v>0</v>
      </c>
      <c r="V240" s="295">
        <f>SUMIFS('7.  Persistence Report'!T$27:T$500,'7.  Persistence Report'!$D$27:$D$500,$B239,'7.  Persistence Report'!$C$27:$C$500,"Pre-2011 Programs Completed in 2011",'7.  Persistence Report'!$J$27:$J$500,"Adjustment",'7.  Persistence Report'!$H$27:$H$500,"2012")</f>
        <v>0</v>
      </c>
      <c r="W240" s="295">
        <f>SUMIFS('7.  Persistence Report'!U$27:U$500,'7.  Persistence Report'!$D$27:$D$500,$B239,'7.  Persistence Report'!$C$27:$C$500,"Pre-2011 Programs Completed in 2011",'7.  Persistence Report'!$J$27:$J$500,"Adjustment",'7.  Persistence Report'!$H$27:$H$500,"2012")</f>
        <v>0</v>
      </c>
      <c r="X240" s="295">
        <f>SUMIFS('7.  Persistence Report'!V$27:V$500,'7.  Persistence Report'!$D$27:$D$500,$B239,'7.  Persistence Report'!$C$27:$C$500,"Pre-2011 Programs Completed in 2011",'7.  Persistence Report'!$J$27:$J$500,"Adjustment",'7.  Persistence Report'!$H$27:$H$500,"2012")</f>
        <v>0</v>
      </c>
      <c r="Y240" s="411">
        <f>Y239</f>
        <v>0</v>
      </c>
      <c r="Z240" s="411">
        <f t="shared" ref="Z240:AL240" si="123">Z239</f>
        <v>0</v>
      </c>
      <c r="AA240" s="411">
        <f t="shared" si="123"/>
        <v>1</v>
      </c>
      <c r="AB240" s="411">
        <f t="shared" si="123"/>
        <v>0</v>
      </c>
      <c r="AC240" s="411">
        <f t="shared" si="123"/>
        <v>0</v>
      </c>
      <c r="AD240" s="411">
        <f t="shared" si="123"/>
        <v>0</v>
      </c>
      <c r="AE240" s="411">
        <f t="shared" si="123"/>
        <v>0</v>
      </c>
      <c r="AF240" s="411">
        <f t="shared" si="123"/>
        <v>0</v>
      </c>
      <c r="AG240" s="411">
        <f t="shared" si="123"/>
        <v>0</v>
      </c>
      <c r="AH240" s="411">
        <f t="shared" si="123"/>
        <v>0</v>
      </c>
      <c r="AI240" s="411">
        <f t="shared" si="123"/>
        <v>0</v>
      </c>
      <c r="AJ240" s="411">
        <f t="shared" si="123"/>
        <v>0</v>
      </c>
      <c r="AK240" s="411">
        <f t="shared" si="123"/>
        <v>0</v>
      </c>
      <c r="AL240" s="411">
        <f t="shared" si="123"/>
        <v>0</v>
      </c>
      <c r="AM240" s="504"/>
    </row>
    <row r="241" spans="1:39" ht="15.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5" outlineLevel="1">
      <c r="A242" s="508">
        <v>30</v>
      </c>
      <c r="B242" s="324" t="s">
        <v>489</v>
      </c>
      <c r="C242" s="291" t="s">
        <v>25</v>
      </c>
      <c r="D242" s="295">
        <f>SUMIFS('7.  Persistence Report'!AR$27:AR$500,'7.  Persistence Report'!$D$27:$D$500,$B242,'7.  Persistence Report'!$C$27:$C$500,"Pre-2011 Programs Completed in 2011",'7.  Persistence Report'!$J$27:$J$500,"&lt;&gt;Adjustment",'7.  Persistence Report'!$H$27:$H$500,"2012")</f>
        <v>0</v>
      </c>
      <c r="E242" s="295">
        <f>SUMIFS('7.  Persistence Report'!AS$27:AS$500,'7.  Persistence Report'!$D$27:$D$500,$B242,'7.  Persistence Report'!$C$27:$C$500,"Pre-2011 Programs Completed in 2011",'7.  Persistence Report'!$J$27:$J$500,"&lt;&gt;Adjustment",'7.  Persistence Report'!$H$27:$H$500,"2012")</f>
        <v>0</v>
      </c>
      <c r="F242" s="295">
        <f>SUMIFS('7.  Persistence Report'!AT$27:AT$500,'7.  Persistence Report'!$D$27:$D$500,$B242,'7.  Persistence Report'!$C$27:$C$500,"Pre-2011 Programs Completed in 2011",'7.  Persistence Report'!$J$27:$J$500,"&lt;&gt;Adjustment",'7.  Persistence Report'!$H$27:$H$500,"2012")</f>
        <v>0</v>
      </c>
      <c r="G242" s="295">
        <f>SUMIFS('7.  Persistence Report'!AU$27:AU$500,'7.  Persistence Report'!$D$27:$D$500,$B242,'7.  Persistence Report'!$C$27:$C$500,"Pre-2011 Programs Completed in 2011",'7.  Persistence Report'!$J$27:$J$500,"&lt;&gt;Adjustment",'7.  Persistence Report'!$H$27:$H$500,"2012")</f>
        <v>0</v>
      </c>
      <c r="H242" s="295">
        <f>SUMIFS('7.  Persistence Report'!AV$27:AV$500,'7.  Persistence Report'!$D$27:$D$500,$B242,'7.  Persistence Report'!$C$27:$C$500,"Pre-2011 Programs Completed in 2011",'7.  Persistence Report'!$J$27:$J$500,"&lt;&gt;Adjustment",'7.  Persistence Report'!$H$27:$H$500,"2012")</f>
        <v>0</v>
      </c>
      <c r="I242" s="295">
        <f>SUMIFS('7.  Persistence Report'!AW$27:AW$500,'7.  Persistence Report'!$D$27:$D$500,$B242,'7.  Persistence Report'!$C$27:$C$500,"Pre-2011 Programs Completed in 2011",'7.  Persistence Report'!$J$27:$J$500,"&lt;&gt;Adjustment",'7.  Persistence Report'!$H$27:$H$500,"2012")</f>
        <v>0</v>
      </c>
      <c r="J242" s="295">
        <f>SUMIFS('7.  Persistence Report'!AX$27:AX$500,'7.  Persistence Report'!$D$27:$D$500,$B242,'7.  Persistence Report'!$C$27:$C$500,"Pre-2011 Programs Completed in 2011",'7.  Persistence Report'!$J$27:$J$500,"&lt;&gt;Adjustment",'7.  Persistence Report'!$H$27:$H$500,"2012")</f>
        <v>0</v>
      </c>
      <c r="K242" s="295">
        <f>SUMIFS('7.  Persistence Report'!AY$27:AY$500,'7.  Persistence Report'!$D$27:$D$500,$B242,'7.  Persistence Report'!$C$27:$C$500,"Pre-2011 Programs Completed in 2011",'7.  Persistence Report'!$J$27:$J$500,"&lt;&gt;Adjustment",'7.  Persistence Report'!$H$27:$H$500,"2012")</f>
        <v>0</v>
      </c>
      <c r="L242" s="295">
        <f>SUMIFS('7.  Persistence Report'!AZ$27:AZ$500,'7.  Persistence Report'!$D$27:$D$500,$B242,'7.  Persistence Report'!$C$27:$C$500,"Pre-2011 Programs Completed in 2011",'7.  Persistence Report'!$J$27:$J$500,"&lt;&gt;Adjustment",'7.  Persistence Report'!$H$27:$H$500,"2012")</f>
        <v>0</v>
      </c>
      <c r="M242" s="295">
        <f>SUMIFS('7.  Persistence Report'!BA$27:BA$500,'7.  Persistence Report'!$D$27:$D$500,$B242,'7.  Persistence Report'!$C$27:$C$500,"Pre-2011 Programs Completed in 2011",'7.  Persistence Report'!$J$27:$J$500,"&lt;&gt;Adjustment",'7.  Persistence Report'!$H$27:$H$500,"2012")</f>
        <v>0</v>
      </c>
      <c r="N242" s="295">
        <v>0</v>
      </c>
      <c r="O242" s="295">
        <f>SUMIFS('7.  Persistence Report'!M$27:M$500,'7.  Persistence Report'!$D$27:$D$500,$B242,'7.  Persistence Report'!$C$27:$C$500,"Pre-2011 Programs Completed in 2011",'7.  Persistence Report'!$J$27:$J$500,"&lt;&gt;Adjustment",'7.  Persistence Report'!$H$27:$H$500,"2012")</f>
        <v>0</v>
      </c>
      <c r="P242" s="295">
        <f>SUMIFS('7.  Persistence Report'!N$27:N$500,'7.  Persistence Report'!$D$27:$D$500,$B242,'7.  Persistence Report'!$C$27:$C$500,"Pre-2011 Programs Completed in 2011",'7.  Persistence Report'!$J$27:$J$500,"&lt;&gt;Adjustment",'7.  Persistence Report'!$H$27:$H$500,"2012")</f>
        <v>0</v>
      </c>
      <c r="Q242" s="295">
        <f>SUMIFS('7.  Persistence Report'!O$27:O$500,'7.  Persistence Report'!$D$27:$D$500,$B242,'7.  Persistence Report'!$C$27:$C$500,"Pre-2011 Programs Completed in 2011",'7.  Persistence Report'!$J$27:$J$500,"&lt;&gt;Adjustment",'7.  Persistence Report'!$H$27:$H$500,"2012")</f>
        <v>0</v>
      </c>
      <c r="R242" s="295">
        <f>SUMIFS('7.  Persistence Report'!P$27:P$500,'7.  Persistence Report'!$D$27:$D$500,$B242,'7.  Persistence Report'!$C$27:$C$500,"Pre-2011 Programs Completed in 2011",'7.  Persistence Report'!$J$27:$J$500,"&lt;&gt;Adjustment",'7.  Persistence Report'!$H$27:$H$500,"2012")</f>
        <v>0</v>
      </c>
      <c r="S242" s="295">
        <f>SUMIFS('7.  Persistence Report'!Q$27:Q$500,'7.  Persistence Report'!$D$27:$D$500,$B242,'7.  Persistence Report'!$C$27:$C$500,"Pre-2011 Programs Completed in 2011",'7.  Persistence Report'!$J$27:$J$500,"&lt;&gt;Adjustment",'7.  Persistence Report'!$H$27:$H$500,"2012")</f>
        <v>0</v>
      </c>
      <c r="T242" s="295">
        <f>SUMIFS('7.  Persistence Report'!R$27:R$500,'7.  Persistence Report'!$D$27:$D$500,$B242,'7.  Persistence Report'!$C$27:$C$500,"Pre-2011 Programs Completed in 2011",'7.  Persistence Report'!$J$27:$J$500,"&lt;&gt;Adjustment",'7.  Persistence Report'!$H$27:$H$500,"2012")</f>
        <v>0</v>
      </c>
      <c r="U242" s="295">
        <f>SUMIFS('7.  Persistence Report'!S$27:S$500,'7.  Persistence Report'!$D$27:$D$500,$B242,'7.  Persistence Report'!$C$27:$C$500,"Pre-2011 Programs Completed in 2011",'7.  Persistence Report'!$J$27:$J$500,"&lt;&gt;Adjustment",'7.  Persistence Report'!$H$27:$H$500,"2012")</f>
        <v>0</v>
      </c>
      <c r="V242" s="295">
        <f>SUMIFS('7.  Persistence Report'!T$27:T$500,'7.  Persistence Report'!$D$27:$D$500,$B242,'7.  Persistence Report'!$C$27:$C$500,"Pre-2011 Programs Completed in 2011",'7.  Persistence Report'!$J$27:$J$500,"&lt;&gt;Adjustment",'7.  Persistence Report'!$H$27:$H$500,"2012")</f>
        <v>0</v>
      </c>
      <c r="W242" s="295">
        <f>SUMIFS('7.  Persistence Report'!U$27:U$500,'7.  Persistence Report'!$D$27:$D$500,$B242,'7.  Persistence Report'!$C$27:$C$500,"Pre-2011 Programs Completed in 2011",'7.  Persistence Report'!$J$27:$J$500,"&lt;&gt;Adjustment",'7.  Persistence Report'!$H$27:$H$500,"2012")</f>
        <v>0</v>
      </c>
      <c r="X242" s="295">
        <f>SUMIFS('7.  Persistence Report'!V$27:V$500,'7.  Persistence Report'!$D$27:$D$500,$B242,'7.  Persistence Report'!$C$27:$C$500,"Pre-2011 Programs Completed in 2011",'7.  Persistence Report'!$J$27:$J$500,"&lt;&gt;Adjustment",'7.  Persistence Report'!$H$27:$H$500,"2012")</f>
        <v>0</v>
      </c>
      <c r="Y242" s="410">
        <f>+Y371</f>
        <v>0</v>
      </c>
      <c r="Z242" s="410">
        <f t="shared" ref="Z242:AA242" si="124">+Z371</f>
        <v>0</v>
      </c>
      <c r="AA242" s="410">
        <f t="shared" si="124"/>
        <v>1</v>
      </c>
      <c r="AB242" s="410"/>
      <c r="AC242" s="410"/>
      <c r="AD242" s="410"/>
      <c r="AE242" s="410"/>
      <c r="AF242" s="410"/>
      <c r="AG242" s="410"/>
      <c r="AH242" s="410"/>
      <c r="AI242" s="410"/>
      <c r="AJ242" s="410"/>
      <c r="AK242" s="410"/>
      <c r="AL242" s="410"/>
      <c r="AM242" s="296">
        <f>SUM(Y242:AL242)</f>
        <v>1</v>
      </c>
    </row>
    <row r="243" spans="1:39" s="283" customFormat="1" ht="15.5" outlineLevel="1">
      <c r="A243" s="508"/>
      <c r="B243" s="324" t="s">
        <v>244</v>
      </c>
      <c r="C243" s="291" t="s">
        <v>163</v>
      </c>
      <c r="D243" s="295">
        <f>SUMIFS('7.  Persistence Report'!AR$27:AR$500,'7.  Persistence Report'!$D$27:$D$500,$B242,'7.  Persistence Report'!$C$27:$C$500,"Pre-2011 Programs Completed in 2011",'7.  Persistence Report'!$J$27:$J$500,"Adjustment",'7.  Persistence Report'!$H$27:$H$500,"2012")</f>
        <v>0</v>
      </c>
      <c r="E243" s="295">
        <f>SUMIFS('7.  Persistence Report'!AS$27:AS$500,'7.  Persistence Report'!$D$27:$D$500,$B242,'7.  Persistence Report'!$C$27:$C$500,"Pre-2011 Programs Completed in 2011",'7.  Persistence Report'!$J$27:$J$500,"Adjustment",'7.  Persistence Report'!$H$27:$H$500,"2012")</f>
        <v>0</v>
      </c>
      <c r="F243" s="295">
        <f>SUMIFS('7.  Persistence Report'!AT$27:AT$500,'7.  Persistence Report'!$D$27:$D$500,$B242,'7.  Persistence Report'!$C$27:$C$500,"Pre-2011 Programs Completed in 2011",'7.  Persistence Report'!$J$27:$J$500,"Adjustment",'7.  Persistence Report'!$H$27:$H$500,"2012")</f>
        <v>0</v>
      </c>
      <c r="G243" s="295">
        <f>SUMIFS('7.  Persistence Report'!AU$27:AU$500,'7.  Persistence Report'!$D$27:$D$500,$B242,'7.  Persistence Report'!$C$27:$C$500,"Pre-2011 Programs Completed in 2011",'7.  Persistence Report'!$J$27:$J$500,"Adjustment",'7.  Persistence Report'!$H$27:$H$500,"2012")</f>
        <v>0</v>
      </c>
      <c r="H243" s="295">
        <f>SUMIFS('7.  Persistence Report'!AV$27:AV$500,'7.  Persistence Report'!$D$27:$D$500,$B242,'7.  Persistence Report'!$C$27:$C$500,"Pre-2011 Programs Completed in 2011",'7.  Persistence Report'!$J$27:$J$500,"Adjustment",'7.  Persistence Report'!$H$27:$H$500,"2012")</f>
        <v>0</v>
      </c>
      <c r="I243" s="295">
        <f>SUMIFS('7.  Persistence Report'!AW$27:AW$500,'7.  Persistence Report'!$D$27:$D$500,$B242,'7.  Persistence Report'!$C$27:$C$500,"Pre-2011 Programs Completed in 2011",'7.  Persistence Report'!$J$27:$J$500,"Adjustment",'7.  Persistence Report'!$H$27:$H$500,"2012")</f>
        <v>0</v>
      </c>
      <c r="J243" s="295">
        <f>SUMIFS('7.  Persistence Report'!AX$27:AX$500,'7.  Persistence Report'!$D$27:$D$500,$B242,'7.  Persistence Report'!$C$27:$C$500,"Pre-2011 Programs Completed in 2011",'7.  Persistence Report'!$J$27:$J$500,"Adjustment",'7.  Persistence Report'!$H$27:$H$500,"2012")</f>
        <v>0</v>
      </c>
      <c r="K243" s="295">
        <f>SUMIFS('7.  Persistence Report'!AY$27:AY$500,'7.  Persistence Report'!$D$27:$D$500,$B242,'7.  Persistence Report'!$C$27:$C$500,"Pre-2011 Programs Completed in 2011",'7.  Persistence Report'!$J$27:$J$500,"Adjustment",'7.  Persistence Report'!$H$27:$H$500,"2012")</f>
        <v>0</v>
      </c>
      <c r="L243" s="295">
        <f>SUMIFS('7.  Persistence Report'!AZ$27:AZ$500,'7.  Persistence Report'!$D$27:$D$500,$B242,'7.  Persistence Report'!$C$27:$C$500,"Pre-2011 Programs Completed in 2011",'7.  Persistence Report'!$J$27:$J$500,"Adjustment",'7.  Persistence Report'!$H$27:$H$500,"2012")</f>
        <v>0</v>
      </c>
      <c r="M243" s="295">
        <f>SUMIFS('7.  Persistence Report'!BA$27:BA$500,'7.  Persistence Report'!$D$27:$D$500,$B242,'7.  Persistence Report'!$C$27:$C$500,"Pre-2011 Programs Completed in 2011",'7.  Persistence Report'!$J$27:$J$500,"Adjustment",'7.  Persistence Report'!$H$27:$H$500,"2012")</f>
        <v>0</v>
      </c>
      <c r="N243" s="295">
        <f>N242</f>
        <v>0</v>
      </c>
      <c r="O243" s="295">
        <f>SUMIFS('7.  Persistence Report'!M$27:M$500,'7.  Persistence Report'!$D$27:$D$500,$B242,'7.  Persistence Report'!$C$27:$C$500,"Pre-2011 Programs Completed in 2011",'7.  Persistence Report'!$J$27:$J$500,"Adjustment",'7.  Persistence Report'!$H$27:$H$500,"2012")</f>
        <v>0</v>
      </c>
      <c r="P243" s="295">
        <f>SUMIFS('7.  Persistence Report'!N$27:N$500,'7.  Persistence Report'!$D$27:$D$500,$B242,'7.  Persistence Report'!$C$27:$C$500,"Pre-2011 Programs Completed in 2011",'7.  Persistence Report'!$J$27:$J$500,"Adjustment",'7.  Persistence Report'!$H$27:$H$500,"2012")</f>
        <v>0</v>
      </c>
      <c r="Q243" s="295">
        <f>SUMIFS('7.  Persistence Report'!O$27:O$500,'7.  Persistence Report'!$D$27:$D$500,$B242,'7.  Persistence Report'!$C$27:$C$500,"Pre-2011 Programs Completed in 2011",'7.  Persistence Report'!$J$27:$J$500,"Adjustment",'7.  Persistence Report'!$H$27:$H$500,"2012")</f>
        <v>0</v>
      </c>
      <c r="R243" s="295">
        <f>SUMIFS('7.  Persistence Report'!P$27:P$500,'7.  Persistence Report'!$D$27:$D$500,$B242,'7.  Persistence Report'!$C$27:$C$500,"Pre-2011 Programs Completed in 2011",'7.  Persistence Report'!$J$27:$J$500,"Adjustment",'7.  Persistence Report'!$H$27:$H$500,"2012")</f>
        <v>0</v>
      </c>
      <c r="S243" s="295">
        <f>SUMIFS('7.  Persistence Report'!Q$27:Q$500,'7.  Persistence Report'!$D$27:$D$500,$B242,'7.  Persistence Report'!$C$27:$C$500,"Pre-2011 Programs Completed in 2011",'7.  Persistence Report'!$J$27:$J$500,"Adjustment",'7.  Persistence Report'!$H$27:$H$500,"2012")</f>
        <v>0</v>
      </c>
      <c r="T243" s="295">
        <f>SUMIFS('7.  Persistence Report'!R$27:R$500,'7.  Persistence Report'!$D$27:$D$500,$B242,'7.  Persistence Report'!$C$27:$C$500,"Pre-2011 Programs Completed in 2011",'7.  Persistence Report'!$J$27:$J$500,"Adjustment",'7.  Persistence Report'!$H$27:$H$500,"2012")</f>
        <v>0</v>
      </c>
      <c r="U243" s="295">
        <f>SUMIFS('7.  Persistence Report'!S$27:S$500,'7.  Persistence Report'!$D$27:$D$500,$B242,'7.  Persistence Report'!$C$27:$C$500,"Pre-2011 Programs Completed in 2011",'7.  Persistence Report'!$J$27:$J$500,"Adjustment",'7.  Persistence Report'!$H$27:$H$500,"2012")</f>
        <v>0</v>
      </c>
      <c r="V243" s="295">
        <f>SUMIFS('7.  Persistence Report'!T$27:T$500,'7.  Persistence Report'!$D$27:$D$500,$B242,'7.  Persistence Report'!$C$27:$C$500,"Pre-2011 Programs Completed in 2011",'7.  Persistence Report'!$J$27:$J$500,"Adjustment",'7.  Persistence Report'!$H$27:$H$500,"2012")</f>
        <v>0</v>
      </c>
      <c r="W243" s="295">
        <f>SUMIFS('7.  Persistence Report'!U$27:U$500,'7.  Persistence Report'!$D$27:$D$500,$B242,'7.  Persistence Report'!$C$27:$C$500,"Pre-2011 Programs Completed in 2011",'7.  Persistence Report'!$J$27:$J$500,"Adjustment",'7.  Persistence Report'!$H$27:$H$500,"2012")</f>
        <v>0</v>
      </c>
      <c r="X243" s="295">
        <f>SUMIFS('7.  Persistence Report'!V$27:V$500,'7.  Persistence Report'!$D$27:$D$500,$B242,'7.  Persistence Report'!$C$27:$C$500,"Pre-2011 Programs Completed in 2011",'7.  Persistence Report'!$J$27:$J$500,"Adjustment",'7.  Persistence Report'!$H$27:$H$500,"2012")</f>
        <v>0</v>
      </c>
      <c r="Y243" s="411">
        <f>Y242</f>
        <v>0</v>
      </c>
      <c r="Z243" s="411">
        <f t="shared" ref="Z243:AL243" si="125">Z242</f>
        <v>0</v>
      </c>
      <c r="AA243" s="411">
        <f t="shared" si="125"/>
        <v>1</v>
      </c>
      <c r="AB243" s="411">
        <f t="shared" si="125"/>
        <v>0</v>
      </c>
      <c r="AC243" s="411">
        <f t="shared" si="125"/>
        <v>0</v>
      </c>
      <c r="AD243" s="411">
        <f t="shared" si="125"/>
        <v>0</v>
      </c>
      <c r="AE243" s="411">
        <f t="shared" si="125"/>
        <v>0</v>
      </c>
      <c r="AF243" s="411">
        <f t="shared" si="125"/>
        <v>0</v>
      </c>
      <c r="AG243" s="411">
        <f t="shared" si="125"/>
        <v>0</v>
      </c>
      <c r="AH243" s="411">
        <f t="shared" si="125"/>
        <v>0</v>
      </c>
      <c r="AI243" s="411">
        <f t="shared" si="125"/>
        <v>0</v>
      </c>
      <c r="AJ243" s="411">
        <f t="shared" si="125"/>
        <v>0</v>
      </c>
      <c r="AK243" s="411">
        <f t="shared" si="125"/>
        <v>0</v>
      </c>
      <c r="AL243" s="411">
        <f t="shared" si="125"/>
        <v>0</v>
      </c>
      <c r="AM243" s="504"/>
    </row>
    <row r="244" spans="1:39" s="283" customFormat="1" ht="15.5" outlineLevel="1">
      <c r="A244" s="508"/>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5" outlineLevel="1">
      <c r="A245" s="508"/>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5" outlineLevel="1">
      <c r="A246" s="508">
        <v>31</v>
      </c>
      <c r="B246" s="324" t="s">
        <v>491</v>
      </c>
      <c r="C246" s="291" t="s">
        <v>25</v>
      </c>
      <c r="D246" s="295">
        <f>SUMIFS('7.  Persistence Report'!AR$27:AR$500,'7.  Persistence Report'!$D$27:$D$500,$B246,'7.  Persistence Report'!$C$27:$C$500,"Pre-2011 Programs Completed in 2011",'7.  Persistence Report'!$J$27:$J$500,"&lt;&gt;Adjustment",'7.  Persistence Report'!$H$27:$H$500,"2012")</f>
        <v>0</v>
      </c>
      <c r="E246" s="295">
        <f>SUMIFS('7.  Persistence Report'!AS$27:AS$500,'7.  Persistence Report'!$D$27:$D$500,$B246,'7.  Persistence Report'!$C$27:$C$500,"Pre-2011 Programs Completed in 2011",'7.  Persistence Report'!$J$27:$J$500,"&lt;&gt;Adjustment",'7.  Persistence Report'!$H$27:$H$500,"2012")</f>
        <v>0</v>
      </c>
      <c r="F246" s="295">
        <f>SUMIFS('7.  Persistence Report'!AT$27:AT$500,'7.  Persistence Report'!$D$27:$D$500,$B246,'7.  Persistence Report'!$C$27:$C$500,"Pre-2011 Programs Completed in 2011",'7.  Persistence Report'!$J$27:$J$500,"&lt;&gt;Adjustment",'7.  Persistence Report'!$H$27:$H$500,"2012")</f>
        <v>0</v>
      </c>
      <c r="G246" s="295">
        <f>SUMIFS('7.  Persistence Report'!AU$27:AU$500,'7.  Persistence Report'!$D$27:$D$500,$B246,'7.  Persistence Report'!$C$27:$C$500,"Pre-2011 Programs Completed in 2011",'7.  Persistence Report'!$J$27:$J$500,"&lt;&gt;Adjustment",'7.  Persistence Report'!$H$27:$H$500,"2012")</f>
        <v>0</v>
      </c>
      <c r="H246" s="295">
        <f>SUMIFS('7.  Persistence Report'!AV$27:AV$500,'7.  Persistence Report'!$D$27:$D$500,$B246,'7.  Persistence Report'!$C$27:$C$500,"Pre-2011 Programs Completed in 2011",'7.  Persistence Report'!$J$27:$J$500,"&lt;&gt;Adjustment",'7.  Persistence Report'!$H$27:$H$500,"2012")</f>
        <v>0</v>
      </c>
      <c r="I246" s="295">
        <f>SUMIFS('7.  Persistence Report'!AW$27:AW$500,'7.  Persistence Report'!$D$27:$D$500,$B246,'7.  Persistence Report'!$C$27:$C$500,"Pre-2011 Programs Completed in 2011",'7.  Persistence Report'!$J$27:$J$500,"&lt;&gt;Adjustment",'7.  Persistence Report'!$H$27:$H$500,"2012")</f>
        <v>0</v>
      </c>
      <c r="J246" s="295">
        <f>SUMIFS('7.  Persistence Report'!AX$27:AX$500,'7.  Persistence Report'!$D$27:$D$500,$B246,'7.  Persistence Report'!$C$27:$C$500,"Pre-2011 Programs Completed in 2011",'7.  Persistence Report'!$J$27:$J$500,"&lt;&gt;Adjustment",'7.  Persistence Report'!$H$27:$H$500,"2012")</f>
        <v>0</v>
      </c>
      <c r="K246" s="295">
        <f>SUMIFS('7.  Persistence Report'!AY$27:AY$500,'7.  Persistence Report'!$D$27:$D$500,$B246,'7.  Persistence Report'!$C$27:$C$500,"Pre-2011 Programs Completed in 2011",'7.  Persistence Report'!$J$27:$J$500,"&lt;&gt;Adjustment",'7.  Persistence Report'!$H$27:$H$500,"2012")</f>
        <v>0</v>
      </c>
      <c r="L246" s="295">
        <f>SUMIFS('7.  Persistence Report'!AZ$27:AZ$500,'7.  Persistence Report'!$D$27:$D$500,$B246,'7.  Persistence Report'!$C$27:$C$500,"Pre-2011 Programs Completed in 2011",'7.  Persistence Report'!$J$27:$J$500,"&lt;&gt;Adjustment",'7.  Persistence Report'!$H$27:$H$500,"2012")</f>
        <v>0</v>
      </c>
      <c r="M246" s="295">
        <f>SUMIFS('7.  Persistence Report'!BA$27:BA$500,'7.  Persistence Report'!$D$27:$D$500,$B246,'7.  Persistence Report'!$C$27:$C$500,"Pre-2011 Programs Completed in 2011",'7.  Persistence Report'!$J$27:$J$500,"&lt;&gt;Adjustment",'7.  Persistence Report'!$H$27:$H$500,"2012")</f>
        <v>0</v>
      </c>
      <c r="N246" s="295">
        <v>0</v>
      </c>
      <c r="O246" s="295">
        <f>SUMIFS('7.  Persistence Report'!M$27:M$500,'7.  Persistence Report'!$D$27:$D$500,$B246,'7.  Persistence Report'!$C$27:$C$500,"Pre-2011 Programs Completed in 2011",'7.  Persistence Report'!$J$27:$J$500,"&lt;&gt;Adjustment",'7.  Persistence Report'!$H$27:$H$500,"2012")</f>
        <v>0</v>
      </c>
      <c r="P246" s="295">
        <f>SUMIFS('7.  Persistence Report'!N$27:N$500,'7.  Persistence Report'!$D$27:$D$500,$B246,'7.  Persistence Report'!$C$27:$C$500,"Pre-2011 Programs Completed in 2011",'7.  Persistence Report'!$J$27:$J$500,"&lt;&gt;Adjustment",'7.  Persistence Report'!$H$27:$H$500,"2012")</f>
        <v>0</v>
      </c>
      <c r="Q246" s="295">
        <f>SUMIFS('7.  Persistence Report'!O$27:O$500,'7.  Persistence Report'!$D$27:$D$500,$B246,'7.  Persistence Report'!$C$27:$C$500,"Pre-2011 Programs Completed in 2011",'7.  Persistence Report'!$J$27:$J$500,"&lt;&gt;Adjustment",'7.  Persistence Report'!$H$27:$H$500,"2012")</f>
        <v>0</v>
      </c>
      <c r="R246" s="295">
        <f>SUMIFS('7.  Persistence Report'!P$27:P$500,'7.  Persistence Report'!$D$27:$D$500,$B246,'7.  Persistence Report'!$C$27:$C$500,"Pre-2011 Programs Completed in 2011",'7.  Persistence Report'!$J$27:$J$500,"&lt;&gt;Adjustment",'7.  Persistence Report'!$H$27:$H$500,"2012")</f>
        <v>0</v>
      </c>
      <c r="S246" s="295">
        <f>SUMIFS('7.  Persistence Report'!Q$27:Q$500,'7.  Persistence Report'!$D$27:$D$500,$B246,'7.  Persistence Report'!$C$27:$C$500,"Pre-2011 Programs Completed in 2011",'7.  Persistence Report'!$J$27:$J$500,"&lt;&gt;Adjustment",'7.  Persistence Report'!$H$27:$H$500,"2012")</f>
        <v>0</v>
      </c>
      <c r="T246" s="295">
        <f>SUMIFS('7.  Persistence Report'!R$27:R$500,'7.  Persistence Report'!$D$27:$D$500,$B246,'7.  Persistence Report'!$C$27:$C$500,"Pre-2011 Programs Completed in 2011",'7.  Persistence Report'!$J$27:$J$500,"&lt;&gt;Adjustment",'7.  Persistence Report'!$H$27:$H$500,"2012")</f>
        <v>0</v>
      </c>
      <c r="U246" s="295">
        <f>SUMIFS('7.  Persistence Report'!S$27:S$500,'7.  Persistence Report'!$D$27:$D$500,$B246,'7.  Persistence Report'!$C$27:$C$500,"Pre-2011 Programs Completed in 2011",'7.  Persistence Report'!$J$27:$J$500,"&lt;&gt;Adjustment",'7.  Persistence Report'!$H$27:$H$500,"2012")</f>
        <v>0</v>
      </c>
      <c r="V246" s="295">
        <f>SUMIFS('7.  Persistence Report'!T$27:T$500,'7.  Persistence Report'!$D$27:$D$500,$B246,'7.  Persistence Report'!$C$27:$C$500,"Pre-2011 Programs Completed in 2011",'7.  Persistence Report'!$J$27:$J$500,"&lt;&gt;Adjustment",'7.  Persistence Report'!$H$27:$H$500,"2012")</f>
        <v>0</v>
      </c>
      <c r="W246" s="295">
        <f>SUMIFS('7.  Persistence Report'!U$27:U$500,'7.  Persistence Report'!$D$27:$D$500,$B246,'7.  Persistence Report'!$C$27:$C$500,"Pre-2011 Programs Completed in 2011",'7.  Persistence Report'!$J$27:$J$500,"&lt;&gt;Adjustment",'7.  Persistence Report'!$H$27:$H$500,"2012")</f>
        <v>0</v>
      </c>
      <c r="X246" s="295">
        <f>SUMIFS('7.  Persistence Report'!V$27:V$500,'7.  Persistence Report'!$D$27:$D$500,$B246,'7.  Persistence Report'!$C$27:$C$500,"Pre-2011 Programs Completed in 2011",'7.  Persistence Report'!$J$27:$J$500,"&lt;&gt;Adjustment",'7.  Persistence Report'!$H$27:$H$500,"2012")</f>
        <v>0</v>
      </c>
      <c r="Y246" s="410">
        <f>+Y375</f>
        <v>0</v>
      </c>
      <c r="Z246" s="410">
        <f t="shared" ref="Z246:AA246" si="126">+Z375</f>
        <v>0</v>
      </c>
      <c r="AA246" s="410">
        <f t="shared" si="126"/>
        <v>1</v>
      </c>
      <c r="AB246" s="410"/>
      <c r="AC246" s="410"/>
      <c r="AD246" s="410"/>
      <c r="AE246" s="410"/>
      <c r="AF246" s="410"/>
      <c r="AG246" s="410"/>
      <c r="AH246" s="410"/>
      <c r="AI246" s="410"/>
      <c r="AJ246" s="410"/>
      <c r="AK246" s="410"/>
      <c r="AL246" s="410"/>
      <c r="AM246" s="296">
        <f>SUM(Y246:AL246)</f>
        <v>1</v>
      </c>
    </row>
    <row r="247" spans="1:39" s="283" customFormat="1" ht="15.5" outlineLevel="1">
      <c r="A247" s="508"/>
      <c r="B247" s="324" t="s">
        <v>244</v>
      </c>
      <c r="C247" s="291" t="s">
        <v>163</v>
      </c>
      <c r="D247" s="295">
        <f>SUMIFS('7.  Persistence Report'!AR$27:AR$500,'7.  Persistence Report'!$D$27:$D$500,$B246,'7.  Persistence Report'!$C$27:$C$500,"Pre-2011 Programs Completed in 2011",'7.  Persistence Report'!$J$27:$J$500,"Adjustment",'7.  Persistence Report'!$H$27:$H$500,"2012")</f>
        <v>0</v>
      </c>
      <c r="E247" s="295">
        <f>SUMIFS('7.  Persistence Report'!AS$27:AS$500,'7.  Persistence Report'!$D$27:$D$500,$B246,'7.  Persistence Report'!$C$27:$C$500,"Pre-2011 Programs Completed in 2011",'7.  Persistence Report'!$J$27:$J$500,"Adjustment",'7.  Persistence Report'!$H$27:$H$500,"2012")</f>
        <v>0</v>
      </c>
      <c r="F247" s="295">
        <f>SUMIFS('7.  Persistence Report'!AT$27:AT$500,'7.  Persistence Report'!$D$27:$D$500,$B246,'7.  Persistence Report'!$C$27:$C$500,"Pre-2011 Programs Completed in 2011",'7.  Persistence Report'!$J$27:$J$500,"Adjustment",'7.  Persistence Report'!$H$27:$H$500,"2012")</f>
        <v>0</v>
      </c>
      <c r="G247" s="295">
        <f>SUMIFS('7.  Persistence Report'!AU$27:AU$500,'7.  Persistence Report'!$D$27:$D$500,$B246,'7.  Persistence Report'!$C$27:$C$500,"Pre-2011 Programs Completed in 2011",'7.  Persistence Report'!$J$27:$J$500,"Adjustment",'7.  Persistence Report'!$H$27:$H$500,"2012")</f>
        <v>0</v>
      </c>
      <c r="H247" s="295">
        <f>SUMIFS('7.  Persistence Report'!AV$27:AV$500,'7.  Persistence Report'!$D$27:$D$500,$B246,'7.  Persistence Report'!$C$27:$C$500,"Pre-2011 Programs Completed in 2011",'7.  Persistence Report'!$J$27:$J$500,"Adjustment",'7.  Persistence Report'!$H$27:$H$500,"2012")</f>
        <v>0</v>
      </c>
      <c r="I247" s="295">
        <f>SUMIFS('7.  Persistence Report'!AW$27:AW$500,'7.  Persistence Report'!$D$27:$D$500,$B246,'7.  Persistence Report'!$C$27:$C$500,"Pre-2011 Programs Completed in 2011",'7.  Persistence Report'!$J$27:$J$500,"Adjustment",'7.  Persistence Report'!$H$27:$H$500,"2012")</f>
        <v>0</v>
      </c>
      <c r="J247" s="295">
        <f>SUMIFS('7.  Persistence Report'!AX$27:AX$500,'7.  Persistence Report'!$D$27:$D$500,$B246,'7.  Persistence Report'!$C$27:$C$500,"Pre-2011 Programs Completed in 2011",'7.  Persistence Report'!$J$27:$J$500,"Adjustment",'7.  Persistence Report'!$H$27:$H$500,"2012")</f>
        <v>0</v>
      </c>
      <c r="K247" s="295">
        <f>SUMIFS('7.  Persistence Report'!AY$27:AY$500,'7.  Persistence Report'!$D$27:$D$500,$B246,'7.  Persistence Report'!$C$27:$C$500,"Pre-2011 Programs Completed in 2011",'7.  Persistence Report'!$J$27:$J$500,"Adjustment",'7.  Persistence Report'!$H$27:$H$500,"2012")</f>
        <v>0</v>
      </c>
      <c r="L247" s="295">
        <f>SUMIFS('7.  Persistence Report'!AZ$27:AZ$500,'7.  Persistence Report'!$D$27:$D$500,$B246,'7.  Persistence Report'!$C$27:$C$500,"Pre-2011 Programs Completed in 2011",'7.  Persistence Report'!$J$27:$J$500,"Adjustment",'7.  Persistence Report'!$H$27:$H$500,"2012")</f>
        <v>0</v>
      </c>
      <c r="M247" s="295">
        <f>SUMIFS('7.  Persistence Report'!BA$27:BA$500,'7.  Persistence Report'!$D$27:$D$500,$B246,'7.  Persistence Report'!$C$27:$C$500,"Pre-2011 Programs Completed in 2011",'7.  Persistence Report'!$J$27:$J$500,"Adjustment",'7.  Persistence Report'!$H$27:$H$500,"2012")</f>
        <v>0</v>
      </c>
      <c r="N247" s="295">
        <f>N246</f>
        <v>0</v>
      </c>
      <c r="O247" s="295">
        <f>SUMIFS('7.  Persistence Report'!M$27:M$500,'7.  Persistence Report'!$D$27:$D$500,$B246,'7.  Persistence Report'!$C$27:$C$500,"Pre-2011 Programs Completed in 2011",'7.  Persistence Report'!$J$27:$J$500,"Adjustment",'7.  Persistence Report'!$H$27:$H$500,"2012")</f>
        <v>0</v>
      </c>
      <c r="P247" s="295">
        <f>SUMIFS('7.  Persistence Report'!N$27:N$500,'7.  Persistence Report'!$D$27:$D$500,$B246,'7.  Persistence Report'!$C$27:$C$500,"Pre-2011 Programs Completed in 2011",'7.  Persistence Report'!$J$27:$J$500,"Adjustment",'7.  Persistence Report'!$H$27:$H$500,"2012")</f>
        <v>0</v>
      </c>
      <c r="Q247" s="295">
        <f>SUMIFS('7.  Persistence Report'!O$27:O$500,'7.  Persistence Report'!$D$27:$D$500,$B246,'7.  Persistence Report'!$C$27:$C$500,"Pre-2011 Programs Completed in 2011",'7.  Persistence Report'!$J$27:$J$500,"Adjustment",'7.  Persistence Report'!$H$27:$H$500,"2012")</f>
        <v>0</v>
      </c>
      <c r="R247" s="295">
        <f>SUMIFS('7.  Persistence Report'!P$27:P$500,'7.  Persistence Report'!$D$27:$D$500,$B246,'7.  Persistence Report'!$C$27:$C$500,"Pre-2011 Programs Completed in 2011",'7.  Persistence Report'!$J$27:$J$500,"Adjustment",'7.  Persistence Report'!$H$27:$H$500,"2012")</f>
        <v>0</v>
      </c>
      <c r="S247" s="295">
        <f>SUMIFS('7.  Persistence Report'!Q$27:Q$500,'7.  Persistence Report'!$D$27:$D$500,$B246,'7.  Persistence Report'!$C$27:$C$500,"Pre-2011 Programs Completed in 2011",'7.  Persistence Report'!$J$27:$J$500,"Adjustment",'7.  Persistence Report'!$H$27:$H$500,"2012")</f>
        <v>0</v>
      </c>
      <c r="T247" s="295">
        <f>SUMIFS('7.  Persistence Report'!R$27:R$500,'7.  Persistence Report'!$D$27:$D$500,$B246,'7.  Persistence Report'!$C$27:$C$500,"Pre-2011 Programs Completed in 2011",'7.  Persistence Report'!$J$27:$J$500,"Adjustment",'7.  Persistence Report'!$H$27:$H$500,"2012")</f>
        <v>0</v>
      </c>
      <c r="U247" s="295">
        <f>SUMIFS('7.  Persistence Report'!S$27:S$500,'7.  Persistence Report'!$D$27:$D$500,$B246,'7.  Persistence Report'!$C$27:$C$500,"Pre-2011 Programs Completed in 2011",'7.  Persistence Report'!$J$27:$J$500,"Adjustment",'7.  Persistence Report'!$H$27:$H$500,"2012")</f>
        <v>0</v>
      </c>
      <c r="V247" s="295">
        <f>SUMIFS('7.  Persistence Report'!T$27:T$500,'7.  Persistence Report'!$D$27:$D$500,$B246,'7.  Persistence Report'!$C$27:$C$500,"Pre-2011 Programs Completed in 2011",'7.  Persistence Report'!$J$27:$J$500,"Adjustment",'7.  Persistence Report'!$H$27:$H$500,"2012")</f>
        <v>0</v>
      </c>
      <c r="W247" s="295">
        <f>SUMIFS('7.  Persistence Report'!U$27:U$500,'7.  Persistence Report'!$D$27:$D$500,$B246,'7.  Persistence Report'!$C$27:$C$500,"Pre-2011 Programs Completed in 2011",'7.  Persistence Report'!$J$27:$J$500,"Adjustment",'7.  Persistence Report'!$H$27:$H$500,"2012")</f>
        <v>0</v>
      </c>
      <c r="X247" s="295">
        <f>SUMIFS('7.  Persistence Report'!V$27:V$500,'7.  Persistence Report'!$D$27:$D$500,$B246,'7.  Persistence Report'!$C$27:$C$500,"Pre-2011 Programs Completed in 2011",'7.  Persistence Report'!$J$27:$J$500,"Adjustment",'7.  Persistence Report'!$H$27:$H$500,"2012")</f>
        <v>0</v>
      </c>
      <c r="Y247" s="411">
        <f>Y246</f>
        <v>0</v>
      </c>
      <c r="Z247" s="411">
        <f t="shared" ref="Z247:AL247" si="127">Z246</f>
        <v>0</v>
      </c>
      <c r="AA247" s="411">
        <f t="shared" si="127"/>
        <v>1</v>
      </c>
      <c r="AB247" s="411">
        <f t="shared" si="127"/>
        <v>0</v>
      </c>
      <c r="AC247" s="411">
        <f t="shared" si="127"/>
        <v>0</v>
      </c>
      <c r="AD247" s="411">
        <f t="shared" si="127"/>
        <v>0</v>
      </c>
      <c r="AE247" s="411">
        <f t="shared" si="127"/>
        <v>0</v>
      </c>
      <c r="AF247" s="411">
        <f t="shared" si="127"/>
        <v>0</v>
      </c>
      <c r="AG247" s="411">
        <f t="shared" si="127"/>
        <v>0</v>
      </c>
      <c r="AH247" s="411">
        <f t="shared" si="127"/>
        <v>0</v>
      </c>
      <c r="AI247" s="411">
        <f t="shared" si="127"/>
        <v>0</v>
      </c>
      <c r="AJ247" s="411">
        <f t="shared" si="127"/>
        <v>0</v>
      </c>
      <c r="AK247" s="411">
        <f t="shared" si="127"/>
        <v>0</v>
      </c>
      <c r="AL247" s="411">
        <f t="shared" si="127"/>
        <v>0</v>
      </c>
      <c r="AM247" s="504"/>
    </row>
    <row r="248" spans="1:39" s="283" customFormat="1" ht="15.5" outlineLevel="1">
      <c r="A248" s="508"/>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5" outlineLevel="1">
      <c r="A249" s="508">
        <v>32</v>
      </c>
      <c r="B249" s="324" t="s">
        <v>492</v>
      </c>
      <c r="C249" s="291" t="s">
        <v>25</v>
      </c>
      <c r="D249" s="295">
        <f>SUMIFS('7.  Persistence Report'!AR$27:AR$500,'7.  Persistence Report'!$D$27:$D$500,$B249,'7.  Persistence Report'!$C$27:$C$500,"Pre-2011 Programs Completed in 2011",'7.  Persistence Report'!$J$27:$J$500,"&lt;&gt;Adjustment",'7.  Persistence Report'!$H$27:$H$500,"2012")</f>
        <v>0</v>
      </c>
      <c r="E249" s="295">
        <f>SUMIFS('7.  Persistence Report'!AS$27:AS$500,'7.  Persistence Report'!$D$27:$D$500,$B249,'7.  Persistence Report'!$C$27:$C$500,"Pre-2011 Programs Completed in 2011",'7.  Persistence Report'!$J$27:$J$500,"&lt;&gt;Adjustment",'7.  Persistence Report'!$H$27:$H$500,"2012")</f>
        <v>0</v>
      </c>
      <c r="F249" s="295">
        <f>SUMIFS('7.  Persistence Report'!AT$27:AT$500,'7.  Persistence Report'!$D$27:$D$500,$B249,'7.  Persistence Report'!$C$27:$C$500,"Pre-2011 Programs Completed in 2011",'7.  Persistence Report'!$J$27:$J$500,"&lt;&gt;Adjustment",'7.  Persistence Report'!$H$27:$H$500,"2012")</f>
        <v>0</v>
      </c>
      <c r="G249" s="295">
        <f>SUMIFS('7.  Persistence Report'!AU$27:AU$500,'7.  Persistence Report'!$D$27:$D$500,$B249,'7.  Persistence Report'!$C$27:$C$500,"Pre-2011 Programs Completed in 2011",'7.  Persistence Report'!$J$27:$J$500,"&lt;&gt;Adjustment",'7.  Persistence Report'!$H$27:$H$500,"2012")</f>
        <v>0</v>
      </c>
      <c r="H249" s="295">
        <f>SUMIFS('7.  Persistence Report'!AV$27:AV$500,'7.  Persistence Report'!$D$27:$D$500,$B249,'7.  Persistence Report'!$C$27:$C$500,"Pre-2011 Programs Completed in 2011",'7.  Persistence Report'!$J$27:$J$500,"&lt;&gt;Adjustment",'7.  Persistence Report'!$H$27:$H$500,"2012")</f>
        <v>0</v>
      </c>
      <c r="I249" s="295">
        <f>SUMIFS('7.  Persistence Report'!AW$27:AW$500,'7.  Persistence Report'!$D$27:$D$500,$B249,'7.  Persistence Report'!$C$27:$C$500,"Pre-2011 Programs Completed in 2011",'7.  Persistence Report'!$J$27:$J$500,"&lt;&gt;Adjustment",'7.  Persistence Report'!$H$27:$H$500,"2012")</f>
        <v>0</v>
      </c>
      <c r="J249" s="295">
        <f>SUMIFS('7.  Persistence Report'!AX$27:AX$500,'7.  Persistence Report'!$D$27:$D$500,$B249,'7.  Persistence Report'!$C$27:$C$500,"Pre-2011 Programs Completed in 2011",'7.  Persistence Report'!$J$27:$J$500,"&lt;&gt;Adjustment",'7.  Persistence Report'!$H$27:$H$500,"2012")</f>
        <v>0</v>
      </c>
      <c r="K249" s="295">
        <f>SUMIFS('7.  Persistence Report'!AY$27:AY$500,'7.  Persistence Report'!$D$27:$D$500,$B249,'7.  Persistence Report'!$C$27:$C$500,"Pre-2011 Programs Completed in 2011",'7.  Persistence Report'!$J$27:$J$500,"&lt;&gt;Adjustment",'7.  Persistence Report'!$H$27:$H$500,"2012")</f>
        <v>0</v>
      </c>
      <c r="L249" s="295">
        <f>SUMIFS('7.  Persistence Report'!AZ$27:AZ$500,'7.  Persistence Report'!$D$27:$D$500,$B249,'7.  Persistence Report'!$C$27:$C$500,"Pre-2011 Programs Completed in 2011",'7.  Persistence Report'!$J$27:$J$500,"&lt;&gt;Adjustment",'7.  Persistence Report'!$H$27:$H$500,"2012")</f>
        <v>0</v>
      </c>
      <c r="M249" s="295">
        <f>SUMIFS('7.  Persistence Report'!BA$27:BA$500,'7.  Persistence Report'!$D$27:$D$500,$B249,'7.  Persistence Report'!$C$27:$C$500,"Pre-2011 Programs Completed in 2011",'7.  Persistence Report'!$J$27:$J$500,"&lt;&gt;Adjustment",'7.  Persistence Report'!$H$27:$H$500,"2012")</f>
        <v>0</v>
      </c>
      <c r="N249" s="295">
        <v>0</v>
      </c>
      <c r="O249" s="295">
        <f>SUMIFS('7.  Persistence Report'!M$27:M$500,'7.  Persistence Report'!$D$27:$D$500,$B249,'7.  Persistence Report'!$C$27:$C$500,"Pre-2011 Programs Completed in 2011",'7.  Persistence Report'!$J$27:$J$500,"&lt;&gt;Adjustment",'7.  Persistence Report'!$H$27:$H$500,"2012")</f>
        <v>0</v>
      </c>
      <c r="P249" s="295">
        <f>SUMIFS('7.  Persistence Report'!N$27:N$500,'7.  Persistence Report'!$D$27:$D$500,$B249,'7.  Persistence Report'!$C$27:$C$500,"Pre-2011 Programs Completed in 2011",'7.  Persistence Report'!$J$27:$J$500,"&lt;&gt;Adjustment",'7.  Persistence Report'!$H$27:$H$500,"2012")</f>
        <v>0</v>
      </c>
      <c r="Q249" s="295">
        <f>SUMIFS('7.  Persistence Report'!O$27:O$500,'7.  Persistence Report'!$D$27:$D$500,$B249,'7.  Persistence Report'!$C$27:$C$500,"Pre-2011 Programs Completed in 2011",'7.  Persistence Report'!$J$27:$J$500,"&lt;&gt;Adjustment",'7.  Persistence Report'!$H$27:$H$500,"2012")</f>
        <v>0</v>
      </c>
      <c r="R249" s="295">
        <f>SUMIFS('7.  Persistence Report'!P$27:P$500,'7.  Persistence Report'!$D$27:$D$500,$B249,'7.  Persistence Report'!$C$27:$C$500,"Pre-2011 Programs Completed in 2011",'7.  Persistence Report'!$J$27:$J$500,"&lt;&gt;Adjustment",'7.  Persistence Report'!$H$27:$H$500,"2012")</f>
        <v>0</v>
      </c>
      <c r="S249" s="295">
        <f>SUMIFS('7.  Persistence Report'!Q$27:Q$500,'7.  Persistence Report'!$D$27:$D$500,$B249,'7.  Persistence Report'!$C$27:$C$500,"Pre-2011 Programs Completed in 2011",'7.  Persistence Report'!$J$27:$J$500,"&lt;&gt;Adjustment",'7.  Persistence Report'!$H$27:$H$500,"2012")</f>
        <v>0</v>
      </c>
      <c r="T249" s="295">
        <f>SUMIFS('7.  Persistence Report'!R$27:R$500,'7.  Persistence Report'!$D$27:$D$500,$B249,'7.  Persistence Report'!$C$27:$C$500,"Pre-2011 Programs Completed in 2011",'7.  Persistence Report'!$J$27:$J$500,"&lt;&gt;Adjustment",'7.  Persistence Report'!$H$27:$H$500,"2012")</f>
        <v>0</v>
      </c>
      <c r="U249" s="295">
        <f>SUMIFS('7.  Persistence Report'!S$27:S$500,'7.  Persistence Report'!$D$27:$D$500,$B249,'7.  Persistence Report'!$C$27:$C$500,"Pre-2011 Programs Completed in 2011",'7.  Persistence Report'!$J$27:$J$500,"&lt;&gt;Adjustment",'7.  Persistence Report'!$H$27:$H$500,"2012")</f>
        <v>0</v>
      </c>
      <c r="V249" s="295">
        <f>SUMIFS('7.  Persistence Report'!T$27:T$500,'7.  Persistence Report'!$D$27:$D$500,$B249,'7.  Persistence Report'!$C$27:$C$500,"Pre-2011 Programs Completed in 2011",'7.  Persistence Report'!$J$27:$J$500,"&lt;&gt;Adjustment",'7.  Persistence Report'!$H$27:$H$500,"2012")</f>
        <v>0</v>
      </c>
      <c r="W249" s="295">
        <f>SUMIFS('7.  Persistence Report'!U$27:U$500,'7.  Persistence Report'!$D$27:$D$500,$B249,'7.  Persistence Report'!$C$27:$C$500,"Pre-2011 Programs Completed in 2011",'7.  Persistence Report'!$J$27:$J$500,"&lt;&gt;Adjustment",'7.  Persistence Report'!$H$27:$H$500,"2012")</f>
        <v>0</v>
      </c>
      <c r="X249" s="295">
        <f>SUMIFS('7.  Persistence Report'!V$27:V$500,'7.  Persistence Report'!$D$27:$D$500,$B249,'7.  Persistence Report'!$C$27:$C$500,"Pre-2011 Programs Completed in 2011",'7.  Persistence Report'!$J$27:$J$500,"&lt;&gt;Adjustment",'7.  Persistence Report'!$H$27:$H$500,"2012")</f>
        <v>0</v>
      </c>
      <c r="Y249" s="410">
        <f>+Y378</f>
        <v>0</v>
      </c>
      <c r="Z249" s="410">
        <f t="shared" ref="Z249:AA249" si="128">+Z378</f>
        <v>0</v>
      </c>
      <c r="AA249" s="410">
        <f t="shared" si="128"/>
        <v>1</v>
      </c>
      <c r="AB249" s="410"/>
      <c r="AC249" s="410"/>
      <c r="AD249" s="410"/>
      <c r="AE249" s="410"/>
      <c r="AF249" s="410"/>
      <c r="AG249" s="410"/>
      <c r="AH249" s="410"/>
      <c r="AI249" s="410"/>
      <c r="AJ249" s="410"/>
      <c r="AK249" s="410"/>
      <c r="AL249" s="410"/>
      <c r="AM249" s="296">
        <f>SUM(Y249:AL249)</f>
        <v>1</v>
      </c>
    </row>
    <row r="250" spans="1:39" s="283" customFormat="1" ht="15.5" outlineLevel="1">
      <c r="A250" s="508"/>
      <c r="B250" s="324" t="s">
        <v>244</v>
      </c>
      <c r="C250" s="291" t="s">
        <v>163</v>
      </c>
      <c r="D250" s="295">
        <f>SUMIFS('7.  Persistence Report'!AR$27:AR$500,'7.  Persistence Report'!$D$27:$D$500,$B249,'7.  Persistence Report'!$C$27:$C$500,"Pre-2011 Programs Completed in 2011",'7.  Persistence Report'!$J$27:$J$500,"Adjustment",'7.  Persistence Report'!$H$27:$H$500,"2012")</f>
        <v>0</v>
      </c>
      <c r="E250" s="295">
        <f>SUMIFS('7.  Persistence Report'!AS$27:AS$500,'7.  Persistence Report'!$D$27:$D$500,$B249,'7.  Persistence Report'!$C$27:$C$500,"Pre-2011 Programs Completed in 2011",'7.  Persistence Report'!$J$27:$J$500,"Adjustment",'7.  Persistence Report'!$H$27:$H$500,"2012")</f>
        <v>0</v>
      </c>
      <c r="F250" s="295">
        <f>SUMIFS('7.  Persistence Report'!AT$27:AT$500,'7.  Persistence Report'!$D$27:$D$500,$B249,'7.  Persistence Report'!$C$27:$C$500,"Pre-2011 Programs Completed in 2011",'7.  Persistence Report'!$J$27:$J$500,"Adjustment",'7.  Persistence Report'!$H$27:$H$500,"2012")</f>
        <v>0</v>
      </c>
      <c r="G250" s="295">
        <f>SUMIFS('7.  Persistence Report'!AU$27:AU$500,'7.  Persistence Report'!$D$27:$D$500,$B249,'7.  Persistence Report'!$C$27:$C$500,"Pre-2011 Programs Completed in 2011",'7.  Persistence Report'!$J$27:$J$500,"Adjustment",'7.  Persistence Report'!$H$27:$H$500,"2012")</f>
        <v>0</v>
      </c>
      <c r="H250" s="295">
        <f>SUMIFS('7.  Persistence Report'!AV$27:AV$500,'7.  Persistence Report'!$D$27:$D$500,$B249,'7.  Persistence Report'!$C$27:$C$500,"Pre-2011 Programs Completed in 2011",'7.  Persistence Report'!$J$27:$J$500,"Adjustment",'7.  Persistence Report'!$H$27:$H$500,"2012")</f>
        <v>0</v>
      </c>
      <c r="I250" s="295">
        <f>SUMIFS('7.  Persistence Report'!AW$27:AW$500,'7.  Persistence Report'!$D$27:$D$500,$B249,'7.  Persistence Report'!$C$27:$C$500,"Pre-2011 Programs Completed in 2011",'7.  Persistence Report'!$J$27:$J$500,"Adjustment",'7.  Persistence Report'!$H$27:$H$500,"2012")</f>
        <v>0</v>
      </c>
      <c r="J250" s="295">
        <f>SUMIFS('7.  Persistence Report'!AX$27:AX$500,'7.  Persistence Report'!$D$27:$D$500,$B249,'7.  Persistence Report'!$C$27:$C$500,"Pre-2011 Programs Completed in 2011",'7.  Persistence Report'!$J$27:$J$500,"Adjustment",'7.  Persistence Report'!$H$27:$H$500,"2012")</f>
        <v>0</v>
      </c>
      <c r="K250" s="295">
        <f>SUMIFS('7.  Persistence Report'!AY$27:AY$500,'7.  Persistence Report'!$D$27:$D$500,$B249,'7.  Persistence Report'!$C$27:$C$500,"Pre-2011 Programs Completed in 2011",'7.  Persistence Report'!$J$27:$J$500,"Adjustment",'7.  Persistence Report'!$H$27:$H$500,"2012")</f>
        <v>0</v>
      </c>
      <c r="L250" s="295">
        <f>SUMIFS('7.  Persistence Report'!AZ$27:AZ$500,'7.  Persistence Report'!$D$27:$D$500,$B249,'7.  Persistence Report'!$C$27:$C$500,"Pre-2011 Programs Completed in 2011",'7.  Persistence Report'!$J$27:$J$500,"Adjustment",'7.  Persistence Report'!$H$27:$H$500,"2012")</f>
        <v>0</v>
      </c>
      <c r="M250" s="295">
        <f>SUMIFS('7.  Persistence Report'!BA$27:BA$500,'7.  Persistence Report'!$D$27:$D$500,$B249,'7.  Persistence Report'!$C$27:$C$500,"Pre-2011 Programs Completed in 2011",'7.  Persistence Report'!$J$27:$J$500,"Adjustment",'7.  Persistence Report'!$H$27:$H$500,"2012")</f>
        <v>0</v>
      </c>
      <c r="N250" s="295">
        <f>N249</f>
        <v>0</v>
      </c>
      <c r="O250" s="295">
        <f>SUMIFS('7.  Persistence Report'!M$27:M$500,'7.  Persistence Report'!$D$27:$D$500,$B249,'7.  Persistence Report'!$C$27:$C$500,"Pre-2011 Programs Completed in 2011",'7.  Persistence Report'!$J$27:$J$500,"Adjustment",'7.  Persistence Report'!$H$27:$H$500,"2012")</f>
        <v>0</v>
      </c>
      <c r="P250" s="295">
        <f>SUMIFS('7.  Persistence Report'!N$27:N$500,'7.  Persistence Report'!$D$27:$D$500,$B249,'7.  Persistence Report'!$C$27:$C$500,"Pre-2011 Programs Completed in 2011",'7.  Persistence Report'!$J$27:$J$500,"Adjustment",'7.  Persistence Report'!$H$27:$H$500,"2012")</f>
        <v>0</v>
      </c>
      <c r="Q250" s="295">
        <f>SUMIFS('7.  Persistence Report'!O$27:O$500,'7.  Persistence Report'!$D$27:$D$500,$B249,'7.  Persistence Report'!$C$27:$C$500,"Pre-2011 Programs Completed in 2011",'7.  Persistence Report'!$J$27:$J$500,"Adjustment",'7.  Persistence Report'!$H$27:$H$500,"2012")</f>
        <v>0</v>
      </c>
      <c r="R250" s="295">
        <f>SUMIFS('7.  Persistence Report'!P$27:P$500,'7.  Persistence Report'!$D$27:$D$500,$B249,'7.  Persistence Report'!$C$27:$C$500,"Pre-2011 Programs Completed in 2011",'7.  Persistence Report'!$J$27:$J$500,"Adjustment",'7.  Persistence Report'!$H$27:$H$500,"2012")</f>
        <v>0</v>
      </c>
      <c r="S250" s="295">
        <f>SUMIFS('7.  Persistence Report'!Q$27:Q$500,'7.  Persistence Report'!$D$27:$D$500,$B249,'7.  Persistence Report'!$C$27:$C$500,"Pre-2011 Programs Completed in 2011",'7.  Persistence Report'!$J$27:$J$500,"Adjustment",'7.  Persistence Report'!$H$27:$H$500,"2012")</f>
        <v>0</v>
      </c>
      <c r="T250" s="295">
        <f>SUMIFS('7.  Persistence Report'!R$27:R$500,'7.  Persistence Report'!$D$27:$D$500,$B249,'7.  Persistence Report'!$C$27:$C$500,"Pre-2011 Programs Completed in 2011",'7.  Persistence Report'!$J$27:$J$500,"Adjustment",'7.  Persistence Report'!$H$27:$H$500,"2012")</f>
        <v>0</v>
      </c>
      <c r="U250" s="295">
        <f>SUMIFS('7.  Persistence Report'!S$27:S$500,'7.  Persistence Report'!$D$27:$D$500,$B249,'7.  Persistence Report'!$C$27:$C$500,"Pre-2011 Programs Completed in 2011",'7.  Persistence Report'!$J$27:$J$500,"Adjustment",'7.  Persistence Report'!$H$27:$H$500,"2012")</f>
        <v>0</v>
      </c>
      <c r="V250" s="295">
        <f>SUMIFS('7.  Persistence Report'!T$27:T$500,'7.  Persistence Report'!$D$27:$D$500,$B249,'7.  Persistence Report'!$C$27:$C$500,"Pre-2011 Programs Completed in 2011",'7.  Persistence Report'!$J$27:$J$500,"Adjustment",'7.  Persistence Report'!$H$27:$H$500,"2012")</f>
        <v>0</v>
      </c>
      <c r="W250" s="295">
        <f>SUMIFS('7.  Persistence Report'!U$27:U$500,'7.  Persistence Report'!$D$27:$D$500,$B249,'7.  Persistence Report'!$C$27:$C$500,"Pre-2011 Programs Completed in 2011",'7.  Persistence Report'!$J$27:$J$500,"Adjustment",'7.  Persistence Report'!$H$27:$H$500,"2012")</f>
        <v>0</v>
      </c>
      <c r="X250" s="295">
        <f>SUMIFS('7.  Persistence Report'!V$27:V$500,'7.  Persistence Report'!$D$27:$D$500,$B249,'7.  Persistence Report'!$C$27:$C$500,"Pre-2011 Programs Completed in 2011",'7.  Persistence Report'!$J$27:$J$500,"Adjustment",'7.  Persistence Report'!$H$27:$H$500,"2012")</f>
        <v>0</v>
      </c>
      <c r="Y250" s="411">
        <f>Y249</f>
        <v>0</v>
      </c>
      <c r="Z250" s="411">
        <f t="shared" ref="Z250:AL250" si="129">Z249</f>
        <v>0</v>
      </c>
      <c r="AA250" s="411">
        <f t="shared" si="129"/>
        <v>1</v>
      </c>
      <c r="AB250" s="411">
        <f t="shared" si="129"/>
        <v>0</v>
      </c>
      <c r="AC250" s="411">
        <f t="shared" si="129"/>
        <v>0</v>
      </c>
      <c r="AD250" s="411">
        <f t="shared" si="129"/>
        <v>0</v>
      </c>
      <c r="AE250" s="411">
        <f t="shared" si="129"/>
        <v>0</v>
      </c>
      <c r="AF250" s="411">
        <f t="shared" si="129"/>
        <v>0</v>
      </c>
      <c r="AG250" s="411">
        <f t="shared" si="129"/>
        <v>0</v>
      </c>
      <c r="AH250" s="411">
        <f t="shared" si="129"/>
        <v>0</v>
      </c>
      <c r="AI250" s="411">
        <f t="shared" si="129"/>
        <v>0</v>
      </c>
      <c r="AJ250" s="411">
        <f t="shared" si="129"/>
        <v>0</v>
      </c>
      <c r="AK250" s="411">
        <f t="shared" si="129"/>
        <v>0</v>
      </c>
      <c r="AL250" s="411">
        <f t="shared" si="129"/>
        <v>0</v>
      </c>
      <c r="AM250" s="504"/>
    </row>
    <row r="251" spans="1:39" s="283" customFormat="1" ht="15.5" outlineLevel="1">
      <c r="A251" s="508"/>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5" outlineLevel="1">
      <c r="A252" s="508">
        <v>33</v>
      </c>
      <c r="B252" s="324" t="s">
        <v>493</v>
      </c>
      <c r="C252" s="291" t="s">
        <v>25</v>
      </c>
      <c r="D252" s="295">
        <f>SUMIFS('7.  Persistence Report'!AR$27:AR$500,'7.  Persistence Report'!$D$27:$D$500,$B252,'7.  Persistence Report'!$C$27:$C$500,"Pre-2011 Programs Completed in 2011",'7.  Persistence Report'!$J$27:$J$500,"&lt;&gt;Adjustment",'7.  Persistence Report'!$H$27:$H$500,"2012")</f>
        <v>0</v>
      </c>
      <c r="E252" s="295">
        <f>SUMIFS('7.  Persistence Report'!AS$27:AS$500,'7.  Persistence Report'!$D$27:$D$500,$B252,'7.  Persistence Report'!$C$27:$C$500,"Pre-2011 Programs Completed in 2011",'7.  Persistence Report'!$J$27:$J$500,"&lt;&gt;Adjustment",'7.  Persistence Report'!$H$27:$H$500,"2012")</f>
        <v>0</v>
      </c>
      <c r="F252" s="295">
        <f>SUMIFS('7.  Persistence Report'!AT$27:AT$500,'7.  Persistence Report'!$D$27:$D$500,$B252,'7.  Persistence Report'!$C$27:$C$500,"Pre-2011 Programs Completed in 2011",'7.  Persistence Report'!$J$27:$J$500,"&lt;&gt;Adjustment",'7.  Persistence Report'!$H$27:$H$500,"2012")</f>
        <v>0</v>
      </c>
      <c r="G252" s="295">
        <f>SUMIFS('7.  Persistence Report'!AU$27:AU$500,'7.  Persistence Report'!$D$27:$D$500,$B252,'7.  Persistence Report'!$C$27:$C$500,"Pre-2011 Programs Completed in 2011",'7.  Persistence Report'!$J$27:$J$500,"&lt;&gt;Adjustment",'7.  Persistence Report'!$H$27:$H$500,"2012")</f>
        <v>0</v>
      </c>
      <c r="H252" s="295">
        <f>SUMIFS('7.  Persistence Report'!AV$27:AV$500,'7.  Persistence Report'!$D$27:$D$500,$B252,'7.  Persistence Report'!$C$27:$C$500,"Pre-2011 Programs Completed in 2011",'7.  Persistence Report'!$J$27:$J$500,"&lt;&gt;Adjustment",'7.  Persistence Report'!$H$27:$H$500,"2012")</f>
        <v>0</v>
      </c>
      <c r="I252" s="295">
        <f>SUMIFS('7.  Persistence Report'!AW$27:AW$500,'7.  Persistence Report'!$D$27:$D$500,$B252,'7.  Persistence Report'!$C$27:$C$500,"Pre-2011 Programs Completed in 2011",'7.  Persistence Report'!$J$27:$J$500,"&lt;&gt;Adjustment",'7.  Persistence Report'!$H$27:$H$500,"2012")</f>
        <v>0</v>
      </c>
      <c r="J252" s="295">
        <f>SUMIFS('7.  Persistence Report'!AX$27:AX$500,'7.  Persistence Report'!$D$27:$D$500,$B252,'7.  Persistence Report'!$C$27:$C$500,"Pre-2011 Programs Completed in 2011",'7.  Persistence Report'!$J$27:$J$500,"&lt;&gt;Adjustment",'7.  Persistence Report'!$H$27:$H$500,"2012")</f>
        <v>0</v>
      </c>
      <c r="K252" s="295">
        <f>SUMIFS('7.  Persistence Report'!AY$27:AY$500,'7.  Persistence Report'!$D$27:$D$500,$B252,'7.  Persistence Report'!$C$27:$C$500,"Pre-2011 Programs Completed in 2011",'7.  Persistence Report'!$J$27:$J$500,"&lt;&gt;Adjustment",'7.  Persistence Report'!$H$27:$H$500,"2012")</f>
        <v>0</v>
      </c>
      <c r="L252" s="295">
        <f>SUMIFS('7.  Persistence Report'!AZ$27:AZ$500,'7.  Persistence Report'!$D$27:$D$500,$B252,'7.  Persistence Report'!$C$27:$C$500,"Pre-2011 Programs Completed in 2011",'7.  Persistence Report'!$J$27:$J$500,"&lt;&gt;Adjustment",'7.  Persistence Report'!$H$27:$H$500,"2012")</f>
        <v>0</v>
      </c>
      <c r="M252" s="295">
        <f>SUMIFS('7.  Persistence Report'!BA$27:BA$500,'7.  Persistence Report'!$D$27:$D$500,$B252,'7.  Persistence Report'!$C$27:$C$500,"Pre-2011 Programs Completed in 2011",'7.  Persistence Report'!$J$27:$J$500,"&lt;&gt;Adjustment",'7.  Persistence Report'!$H$27:$H$500,"2012")</f>
        <v>0</v>
      </c>
      <c r="N252" s="295">
        <v>12</v>
      </c>
      <c r="O252" s="295">
        <f>SUMIFS('7.  Persistence Report'!M$27:M$500,'7.  Persistence Report'!$D$27:$D$500,$B252,'7.  Persistence Report'!$C$27:$C$500,"Pre-2011 Programs Completed in 2011",'7.  Persistence Report'!$J$27:$J$500,"&lt;&gt;Adjustment",'7.  Persistence Report'!$H$27:$H$500,"2012")</f>
        <v>0</v>
      </c>
      <c r="P252" s="295">
        <f>SUMIFS('7.  Persistence Report'!N$27:N$500,'7.  Persistence Report'!$D$27:$D$500,$B252,'7.  Persistence Report'!$C$27:$C$500,"Pre-2011 Programs Completed in 2011",'7.  Persistence Report'!$J$27:$J$500,"&lt;&gt;Adjustment",'7.  Persistence Report'!$H$27:$H$500,"2012")</f>
        <v>0</v>
      </c>
      <c r="Q252" s="295">
        <f>SUMIFS('7.  Persistence Report'!O$27:O$500,'7.  Persistence Report'!$D$27:$D$500,$B252,'7.  Persistence Report'!$C$27:$C$500,"Pre-2011 Programs Completed in 2011",'7.  Persistence Report'!$J$27:$J$500,"&lt;&gt;Adjustment",'7.  Persistence Report'!$H$27:$H$500,"2012")</f>
        <v>0</v>
      </c>
      <c r="R252" s="295">
        <f>SUMIFS('7.  Persistence Report'!P$27:P$500,'7.  Persistence Report'!$D$27:$D$500,$B252,'7.  Persistence Report'!$C$27:$C$500,"Pre-2011 Programs Completed in 2011",'7.  Persistence Report'!$J$27:$J$500,"&lt;&gt;Adjustment",'7.  Persistence Report'!$H$27:$H$500,"2012")</f>
        <v>0</v>
      </c>
      <c r="S252" s="295">
        <f>SUMIFS('7.  Persistence Report'!Q$27:Q$500,'7.  Persistence Report'!$D$27:$D$500,$B252,'7.  Persistence Report'!$C$27:$C$500,"Pre-2011 Programs Completed in 2011",'7.  Persistence Report'!$J$27:$J$500,"&lt;&gt;Adjustment",'7.  Persistence Report'!$H$27:$H$500,"2012")</f>
        <v>0</v>
      </c>
      <c r="T252" s="295">
        <f>SUMIFS('7.  Persistence Report'!R$27:R$500,'7.  Persistence Report'!$D$27:$D$500,$B252,'7.  Persistence Report'!$C$27:$C$500,"Pre-2011 Programs Completed in 2011",'7.  Persistence Report'!$J$27:$J$500,"&lt;&gt;Adjustment",'7.  Persistence Report'!$H$27:$H$500,"2012")</f>
        <v>0</v>
      </c>
      <c r="U252" s="295">
        <f>SUMIFS('7.  Persistence Report'!S$27:S$500,'7.  Persistence Report'!$D$27:$D$500,$B252,'7.  Persistence Report'!$C$27:$C$500,"Pre-2011 Programs Completed in 2011",'7.  Persistence Report'!$J$27:$J$500,"&lt;&gt;Adjustment",'7.  Persistence Report'!$H$27:$H$500,"2012")</f>
        <v>0</v>
      </c>
      <c r="V252" s="295">
        <f>SUMIFS('7.  Persistence Report'!T$27:T$500,'7.  Persistence Report'!$D$27:$D$500,$B252,'7.  Persistence Report'!$C$27:$C$500,"Pre-2011 Programs Completed in 2011",'7.  Persistence Report'!$J$27:$J$500,"&lt;&gt;Adjustment",'7.  Persistence Report'!$H$27:$H$500,"2012")</f>
        <v>0</v>
      </c>
      <c r="W252" s="295">
        <f>SUMIFS('7.  Persistence Report'!U$27:U$500,'7.  Persistence Report'!$D$27:$D$500,$B252,'7.  Persistence Report'!$C$27:$C$500,"Pre-2011 Programs Completed in 2011",'7.  Persistence Report'!$J$27:$J$500,"&lt;&gt;Adjustment",'7.  Persistence Report'!$H$27:$H$500,"2012")</f>
        <v>0</v>
      </c>
      <c r="X252" s="295">
        <f>SUMIFS('7.  Persistence Report'!V$27:V$500,'7.  Persistence Report'!$D$27:$D$500,$B252,'7.  Persistence Report'!$C$27:$C$500,"Pre-2011 Programs Completed in 2011",'7.  Persistence Report'!$J$27:$J$500,"&lt;&gt;Adjustment",'7.  Persistence Report'!$H$27:$H$500,"2012")</f>
        <v>0</v>
      </c>
      <c r="Y252" s="410">
        <f>+Y381</f>
        <v>0</v>
      </c>
      <c r="Z252" s="410">
        <f t="shared" ref="Z252:AA252" si="130">+Z381</f>
        <v>0</v>
      </c>
      <c r="AA252" s="410">
        <f t="shared" si="130"/>
        <v>1</v>
      </c>
      <c r="AB252" s="410"/>
      <c r="AC252" s="410"/>
      <c r="AD252" s="410"/>
      <c r="AE252" s="410"/>
      <c r="AF252" s="410"/>
      <c r="AG252" s="410"/>
      <c r="AH252" s="410"/>
      <c r="AI252" s="410"/>
      <c r="AJ252" s="410"/>
      <c r="AK252" s="410"/>
      <c r="AL252" s="410"/>
      <c r="AM252" s="296">
        <f>SUM(Y252:AL252)</f>
        <v>1</v>
      </c>
    </row>
    <row r="253" spans="1:39" s="283" customFormat="1" ht="15.5" outlineLevel="1">
      <c r="A253" s="508"/>
      <c r="B253" s="324" t="s">
        <v>244</v>
      </c>
      <c r="C253" s="291" t="s">
        <v>163</v>
      </c>
      <c r="D253" s="295">
        <f>SUMIFS('7.  Persistence Report'!AR$27:AR$500,'7.  Persistence Report'!$D$27:$D$500,$B252,'7.  Persistence Report'!$C$27:$C$500,"Pre-2011 Programs Completed in 2011",'7.  Persistence Report'!$J$27:$J$500,"Adjustment",'7.  Persistence Report'!$H$27:$H$500,"2012")</f>
        <v>0</v>
      </c>
      <c r="E253" s="295">
        <f>SUMIFS('7.  Persistence Report'!AS$27:AS$500,'7.  Persistence Report'!$D$27:$D$500,$B252,'7.  Persistence Report'!$C$27:$C$500,"Pre-2011 Programs Completed in 2011",'7.  Persistence Report'!$J$27:$J$500,"Adjustment",'7.  Persistence Report'!$H$27:$H$500,"2012")</f>
        <v>0</v>
      </c>
      <c r="F253" s="295">
        <f>SUMIFS('7.  Persistence Report'!AT$27:AT$500,'7.  Persistence Report'!$D$27:$D$500,$B252,'7.  Persistence Report'!$C$27:$C$500,"Pre-2011 Programs Completed in 2011",'7.  Persistence Report'!$J$27:$J$500,"Adjustment",'7.  Persistence Report'!$H$27:$H$500,"2012")</f>
        <v>0</v>
      </c>
      <c r="G253" s="295">
        <f>SUMIFS('7.  Persistence Report'!AU$27:AU$500,'7.  Persistence Report'!$D$27:$D$500,$B252,'7.  Persistence Report'!$C$27:$C$500,"Pre-2011 Programs Completed in 2011",'7.  Persistence Report'!$J$27:$J$500,"Adjustment",'7.  Persistence Report'!$H$27:$H$500,"2012")</f>
        <v>0</v>
      </c>
      <c r="H253" s="295">
        <f>SUMIFS('7.  Persistence Report'!AV$27:AV$500,'7.  Persistence Report'!$D$27:$D$500,$B252,'7.  Persistence Report'!$C$27:$C$500,"Pre-2011 Programs Completed in 2011",'7.  Persistence Report'!$J$27:$J$500,"Adjustment",'7.  Persistence Report'!$H$27:$H$500,"2012")</f>
        <v>0</v>
      </c>
      <c r="I253" s="295">
        <f>SUMIFS('7.  Persistence Report'!AW$27:AW$500,'7.  Persistence Report'!$D$27:$D$500,$B252,'7.  Persistence Report'!$C$27:$C$500,"Pre-2011 Programs Completed in 2011",'7.  Persistence Report'!$J$27:$J$500,"Adjustment",'7.  Persistence Report'!$H$27:$H$500,"2012")</f>
        <v>0</v>
      </c>
      <c r="J253" s="295">
        <f>SUMIFS('7.  Persistence Report'!AX$27:AX$500,'7.  Persistence Report'!$D$27:$D$500,$B252,'7.  Persistence Report'!$C$27:$C$500,"Pre-2011 Programs Completed in 2011",'7.  Persistence Report'!$J$27:$J$500,"Adjustment",'7.  Persistence Report'!$H$27:$H$500,"2012")</f>
        <v>0</v>
      </c>
      <c r="K253" s="295">
        <f>SUMIFS('7.  Persistence Report'!AY$27:AY$500,'7.  Persistence Report'!$D$27:$D$500,$B252,'7.  Persistence Report'!$C$27:$C$500,"Pre-2011 Programs Completed in 2011",'7.  Persistence Report'!$J$27:$J$500,"Adjustment",'7.  Persistence Report'!$H$27:$H$500,"2012")</f>
        <v>0</v>
      </c>
      <c r="L253" s="295">
        <f>SUMIFS('7.  Persistence Report'!AZ$27:AZ$500,'7.  Persistence Report'!$D$27:$D$500,$B252,'7.  Persistence Report'!$C$27:$C$500,"Pre-2011 Programs Completed in 2011",'7.  Persistence Report'!$J$27:$J$500,"Adjustment",'7.  Persistence Report'!$H$27:$H$500,"2012")</f>
        <v>0</v>
      </c>
      <c r="M253" s="295">
        <f>SUMIFS('7.  Persistence Report'!BA$27:BA$500,'7.  Persistence Report'!$D$27:$D$500,$B252,'7.  Persistence Report'!$C$27:$C$500,"Pre-2011 Programs Completed in 2011",'7.  Persistence Report'!$J$27:$J$500,"Adjustment",'7.  Persistence Report'!$H$27:$H$500,"2012")</f>
        <v>0</v>
      </c>
      <c r="N253" s="295">
        <f>N252</f>
        <v>12</v>
      </c>
      <c r="O253" s="295">
        <f>SUMIFS('7.  Persistence Report'!M$27:M$500,'7.  Persistence Report'!$D$27:$D$500,$B252,'7.  Persistence Report'!$C$27:$C$500,"Pre-2011 Programs Completed in 2011",'7.  Persistence Report'!$J$27:$J$500,"Adjustment",'7.  Persistence Report'!$H$27:$H$500,"2012")</f>
        <v>0</v>
      </c>
      <c r="P253" s="295">
        <f>SUMIFS('7.  Persistence Report'!N$27:N$500,'7.  Persistence Report'!$D$27:$D$500,$B252,'7.  Persistence Report'!$C$27:$C$500,"Pre-2011 Programs Completed in 2011",'7.  Persistence Report'!$J$27:$J$500,"Adjustment",'7.  Persistence Report'!$H$27:$H$500,"2012")</f>
        <v>0</v>
      </c>
      <c r="Q253" s="295">
        <f>SUMIFS('7.  Persistence Report'!O$27:O$500,'7.  Persistence Report'!$D$27:$D$500,$B252,'7.  Persistence Report'!$C$27:$C$500,"Pre-2011 Programs Completed in 2011",'7.  Persistence Report'!$J$27:$J$500,"Adjustment",'7.  Persistence Report'!$H$27:$H$500,"2012")</f>
        <v>0</v>
      </c>
      <c r="R253" s="295">
        <f>SUMIFS('7.  Persistence Report'!P$27:P$500,'7.  Persistence Report'!$D$27:$D$500,$B252,'7.  Persistence Report'!$C$27:$C$500,"Pre-2011 Programs Completed in 2011",'7.  Persistence Report'!$J$27:$J$500,"Adjustment",'7.  Persistence Report'!$H$27:$H$500,"2012")</f>
        <v>0</v>
      </c>
      <c r="S253" s="295">
        <f>SUMIFS('7.  Persistence Report'!Q$27:Q$500,'7.  Persistence Report'!$D$27:$D$500,$B252,'7.  Persistence Report'!$C$27:$C$500,"Pre-2011 Programs Completed in 2011",'7.  Persistence Report'!$J$27:$J$500,"Adjustment",'7.  Persistence Report'!$H$27:$H$500,"2012")</f>
        <v>0</v>
      </c>
      <c r="T253" s="295">
        <f>SUMIFS('7.  Persistence Report'!R$27:R$500,'7.  Persistence Report'!$D$27:$D$500,$B252,'7.  Persistence Report'!$C$27:$C$500,"Pre-2011 Programs Completed in 2011",'7.  Persistence Report'!$J$27:$J$500,"Adjustment",'7.  Persistence Report'!$H$27:$H$500,"2012")</f>
        <v>0</v>
      </c>
      <c r="U253" s="295">
        <f>SUMIFS('7.  Persistence Report'!S$27:S$500,'7.  Persistence Report'!$D$27:$D$500,$B252,'7.  Persistence Report'!$C$27:$C$500,"Pre-2011 Programs Completed in 2011",'7.  Persistence Report'!$J$27:$J$500,"Adjustment",'7.  Persistence Report'!$H$27:$H$500,"2012")</f>
        <v>0</v>
      </c>
      <c r="V253" s="295">
        <f>SUMIFS('7.  Persistence Report'!T$27:T$500,'7.  Persistence Report'!$D$27:$D$500,$B252,'7.  Persistence Report'!$C$27:$C$500,"Pre-2011 Programs Completed in 2011",'7.  Persistence Report'!$J$27:$J$500,"Adjustment",'7.  Persistence Report'!$H$27:$H$500,"2012")</f>
        <v>0</v>
      </c>
      <c r="W253" s="295">
        <f>SUMIFS('7.  Persistence Report'!U$27:U$500,'7.  Persistence Report'!$D$27:$D$500,$B252,'7.  Persistence Report'!$C$27:$C$500,"Pre-2011 Programs Completed in 2011",'7.  Persistence Report'!$J$27:$J$500,"Adjustment",'7.  Persistence Report'!$H$27:$H$500,"2012")</f>
        <v>0</v>
      </c>
      <c r="X253" s="295">
        <f>SUMIFS('7.  Persistence Report'!V$27:V$500,'7.  Persistence Report'!$D$27:$D$500,$B252,'7.  Persistence Report'!$C$27:$C$500,"Pre-2011 Programs Completed in 2011",'7.  Persistence Report'!$J$27:$J$500,"Adjustment",'7.  Persistence Report'!$H$27:$H$500,"2012")</f>
        <v>0</v>
      </c>
      <c r="Y253" s="411">
        <f>Y252</f>
        <v>0</v>
      </c>
      <c r="Z253" s="411">
        <f t="shared" ref="Z253:AL253" si="131">Z252</f>
        <v>0</v>
      </c>
      <c r="AA253" s="411">
        <f t="shared" si="131"/>
        <v>1</v>
      </c>
      <c r="AB253" s="411">
        <f t="shared" si="131"/>
        <v>0</v>
      </c>
      <c r="AC253" s="411">
        <f t="shared" si="131"/>
        <v>0</v>
      </c>
      <c r="AD253" s="411">
        <f t="shared" si="131"/>
        <v>0</v>
      </c>
      <c r="AE253" s="411">
        <f t="shared" si="131"/>
        <v>0</v>
      </c>
      <c r="AF253" s="411">
        <f t="shared" si="131"/>
        <v>0</v>
      </c>
      <c r="AG253" s="411">
        <f t="shared" si="131"/>
        <v>0</v>
      </c>
      <c r="AH253" s="411">
        <f t="shared" si="131"/>
        <v>0</v>
      </c>
      <c r="AI253" s="411">
        <f t="shared" si="131"/>
        <v>0</v>
      </c>
      <c r="AJ253" s="411">
        <f t="shared" si="131"/>
        <v>0</v>
      </c>
      <c r="AK253" s="411">
        <f t="shared" si="131"/>
        <v>0</v>
      </c>
      <c r="AL253" s="411">
        <f t="shared" si="131"/>
        <v>0</v>
      </c>
      <c r="AM253" s="504"/>
    </row>
    <row r="254" spans="1:39" ht="15.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5">
      <c r="B255" s="327" t="s">
        <v>245</v>
      </c>
      <c r="C255" s="329"/>
      <c r="D255" s="329">
        <f>SUM(D150:D253)</f>
        <v>39673165.418773703</v>
      </c>
      <c r="E255" s="329"/>
      <c r="F255" s="329"/>
      <c r="G255" s="329"/>
      <c r="H255" s="329"/>
      <c r="I255" s="329"/>
      <c r="J255" s="329"/>
      <c r="K255" s="329"/>
      <c r="L255" s="329"/>
      <c r="M255" s="329"/>
      <c r="N255" s="329"/>
      <c r="O255" s="329">
        <f>SUM(O150:O253)</f>
        <v>18768.176346444001</v>
      </c>
      <c r="P255" s="329"/>
      <c r="Q255" s="329"/>
      <c r="R255" s="329"/>
      <c r="S255" s="329"/>
      <c r="T255" s="329"/>
      <c r="U255" s="329"/>
      <c r="V255" s="329"/>
      <c r="W255" s="329"/>
      <c r="X255" s="329"/>
      <c r="Y255" s="329">
        <f>IF(Y149="kWh",SUMPRODUCT(D150:D253,Y150:Y253))</f>
        <v>5986579.5787109993</v>
      </c>
      <c r="Z255" s="329">
        <f>IF(Z149="kWh",SUMPRODUCT(D150:D253,Z150:Z253))</f>
        <v>3428700</v>
      </c>
      <c r="AA255" s="329">
        <f>IF(AA149="kW",SUMPRODUCT(N150:N253,O150:O253,AA150:AA253),SUMPRODUCT(D150:D253,AA150:AA253))</f>
        <v>84512.093050979995</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132">Y135*Y258</f>
        <v>0</v>
      </c>
      <c r="Z259" s="378">
        <f t="shared" si="132"/>
        <v>0</v>
      </c>
      <c r="AA259" s="378">
        <f t="shared" si="132"/>
        <v>0</v>
      </c>
      <c r="AB259" s="378">
        <f t="shared" si="132"/>
        <v>0</v>
      </c>
      <c r="AC259" s="378">
        <f t="shared" si="132"/>
        <v>0</v>
      </c>
      <c r="AD259" s="378">
        <f t="shared" si="132"/>
        <v>0</v>
      </c>
      <c r="AE259" s="378">
        <f t="shared" si="132"/>
        <v>0</v>
      </c>
      <c r="AF259" s="378">
        <f t="shared" si="132"/>
        <v>0</v>
      </c>
      <c r="AG259" s="378">
        <f t="shared" si="132"/>
        <v>0</v>
      </c>
      <c r="AH259" s="378">
        <f t="shared" si="132"/>
        <v>0</v>
      </c>
      <c r="AI259" s="378">
        <f t="shared" si="132"/>
        <v>0</v>
      </c>
      <c r="AJ259" s="378">
        <f t="shared" si="132"/>
        <v>0</v>
      </c>
      <c r="AK259" s="378">
        <f t="shared" si="132"/>
        <v>0</v>
      </c>
      <c r="AL259" s="378">
        <f t="shared" si="132"/>
        <v>0</v>
      </c>
      <c r="AM259" s="628">
        <f>SUM(Y259:AL259)</f>
        <v>0</v>
      </c>
    </row>
    <row r="260" spans="1:41" ht="15.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133">Y255*Y258</f>
        <v>0</v>
      </c>
      <c r="Z260" s="378">
        <f t="shared" si="133"/>
        <v>0</v>
      </c>
      <c r="AA260" s="379">
        <f t="shared" si="133"/>
        <v>0</v>
      </c>
      <c r="AB260" s="379">
        <f t="shared" si="133"/>
        <v>0</v>
      </c>
      <c r="AC260" s="379">
        <f t="shared" si="133"/>
        <v>0</v>
      </c>
      <c r="AD260" s="379">
        <f t="shared" si="133"/>
        <v>0</v>
      </c>
      <c r="AE260" s="379">
        <f t="shared" si="133"/>
        <v>0</v>
      </c>
      <c r="AF260" s="379">
        <f t="shared" ref="AF260:AL260" si="134">AF255*AF258</f>
        <v>0</v>
      </c>
      <c r="AG260" s="379">
        <f t="shared" si="134"/>
        <v>0</v>
      </c>
      <c r="AH260" s="379">
        <f t="shared" si="134"/>
        <v>0</v>
      </c>
      <c r="AI260" s="379">
        <f t="shared" si="134"/>
        <v>0</v>
      </c>
      <c r="AJ260" s="379">
        <f t="shared" si="134"/>
        <v>0</v>
      </c>
      <c r="AK260" s="379">
        <f t="shared" si="134"/>
        <v>0</v>
      </c>
      <c r="AL260" s="379">
        <f t="shared" si="134"/>
        <v>0</v>
      </c>
      <c r="AM260" s="628">
        <f>SUM(Y260:AL260)</f>
        <v>0</v>
      </c>
    </row>
    <row r="261" spans="1:41" s="380" customFormat="1" ht="15.5">
      <c r="A261" s="510"/>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135">SUM(Z259:Z260)</f>
        <v>0</v>
      </c>
      <c r="AA261" s="346">
        <f t="shared" si="135"/>
        <v>0</v>
      </c>
      <c r="AB261" s="346">
        <f t="shared" si="135"/>
        <v>0</v>
      </c>
      <c r="AC261" s="346">
        <f t="shared" si="135"/>
        <v>0</v>
      </c>
      <c r="AD261" s="346">
        <f t="shared" si="135"/>
        <v>0</v>
      </c>
      <c r="AE261" s="346">
        <f t="shared" si="135"/>
        <v>0</v>
      </c>
      <c r="AF261" s="346">
        <f t="shared" ref="AF261:AL261" si="136">SUM(AF259:AF260)</f>
        <v>0</v>
      </c>
      <c r="AG261" s="346">
        <f t="shared" si="136"/>
        <v>0</v>
      </c>
      <c r="AH261" s="346">
        <f t="shared" si="136"/>
        <v>0</v>
      </c>
      <c r="AI261" s="346">
        <f t="shared" si="136"/>
        <v>0</v>
      </c>
      <c r="AJ261" s="346">
        <f t="shared" si="136"/>
        <v>0</v>
      </c>
      <c r="AK261" s="346">
        <f t="shared" si="136"/>
        <v>0</v>
      </c>
      <c r="AL261" s="346">
        <f t="shared" si="136"/>
        <v>0</v>
      </c>
      <c r="AM261" s="407">
        <f>SUM(AM259:AM260)</f>
        <v>0</v>
      </c>
    </row>
    <row r="262" spans="1:41" s="380" customFormat="1" ht="15.5">
      <c r="A262" s="510"/>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137">Y256*Y258</f>
        <v>0</v>
      </c>
      <c r="Z262" s="347">
        <f t="shared" si="137"/>
        <v>0</v>
      </c>
      <c r="AA262" s="347">
        <f t="shared" si="137"/>
        <v>0</v>
      </c>
      <c r="AB262" s="347">
        <f t="shared" si="137"/>
        <v>0</v>
      </c>
      <c r="AC262" s="347">
        <f t="shared" si="137"/>
        <v>0</v>
      </c>
      <c r="AD262" s="347">
        <f t="shared" si="137"/>
        <v>0</v>
      </c>
      <c r="AE262" s="347">
        <f t="shared" si="137"/>
        <v>0</v>
      </c>
      <c r="AF262" s="347">
        <f t="shared" ref="AF262:AL262" si="138">AF256*AF258</f>
        <v>0</v>
      </c>
      <c r="AG262" s="347">
        <f t="shared" si="138"/>
        <v>0</v>
      </c>
      <c r="AH262" s="347">
        <f t="shared" si="138"/>
        <v>0</v>
      </c>
      <c r="AI262" s="347">
        <f t="shared" si="138"/>
        <v>0</v>
      </c>
      <c r="AJ262" s="347">
        <f t="shared" si="138"/>
        <v>0</v>
      </c>
      <c r="AK262" s="347">
        <f t="shared" si="138"/>
        <v>0</v>
      </c>
      <c r="AL262" s="347">
        <f t="shared" si="138"/>
        <v>0</v>
      </c>
      <c r="AM262" s="407">
        <f>SUM(Y262:AL262)</f>
        <v>0</v>
      </c>
    </row>
    <row r="263" spans="1:41" s="380" customFormat="1" ht="15.5">
      <c r="A263" s="510"/>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5930688.5787109993</v>
      </c>
      <c r="Z265" s="291">
        <f>SUMPRODUCT(E150:E253,Z150:Z253)</f>
        <v>3427674</v>
      </c>
      <c r="AA265" s="291">
        <f>IF(AA149="kW",SUMPRODUCT(N150:N253,P150:P253,AA150:AA253),SUMPRODUCT(E150:E253,AA150:AA253))</f>
        <v>83924.093050979995</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5930688.5787109993</v>
      </c>
      <c r="Z266" s="291">
        <f>SUMPRODUCT(F150:F253,Z150:Z253)</f>
        <v>3375220</v>
      </c>
      <c r="AA266" s="291">
        <f>IF(AA149="kW",SUMPRODUCT(N150:N253,Q150:Q253,AA150:AA253),SUMPRODUCT(F150:F253,AA150:AA253))</f>
        <v>82316.093050979995</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5925369.5787109993</v>
      </c>
      <c r="Z267" s="291">
        <f>SUMPRODUCT(G150:G253,Z150:Z253)</f>
        <v>1920339</v>
      </c>
      <c r="AA267" s="291">
        <f>IF(AA149="kW",SUMPRODUCT(N150:N253,R150:R253,AA150:AA253),SUMPRODUCT(G150:G253,AA150:AA253))</f>
        <v>81176.093050979995</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5350902.5787109993</v>
      </c>
      <c r="Z268" s="291">
        <f>SUMPRODUCT(H150:H253,Z150:Z253)</f>
        <v>1912931</v>
      </c>
      <c r="AA268" s="291">
        <f>IF(AA149="kW",SUMPRODUCT(N150:N253,S150:S253,AA150:AA253),SUMPRODUCT(H150:H253,AA150:AA253))</f>
        <v>79190.557009199998</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4441519.5787109993</v>
      </c>
      <c r="Z269" s="291">
        <f>SUMPRODUCT(I150:I253,Z150:Z253)</f>
        <v>387381</v>
      </c>
      <c r="AA269" s="291">
        <f>IF(AA149="kW",SUMPRODUCT(N150:N253,T150:T253,AA150:AA253),SUMPRODUCT(I150:I253,AA150:AA253))</f>
        <v>70332.821089200006</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4049036.5787109998</v>
      </c>
      <c r="Z270" s="291">
        <f>SUMPRODUCT(J150:J253,Z150:Z253)</f>
        <v>387381</v>
      </c>
      <c r="AA270" s="291">
        <f>IF(AA149="kW",SUMPRODUCT(N150:N253,U150:U253,AA150:AA253),SUMPRODUCT(J150:J253,AA150:AA253))</f>
        <v>69477.821089199992</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4047209.5787109998</v>
      </c>
      <c r="Z271" s="291">
        <f>SUMPRODUCT(K150:K253,Z150:Z253)</f>
        <v>387381</v>
      </c>
      <c r="AA271" s="291">
        <f>IF(AA149="kW",SUMPRODUCT(N150:N253,V150:V253,AA150:AA253),SUMPRODUCT(K150:K253,AA150:AA253))</f>
        <v>69477.821089199992</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3852063.5787109998</v>
      </c>
      <c r="Z272" s="326">
        <f>SUMPRODUCT(L150:L253,Z150:Z253)</f>
        <v>387381</v>
      </c>
      <c r="AA272" s="326">
        <f>IF(AA149="kW",SUMPRODUCT(N150:N253,W150:W253,AA150:AA253),SUMPRODUCT(L150:L253,AA150:AA253))</f>
        <v>68482.421089199997</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594</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5">
      <c r="B275" s="280" t="s">
        <v>248</v>
      </c>
      <c r="C275" s="281"/>
      <c r="D275" s="591" t="s">
        <v>526</v>
      </c>
      <c r="E275" s="589"/>
      <c r="O275" s="281"/>
      <c r="Y275" s="270"/>
      <c r="Z275" s="267"/>
      <c r="AA275" s="267"/>
      <c r="AB275" s="267"/>
      <c r="AC275" s="267"/>
      <c r="AD275" s="267"/>
      <c r="AE275" s="267"/>
      <c r="AF275" s="267"/>
      <c r="AG275" s="267"/>
      <c r="AH275" s="267"/>
      <c r="AI275" s="267"/>
      <c r="AJ275" s="267"/>
      <c r="AK275" s="267"/>
      <c r="AL275" s="267"/>
      <c r="AM275" s="282"/>
    </row>
    <row r="276" spans="1:39" ht="33" customHeight="1">
      <c r="B276" s="812" t="s">
        <v>211</v>
      </c>
      <c r="C276" s="814" t="s">
        <v>33</v>
      </c>
      <c r="D276" s="284" t="s">
        <v>422</v>
      </c>
      <c r="E276" s="816" t="s">
        <v>209</v>
      </c>
      <c r="F276" s="817"/>
      <c r="G276" s="817"/>
      <c r="H276" s="817"/>
      <c r="I276" s="817"/>
      <c r="J276" s="817"/>
      <c r="K276" s="817"/>
      <c r="L276" s="817"/>
      <c r="M276" s="818"/>
      <c r="N276" s="822" t="s">
        <v>213</v>
      </c>
      <c r="O276" s="284" t="s">
        <v>423</v>
      </c>
      <c r="P276" s="816" t="s">
        <v>212</v>
      </c>
      <c r="Q276" s="817"/>
      <c r="R276" s="817"/>
      <c r="S276" s="817"/>
      <c r="T276" s="817"/>
      <c r="U276" s="817"/>
      <c r="V276" s="817"/>
      <c r="W276" s="817"/>
      <c r="X276" s="818"/>
      <c r="Y276" s="819" t="s">
        <v>243</v>
      </c>
      <c r="Z276" s="820"/>
      <c r="AA276" s="820"/>
      <c r="AB276" s="820"/>
      <c r="AC276" s="820"/>
      <c r="AD276" s="820"/>
      <c r="AE276" s="820"/>
      <c r="AF276" s="820"/>
      <c r="AG276" s="820"/>
      <c r="AH276" s="820"/>
      <c r="AI276" s="820"/>
      <c r="AJ276" s="820"/>
      <c r="AK276" s="820"/>
      <c r="AL276" s="820"/>
      <c r="AM276" s="821"/>
    </row>
    <row r="277" spans="1:39" ht="60.75" customHeight="1">
      <c r="B277" s="813"/>
      <c r="C277" s="815"/>
      <c r="D277" s="285">
        <v>2013</v>
      </c>
      <c r="E277" s="285">
        <v>2014</v>
      </c>
      <c r="F277" s="285">
        <v>2015</v>
      </c>
      <c r="G277" s="285">
        <v>2016</v>
      </c>
      <c r="H277" s="285">
        <v>2017</v>
      </c>
      <c r="I277" s="285">
        <v>2018</v>
      </c>
      <c r="J277" s="285">
        <v>2019</v>
      </c>
      <c r="K277" s="285">
        <v>2020</v>
      </c>
      <c r="L277" s="285">
        <v>2021</v>
      </c>
      <c r="M277" s="285">
        <v>2022</v>
      </c>
      <c r="N277" s="823"/>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Commercial 50 kW to Large Use</v>
      </c>
      <c r="AB277" s="285" t="str">
        <f>'1.  LRAMVA Summary'!G52</f>
        <v>Unmetered Scattered Load</v>
      </c>
      <c r="AC277" s="285" t="str">
        <f>'1.  LRAMVA Summary'!H52</f>
        <v>Street Lighting</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9"/>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kWh</v>
      </c>
      <c r="AC278" s="291" t="str">
        <f>'1.  LRAMVA Summary'!H53</f>
        <v>kW</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5" outlineLevel="1">
      <c r="A279" s="508">
        <v>1</v>
      </c>
      <c r="B279" s="294" t="s">
        <v>1</v>
      </c>
      <c r="C279" s="291" t="s">
        <v>25</v>
      </c>
      <c r="D279" s="295">
        <f>SUMIFS('7.  Persistence Report'!AS$27:AS$500,'7.  Persistence Report'!$D$27:$D$500,$B279,'7.  Persistence Report'!$C$27:$C$500,"&lt;&gt;Pre-2011 Programs Completed in 2011",'7.  Persistence Report'!$J$27:$J$500,"&lt;&gt;Adjustment",'7.  Persistence Report'!$H$27:$H$500,"2013")</f>
        <v>681703</v>
      </c>
      <c r="E279" s="295">
        <f>SUMIFS('7.  Persistence Report'!AT$27:AT$500,'7.  Persistence Report'!$D$27:$D$500,$B279,'7.  Persistence Report'!$C$27:$C$500,"&lt;&gt;Pre-2011 Programs Completed in 2011",'7.  Persistence Report'!$J$27:$J$500,"&lt;&gt;Adjustment",'7.  Persistence Report'!$H$27:$H$500,"2013")</f>
        <v>681703</v>
      </c>
      <c r="F279" s="295">
        <f>SUMIFS('7.  Persistence Report'!AU$27:AU$500,'7.  Persistence Report'!$D$27:$D$500,$B279,'7.  Persistence Report'!$C$27:$C$500,"&lt;&gt;Pre-2011 Programs Completed in 2011",'7.  Persistence Report'!$J$27:$J$500,"&lt;&gt;Adjustment",'7.  Persistence Report'!$H$27:$H$500,"2013")</f>
        <v>681703</v>
      </c>
      <c r="G279" s="295">
        <f>SUMIFS('7.  Persistence Report'!AV$27:AV$500,'7.  Persistence Report'!$D$27:$D$500,$B279,'7.  Persistence Report'!$C$27:$C$500,"&lt;&gt;Pre-2011 Programs Completed in 2011",'7.  Persistence Report'!$J$27:$J$500,"&lt;&gt;Adjustment",'7.  Persistence Report'!$H$27:$H$500,"2013")</f>
        <v>679755</v>
      </c>
      <c r="H279" s="295">
        <f>SUMIFS('7.  Persistence Report'!AW$27:AW$500,'7.  Persistence Report'!$D$27:$D$500,$B279,'7.  Persistence Report'!$C$27:$C$500,"&lt;&gt;Pre-2011 Programs Completed in 2011",'7.  Persistence Report'!$J$27:$J$500,"&lt;&gt;Adjustment",'7.  Persistence Report'!$H$27:$H$500,"2013")</f>
        <v>422189</v>
      </c>
      <c r="I279" s="295">
        <f>SUMIFS('7.  Persistence Report'!AX$27:AX$500,'7.  Persistence Report'!$D$27:$D$500,$B279,'7.  Persistence Report'!$C$27:$C$500,"&lt;&gt;Pre-2011 Programs Completed in 2011",'7.  Persistence Report'!$J$27:$J$500,"&lt;&gt;Adjustment",'7.  Persistence Report'!$H$27:$H$500,"2013")</f>
        <v>0</v>
      </c>
      <c r="J279" s="295">
        <f>SUMIFS('7.  Persistence Report'!AY$27:AY$500,'7.  Persistence Report'!$D$27:$D$500,$B279,'7.  Persistence Report'!$C$27:$C$500,"&lt;&gt;Pre-2011 Programs Completed in 2011",'7.  Persistence Report'!$J$27:$J$500,"&lt;&gt;Adjustment",'7.  Persistence Report'!$H$27:$H$500,"2013")</f>
        <v>0</v>
      </c>
      <c r="K279" s="295">
        <f>SUMIFS('7.  Persistence Report'!AZ$27:AZ$500,'7.  Persistence Report'!$D$27:$D$500,$B279,'7.  Persistence Report'!$C$27:$C$500,"&lt;&gt;Pre-2011 Programs Completed in 2011",'7.  Persistence Report'!$J$27:$J$500,"&lt;&gt;Adjustment",'7.  Persistence Report'!$H$27:$H$500,"2013")</f>
        <v>0</v>
      </c>
      <c r="L279" s="295">
        <f>SUMIFS('7.  Persistence Report'!BA$27:BA$500,'7.  Persistence Report'!$D$27:$D$500,$B279,'7.  Persistence Report'!$C$27:$C$500,"&lt;&gt;Pre-2011 Programs Completed in 2011",'7.  Persistence Report'!$J$27:$J$500,"&lt;&gt;Adjustment",'7.  Persistence Report'!$H$27:$H$500,"2013")</f>
        <v>0</v>
      </c>
      <c r="M279" s="295">
        <f>SUMIFS('7.  Persistence Report'!BB$27:BB$500,'7.  Persistence Report'!$D$27:$D$500,$B279,'7.  Persistence Report'!$C$27:$C$500,"&lt;&gt;Pre-2011 Programs Completed in 2011",'7.  Persistence Report'!$J$27:$J$500,"&lt;&gt;Adjustment",'7.  Persistence Report'!$H$27:$H$500,"2013")</f>
        <v>0</v>
      </c>
      <c r="N279" s="291"/>
      <c r="O279" s="295">
        <f>SUMIFS('7.  Persistence Report'!N$27:N$500,'7.  Persistence Report'!$D$27:$D$500,$B279,'7.  Persistence Report'!$C$27:$C$500,"&lt;&gt;Pre-2011 Programs Completed in 2011",'7.  Persistence Report'!$J$27:$J$500,"&lt;&gt;Adjustment",'7.  Persistence Report'!$H$27:$H$500,"2013")</f>
        <v>104</v>
      </c>
      <c r="P279" s="295">
        <f>SUMIFS('7.  Persistence Report'!O$27:O$500,'7.  Persistence Report'!$D$27:$D$500,$B279,'7.  Persistence Report'!$C$27:$C$500,"&lt;&gt;Pre-2011 Programs Completed in 2011",'7.  Persistence Report'!$J$27:$J$500,"&lt;&gt;Adjustment",'7.  Persistence Report'!$H$27:$H$500,"2013")</f>
        <v>104</v>
      </c>
      <c r="Q279" s="295">
        <f>SUMIFS('7.  Persistence Report'!P$27:P$500,'7.  Persistence Report'!$D$27:$D$500,$B279,'7.  Persistence Report'!$C$27:$C$500,"&lt;&gt;Pre-2011 Programs Completed in 2011",'7.  Persistence Report'!$J$27:$J$500,"&lt;&gt;Adjustment",'7.  Persistence Report'!$H$27:$H$500,"2013")</f>
        <v>104</v>
      </c>
      <c r="R279" s="295">
        <f>SUMIFS('7.  Persistence Report'!Q$27:Q$500,'7.  Persistence Report'!$D$27:$D$500,$B279,'7.  Persistence Report'!$C$27:$C$500,"&lt;&gt;Pre-2011 Programs Completed in 2011",'7.  Persistence Report'!$J$27:$J$500,"&lt;&gt;Adjustment",'7.  Persistence Report'!$H$27:$H$500,"2013")</f>
        <v>102</v>
      </c>
      <c r="S279" s="295">
        <f>SUMIFS('7.  Persistence Report'!R$27:R$500,'7.  Persistence Report'!$D$27:$D$500,$B279,'7.  Persistence Report'!$C$27:$C$500,"&lt;&gt;Pre-2011 Programs Completed in 2011",'7.  Persistence Report'!$J$27:$J$500,"&lt;&gt;Adjustment",'7.  Persistence Report'!$H$27:$H$500,"2013")</f>
        <v>62</v>
      </c>
      <c r="T279" s="295">
        <f>SUMIFS('7.  Persistence Report'!S$27:S$500,'7.  Persistence Report'!$D$27:$D$500,$B279,'7.  Persistence Report'!$C$27:$C$500,"&lt;&gt;Pre-2011 Programs Completed in 2011",'7.  Persistence Report'!$J$27:$J$500,"&lt;&gt;Adjustment",'7.  Persistence Report'!$H$27:$H$500,"2013")</f>
        <v>0</v>
      </c>
      <c r="U279" s="295">
        <f>SUMIFS('7.  Persistence Report'!T$27:T$500,'7.  Persistence Report'!$D$27:$D$500,$B279,'7.  Persistence Report'!$C$27:$C$500,"&lt;&gt;Pre-2011 Programs Completed in 2011",'7.  Persistence Report'!$J$27:$J$500,"&lt;&gt;Adjustment",'7.  Persistence Report'!$H$27:$H$500,"2013")</f>
        <v>0</v>
      </c>
      <c r="V279" s="295">
        <f>SUMIFS('7.  Persistence Report'!U$27:U$500,'7.  Persistence Report'!$D$27:$D$500,$B279,'7.  Persistence Report'!$C$27:$C$500,"&lt;&gt;Pre-2011 Programs Completed in 2011",'7.  Persistence Report'!$J$27:$J$500,"&lt;&gt;Adjustment",'7.  Persistence Report'!$H$27:$H$500,"2013")</f>
        <v>0</v>
      </c>
      <c r="W279" s="295">
        <f>SUMIFS('7.  Persistence Report'!V$27:V$500,'7.  Persistence Report'!$D$27:$D$500,$B279,'7.  Persistence Report'!$C$27:$C$500,"&lt;&gt;Pre-2011 Programs Completed in 2011",'7.  Persistence Report'!$J$27:$J$500,"&lt;&gt;Adjustment",'7.  Persistence Report'!$H$27:$H$500,"2013")</f>
        <v>0</v>
      </c>
      <c r="X279" s="295">
        <f>SUMIFS('7.  Persistence Report'!W$27:W$500,'7.  Persistence Report'!$D$27:$D$500,$B279,'7.  Persistence Report'!$C$27:$C$500,"&lt;&gt;Pre-2011 Programs Completed in 2011",'7.  Persistence Report'!$J$27:$J$500,"&lt;&gt;Adjustment",'7.  Persistence Report'!$H$27:$H$500,"2013")</f>
        <v>0</v>
      </c>
      <c r="Y279" s="410">
        <v>1</v>
      </c>
      <c r="Z279" s="410"/>
      <c r="AA279" s="410"/>
      <c r="AB279" s="410"/>
      <c r="AC279" s="410"/>
      <c r="AD279" s="410"/>
      <c r="AE279" s="410"/>
      <c r="AF279" s="410"/>
      <c r="AG279" s="410"/>
      <c r="AH279" s="410"/>
      <c r="AI279" s="410"/>
      <c r="AJ279" s="410"/>
      <c r="AK279" s="410"/>
      <c r="AL279" s="410"/>
      <c r="AM279" s="296">
        <f>SUM(Y279:AL279)</f>
        <v>1</v>
      </c>
    </row>
    <row r="280" spans="1:39" ht="15.5" outlineLevel="1">
      <c r="B280" s="294" t="s">
        <v>249</v>
      </c>
      <c r="C280" s="291" t="s">
        <v>163</v>
      </c>
      <c r="D280" s="295">
        <f>SUMIFS('7.  Persistence Report'!AS$27:AS$500,'7.  Persistence Report'!$D$27:$D$500,$B279,'7.  Persistence Report'!$C$27:$C$500,"&lt;&gt;Pre-2011 Programs Completed in 2011",'7.  Persistence Report'!$J$27:$J$500,"Adjustment",'7.  Persistence Report'!$H$27:$H$500,"2013")</f>
        <v>0</v>
      </c>
      <c r="E280" s="295">
        <f>SUMIFS('7.  Persistence Report'!AT$27:AT$500,'7.  Persistence Report'!$D$27:$D$500,$B279,'7.  Persistence Report'!$C$27:$C$500,"&lt;&gt;Pre-2011 Programs Completed in 2011",'7.  Persistence Report'!$J$27:$J$500,"Adjustment",'7.  Persistence Report'!$H$27:$H$500,"2013")</f>
        <v>0</v>
      </c>
      <c r="F280" s="295">
        <f>SUMIFS('7.  Persistence Report'!AU$27:AU$500,'7.  Persistence Report'!$D$27:$D$500,$B279,'7.  Persistence Report'!$C$27:$C$500,"&lt;&gt;Pre-2011 Programs Completed in 2011",'7.  Persistence Report'!$J$27:$J$500,"Adjustment",'7.  Persistence Report'!$H$27:$H$500,"2013")</f>
        <v>0</v>
      </c>
      <c r="G280" s="295">
        <f>SUMIFS('7.  Persistence Report'!AV$27:AV$500,'7.  Persistence Report'!$D$27:$D$500,$B279,'7.  Persistence Report'!$C$27:$C$500,"&lt;&gt;Pre-2011 Programs Completed in 2011",'7.  Persistence Report'!$J$27:$J$500,"Adjustment",'7.  Persistence Report'!$H$27:$H$500,"2013")</f>
        <v>0</v>
      </c>
      <c r="H280" s="295">
        <f>SUMIFS('7.  Persistence Report'!AW$27:AW$500,'7.  Persistence Report'!$D$27:$D$500,$B279,'7.  Persistence Report'!$C$27:$C$500,"&lt;&gt;Pre-2011 Programs Completed in 2011",'7.  Persistence Report'!$J$27:$J$500,"Adjustment",'7.  Persistence Report'!$H$27:$H$500,"2013")</f>
        <v>0</v>
      </c>
      <c r="I280" s="295">
        <f>SUMIFS('7.  Persistence Report'!AX$27:AX$500,'7.  Persistence Report'!$D$27:$D$500,$B279,'7.  Persistence Report'!$C$27:$C$500,"&lt;&gt;Pre-2011 Programs Completed in 2011",'7.  Persistence Report'!$J$27:$J$500,"Adjustment",'7.  Persistence Report'!$H$27:$H$500,"2013")</f>
        <v>0</v>
      </c>
      <c r="J280" s="295">
        <f>SUMIFS('7.  Persistence Report'!AY$27:AY$500,'7.  Persistence Report'!$D$27:$D$500,$B279,'7.  Persistence Report'!$C$27:$C$500,"&lt;&gt;Pre-2011 Programs Completed in 2011",'7.  Persistence Report'!$J$27:$J$500,"Adjustment",'7.  Persistence Report'!$H$27:$H$500,"2013")</f>
        <v>0</v>
      </c>
      <c r="K280" s="295">
        <f>SUMIFS('7.  Persistence Report'!AZ$27:AZ$500,'7.  Persistence Report'!$D$27:$D$500,$B279,'7.  Persistence Report'!$C$27:$C$500,"&lt;&gt;Pre-2011 Programs Completed in 2011",'7.  Persistence Report'!$J$27:$J$500,"Adjustment",'7.  Persistence Report'!$H$27:$H$500,"2013")</f>
        <v>0</v>
      </c>
      <c r="L280" s="295">
        <f>SUMIFS('7.  Persistence Report'!BA$27:BA$500,'7.  Persistence Report'!$D$27:$D$500,$B279,'7.  Persistence Report'!$C$27:$C$500,"&lt;&gt;Pre-2011 Programs Completed in 2011",'7.  Persistence Report'!$J$27:$J$500,"Adjustment",'7.  Persistence Report'!$H$27:$H$500,"2013")</f>
        <v>0</v>
      </c>
      <c r="M280" s="295">
        <f>SUMIFS('7.  Persistence Report'!BB$27:BB$500,'7.  Persistence Report'!$D$27:$D$500,$B279,'7.  Persistence Report'!$C$27:$C$500,"&lt;&gt;Pre-2011 Programs Completed in 2011",'7.  Persistence Report'!$J$27:$J$500,"Adjustment",'7.  Persistence Report'!$H$27:$H$500,"2013")</f>
        <v>0</v>
      </c>
      <c r="N280" s="467"/>
      <c r="O280" s="295">
        <f>SUMIFS('7.  Persistence Report'!N$27:N$500,'7.  Persistence Report'!$D$27:$D$500,$B279,'7.  Persistence Report'!$C$27:$C$500,"&lt;&gt;Pre-2011 Programs Completed in 2011",'7.  Persistence Report'!$J$27:$J$500,"Adjustment",'7.  Persistence Report'!$H$27:$H$500,"2013")</f>
        <v>0</v>
      </c>
      <c r="P280" s="295">
        <f>SUMIFS('7.  Persistence Report'!O$27:O$500,'7.  Persistence Report'!$D$27:$D$500,$B279,'7.  Persistence Report'!$C$27:$C$500,"&lt;&gt;Pre-2011 Programs Completed in 2011",'7.  Persistence Report'!$J$27:$J$500,"Adjustment",'7.  Persistence Report'!$H$27:$H$500,"2013")</f>
        <v>0</v>
      </c>
      <c r="Q280" s="295">
        <f>SUMIFS('7.  Persistence Report'!P$27:P$500,'7.  Persistence Report'!$D$27:$D$500,$B279,'7.  Persistence Report'!$C$27:$C$500,"&lt;&gt;Pre-2011 Programs Completed in 2011",'7.  Persistence Report'!$J$27:$J$500,"Adjustment",'7.  Persistence Report'!$H$27:$H$500,"2013")</f>
        <v>0</v>
      </c>
      <c r="R280" s="295">
        <f>SUMIFS('7.  Persistence Report'!Q$27:Q$500,'7.  Persistence Report'!$D$27:$D$500,$B279,'7.  Persistence Report'!$C$27:$C$500,"&lt;&gt;Pre-2011 Programs Completed in 2011",'7.  Persistence Report'!$J$27:$J$500,"Adjustment",'7.  Persistence Report'!$H$27:$H$500,"2013")</f>
        <v>0</v>
      </c>
      <c r="S280" s="295">
        <f>SUMIFS('7.  Persistence Report'!R$27:R$500,'7.  Persistence Report'!$D$27:$D$500,$B279,'7.  Persistence Report'!$C$27:$C$500,"&lt;&gt;Pre-2011 Programs Completed in 2011",'7.  Persistence Report'!$J$27:$J$500,"Adjustment",'7.  Persistence Report'!$H$27:$H$500,"2013")</f>
        <v>0</v>
      </c>
      <c r="T280" s="295">
        <f>SUMIFS('7.  Persistence Report'!S$27:S$500,'7.  Persistence Report'!$D$27:$D$500,$B279,'7.  Persistence Report'!$C$27:$C$500,"&lt;&gt;Pre-2011 Programs Completed in 2011",'7.  Persistence Report'!$J$27:$J$500,"Adjustment",'7.  Persistence Report'!$H$27:$H$500,"2013")</f>
        <v>0</v>
      </c>
      <c r="U280" s="295">
        <f>SUMIFS('7.  Persistence Report'!T$27:T$500,'7.  Persistence Report'!$D$27:$D$500,$B279,'7.  Persistence Report'!$C$27:$C$500,"&lt;&gt;Pre-2011 Programs Completed in 2011",'7.  Persistence Report'!$J$27:$J$500,"Adjustment",'7.  Persistence Report'!$H$27:$H$500,"2013")</f>
        <v>0</v>
      </c>
      <c r="V280" s="295">
        <f>SUMIFS('7.  Persistence Report'!U$27:U$500,'7.  Persistence Report'!$D$27:$D$500,$B279,'7.  Persistence Report'!$C$27:$C$500,"&lt;&gt;Pre-2011 Programs Completed in 2011",'7.  Persistence Report'!$J$27:$J$500,"Adjustment",'7.  Persistence Report'!$H$27:$H$500,"2013")</f>
        <v>0</v>
      </c>
      <c r="W280" s="295">
        <f>SUMIFS('7.  Persistence Report'!V$27:V$500,'7.  Persistence Report'!$D$27:$D$500,$B279,'7.  Persistence Report'!$C$27:$C$500,"&lt;&gt;Pre-2011 Programs Completed in 2011",'7.  Persistence Report'!$J$27:$J$500,"Adjustment",'7.  Persistence Report'!$H$27:$H$500,"2013")</f>
        <v>0</v>
      </c>
      <c r="X280" s="295">
        <f>SUMIFS('7.  Persistence Report'!W$27:W$500,'7.  Persistence Report'!$D$27:$D$500,$B279,'7.  Persistence Report'!$C$27:$C$500,"&lt;&gt;Pre-2011 Programs Completed in 2011",'7.  Persistence Report'!$J$27:$J$500,"Adjustment",'7.  Persistence Report'!$H$27:$H$500,"2013")</f>
        <v>0</v>
      </c>
      <c r="Y280" s="411">
        <f>Y279</f>
        <v>1</v>
      </c>
      <c r="Z280" s="411">
        <f>Z279</f>
        <v>0</v>
      </c>
      <c r="AA280" s="411">
        <f t="shared" ref="AA280:AL280" si="139">AA279</f>
        <v>0</v>
      </c>
      <c r="AB280" s="411">
        <f t="shared" si="139"/>
        <v>0</v>
      </c>
      <c r="AC280" s="411">
        <f t="shared" si="139"/>
        <v>0</v>
      </c>
      <c r="AD280" s="411">
        <f t="shared" si="139"/>
        <v>0</v>
      </c>
      <c r="AE280" s="411">
        <f t="shared" si="139"/>
        <v>0</v>
      </c>
      <c r="AF280" s="411">
        <f t="shared" si="139"/>
        <v>0</v>
      </c>
      <c r="AG280" s="411">
        <f t="shared" si="139"/>
        <v>0</v>
      </c>
      <c r="AH280" s="411">
        <f t="shared" si="139"/>
        <v>0</v>
      </c>
      <c r="AI280" s="411">
        <f t="shared" si="139"/>
        <v>0</v>
      </c>
      <c r="AJ280" s="411">
        <f t="shared" si="139"/>
        <v>0</v>
      </c>
      <c r="AK280" s="411">
        <f t="shared" si="139"/>
        <v>0</v>
      </c>
      <c r="AL280" s="411">
        <f t="shared" si="139"/>
        <v>0</v>
      </c>
      <c r="AM280" s="297"/>
    </row>
    <row r="281" spans="1:39" ht="15.5" outlineLevel="1">
      <c r="A281" s="510"/>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5" outlineLevel="1">
      <c r="A282" s="508">
        <v>2</v>
      </c>
      <c r="B282" s="294" t="s">
        <v>2</v>
      </c>
      <c r="C282" s="291" t="s">
        <v>25</v>
      </c>
      <c r="D282" s="295">
        <f>SUMIFS('7.  Persistence Report'!AS$27:AS$500,'7.  Persistence Report'!$D$27:$D$500,$B282,'7.  Persistence Report'!$C$27:$C$500,"&lt;&gt;Pre-2011 Programs Completed in 2011",'7.  Persistence Report'!$J$27:$J$500,"&lt;&gt;Adjustment",'7.  Persistence Report'!$H$27:$H$500,"2013")</f>
        <v>70563</v>
      </c>
      <c r="E282" s="295">
        <f>SUMIFS('7.  Persistence Report'!AT$27:AT$500,'7.  Persistence Report'!$D$27:$D$500,$B282,'7.  Persistence Report'!$C$27:$C$500,"&lt;&gt;Pre-2011 Programs Completed in 2011",'7.  Persistence Report'!$J$27:$J$500,"&lt;&gt;Adjustment",'7.  Persistence Report'!$H$27:$H$500,"2013")</f>
        <v>70563</v>
      </c>
      <c r="F282" s="295">
        <f>SUMIFS('7.  Persistence Report'!AU$27:AU$500,'7.  Persistence Report'!$D$27:$D$500,$B282,'7.  Persistence Report'!$C$27:$C$500,"&lt;&gt;Pre-2011 Programs Completed in 2011",'7.  Persistence Report'!$J$27:$J$500,"&lt;&gt;Adjustment",'7.  Persistence Report'!$H$27:$H$500,"2013")</f>
        <v>70563</v>
      </c>
      <c r="G282" s="295">
        <f>SUMIFS('7.  Persistence Report'!AV$27:AV$500,'7.  Persistence Report'!$D$27:$D$500,$B282,'7.  Persistence Report'!$C$27:$C$500,"&lt;&gt;Pre-2011 Programs Completed in 2011",'7.  Persistence Report'!$J$27:$J$500,"&lt;&gt;Adjustment",'7.  Persistence Report'!$H$27:$H$500,"2013")</f>
        <v>70563</v>
      </c>
      <c r="H282" s="295">
        <f>SUMIFS('7.  Persistence Report'!AW$27:AW$500,'7.  Persistence Report'!$D$27:$D$500,$B282,'7.  Persistence Report'!$C$27:$C$500,"&lt;&gt;Pre-2011 Programs Completed in 2011",'7.  Persistence Report'!$J$27:$J$500,"&lt;&gt;Adjustment",'7.  Persistence Report'!$H$27:$H$500,"2013")</f>
        <v>0</v>
      </c>
      <c r="I282" s="295">
        <f>SUMIFS('7.  Persistence Report'!AX$27:AX$500,'7.  Persistence Report'!$D$27:$D$500,$B282,'7.  Persistence Report'!$C$27:$C$500,"&lt;&gt;Pre-2011 Programs Completed in 2011",'7.  Persistence Report'!$J$27:$J$500,"&lt;&gt;Adjustment",'7.  Persistence Report'!$H$27:$H$500,"2013")</f>
        <v>0</v>
      </c>
      <c r="J282" s="295">
        <f>SUMIFS('7.  Persistence Report'!AY$27:AY$500,'7.  Persistence Report'!$D$27:$D$500,$B282,'7.  Persistence Report'!$C$27:$C$500,"&lt;&gt;Pre-2011 Programs Completed in 2011",'7.  Persistence Report'!$J$27:$J$500,"&lt;&gt;Adjustment",'7.  Persistence Report'!$H$27:$H$500,"2013")</f>
        <v>0</v>
      </c>
      <c r="K282" s="295">
        <f>SUMIFS('7.  Persistence Report'!AZ$27:AZ$500,'7.  Persistence Report'!$D$27:$D$500,$B282,'7.  Persistence Report'!$C$27:$C$500,"&lt;&gt;Pre-2011 Programs Completed in 2011",'7.  Persistence Report'!$J$27:$J$500,"&lt;&gt;Adjustment",'7.  Persistence Report'!$H$27:$H$500,"2013")</f>
        <v>0</v>
      </c>
      <c r="L282" s="295">
        <f>SUMIFS('7.  Persistence Report'!BA$27:BA$500,'7.  Persistence Report'!$D$27:$D$500,$B282,'7.  Persistence Report'!$C$27:$C$500,"&lt;&gt;Pre-2011 Programs Completed in 2011",'7.  Persistence Report'!$J$27:$J$500,"&lt;&gt;Adjustment",'7.  Persistence Report'!$H$27:$H$500,"2013")</f>
        <v>0</v>
      </c>
      <c r="M282" s="295">
        <f>SUMIFS('7.  Persistence Report'!BB$27:BB$500,'7.  Persistence Report'!$D$27:$D$500,$B282,'7.  Persistence Report'!$C$27:$C$500,"&lt;&gt;Pre-2011 Programs Completed in 2011",'7.  Persistence Report'!$J$27:$J$500,"&lt;&gt;Adjustment",'7.  Persistence Report'!$H$27:$H$500,"2013")</f>
        <v>0</v>
      </c>
      <c r="N282" s="291"/>
      <c r="O282" s="295">
        <f>SUMIFS('7.  Persistence Report'!N$27:N$500,'7.  Persistence Report'!$D$27:$D$500,$B282,'7.  Persistence Report'!$C$27:$C$500,"&lt;&gt;Pre-2011 Programs Completed in 2011",'7.  Persistence Report'!$J$27:$J$500,"&lt;&gt;Adjustment",'7.  Persistence Report'!$H$27:$H$500,"2013")</f>
        <v>40</v>
      </c>
      <c r="P282" s="295">
        <f>SUMIFS('7.  Persistence Report'!O$27:O$500,'7.  Persistence Report'!$D$27:$D$500,$B282,'7.  Persistence Report'!$C$27:$C$500,"&lt;&gt;Pre-2011 Programs Completed in 2011",'7.  Persistence Report'!$J$27:$J$500,"&lt;&gt;Adjustment",'7.  Persistence Report'!$H$27:$H$500,"2013")</f>
        <v>40</v>
      </c>
      <c r="Q282" s="295">
        <f>SUMIFS('7.  Persistence Report'!P$27:P$500,'7.  Persistence Report'!$D$27:$D$500,$B282,'7.  Persistence Report'!$C$27:$C$500,"&lt;&gt;Pre-2011 Programs Completed in 2011",'7.  Persistence Report'!$J$27:$J$500,"&lt;&gt;Adjustment",'7.  Persistence Report'!$H$27:$H$500,"2013")</f>
        <v>40</v>
      </c>
      <c r="R282" s="295">
        <f>SUMIFS('7.  Persistence Report'!Q$27:Q$500,'7.  Persistence Report'!$D$27:$D$500,$B282,'7.  Persistence Report'!$C$27:$C$500,"&lt;&gt;Pre-2011 Programs Completed in 2011",'7.  Persistence Report'!$J$27:$J$500,"&lt;&gt;Adjustment",'7.  Persistence Report'!$H$27:$H$500,"2013")</f>
        <v>40</v>
      </c>
      <c r="S282" s="295">
        <f>SUMIFS('7.  Persistence Report'!R$27:R$500,'7.  Persistence Report'!$D$27:$D$500,$B282,'7.  Persistence Report'!$C$27:$C$500,"&lt;&gt;Pre-2011 Programs Completed in 2011",'7.  Persistence Report'!$J$27:$J$500,"&lt;&gt;Adjustment",'7.  Persistence Report'!$H$27:$H$500,"2013")</f>
        <v>0</v>
      </c>
      <c r="T282" s="295">
        <f>SUMIFS('7.  Persistence Report'!S$27:S$500,'7.  Persistence Report'!$D$27:$D$500,$B282,'7.  Persistence Report'!$C$27:$C$500,"&lt;&gt;Pre-2011 Programs Completed in 2011",'7.  Persistence Report'!$J$27:$J$500,"&lt;&gt;Adjustment",'7.  Persistence Report'!$H$27:$H$500,"2013")</f>
        <v>0</v>
      </c>
      <c r="U282" s="295">
        <f>SUMIFS('7.  Persistence Report'!T$27:T$500,'7.  Persistence Report'!$D$27:$D$500,$B282,'7.  Persistence Report'!$C$27:$C$500,"&lt;&gt;Pre-2011 Programs Completed in 2011",'7.  Persistence Report'!$J$27:$J$500,"&lt;&gt;Adjustment",'7.  Persistence Report'!$H$27:$H$500,"2013")</f>
        <v>0</v>
      </c>
      <c r="V282" s="295">
        <f>SUMIFS('7.  Persistence Report'!U$27:U$500,'7.  Persistence Report'!$D$27:$D$500,$B282,'7.  Persistence Report'!$C$27:$C$500,"&lt;&gt;Pre-2011 Programs Completed in 2011",'7.  Persistence Report'!$J$27:$J$500,"&lt;&gt;Adjustment",'7.  Persistence Report'!$H$27:$H$500,"2013")</f>
        <v>0</v>
      </c>
      <c r="W282" s="295">
        <f>SUMIFS('7.  Persistence Report'!V$27:V$500,'7.  Persistence Report'!$D$27:$D$500,$B282,'7.  Persistence Report'!$C$27:$C$500,"&lt;&gt;Pre-2011 Programs Completed in 2011",'7.  Persistence Report'!$J$27:$J$500,"&lt;&gt;Adjustment",'7.  Persistence Report'!$H$27:$H$500,"2013")</f>
        <v>0</v>
      </c>
      <c r="X282" s="295">
        <f>SUMIFS('7.  Persistence Report'!W$27:W$500,'7.  Persistence Report'!$D$27:$D$500,$B282,'7.  Persistence Report'!$C$27:$C$500,"&lt;&gt;Pre-2011 Programs Completed in 2011",'7.  Persistence Report'!$J$27:$J$500,"&lt;&gt;Adjustment",'7.  Persistence Report'!$H$27:$H$500,"2013")</f>
        <v>0</v>
      </c>
      <c r="Y282" s="410">
        <v>1</v>
      </c>
      <c r="Z282" s="410"/>
      <c r="AA282" s="410"/>
      <c r="AB282" s="410"/>
      <c r="AC282" s="410"/>
      <c r="AD282" s="410"/>
      <c r="AE282" s="410"/>
      <c r="AF282" s="410"/>
      <c r="AG282" s="410"/>
      <c r="AH282" s="410"/>
      <c r="AI282" s="410"/>
      <c r="AJ282" s="410"/>
      <c r="AK282" s="410"/>
      <c r="AL282" s="410"/>
      <c r="AM282" s="296">
        <f>SUM(Y282:AL282)</f>
        <v>1</v>
      </c>
    </row>
    <row r="283" spans="1:39" ht="15.5" outlineLevel="1">
      <c r="B283" s="294" t="s">
        <v>249</v>
      </c>
      <c r="C283" s="291" t="s">
        <v>163</v>
      </c>
      <c r="D283" s="295">
        <f>SUMIFS('7.  Persistence Report'!AS$27:AS$500,'7.  Persistence Report'!$D$27:$D$500,$B282,'7.  Persistence Report'!$C$27:$C$500,"&lt;&gt;Pre-2011 Programs Completed in 2011",'7.  Persistence Report'!$J$27:$J$500,"Adjustment",'7.  Persistence Report'!$H$27:$H$500,"2013")</f>
        <v>0</v>
      </c>
      <c r="E283" s="295">
        <f>SUMIFS('7.  Persistence Report'!AT$27:AT$500,'7.  Persistence Report'!$D$27:$D$500,$B282,'7.  Persistence Report'!$C$27:$C$500,"&lt;&gt;Pre-2011 Programs Completed in 2011",'7.  Persistence Report'!$J$27:$J$500,"Adjustment",'7.  Persistence Report'!$H$27:$H$500,"2013")</f>
        <v>0</v>
      </c>
      <c r="F283" s="295">
        <f>SUMIFS('7.  Persistence Report'!AU$27:AU$500,'7.  Persistence Report'!$D$27:$D$500,$B282,'7.  Persistence Report'!$C$27:$C$500,"&lt;&gt;Pre-2011 Programs Completed in 2011",'7.  Persistence Report'!$J$27:$J$500,"Adjustment",'7.  Persistence Report'!$H$27:$H$500,"2013")</f>
        <v>0</v>
      </c>
      <c r="G283" s="295">
        <f>SUMIFS('7.  Persistence Report'!AV$27:AV$500,'7.  Persistence Report'!$D$27:$D$500,$B282,'7.  Persistence Report'!$C$27:$C$500,"&lt;&gt;Pre-2011 Programs Completed in 2011",'7.  Persistence Report'!$J$27:$J$500,"Adjustment",'7.  Persistence Report'!$H$27:$H$500,"2013")</f>
        <v>0</v>
      </c>
      <c r="H283" s="295">
        <f>SUMIFS('7.  Persistence Report'!AW$27:AW$500,'7.  Persistence Report'!$D$27:$D$500,$B282,'7.  Persistence Report'!$C$27:$C$500,"&lt;&gt;Pre-2011 Programs Completed in 2011",'7.  Persistence Report'!$J$27:$J$500,"Adjustment",'7.  Persistence Report'!$H$27:$H$500,"2013")</f>
        <v>0</v>
      </c>
      <c r="I283" s="295">
        <f>SUMIFS('7.  Persistence Report'!AX$27:AX$500,'7.  Persistence Report'!$D$27:$D$500,$B282,'7.  Persistence Report'!$C$27:$C$500,"&lt;&gt;Pre-2011 Programs Completed in 2011",'7.  Persistence Report'!$J$27:$J$500,"Adjustment",'7.  Persistence Report'!$H$27:$H$500,"2013")</f>
        <v>0</v>
      </c>
      <c r="J283" s="295">
        <f>SUMIFS('7.  Persistence Report'!AY$27:AY$500,'7.  Persistence Report'!$D$27:$D$500,$B282,'7.  Persistence Report'!$C$27:$C$500,"&lt;&gt;Pre-2011 Programs Completed in 2011",'7.  Persistence Report'!$J$27:$J$500,"Adjustment",'7.  Persistence Report'!$H$27:$H$500,"2013")</f>
        <v>0</v>
      </c>
      <c r="K283" s="295">
        <f>SUMIFS('7.  Persistence Report'!AZ$27:AZ$500,'7.  Persistence Report'!$D$27:$D$500,$B282,'7.  Persistence Report'!$C$27:$C$500,"&lt;&gt;Pre-2011 Programs Completed in 2011",'7.  Persistence Report'!$J$27:$J$500,"Adjustment",'7.  Persistence Report'!$H$27:$H$500,"2013")</f>
        <v>0</v>
      </c>
      <c r="L283" s="295">
        <f>SUMIFS('7.  Persistence Report'!BA$27:BA$500,'7.  Persistence Report'!$D$27:$D$500,$B282,'7.  Persistence Report'!$C$27:$C$500,"&lt;&gt;Pre-2011 Programs Completed in 2011",'7.  Persistence Report'!$J$27:$J$500,"Adjustment",'7.  Persistence Report'!$H$27:$H$500,"2013")</f>
        <v>0</v>
      </c>
      <c r="M283" s="295">
        <f>SUMIFS('7.  Persistence Report'!BB$27:BB$500,'7.  Persistence Report'!$D$27:$D$500,$B282,'7.  Persistence Report'!$C$27:$C$500,"&lt;&gt;Pre-2011 Programs Completed in 2011",'7.  Persistence Report'!$J$27:$J$500,"Adjustment",'7.  Persistence Report'!$H$27:$H$500,"2013")</f>
        <v>0</v>
      </c>
      <c r="N283" s="467"/>
      <c r="O283" s="295">
        <f>SUMIFS('7.  Persistence Report'!N$27:N$500,'7.  Persistence Report'!$D$27:$D$500,$B282,'7.  Persistence Report'!$C$27:$C$500,"&lt;&gt;Pre-2011 Programs Completed in 2011",'7.  Persistence Report'!$J$27:$J$500,"Adjustment",'7.  Persistence Report'!$H$27:$H$500,"2013")</f>
        <v>0</v>
      </c>
      <c r="P283" s="295">
        <f>SUMIFS('7.  Persistence Report'!O$27:O$500,'7.  Persistence Report'!$D$27:$D$500,$B282,'7.  Persistence Report'!$C$27:$C$500,"&lt;&gt;Pre-2011 Programs Completed in 2011",'7.  Persistence Report'!$J$27:$J$500,"Adjustment",'7.  Persistence Report'!$H$27:$H$500,"2013")</f>
        <v>0</v>
      </c>
      <c r="Q283" s="295">
        <f>SUMIFS('7.  Persistence Report'!P$27:P$500,'7.  Persistence Report'!$D$27:$D$500,$B282,'7.  Persistence Report'!$C$27:$C$500,"&lt;&gt;Pre-2011 Programs Completed in 2011",'7.  Persistence Report'!$J$27:$J$500,"Adjustment",'7.  Persistence Report'!$H$27:$H$500,"2013")</f>
        <v>0</v>
      </c>
      <c r="R283" s="295">
        <f>SUMIFS('7.  Persistence Report'!Q$27:Q$500,'7.  Persistence Report'!$D$27:$D$500,$B282,'7.  Persistence Report'!$C$27:$C$500,"&lt;&gt;Pre-2011 Programs Completed in 2011",'7.  Persistence Report'!$J$27:$J$500,"Adjustment",'7.  Persistence Report'!$H$27:$H$500,"2013")</f>
        <v>0</v>
      </c>
      <c r="S283" s="295">
        <f>SUMIFS('7.  Persistence Report'!R$27:R$500,'7.  Persistence Report'!$D$27:$D$500,$B282,'7.  Persistence Report'!$C$27:$C$500,"&lt;&gt;Pre-2011 Programs Completed in 2011",'7.  Persistence Report'!$J$27:$J$500,"Adjustment",'7.  Persistence Report'!$H$27:$H$500,"2013")</f>
        <v>0</v>
      </c>
      <c r="T283" s="295">
        <f>SUMIFS('7.  Persistence Report'!S$27:S$500,'7.  Persistence Report'!$D$27:$D$500,$B282,'7.  Persistence Report'!$C$27:$C$500,"&lt;&gt;Pre-2011 Programs Completed in 2011",'7.  Persistence Report'!$J$27:$J$500,"Adjustment",'7.  Persistence Report'!$H$27:$H$500,"2013")</f>
        <v>0</v>
      </c>
      <c r="U283" s="295">
        <f>SUMIFS('7.  Persistence Report'!T$27:T$500,'7.  Persistence Report'!$D$27:$D$500,$B282,'7.  Persistence Report'!$C$27:$C$500,"&lt;&gt;Pre-2011 Programs Completed in 2011",'7.  Persistence Report'!$J$27:$J$500,"Adjustment",'7.  Persistence Report'!$H$27:$H$500,"2013")</f>
        <v>0</v>
      </c>
      <c r="V283" s="295">
        <f>SUMIFS('7.  Persistence Report'!U$27:U$500,'7.  Persistence Report'!$D$27:$D$500,$B282,'7.  Persistence Report'!$C$27:$C$500,"&lt;&gt;Pre-2011 Programs Completed in 2011",'7.  Persistence Report'!$J$27:$J$500,"Adjustment",'7.  Persistence Report'!$H$27:$H$500,"2013")</f>
        <v>0</v>
      </c>
      <c r="W283" s="295">
        <f>SUMIFS('7.  Persistence Report'!V$27:V$500,'7.  Persistence Report'!$D$27:$D$500,$B282,'7.  Persistence Report'!$C$27:$C$500,"&lt;&gt;Pre-2011 Programs Completed in 2011",'7.  Persistence Report'!$J$27:$J$500,"Adjustment",'7.  Persistence Report'!$H$27:$H$500,"2013")</f>
        <v>0</v>
      </c>
      <c r="X283" s="295">
        <f>SUMIFS('7.  Persistence Report'!W$27:W$500,'7.  Persistence Report'!$D$27:$D$500,$B282,'7.  Persistence Report'!$C$27:$C$500,"&lt;&gt;Pre-2011 Programs Completed in 2011",'7.  Persistence Report'!$J$27:$J$500,"Adjustment",'7.  Persistence Report'!$H$27:$H$500,"2013")</f>
        <v>0</v>
      </c>
      <c r="Y283" s="411">
        <f>Y282</f>
        <v>1</v>
      </c>
      <c r="Z283" s="411">
        <f>Z282</f>
        <v>0</v>
      </c>
      <c r="AA283" s="411">
        <f t="shared" ref="AA283:AL283" si="140">AA282</f>
        <v>0</v>
      </c>
      <c r="AB283" s="411">
        <f t="shared" si="140"/>
        <v>0</v>
      </c>
      <c r="AC283" s="411">
        <f t="shared" si="140"/>
        <v>0</v>
      </c>
      <c r="AD283" s="411">
        <f t="shared" si="140"/>
        <v>0</v>
      </c>
      <c r="AE283" s="411">
        <f t="shared" si="140"/>
        <v>0</v>
      </c>
      <c r="AF283" s="411">
        <f t="shared" si="140"/>
        <v>0</v>
      </c>
      <c r="AG283" s="411">
        <f t="shared" si="140"/>
        <v>0</v>
      </c>
      <c r="AH283" s="411">
        <f t="shared" si="140"/>
        <v>0</v>
      </c>
      <c r="AI283" s="411">
        <f t="shared" si="140"/>
        <v>0</v>
      </c>
      <c r="AJ283" s="411">
        <f t="shared" si="140"/>
        <v>0</v>
      </c>
      <c r="AK283" s="411">
        <f t="shared" si="140"/>
        <v>0</v>
      </c>
      <c r="AL283" s="411">
        <f t="shared" si="140"/>
        <v>0</v>
      </c>
      <c r="AM283" s="297"/>
    </row>
    <row r="284" spans="1:39" ht="15.5" outlineLevel="1">
      <c r="A284" s="510"/>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5" outlineLevel="1">
      <c r="A285" s="508">
        <v>3</v>
      </c>
      <c r="B285" s="294" t="s">
        <v>3</v>
      </c>
      <c r="C285" s="291" t="s">
        <v>25</v>
      </c>
      <c r="D285" s="295">
        <f>SUMIFS('7.  Persistence Report'!AS$27:AS$500,'7.  Persistence Report'!$D$27:$D$500,$B285,'7.  Persistence Report'!$C$27:$C$500,"&lt;&gt;Pre-2011 Programs Completed in 2011",'7.  Persistence Report'!$J$27:$J$500,"&lt;&gt;Adjustment",'7.  Persistence Report'!$H$27:$H$500,"2013")</f>
        <v>2563561</v>
      </c>
      <c r="E285" s="295">
        <f>SUMIFS('7.  Persistence Report'!AT$27:AT$500,'7.  Persistence Report'!$D$27:$D$500,$B285,'7.  Persistence Report'!$C$27:$C$500,"&lt;&gt;Pre-2011 Programs Completed in 2011",'7.  Persistence Report'!$J$27:$J$500,"&lt;&gt;Adjustment",'7.  Persistence Report'!$H$27:$H$500,"2013")</f>
        <v>2563561</v>
      </c>
      <c r="F285" s="295">
        <f>SUMIFS('7.  Persistence Report'!AU$27:AU$500,'7.  Persistence Report'!$D$27:$D$500,$B285,'7.  Persistence Report'!$C$27:$C$500,"&lt;&gt;Pre-2011 Programs Completed in 2011",'7.  Persistence Report'!$J$27:$J$500,"&lt;&gt;Adjustment",'7.  Persistence Report'!$H$27:$H$500,"2013")</f>
        <v>2563561</v>
      </c>
      <c r="G285" s="295">
        <f>SUMIFS('7.  Persistence Report'!AV$27:AV$500,'7.  Persistence Report'!$D$27:$D$500,$B285,'7.  Persistence Report'!$C$27:$C$500,"&lt;&gt;Pre-2011 Programs Completed in 2011",'7.  Persistence Report'!$J$27:$J$500,"&lt;&gt;Adjustment",'7.  Persistence Report'!$H$27:$H$500,"2013")</f>
        <v>2563561</v>
      </c>
      <c r="H285" s="295">
        <f>SUMIFS('7.  Persistence Report'!AW$27:AW$500,'7.  Persistence Report'!$D$27:$D$500,$B285,'7.  Persistence Report'!$C$27:$C$500,"&lt;&gt;Pre-2011 Programs Completed in 2011",'7.  Persistence Report'!$J$27:$J$500,"&lt;&gt;Adjustment",'7.  Persistence Report'!$H$27:$H$500,"2013")</f>
        <v>2563561</v>
      </c>
      <c r="I285" s="295">
        <f>SUMIFS('7.  Persistence Report'!AX$27:AX$500,'7.  Persistence Report'!$D$27:$D$500,$B285,'7.  Persistence Report'!$C$27:$C$500,"&lt;&gt;Pre-2011 Programs Completed in 2011",'7.  Persistence Report'!$J$27:$J$500,"&lt;&gt;Adjustment",'7.  Persistence Report'!$H$27:$H$500,"2013")</f>
        <v>2563561</v>
      </c>
      <c r="J285" s="295">
        <f>SUMIFS('7.  Persistence Report'!AY$27:AY$500,'7.  Persistence Report'!$D$27:$D$500,$B285,'7.  Persistence Report'!$C$27:$C$500,"&lt;&gt;Pre-2011 Programs Completed in 2011",'7.  Persistence Report'!$J$27:$J$500,"&lt;&gt;Adjustment",'7.  Persistence Report'!$H$27:$H$500,"2013")</f>
        <v>2563561</v>
      </c>
      <c r="K285" s="295">
        <f>SUMIFS('7.  Persistence Report'!AZ$27:AZ$500,'7.  Persistence Report'!$D$27:$D$500,$B285,'7.  Persistence Report'!$C$27:$C$500,"&lt;&gt;Pre-2011 Programs Completed in 2011",'7.  Persistence Report'!$J$27:$J$500,"&lt;&gt;Adjustment",'7.  Persistence Report'!$H$27:$H$500,"2013")</f>
        <v>2563561</v>
      </c>
      <c r="L285" s="295">
        <f>SUMIFS('7.  Persistence Report'!BA$27:BA$500,'7.  Persistence Report'!$D$27:$D$500,$B285,'7.  Persistence Report'!$C$27:$C$500,"&lt;&gt;Pre-2011 Programs Completed in 2011",'7.  Persistence Report'!$J$27:$J$500,"&lt;&gt;Adjustment",'7.  Persistence Report'!$H$27:$H$500,"2013")</f>
        <v>2563561</v>
      </c>
      <c r="M285" s="295">
        <f>SUMIFS('7.  Persistence Report'!BB$27:BB$500,'7.  Persistence Report'!$D$27:$D$500,$B285,'7.  Persistence Report'!$C$27:$C$500,"&lt;&gt;Pre-2011 Programs Completed in 2011",'7.  Persistence Report'!$J$27:$J$500,"&lt;&gt;Adjustment",'7.  Persistence Report'!$H$27:$H$500,"2013")</f>
        <v>2563561</v>
      </c>
      <c r="N285" s="291"/>
      <c r="O285" s="295">
        <f>SUMIFS('7.  Persistence Report'!N$27:N$500,'7.  Persistence Report'!$D$27:$D$500,$B285,'7.  Persistence Report'!$C$27:$C$500,"&lt;&gt;Pre-2011 Programs Completed in 2011",'7.  Persistence Report'!$J$27:$J$500,"&lt;&gt;Adjustment",'7.  Persistence Report'!$H$27:$H$500,"2013")</f>
        <v>1448</v>
      </c>
      <c r="P285" s="295">
        <f>SUMIFS('7.  Persistence Report'!O$27:O$500,'7.  Persistence Report'!$D$27:$D$500,$B285,'7.  Persistence Report'!$C$27:$C$500,"&lt;&gt;Pre-2011 Programs Completed in 2011",'7.  Persistence Report'!$J$27:$J$500,"&lt;&gt;Adjustment",'7.  Persistence Report'!$H$27:$H$500,"2013")</f>
        <v>1448</v>
      </c>
      <c r="Q285" s="295">
        <f>SUMIFS('7.  Persistence Report'!P$27:P$500,'7.  Persistence Report'!$D$27:$D$500,$B285,'7.  Persistence Report'!$C$27:$C$500,"&lt;&gt;Pre-2011 Programs Completed in 2011",'7.  Persistence Report'!$J$27:$J$500,"&lt;&gt;Adjustment",'7.  Persistence Report'!$H$27:$H$500,"2013")</f>
        <v>1448</v>
      </c>
      <c r="R285" s="295">
        <f>SUMIFS('7.  Persistence Report'!Q$27:Q$500,'7.  Persistence Report'!$D$27:$D$500,$B285,'7.  Persistence Report'!$C$27:$C$500,"&lt;&gt;Pre-2011 Programs Completed in 2011",'7.  Persistence Report'!$J$27:$J$500,"&lt;&gt;Adjustment",'7.  Persistence Report'!$H$27:$H$500,"2013")</f>
        <v>1448</v>
      </c>
      <c r="S285" s="295">
        <f>SUMIFS('7.  Persistence Report'!R$27:R$500,'7.  Persistence Report'!$D$27:$D$500,$B285,'7.  Persistence Report'!$C$27:$C$500,"&lt;&gt;Pre-2011 Programs Completed in 2011",'7.  Persistence Report'!$J$27:$J$500,"&lt;&gt;Adjustment",'7.  Persistence Report'!$H$27:$H$500,"2013")</f>
        <v>1448</v>
      </c>
      <c r="T285" s="295">
        <f>SUMIFS('7.  Persistence Report'!S$27:S$500,'7.  Persistence Report'!$D$27:$D$500,$B285,'7.  Persistence Report'!$C$27:$C$500,"&lt;&gt;Pre-2011 Programs Completed in 2011",'7.  Persistence Report'!$J$27:$J$500,"&lt;&gt;Adjustment",'7.  Persistence Report'!$H$27:$H$500,"2013")</f>
        <v>1448</v>
      </c>
      <c r="U285" s="295">
        <f>SUMIFS('7.  Persistence Report'!T$27:T$500,'7.  Persistence Report'!$D$27:$D$500,$B285,'7.  Persistence Report'!$C$27:$C$500,"&lt;&gt;Pre-2011 Programs Completed in 2011",'7.  Persistence Report'!$J$27:$J$500,"&lt;&gt;Adjustment",'7.  Persistence Report'!$H$27:$H$500,"2013")</f>
        <v>1448</v>
      </c>
      <c r="V285" s="295">
        <f>SUMIFS('7.  Persistence Report'!U$27:U$500,'7.  Persistence Report'!$D$27:$D$500,$B285,'7.  Persistence Report'!$C$27:$C$500,"&lt;&gt;Pre-2011 Programs Completed in 2011",'7.  Persistence Report'!$J$27:$J$500,"&lt;&gt;Adjustment",'7.  Persistence Report'!$H$27:$H$500,"2013")</f>
        <v>1448</v>
      </c>
      <c r="W285" s="295">
        <f>SUMIFS('7.  Persistence Report'!V$27:V$500,'7.  Persistence Report'!$D$27:$D$500,$B285,'7.  Persistence Report'!$C$27:$C$500,"&lt;&gt;Pre-2011 Programs Completed in 2011",'7.  Persistence Report'!$J$27:$J$500,"&lt;&gt;Adjustment",'7.  Persistence Report'!$H$27:$H$500,"2013")</f>
        <v>1448</v>
      </c>
      <c r="X285" s="295">
        <f>SUMIFS('7.  Persistence Report'!W$27:W$500,'7.  Persistence Report'!$D$27:$D$500,$B285,'7.  Persistence Report'!$C$27:$C$500,"&lt;&gt;Pre-2011 Programs Completed in 2011",'7.  Persistence Report'!$J$27:$J$500,"&lt;&gt;Adjustment",'7.  Persistence Report'!$H$27:$H$500,"2013")</f>
        <v>1448</v>
      </c>
      <c r="Y285" s="410">
        <v>1</v>
      </c>
      <c r="Z285" s="410"/>
      <c r="AA285" s="410"/>
      <c r="AB285" s="410"/>
      <c r="AC285" s="410"/>
      <c r="AD285" s="410"/>
      <c r="AE285" s="410"/>
      <c r="AF285" s="410"/>
      <c r="AG285" s="410"/>
      <c r="AH285" s="410"/>
      <c r="AI285" s="410"/>
      <c r="AJ285" s="410"/>
      <c r="AK285" s="410"/>
      <c r="AL285" s="410"/>
      <c r="AM285" s="296">
        <f>SUM(Y285:AL285)</f>
        <v>1</v>
      </c>
    </row>
    <row r="286" spans="1:39" ht="15.5" outlineLevel="1">
      <c r="B286" s="294" t="s">
        <v>249</v>
      </c>
      <c r="C286" s="291" t="s">
        <v>163</v>
      </c>
      <c r="D286" s="295">
        <f>SUMIFS('7.  Persistence Report'!AS$27:AS$500,'7.  Persistence Report'!$D$27:$D$500,$B285,'7.  Persistence Report'!$C$27:$C$500,"&lt;&gt;Pre-2011 Programs Completed in 2011",'7.  Persistence Report'!$J$27:$J$500,"Adjustment",'7.  Persistence Report'!$H$27:$H$500,"2013")</f>
        <v>141435.5275</v>
      </c>
      <c r="E286" s="295">
        <f>SUMIFS('7.  Persistence Report'!AT$27:AT$500,'7.  Persistence Report'!$D$27:$D$500,$B285,'7.  Persistence Report'!$C$27:$C$500,"&lt;&gt;Pre-2011 Programs Completed in 2011",'7.  Persistence Report'!$J$27:$J$500,"Adjustment",'7.  Persistence Report'!$H$27:$H$500,"2013")</f>
        <v>141435.5275</v>
      </c>
      <c r="F286" s="295">
        <f>SUMIFS('7.  Persistence Report'!AU$27:AU$500,'7.  Persistence Report'!$D$27:$D$500,$B285,'7.  Persistence Report'!$C$27:$C$500,"&lt;&gt;Pre-2011 Programs Completed in 2011",'7.  Persistence Report'!$J$27:$J$500,"Adjustment",'7.  Persistence Report'!$H$27:$H$500,"2013")</f>
        <v>141435.5275</v>
      </c>
      <c r="G286" s="295">
        <f>SUMIFS('7.  Persistence Report'!AV$27:AV$500,'7.  Persistence Report'!$D$27:$D$500,$B285,'7.  Persistence Report'!$C$27:$C$500,"&lt;&gt;Pre-2011 Programs Completed in 2011",'7.  Persistence Report'!$J$27:$J$500,"Adjustment",'7.  Persistence Report'!$H$27:$H$500,"2013")</f>
        <v>141435.5275</v>
      </c>
      <c r="H286" s="295">
        <f>SUMIFS('7.  Persistence Report'!AW$27:AW$500,'7.  Persistence Report'!$D$27:$D$500,$B285,'7.  Persistence Report'!$C$27:$C$500,"&lt;&gt;Pre-2011 Programs Completed in 2011",'7.  Persistence Report'!$J$27:$J$500,"Adjustment",'7.  Persistence Report'!$H$27:$H$500,"2013")</f>
        <v>141435.5275</v>
      </c>
      <c r="I286" s="295">
        <f>SUMIFS('7.  Persistence Report'!AX$27:AX$500,'7.  Persistence Report'!$D$27:$D$500,$B285,'7.  Persistence Report'!$C$27:$C$500,"&lt;&gt;Pre-2011 Programs Completed in 2011",'7.  Persistence Report'!$J$27:$J$500,"Adjustment",'7.  Persistence Report'!$H$27:$H$500,"2013")</f>
        <v>141435.5275</v>
      </c>
      <c r="J286" s="295">
        <f>SUMIFS('7.  Persistence Report'!AY$27:AY$500,'7.  Persistence Report'!$D$27:$D$500,$B285,'7.  Persistence Report'!$C$27:$C$500,"&lt;&gt;Pre-2011 Programs Completed in 2011",'7.  Persistence Report'!$J$27:$J$500,"Adjustment",'7.  Persistence Report'!$H$27:$H$500,"2013")</f>
        <v>141435.5275</v>
      </c>
      <c r="K286" s="295">
        <f>SUMIFS('7.  Persistence Report'!AZ$27:AZ$500,'7.  Persistence Report'!$D$27:$D$500,$B285,'7.  Persistence Report'!$C$27:$C$500,"&lt;&gt;Pre-2011 Programs Completed in 2011",'7.  Persistence Report'!$J$27:$J$500,"Adjustment",'7.  Persistence Report'!$H$27:$H$500,"2013")</f>
        <v>141435.5275</v>
      </c>
      <c r="L286" s="295">
        <f>SUMIFS('7.  Persistence Report'!BA$27:BA$500,'7.  Persistence Report'!$D$27:$D$500,$B285,'7.  Persistence Report'!$C$27:$C$500,"&lt;&gt;Pre-2011 Programs Completed in 2011",'7.  Persistence Report'!$J$27:$J$500,"Adjustment",'7.  Persistence Report'!$H$27:$H$500,"2013")</f>
        <v>141435.5275</v>
      </c>
      <c r="M286" s="295">
        <f>SUMIFS('7.  Persistence Report'!BB$27:BB$500,'7.  Persistence Report'!$D$27:$D$500,$B285,'7.  Persistence Report'!$C$27:$C$500,"&lt;&gt;Pre-2011 Programs Completed in 2011",'7.  Persistence Report'!$J$27:$J$500,"Adjustment",'7.  Persistence Report'!$H$27:$H$500,"2013")</f>
        <v>141435.5275</v>
      </c>
      <c r="N286" s="467"/>
      <c r="O286" s="295">
        <f>SUMIFS('7.  Persistence Report'!N$27:N$500,'7.  Persistence Report'!$D$27:$D$500,$B285,'7.  Persistence Report'!$C$27:$C$500,"&lt;&gt;Pre-2011 Programs Completed in 2011",'7.  Persistence Report'!$J$27:$J$500,"Adjustment",'7.  Persistence Report'!$H$27:$H$500,"2013")</f>
        <v>79.623298800000001</v>
      </c>
      <c r="P286" s="295">
        <f>SUMIFS('7.  Persistence Report'!O$27:O$500,'7.  Persistence Report'!$D$27:$D$500,$B285,'7.  Persistence Report'!$C$27:$C$500,"&lt;&gt;Pre-2011 Programs Completed in 2011",'7.  Persistence Report'!$J$27:$J$500,"Adjustment",'7.  Persistence Report'!$H$27:$H$500,"2013")</f>
        <v>79.623298800000001</v>
      </c>
      <c r="Q286" s="295">
        <f>SUMIFS('7.  Persistence Report'!P$27:P$500,'7.  Persistence Report'!$D$27:$D$500,$B285,'7.  Persistence Report'!$C$27:$C$500,"&lt;&gt;Pre-2011 Programs Completed in 2011",'7.  Persistence Report'!$J$27:$J$500,"Adjustment",'7.  Persistence Report'!$H$27:$H$500,"2013")</f>
        <v>79.623298800000001</v>
      </c>
      <c r="R286" s="295">
        <f>SUMIFS('7.  Persistence Report'!Q$27:Q$500,'7.  Persistence Report'!$D$27:$D$500,$B285,'7.  Persistence Report'!$C$27:$C$500,"&lt;&gt;Pre-2011 Programs Completed in 2011",'7.  Persistence Report'!$J$27:$J$500,"Adjustment",'7.  Persistence Report'!$H$27:$H$500,"2013")</f>
        <v>79.623298800000001</v>
      </c>
      <c r="S286" s="295">
        <f>SUMIFS('7.  Persistence Report'!R$27:R$500,'7.  Persistence Report'!$D$27:$D$500,$B285,'7.  Persistence Report'!$C$27:$C$500,"&lt;&gt;Pre-2011 Programs Completed in 2011",'7.  Persistence Report'!$J$27:$J$500,"Adjustment",'7.  Persistence Report'!$H$27:$H$500,"2013")</f>
        <v>79.623298800000001</v>
      </c>
      <c r="T286" s="295">
        <f>SUMIFS('7.  Persistence Report'!S$27:S$500,'7.  Persistence Report'!$D$27:$D$500,$B285,'7.  Persistence Report'!$C$27:$C$500,"&lt;&gt;Pre-2011 Programs Completed in 2011",'7.  Persistence Report'!$J$27:$J$500,"Adjustment",'7.  Persistence Report'!$H$27:$H$500,"2013")</f>
        <v>79.623298800000001</v>
      </c>
      <c r="U286" s="295">
        <f>SUMIFS('7.  Persistence Report'!T$27:T$500,'7.  Persistence Report'!$D$27:$D$500,$B285,'7.  Persistence Report'!$C$27:$C$500,"&lt;&gt;Pre-2011 Programs Completed in 2011",'7.  Persistence Report'!$J$27:$J$500,"Adjustment",'7.  Persistence Report'!$H$27:$H$500,"2013")</f>
        <v>79.623298800000001</v>
      </c>
      <c r="V286" s="295">
        <f>SUMIFS('7.  Persistence Report'!U$27:U$500,'7.  Persistence Report'!$D$27:$D$500,$B285,'7.  Persistence Report'!$C$27:$C$500,"&lt;&gt;Pre-2011 Programs Completed in 2011",'7.  Persistence Report'!$J$27:$J$500,"Adjustment",'7.  Persistence Report'!$H$27:$H$500,"2013")</f>
        <v>79.623298800000001</v>
      </c>
      <c r="W286" s="295">
        <f>SUMIFS('7.  Persistence Report'!V$27:V$500,'7.  Persistence Report'!$D$27:$D$500,$B285,'7.  Persistence Report'!$C$27:$C$500,"&lt;&gt;Pre-2011 Programs Completed in 2011",'7.  Persistence Report'!$J$27:$J$500,"Adjustment",'7.  Persistence Report'!$H$27:$H$500,"2013")</f>
        <v>79.623298800000001</v>
      </c>
      <c r="X286" s="295">
        <f>SUMIFS('7.  Persistence Report'!W$27:W$500,'7.  Persistence Report'!$D$27:$D$500,$B285,'7.  Persistence Report'!$C$27:$C$500,"&lt;&gt;Pre-2011 Programs Completed in 2011",'7.  Persistence Report'!$J$27:$J$500,"Adjustment",'7.  Persistence Report'!$H$27:$H$500,"2013")</f>
        <v>79.623298800000001</v>
      </c>
      <c r="Y286" s="411">
        <f>Y285</f>
        <v>1</v>
      </c>
      <c r="Z286" s="411">
        <f>Z285</f>
        <v>0</v>
      </c>
      <c r="AA286" s="411">
        <f t="shared" ref="AA286:AL286" si="141">AA285</f>
        <v>0</v>
      </c>
      <c r="AB286" s="411">
        <f t="shared" si="141"/>
        <v>0</v>
      </c>
      <c r="AC286" s="411">
        <f t="shared" si="141"/>
        <v>0</v>
      </c>
      <c r="AD286" s="411">
        <f t="shared" si="141"/>
        <v>0</v>
      </c>
      <c r="AE286" s="411">
        <f t="shared" si="141"/>
        <v>0</v>
      </c>
      <c r="AF286" s="411">
        <f t="shared" si="141"/>
        <v>0</v>
      </c>
      <c r="AG286" s="411">
        <f t="shared" si="141"/>
        <v>0</v>
      </c>
      <c r="AH286" s="411">
        <f t="shared" si="141"/>
        <v>0</v>
      </c>
      <c r="AI286" s="411">
        <f t="shared" si="141"/>
        <v>0</v>
      </c>
      <c r="AJ286" s="411">
        <f t="shared" si="141"/>
        <v>0</v>
      </c>
      <c r="AK286" s="411">
        <f t="shared" si="141"/>
        <v>0</v>
      </c>
      <c r="AL286" s="411">
        <f t="shared" si="141"/>
        <v>0</v>
      </c>
      <c r="AM286" s="297"/>
    </row>
    <row r="287" spans="1:39" ht="15.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5" outlineLevel="1">
      <c r="A288" s="508">
        <v>4</v>
      </c>
      <c r="B288" s="294" t="s">
        <v>4</v>
      </c>
      <c r="C288" s="291" t="s">
        <v>25</v>
      </c>
      <c r="D288" s="295">
        <f>SUMIFS('7.  Persistence Report'!AS$27:AS$500,'7.  Persistence Report'!$D$27:$D$500,$B288,'7.  Persistence Report'!$C$27:$C$500,"&lt;&gt;Pre-2011 Programs Completed in 2011",'7.  Persistence Report'!$J$27:$J$500,"&lt;&gt;Adjustment",'7.  Persistence Report'!$H$27:$H$500,"2013")</f>
        <v>431268</v>
      </c>
      <c r="E288" s="295">
        <f>SUMIFS('7.  Persistence Report'!AT$27:AT$500,'7.  Persistence Report'!$D$27:$D$500,$B288,'7.  Persistence Report'!$C$27:$C$500,"&lt;&gt;Pre-2011 Programs Completed in 2011",'7.  Persistence Report'!$J$27:$J$500,"&lt;&gt;Adjustment",'7.  Persistence Report'!$H$27:$H$500,"2013")</f>
        <v>431268</v>
      </c>
      <c r="F288" s="295">
        <f>SUMIFS('7.  Persistence Report'!AU$27:AU$500,'7.  Persistence Report'!$D$27:$D$500,$B288,'7.  Persistence Report'!$C$27:$C$500,"&lt;&gt;Pre-2011 Programs Completed in 2011",'7.  Persistence Report'!$J$27:$J$500,"&lt;&gt;Adjustment",'7.  Persistence Report'!$H$27:$H$500,"2013")</f>
        <v>414649</v>
      </c>
      <c r="G288" s="295">
        <f>SUMIFS('7.  Persistence Report'!AV$27:AV$500,'7.  Persistence Report'!$D$27:$D$500,$B288,'7.  Persistence Report'!$C$27:$C$500,"&lt;&gt;Pre-2011 Programs Completed in 2011",'7.  Persistence Report'!$J$27:$J$500,"&lt;&gt;Adjustment",'7.  Persistence Report'!$H$27:$H$500,"2013")</f>
        <v>351293</v>
      </c>
      <c r="H288" s="295">
        <f>SUMIFS('7.  Persistence Report'!AW$27:AW$500,'7.  Persistence Report'!$D$27:$D$500,$B288,'7.  Persistence Report'!$C$27:$C$500,"&lt;&gt;Pre-2011 Programs Completed in 2011",'7.  Persistence Report'!$J$27:$J$500,"&lt;&gt;Adjustment",'7.  Persistence Report'!$H$27:$H$500,"2013")</f>
        <v>351293</v>
      </c>
      <c r="I288" s="295">
        <f>SUMIFS('7.  Persistence Report'!AX$27:AX$500,'7.  Persistence Report'!$D$27:$D$500,$B288,'7.  Persistence Report'!$C$27:$C$500,"&lt;&gt;Pre-2011 Programs Completed in 2011",'7.  Persistence Report'!$J$27:$J$500,"&lt;&gt;Adjustment",'7.  Persistence Report'!$H$27:$H$500,"2013")</f>
        <v>351293</v>
      </c>
      <c r="J288" s="295">
        <f>SUMIFS('7.  Persistence Report'!AY$27:AY$500,'7.  Persistence Report'!$D$27:$D$500,$B288,'7.  Persistence Report'!$C$27:$C$500,"&lt;&gt;Pre-2011 Programs Completed in 2011",'7.  Persistence Report'!$J$27:$J$500,"&lt;&gt;Adjustment",'7.  Persistence Report'!$H$27:$H$500,"2013")</f>
        <v>351293</v>
      </c>
      <c r="K288" s="295">
        <f>SUMIFS('7.  Persistence Report'!AZ$27:AZ$500,'7.  Persistence Report'!$D$27:$D$500,$B288,'7.  Persistence Report'!$C$27:$C$500,"&lt;&gt;Pre-2011 Programs Completed in 2011",'7.  Persistence Report'!$J$27:$J$500,"&lt;&gt;Adjustment",'7.  Persistence Report'!$H$27:$H$500,"2013")</f>
        <v>351000</v>
      </c>
      <c r="L288" s="295">
        <f>SUMIFS('7.  Persistence Report'!BA$27:BA$500,'7.  Persistence Report'!$D$27:$D$500,$B288,'7.  Persistence Report'!$C$27:$C$500,"&lt;&gt;Pre-2011 Programs Completed in 2011",'7.  Persistence Report'!$J$27:$J$500,"&lt;&gt;Adjustment",'7.  Persistence Report'!$H$27:$H$500,"2013")</f>
        <v>255236</v>
      </c>
      <c r="M288" s="295">
        <f>SUMIFS('7.  Persistence Report'!BB$27:BB$500,'7.  Persistence Report'!$D$27:$D$500,$B288,'7.  Persistence Report'!$C$27:$C$500,"&lt;&gt;Pre-2011 Programs Completed in 2011",'7.  Persistence Report'!$J$27:$J$500,"&lt;&gt;Adjustment",'7.  Persistence Report'!$H$27:$H$500,"2013")</f>
        <v>255236</v>
      </c>
      <c r="N288" s="291"/>
      <c r="O288" s="295">
        <f>SUMIFS('7.  Persistence Report'!N$27:N$500,'7.  Persistence Report'!$D$27:$D$500,$B288,'7.  Persistence Report'!$C$27:$C$500,"&lt;&gt;Pre-2011 Programs Completed in 2011",'7.  Persistence Report'!$J$27:$J$500,"&lt;&gt;Adjustment",'7.  Persistence Report'!$H$27:$H$500,"2013")</f>
        <v>29</v>
      </c>
      <c r="P288" s="295">
        <f>SUMIFS('7.  Persistence Report'!O$27:O$500,'7.  Persistence Report'!$D$27:$D$500,$B288,'7.  Persistence Report'!$C$27:$C$500,"&lt;&gt;Pre-2011 Programs Completed in 2011",'7.  Persistence Report'!$J$27:$J$500,"&lt;&gt;Adjustment",'7.  Persistence Report'!$H$27:$H$500,"2013")</f>
        <v>29</v>
      </c>
      <c r="Q288" s="295">
        <f>SUMIFS('7.  Persistence Report'!P$27:P$500,'7.  Persistence Report'!$D$27:$D$500,$B288,'7.  Persistence Report'!$C$27:$C$500,"&lt;&gt;Pre-2011 Programs Completed in 2011",'7.  Persistence Report'!$J$27:$J$500,"&lt;&gt;Adjustment",'7.  Persistence Report'!$H$27:$H$500,"2013")</f>
        <v>28</v>
      </c>
      <c r="R288" s="295">
        <f>SUMIFS('7.  Persistence Report'!Q$27:Q$500,'7.  Persistence Report'!$D$27:$D$500,$B288,'7.  Persistence Report'!$C$27:$C$500,"&lt;&gt;Pre-2011 Programs Completed in 2011",'7.  Persistence Report'!$J$27:$J$500,"&lt;&gt;Adjustment",'7.  Persistence Report'!$H$27:$H$500,"2013")</f>
        <v>24</v>
      </c>
      <c r="S288" s="295">
        <f>SUMIFS('7.  Persistence Report'!R$27:R$500,'7.  Persistence Report'!$D$27:$D$500,$B288,'7.  Persistence Report'!$C$27:$C$500,"&lt;&gt;Pre-2011 Programs Completed in 2011",'7.  Persistence Report'!$J$27:$J$500,"&lt;&gt;Adjustment",'7.  Persistence Report'!$H$27:$H$500,"2013")</f>
        <v>24</v>
      </c>
      <c r="T288" s="295">
        <f>SUMIFS('7.  Persistence Report'!S$27:S$500,'7.  Persistence Report'!$D$27:$D$500,$B288,'7.  Persistence Report'!$C$27:$C$500,"&lt;&gt;Pre-2011 Programs Completed in 2011",'7.  Persistence Report'!$J$27:$J$500,"&lt;&gt;Adjustment",'7.  Persistence Report'!$H$27:$H$500,"2013")</f>
        <v>24</v>
      </c>
      <c r="U288" s="295">
        <f>SUMIFS('7.  Persistence Report'!T$27:T$500,'7.  Persistence Report'!$D$27:$D$500,$B288,'7.  Persistence Report'!$C$27:$C$500,"&lt;&gt;Pre-2011 Programs Completed in 2011",'7.  Persistence Report'!$J$27:$J$500,"&lt;&gt;Adjustment",'7.  Persistence Report'!$H$27:$H$500,"2013")</f>
        <v>24</v>
      </c>
      <c r="V288" s="295">
        <f>SUMIFS('7.  Persistence Report'!U$27:U$500,'7.  Persistence Report'!$D$27:$D$500,$B288,'7.  Persistence Report'!$C$27:$C$500,"&lt;&gt;Pre-2011 Programs Completed in 2011",'7.  Persistence Report'!$J$27:$J$500,"&lt;&gt;Adjustment",'7.  Persistence Report'!$H$27:$H$500,"2013")</f>
        <v>24</v>
      </c>
      <c r="W288" s="295">
        <f>SUMIFS('7.  Persistence Report'!V$27:V$500,'7.  Persistence Report'!$D$27:$D$500,$B288,'7.  Persistence Report'!$C$27:$C$500,"&lt;&gt;Pre-2011 Programs Completed in 2011",'7.  Persistence Report'!$J$27:$J$500,"&lt;&gt;Adjustment",'7.  Persistence Report'!$H$27:$H$500,"2013")</f>
        <v>18</v>
      </c>
      <c r="X288" s="295">
        <f>SUMIFS('7.  Persistence Report'!W$27:W$500,'7.  Persistence Report'!$D$27:$D$500,$B288,'7.  Persistence Report'!$C$27:$C$500,"&lt;&gt;Pre-2011 Programs Completed in 2011",'7.  Persistence Report'!$J$27:$J$500,"&lt;&gt;Adjustment",'7.  Persistence Report'!$H$27:$H$500,"2013")</f>
        <v>18</v>
      </c>
      <c r="Y288" s="410">
        <v>1</v>
      </c>
      <c r="Z288" s="410"/>
      <c r="AA288" s="410"/>
      <c r="AB288" s="410"/>
      <c r="AC288" s="410"/>
      <c r="AD288" s="410"/>
      <c r="AE288" s="410"/>
      <c r="AF288" s="410"/>
      <c r="AG288" s="410"/>
      <c r="AH288" s="410"/>
      <c r="AI288" s="410"/>
      <c r="AJ288" s="410"/>
      <c r="AK288" s="410"/>
      <c r="AL288" s="410"/>
      <c r="AM288" s="296">
        <f>SUM(Y288:AL288)</f>
        <v>1</v>
      </c>
    </row>
    <row r="289" spans="1:39" ht="15.5" outlineLevel="1">
      <c r="B289" s="294" t="s">
        <v>249</v>
      </c>
      <c r="C289" s="291" t="s">
        <v>163</v>
      </c>
      <c r="D289" s="295">
        <f>SUMIFS('7.  Persistence Report'!AS$27:AS$500,'7.  Persistence Report'!$D$27:$D$500,$B288,'7.  Persistence Report'!$C$27:$C$500,"&lt;&gt;Pre-2011 Programs Completed in 2011",'7.  Persistence Report'!$J$27:$J$500,"Adjustment",'7.  Persistence Report'!$H$27:$H$500,"2013")</f>
        <v>1319</v>
      </c>
      <c r="E289" s="295">
        <f>SUMIFS('7.  Persistence Report'!AT$27:AT$500,'7.  Persistence Report'!$D$27:$D$500,$B288,'7.  Persistence Report'!$C$27:$C$500,"&lt;&gt;Pre-2011 Programs Completed in 2011",'7.  Persistence Report'!$J$27:$J$500,"Adjustment",'7.  Persistence Report'!$H$27:$H$500,"2013")</f>
        <v>1319</v>
      </c>
      <c r="F289" s="295">
        <f>SUMIFS('7.  Persistence Report'!AU$27:AU$500,'7.  Persistence Report'!$D$27:$D$500,$B288,'7.  Persistence Report'!$C$27:$C$500,"&lt;&gt;Pre-2011 Programs Completed in 2011",'7.  Persistence Report'!$J$27:$J$500,"Adjustment",'7.  Persistence Report'!$H$27:$H$500,"2013")</f>
        <v>1255</v>
      </c>
      <c r="G289" s="295">
        <f>SUMIFS('7.  Persistence Report'!AV$27:AV$500,'7.  Persistence Report'!$D$27:$D$500,$B288,'7.  Persistence Report'!$C$27:$C$500,"&lt;&gt;Pre-2011 Programs Completed in 2011",'7.  Persistence Report'!$J$27:$J$500,"Adjustment",'7.  Persistence Report'!$H$27:$H$500,"2013")</f>
        <v>1085</v>
      </c>
      <c r="H289" s="295">
        <f>SUMIFS('7.  Persistence Report'!AW$27:AW$500,'7.  Persistence Report'!$D$27:$D$500,$B288,'7.  Persistence Report'!$C$27:$C$500,"&lt;&gt;Pre-2011 Programs Completed in 2011",'7.  Persistence Report'!$J$27:$J$500,"Adjustment",'7.  Persistence Report'!$H$27:$H$500,"2013")</f>
        <v>1085</v>
      </c>
      <c r="I289" s="295">
        <f>SUMIFS('7.  Persistence Report'!AX$27:AX$500,'7.  Persistence Report'!$D$27:$D$500,$B288,'7.  Persistence Report'!$C$27:$C$500,"&lt;&gt;Pre-2011 Programs Completed in 2011",'7.  Persistence Report'!$J$27:$J$500,"Adjustment",'7.  Persistence Report'!$H$27:$H$500,"2013")</f>
        <v>1085</v>
      </c>
      <c r="J289" s="295">
        <f>SUMIFS('7.  Persistence Report'!AY$27:AY$500,'7.  Persistence Report'!$D$27:$D$500,$B288,'7.  Persistence Report'!$C$27:$C$500,"&lt;&gt;Pre-2011 Programs Completed in 2011",'7.  Persistence Report'!$J$27:$J$500,"Adjustment",'7.  Persistence Report'!$H$27:$H$500,"2013")</f>
        <v>1085</v>
      </c>
      <c r="K289" s="295">
        <f>SUMIFS('7.  Persistence Report'!AZ$27:AZ$500,'7.  Persistence Report'!$D$27:$D$500,$B288,'7.  Persistence Report'!$C$27:$C$500,"&lt;&gt;Pre-2011 Programs Completed in 2011",'7.  Persistence Report'!$J$27:$J$500,"Adjustment",'7.  Persistence Report'!$H$27:$H$500,"2013")</f>
        <v>1085</v>
      </c>
      <c r="L289" s="295">
        <f>SUMIFS('7.  Persistence Report'!BA$27:BA$500,'7.  Persistence Report'!$D$27:$D$500,$B288,'7.  Persistence Report'!$C$27:$C$500,"&lt;&gt;Pre-2011 Programs Completed in 2011",'7.  Persistence Report'!$J$27:$J$500,"Adjustment",'7.  Persistence Report'!$H$27:$H$500,"2013")</f>
        <v>911</v>
      </c>
      <c r="M289" s="295">
        <f>SUMIFS('7.  Persistence Report'!BB$27:BB$500,'7.  Persistence Report'!$D$27:$D$500,$B288,'7.  Persistence Report'!$C$27:$C$500,"&lt;&gt;Pre-2011 Programs Completed in 2011",'7.  Persistence Report'!$J$27:$J$500,"Adjustment",'7.  Persistence Report'!$H$27:$H$500,"2013")</f>
        <v>911</v>
      </c>
      <c r="N289" s="467"/>
      <c r="O289" s="295">
        <f>SUMIFS('7.  Persistence Report'!N$27:N$500,'7.  Persistence Report'!$D$27:$D$500,$B288,'7.  Persistence Report'!$C$27:$C$500,"&lt;&gt;Pre-2011 Programs Completed in 2011",'7.  Persistence Report'!$J$27:$J$500,"Adjustment",'7.  Persistence Report'!$H$27:$H$500,"2013")</f>
        <v>9.2999999999999999E-2</v>
      </c>
      <c r="P289" s="295">
        <f>SUMIFS('7.  Persistence Report'!O$27:O$500,'7.  Persistence Report'!$D$27:$D$500,$B288,'7.  Persistence Report'!$C$27:$C$500,"&lt;&gt;Pre-2011 Programs Completed in 2011",'7.  Persistence Report'!$J$27:$J$500,"Adjustment",'7.  Persistence Report'!$H$27:$H$500,"2013")</f>
        <v>9.2999999999999999E-2</v>
      </c>
      <c r="Q289" s="295">
        <f>SUMIFS('7.  Persistence Report'!P$27:P$500,'7.  Persistence Report'!$D$27:$D$500,$B288,'7.  Persistence Report'!$C$27:$C$500,"&lt;&gt;Pre-2011 Programs Completed in 2011",'7.  Persistence Report'!$J$27:$J$500,"Adjustment",'7.  Persistence Report'!$H$27:$H$500,"2013")</f>
        <v>8.8999999999999996E-2</v>
      </c>
      <c r="R289" s="295">
        <f>SUMIFS('7.  Persistence Report'!Q$27:Q$500,'7.  Persistence Report'!$D$27:$D$500,$B288,'7.  Persistence Report'!$C$27:$C$500,"&lt;&gt;Pre-2011 Programs Completed in 2011",'7.  Persistence Report'!$J$27:$J$500,"Adjustment",'7.  Persistence Report'!$H$27:$H$500,"2013")</f>
        <v>7.9000000000000001E-2</v>
      </c>
      <c r="S289" s="295">
        <f>SUMIFS('7.  Persistence Report'!R$27:R$500,'7.  Persistence Report'!$D$27:$D$500,$B288,'7.  Persistence Report'!$C$27:$C$500,"&lt;&gt;Pre-2011 Programs Completed in 2011",'7.  Persistence Report'!$J$27:$J$500,"Adjustment",'7.  Persistence Report'!$H$27:$H$500,"2013")</f>
        <v>7.9000000000000001E-2</v>
      </c>
      <c r="T289" s="295">
        <f>SUMIFS('7.  Persistence Report'!S$27:S$500,'7.  Persistence Report'!$D$27:$D$500,$B288,'7.  Persistence Report'!$C$27:$C$500,"&lt;&gt;Pre-2011 Programs Completed in 2011",'7.  Persistence Report'!$J$27:$J$500,"Adjustment",'7.  Persistence Report'!$H$27:$H$500,"2013")</f>
        <v>7.9000000000000001E-2</v>
      </c>
      <c r="U289" s="295">
        <f>SUMIFS('7.  Persistence Report'!T$27:T$500,'7.  Persistence Report'!$D$27:$D$500,$B288,'7.  Persistence Report'!$C$27:$C$500,"&lt;&gt;Pre-2011 Programs Completed in 2011",'7.  Persistence Report'!$J$27:$J$500,"Adjustment",'7.  Persistence Report'!$H$27:$H$500,"2013")</f>
        <v>7.9000000000000001E-2</v>
      </c>
      <c r="V289" s="295">
        <f>SUMIFS('7.  Persistence Report'!U$27:U$500,'7.  Persistence Report'!$D$27:$D$500,$B288,'7.  Persistence Report'!$C$27:$C$500,"&lt;&gt;Pre-2011 Programs Completed in 2011",'7.  Persistence Report'!$J$27:$J$500,"Adjustment",'7.  Persistence Report'!$H$27:$H$500,"2013")</f>
        <v>7.9000000000000001E-2</v>
      </c>
      <c r="W289" s="295">
        <f>SUMIFS('7.  Persistence Report'!V$27:V$500,'7.  Persistence Report'!$D$27:$D$500,$B288,'7.  Persistence Report'!$C$27:$C$500,"&lt;&gt;Pre-2011 Programs Completed in 2011",'7.  Persistence Report'!$J$27:$J$500,"Adjustment",'7.  Persistence Report'!$H$27:$H$500,"2013")</f>
        <v>6.8000000000000005E-2</v>
      </c>
      <c r="X289" s="295">
        <f>SUMIFS('7.  Persistence Report'!W$27:W$500,'7.  Persistence Report'!$D$27:$D$500,$B288,'7.  Persistence Report'!$C$27:$C$500,"&lt;&gt;Pre-2011 Programs Completed in 2011",'7.  Persistence Report'!$J$27:$J$500,"Adjustment",'7.  Persistence Report'!$H$27:$H$500,"2013")</f>
        <v>6.8000000000000005E-2</v>
      </c>
      <c r="Y289" s="411">
        <f>Y288</f>
        <v>1</v>
      </c>
      <c r="Z289" s="411">
        <f>Z288</f>
        <v>0</v>
      </c>
      <c r="AA289" s="411">
        <f t="shared" ref="AA289:AL289" si="142">AA288</f>
        <v>0</v>
      </c>
      <c r="AB289" s="411">
        <f t="shared" si="142"/>
        <v>0</v>
      </c>
      <c r="AC289" s="411">
        <f t="shared" si="142"/>
        <v>0</v>
      </c>
      <c r="AD289" s="411">
        <f t="shared" si="142"/>
        <v>0</v>
      </c>
      <c r="AE289" s="411">
        <f t="shared" si="142"/>
        <v>0</v>
      </c>
      <c r="AF289" s="411">
        <f t="shared" si="142"/>
        <v>0</v>
      </c>
      <c r="AG289" s="411">
        <f t="shared" si="142"/>
        <v>0</v>
      </c>
      <c r="AH289" s="411">
        <f t="shared" si="142"/>
        <v>0</v>
      </c>
      <c r="AI289" s="411">
        <f t="shared" si="142"/>
        <v>0</v>
      </c>
      <c r="AJ289" s="411">
        <f t="shared" si="142"/>
        <v>0</v>
      </c>
      <c r="AK289" s="411">
        <f t="shared" si="142"/>
        <v>0</v>
      </c>
      <c r="AL289" s="411">
        <f t="shared" si="142"/>
        <v>0</v>
      </c>
      <c r="AM289" s="297"/>
    </row>
    <row r="290" spans="1:39" ht="15.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5" outlineLevel="1">
      <c r="A291" s="508">
        <v>5</v>
      </c>
      <c r="B291" s="294" t="s">
        <v>5</v>
      </c>
      <c r="C291" s="291" t="s">
        <v>25</v>
      </c>
      <c r="D291" s="295">
        <f>SUMIFS('7.  Persistence Report'!AS$27:AS$500,'7.  Persistence Report'!$D$27:$D$500,$B291,'7.  Persistence Report'!$C$27:$C$500,"&lt;&gt;Pre-2011 Programs Completed in 2011",'7.  Persistence Report'!$J$27:$J$500,"&lt;&gt;Adjustment",'7.  Persistence Report'!$H$27:$H$500,"2013")</f>
        <v>961278</v>
      </c>
      <c r="E291" s="295">
        <f>SUMIFS('7.  Persistence Report'!AT$27:AT$500,'7.  Persistence Report'!$D$27:$D$500,$B291,'7.  Persistence Report'!$C$27:$C$500,"&lt;&gt;Pre-2011 Programs Completed in 2011",'7.  Persistence Report'!$J$27:$J$500,"&lt;&gt;Adjustment",'7.  Persistence Report'!$H$27:$H$500,"2013")</f>
        <v>961278</v>
      </c>
      <c r="F291" s="295">
        <f>SUMIFS('7.  Persistence Report'!AU$27:AU$500,'7.  Persistence Report'!$D$27:$D$500,$B291,'7.  Persistence Report'!$C$27:$C$500,"&lt;&gt;Pre-2011 Programs Completed in 2011",'7.  Persistence Report'!$J$27:$J$500,"&lt;&gt;Adjustment",'7.  Persistence Report'!$H$27:$H$500,"2013")</f>
        <v>903359</v>
      </c>
      <c r="G291" s="295">
        <f>SUMIFS('7.  Persistence Report'!AV$27:AV$500,'7.  Persistence Report'!$D$27:$D$500,$B291,'7.  Persistence Report'!$C$27:$C$500,"&lt;&gt;Pre-2011 Programs Completed in 2011",'7.  Persistence Report'!$J$27:$J$500,"&lt;&gt;Adjustment",'7.  Persistence Report'!$H$27:$H$500,"2013")</f>
        <v>705695</v>
      </c>
      <c r="H291" s="295">
        <f>SUMIFS('7.  Persistence Report'!AW$27:AW$500,'7.  Persistence Report'!$D$27:$D$500,$B291,'7.  Persistence Report'!$C$27:$C$500,"&lt;&gt;Pre-2011 Programs Completed in 2011",'7.  Persistence Report'!$J$27:$J$500,"&lt;&gt;Adjustment",'7.  Persistence Report'!$H$27:$H$500,"2013")</f>
        <v>705695</v>
      </c>
      <c r="I291" s="295">
        <f>SUMIFS('7.  Persistence Report'!AX$27:AX$500,'7.  Persistence Report'!$D$27:$D$500,$B291,'7.  Persistence Report'!$C$27:$C$500,"&lt;&gt;Pre-2011 Programs Completed in 2011",'7.  Persistence Report'!$J$27:$J$500,"&lt;&gt;Adjustment",'7.  Persistence Report'!$H$27:$H$500,"2013")</f>
        <v>705695</v>
      </c>
      <c r="J291" s="295">
        <f>SUMIFS('7.  Persistence Report'!AY$27:AY$500,'7.  Persistence Report'!$D$27:$D$500,$B291,'7.  Persistence Report'!$C$27:$C$500,"&lt;&gt;Pre-2011 Programs Completed in 2011",'7.  Persistence Report'!$J$27:$J$500,"&lt;&gt;Adjustment",'7.  Persistence Report'!$H$27:$H$500,"2013")</f>
        <v>705695</v>
      </c>
      <c r="K291" s="295">
        <f>SUMIFS('7.  Persistence Report'!AZ$27:AZ$500,'7.  Persistence Report'!$D$27:$D$500,$B291,'7.  Persistence Report'!$C$27:$C$500,"&lt;&gt;Pre-2011 Programs Completed in 2011",'7.  Persistence Report'!$J$27:$J$500,"&lt;&gt;Adjustment",'7.  Persistence Report'!$H$27:$H$500,"2013")</f>
        <v>704863</v>
      </c>
      <c r="L291" s="295">
        <f>SUMIFS('7.  Persistence Report'!BA$27:BA$500,'7.  Persistence Report'!$D$27:$D$500,$B291,'7.  Persistence Report'!$C$27:$C$500,"&lt;&gt;Pre-2011 Programs Completed in 2011",'7.  Persistence Report'!$J$27:$J$500,"&lt;&gt;Adjustment",'7.  Persistence Report'!$H$27:$H$500,"2013")</f>
        <v>592749</v>
      </c>
      <c r="M291" s="295">
        <f>SUMIFS('7.  Persistence Report'!BB$27:BB$500,'7.  Persistence Report'!$D$27:$D$500,$B291,'7.  Persistence Report'!$C$27:$C$500,"&lt;&gt;Pre-2011 Programs Completed in 2011",'7.  Persistence Report'!$J$27:$J$500,"&lt;&gt;Adjustment",'7.  Persistence Report'!$H$27:$H$500,"2013")</f>
        <v>592749</v>
      </c>
      <c r="N291" s="291"/>
      <c r="O291" s="295">
        <f>SUMIFS('7.  Persistence Report'!N$27:N$500,'7.  Persistence Report'!$D$27:$D$500,$B291,'7.  Persistence Report'!$C$27:$C$500,"&lt;&gt;Pre-2011 Programs Completed in 2011",'7.  Persistence Report'!$J$27:$J$500,"&lt;&gt;Adjustment",'7.  Persistence Report'!$H$27:$H$500,"2013")</f>
        <v>66</v>
      </c>
      <c r="P291" s="295">
        <f>SUMIFS('7.  Persistence Report'!O$27:O$500,'7.  Persistence Report'!$D$27:$D$500,$B291,'7.  Persistence Report'!$C$27:$C$500,"&lt;&gt;Pre-2011 Programs Completed in 2011",'7.  Persistence Report'!$J$27:$J$500,"&lt;&gt;Adjustment",'7.  Persistence Report'!$H$27:$H$500,"2013")</f>
        <v>66</v>
      </c>
      <c r="Q291" s="295">
        <f>SUMIFS('7.  Persistence Report'!P$27:P$500,'7.  Persistence Report'!$D$27:$D$500,$B291,'7.  Persistence Report'!$C$27:$C$500,"&lt;&gt;Pre-2011 Programs Completed in 2011",'7.  Persistence Report'!$J$27:$J$500,"&lt;&gt;Adjustment",'7.  Persistence Report'!$H$27:$H$500,"2013")</f>
        <v>63</v>
      </c>
      <c r="R291" s="295">
        <f>SUMIFS('7.  Persistence Report'!Q$27:Q$500,'7.  Persistence Report'!$D$27:$D$500,$B291,'7.  Persistence Report'!$C$27:$C$500,"&lt;&gt;Pre-2011 Programs Completed in 2011",'7.  Persistence Report'!$J$27:$J$500,"&lt;&gt;Adjustment",'7.  Persistence Report'!$H$27:$H$500,"2013")</f>
        <v>50</v>
      </c>
      <c r="S291" s="295">
        <f>SUMIFS('7.  Persistence Report'!R$27:R$500,'7.  Persistence Report'!$D$27:$D$500,$B291,'7.  Persistence Report'!$C$27:$C$500,"&lt;&gt;Pre-2011 Programs Completed in 2011",'7.  Persistence Report'!$J$27:$J$500,"&lt;&gt;Adjustment",'7.  Persistence Report'!$H$27:$H$500,"2013")</f>
        <v>50</v>
      </c>
      <c r="T291" s="295">
        <f>SUMIFS('7.  Persistence Report'!S$27:S$500,'7.  Persistence Report'!$D$27:$D$500,$B291,'7.  Persistence Report'!$C$27:$C$500,"&lt;&gt;Pre-2011 Programs Completed in 2011",'7.  Persistence Report'!$J$27:$J$500,"&lt;&gt;Adjustment",'7.  Persistence Report'!$H$27:$H$500,"2013")</f>
        <v>50</v>
      </c>
      <c r="U291" s="295">
        <f>SUMIFS('7.  Persistence Report'!T$27:T$500,'7.  Persistence Report'!$D$27:$D$500,$B291,'7.  Persistence Report'!$C$27:$C$500,"&lt;&gt;Pre-2011 Programs Completed in 2011",'7.  Persistence Report'!$J$27:$J$500,"&lt;&gt;Adjustment",'7.  Persistence Report'!$H$27:$H$500,"2013")</f>
        <v>50</v>
      </c>
      <c r="V291" s="295">
        <f>SUMIFS('7.  Persistence Report'!U$27:U$500,'7.  Persistence Report'!$D$27:$D$500,$B291,'7.  Persistence Report'!$C$27:$C$500,"&lt;&gt;Pre-2011 Programs Completed in 2011",'7.  Persistence Report'!$J$27:$J$500,"&lt;&gt;Adjustment",'7.  Persistence Report'!$H$27:$H$500,"2013")</f>
        <v>50</v>
      </c>
      <c r="W291" s="295">
        <f>SUMIFS('7.  Persistence Report'!V$27:V$500,'7.  Persistence Report'!$D$27:$D$500,$B291,'7.  Persistence Report'!$C$27:$C$500,"&lt;&gt;Pre-2011 Programs Completed in 2011",'7.  Persistence Report'!$J$27:$J$500,"&lt;&gt;Adjustment",'7.  Persistence Report'!$H$27:$H$500,"2013")</f>
        <v>43</v>
      </c>
      <c r="X291" s="295">
        <f>SUMIFS('7.  Persistence Report'!W$27:W$500,'7.  Persistence Report'!$D$27:$D$500,$B291,'7.  Persistence Report'!$C$27:$C$500,"&lt;&gt;Pre-2011 Programs Completed in 2011",'7.  Persistence Report'!$J$27:$J$500,"&lt;&gt;Adjustment",'7.  Persistence Report'!$H$27:$H$500,"2013")</f>
        <v>43</v>
      </c>
      <c r="Y291" s="410">
        <v>1</v>
      </c>
      <c r="Z291" s="410"/>
      <c r="AA291" s="410"/>
      <c r="AB291" s="410"/>
      <c r="AC291" s="410"/>
      <c r="AD291" s="410"/>
      <c r="AE291" s="410"/>
      <c r="AF291" s="410"/>
      <c r="AG291" s="410"/>
      <c r="AH291" s="410"/>
      <c r="AI291" s="410"/>
      <c r="AJ291" s="410"/>
      <c r="AK291" s="410"/>
      <c r="AL291" s="410"/>
      <c r="AM291" s="296">
        <f>SUM(Y291:AL291)</f>
        <v>1</v>
      </c>
    </row>
    <row r="292" spans="1:39" ht="15.5" outlineLevel="1">
      <c r="B292" s="294" t="s">
        <v>249</v>
      </c>
      <c r="C292" s="291" t="s">
        <v>163</v>
      </c>
      <c r="D292" s="295">
        <f>SUMIFS('7.  Persistence Report'!AS$27:AS$500,'7.  Persistence Report'!$D$27:$D$500,$B291,'7.  Persistence Report'!$C$27:$C$500,"&lt;&gt;Pre-2011 Programs Completed in 2011",'7.  Persistence Report'!$J$27:$J$500,"Adjustment",'7.  Persistence Report'!$H$27:$H$500,"2013")</f>
        <v>0</v>
      </c>
      <c r="E292" s="295">
        <f>SUMIFS('7.  Persistence Report'!AT$27:AT$500,'7.  Persistence Report'!$D$27:$D$500,$B291,'7.  Persistence Report'!$C$27:$C$500,"&lt;&gt;Pre-2011 Programs Completed in 2011",'7.  Persistence Report'!$J$27:$J$500,"Adjustment",'7.  Persistence Report'!$H$27:$H$500,"2013")</f>
        <v>0</v>
      </c>
      <c r="F292" s="295">
        <f>SUMIFS('7.  Persistence Report'!AU$27:AU$500,'7.  Persistence Report'!$D$27:$D$500,$B291,'7.  Persistence Report'!$C$27:$C$500,"&lt;&gt;Pre-2011 Programs Completed in 2011",'7.  Persistence Report'!$J$27:$J$500,"Adjustment",'7.  Persistence Report'!$H$27:$H$500,"2013")</f>
        <v>0</v>
      </c>
      <c r="G292" s="295">
        <f>SUMIFS('7.  Persistence Report'!AV$27:AV$500,'7.  Persistence Report'!$D$27:$D$500,$B291,'7.  Persistence Report'!$C$27:$C$500,"&lt;&gt;Pre-2011 Programs Completed in 2011",'7.  Persistence Report'!$J$27:$J$500,"Adjustment",'7.  Persistence Report'!$H$27:$H$500,"2013")</f>
        <v>0</v>
      </c>
      <c r="H292" s="295">
        <f>SUMIFS('7.  Persistence Report'!AW$27:AW$500,'7.  Persistence Report'!$D$27:$D$500,$B291,'7.  Persistence Report'!$C$27:$C$500,"&lt;&gt;Pre-2011 Programs Completed in 2011",'7.  Persistence Report'!$J$27:$J$500,"Adjustment",'7.  Persistence Report'!$H$27:$H$500,"2013")</f>
        <v>0</v>
      </c>
      <c r="I292" s="295">
        <f>SUMIFS('7.  Persistence Report'!AX$27:AX$500,'7.  Persistence Report'!$D$27:$D$500,$B291,'7.  Persistence Report'!$C$27:$C$500,"&lt;&gt;Pre-2011 Programs Completed in 2011",'7.  Persistence Report'!$J$27:$J$500,"Adjustment",'7.  Persistence Report'!$H$27:$H$500,"2013")</f>
        <v>0</v>
      </c>
      <c r="J292" s="295">
        <f>SUMIFS('7.  Persistence Report'!AY$27:AY$500,'7.  Persistence Report'!$D$27:$D$500,$B291,'7.  Persistence Report'!$C$27:$C$500,"&lt;&gt;Pre-2011 Programs Completed in 2011",'7.  Persistence Report'!$J$27:$J$500,"Adjustment",'7.  Persistence Report'!$H$27:$H$500,"2013")</f>
        <v>0</v>
      </c>
      <c r="K292" s="295">
        <f>SUMIFS('7.  Persistence Report'!AZ$27:AZ$500,'7.  Persistence Report'!$D$27:$D$500,$B291,'7.  Persistence Report'!$C$27:$C$500,"&lt;&gt;Pre-2011 Programs Completed in 2011",'7.  Persistence Report'!$J$27:$J$500,"Adjustment",'7.  Persistence Report'!$H$27:$H$500,"2013")</f>
        <v>0</v>
      </c>
      <c r="L292" s="295">
        <f>SUMIFS('7.  Persistence Report'!BA$27:BA$500,'7.  Persistence Report'!$D$27:$D$500,$B291,'7.  Persistence Report'!$C$27:$C$500,"&lt;&gt;Pre-2011 Programs Completed in 2011",'7.  Persistence Report'!$J$27:$J$500,"Adjustment",'7.  Persistence Report'!$H$27:$H$500,"2013")</f>
        <v>0</v>
      </c>
      <c r="M292" s="295">
        <f>SUMIFS('7.  Persistence Report'!BB$27:BB$500,'7.  Persistence Report'!$D$27:$D$500,$B291,'7.  Persistence Report'!$C$27:$C$500,"&lt;&gt;Pre-2011 Programs Completed in 2011",'7.  Persistence Report'!$J$27:$J$500,"Adjustment",'7.  Persistence Report'!$H$27:$H$500,"2013")</f>
        <v>0</v>
      </c>
      <c r="N292" s="467"/>
      <c r="O292" s="295">
        <f>SUMIFS('7.  Persistence Report'!N$27:N$500,'7.  Persistence Report'!$D$27:$D$500,$B291,'7.  Persistence Report'!$C$27:$C$500,"&lt;&gt;Pre-2011 Programs Completed in 2011",'7.  Persistence Report'!$J$27:$J$500,"Adjustment",'7.  Persistence Report'!$H$27:$H$500,"2013")</f>
        <v>0</v>
      </c>
      <c r="P292" s="295">
        <f>SUMIFS('7.  Persistence Report'!O$27:O$500,'7.  Persistence Report'!$D$27:$D$500,$B291,'7.  Persistence Report'!$C$27:$C$500,"&lt;&gt;Pre-2011 Programs Completed in 2011",'7.  Persistence Report'!$J$27:$J$500,"Adjustment",'7.  Persistence Report'!$H$27:$H$500,"2013")</f>
        <v>0</v>
      </c>
      <c r="Q292" s="295">
        <f>SUMIFS('7.  Persistence Report'!P$27:P$500,'7.  Persistence Report'!$D$27:$D$500,$B291,'7.  Persistence Report'!$C$27:$C$500,"&lt;&gt;Pre-2011 Programs Completed in 2011",'7.  Persistence Report'!$J$27:$J$500,"Adjustment",'7.  Persistence Report'!$H$27:$H$500,"2013")</f>
        <v>0</v>
      </c>
      <c r="R292" s="295">
        <f>SUMIFS('7.  Persistence Report'!Q$27:Q$500,'7.  Persistence Report'!$D$27:$D$500,$B291,'7.  Persistence Report'!$C$27:$C$500,"&lt;&gt;Pre-2011 Programs Completed in 2011",'7.  Persistence Report'!$J$27:$J$500,"Adjustment",'7.  Persistence Report'!$H$27:$H$500,"2013")</f>
        <v>0</v>
      </c>
      <c r="S292" s="295">
        <f>SUMIFS('7.  Persistence Report'!R$27:R$500,'7.  Persistence Report'!$D$27:$D$500,$B291,'7.  Persistence Report'!$C$27:$C$500,"&lt;&gt;Pre-2011 Programs Completed in 2011",'7.  Persistence Report'!$J$27:$J$500,"Adjustment",'7.  Persistence Report'!$H$27:$H$500,"2013")</f>
        <v>0</v>
      </c>
      <c r="T292" s="295">
        <f>SUMIFS('7.  Persistence Report'!S$27:S$500,'7.  Persistence Report'!$D$27:$D$500,$B291,'7.  Persistence Report'!$C$27:$C$500,"&lt;&gt;Pre-2011 Programs Completed in 2011",'7.  Persistence Report'!$J$27:$J$500,"Adjustment",'7.  Persistence Report'!$H$27:$H$500,"2013")</f>
        <v>0</v>
      </c>
      <c r="U292" s="295">
        <f>SUMIFS('7.  Persistence Report'!T$27:T$500,'7.  Persistence Report'!$D$27:$D$500,$B291,'7.  Persistence Report'!$C$27:$C$500,"&lt;&gt;Pre-2011 Programs Completed in 2011",'7.  Persistence Report'!$J$27:$J$500,"Adjustment",'7.  Persistence Report'!$H$27:$H$500,"2013")</f>
        <v>0</v>
      </c>
      <c r="V292" s="295">
        <f>SUMIFS('7.  Persistence Report'!U$27:U$500,'7.  Persistence Report'!$D$27:$D$500,$B291,'7.  Persistence Report'!$C$27:$C$500,"&lt;&gt;Pre-2011 Programs Completed in 2011",'7.  Persistence Report'!$J$27:$J$500,"Adjustment",'7.  Persistence Report'!$H$27:$H$500,"2013")</f>
        <v>0</v>
      </c>
      <c r="W292" s="295">
        <f>SUMIFS('7.  Persistence Report'!V$27:V$500,'7.  Persistence Report'!$D$27:$D$500,$B291,'7.  Persistence Report'!$C$27:$C$500,"&lt;&gt;Pre-2011 Programs Completed in 2011",'7.  Persistence Report'!$J$27:$J$500,"Adjustment",'7.  Persistence Report'!$H$27:$H$500,"2013")</f>
        <v>0</v>
      </c>
      <c r="X292" s="295">
        <f>SUMIFS('7.  Persistence Report'!W$27:W$500,'7.  Persistence Report'!$D$27:$D$500,$B291,'7.  Persistence Report'!$C$27:$C$500,"&lt;&gt;Pre-2011 Programs Completed in 2011",'7.  Persistence Report'!$J$27:$J$500,"Adjustment",'7.  Persistence Report'!$H$27:$H$500,"2013")</f>
        <v>0</v>
      </c>
      <c r="Y292" s="411">
        <f>Y291</f>
        <v>1</v>
      </c>
      <c r="Z292" s="411">
        <f>Z291</f>
        <v>0</v>
      </c>
      <c r="AA292" s="411">
        <f t="shared" ref="AA292:AL292" si="143">AA291</f>
        <v>0</v>
      </c>
      <c r="AB292" s="411">
        <f t="shared" si="143"/>
        <v>0</v>
      </c>
      <c r="AC292" s="411">
        <f t="shared" si="143"/>
        <v>0</v>
      </c>
      <c r="AD292" s="411">
        <f t="shared" si="143"/>
        <v>0</v>
      </c>
      <c r="AE292" s="411">
        <f t="shared" si="143"/>
        <v>0</v>
      </c>
      <c r="AF292" s="411">
        <f t="shared" si="143"/>
        <v>0</v>
      </c>
      <c r="AG292" s="411">
        <f t="shared" si="143"/>
        <v>0</v>
      </c>
      <c r="AH292" s="411">
        <f t="shared" si="143"/>
        <v>0</v>
      </c>
      <c r="AI292" s="411">
        <f t="shared" si="143"/>
        <v>0</v>
      </c>
      <c r="AJ292" s="411">
        <f t="shared" si="143"/>
        <v>0</v>
      </c>
      <c r="AK292" s="411">
        <f t="shared" si="143"/>
        <v>0</v>
      </c>
      <c r="AL292" s="411">
        <f t="shared" si="143"/>
        <v>0</v>
      </c>
      <c r="AM292" s="297"/>
    </row>
    <row r="293" spans="1:39" ht="15.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5" outlineLevel="1">
      <c r="A294" s="508">
        <v>6</v>
      </c>
      <c r="B294" s="294" t="s">
        <v>6</v>
      </c>
      <c r="C294" s="291" t="s">
        <v>25</v>
      </c>
      <c r="D294" s="295">
        <f>SUMIFS('7.  Persistence Report'!AS$27:AS$500,'7.  Persistence Report'!$D$27:$D$500,$B294,'7.  Persistence Report'!$C$27:$C$500,"&lt;&gt;Pre-2011 Programs Completed in 2011",'7.  Persistence Report'!$J$27:$J$500,"&lt;&gt;Adjustment",'7.  Persistence Report'!$H$27:$H$500,"2013")</f>
        <v>0</v>
      </c>
      <c r="E294" s="295">
        <f>SUMIFS('7.  Persistence Report'!AT$27:AT$500,'7.  Persistence Report'!$D$27:$D$500,$B294,'7.  Persistence Report'!$C$27:$C$500,"&lt;&gt;Pre-2011 Programs Completed in 2011",'7.  Persistence Report'!$J$27:$J$500,"&lt;&gt;Adjustment",'7.  Persistence Report'!$H$27:$H$500,"2013")</f>
        <v>0</v>
      </c>
      <c r="F294" s="295">
        <f>SUMIFS('7.  Persistence Report'!AU$27:AU$500,'7.  Persistence Report'!$D$27:$D$500,$B294,'7.  Persistence Report'!$C$27:$C$500,"&lt;&gt;Pre-2011 Programs Completed in 2011",'7.  Persistence Report'!$J$27:$J$500,"&lt;&gt;Adjustment",'7.  Persistence Report'!$H$27:$H$500,"2013")</f>
        <v>0</v>
      </c>
      <c r="G294" s="295">
        <f>SUMIFS('7.  Persistence Report'!AV$27:AV$500,'7.  Persistence Report'!$D$27:$D$500,$B294,'7.  Persistence Report'!$C$27:$C$500,"&lt;&gt;Pre-2011 Programs Completed in 2011",'7.  Persistence Report'!$J$27:$J$500,"&lt;&gt;Adjustment",'7.  Persistence Report'!$H$27:$H$500,"2013")</f>
        <v>0</v>
      </c>
      <c r="H294" s="295">
        <f>SUMIFS('7.  Persistence Report'!AW$27:AW$500,'7.  Persistence Report'!$D$27:$D$500,$B294,'7.  Persistence Report'!$C$27:$C$500,"&lt;&gt;Pre-2011 Programs Completed in 2011",'7.  Persistence Report'!$J$27:$J$500,"&lt;&gt;Adjustment",'7.  Persistence Report'!$H$27:$H$500,"2013")</f>
        <v>0</v>
      </c>
      <c r="I294" s="295">
        <f>SUMIFS('7.  Persistence Report'!AX$27:AX$500,'7.  Persistence Report'!$D$27:$D$500,$B294,'7.  Persistence Report'!$C$27:$C$500,"&lt;&gt;Pre-2011 Programs Completed in 2011",'7.  Persistence Report'!$J$27:$J$500,"&lt;&gt;Adjustment",'7.  Persistence Report'!$H$27:$H$500,"2013")</f>
        <v>0</v>
      </c>
      <c r="J294" s="295">
        <f>SUMIFS('7.  Persistence Report'!AY$27:AY$500,'7.  Persistence Report'!$D$27:$D$500,$B294,'7.  Persistence Report'!$C$27:$C$500,"&lt;&gt;Pre-2011 Programs Completed in 2011",'7.  Persistence Report'!$J$27:$J$500,"&lt;&gt;Adjustment",'7.  Persistence Report'!$H$27:$H$500,"2013")</f>
        <v>0</v>
      </c>
      <c r="K294" s="295">
        <f>SUMIFS('7.  Persistence Report'!AZ$27:AZ$500,'7.  Persistence Report'!$D$27:$D$500,$B294,'7.  Persistence Report'!$C$27:$C$500,"&lt;&gt;Pre-2011 Programs Completed in 2011",'7.  Persistence Report'!$J$27:$J$500,"&lt;&gt;Adjustment",'7.  Persistence Report'!$H$27:$H$500,"2013")</f>
        <v>0</v>
      </c>
      <c r="L294" s="295">
        <f>SUMIFS('7.  Persistence Report'!BA$27:BA$500,'7.  Persistence Report'!$D$27:$D$500,$B294,'7.  Persistence Report'!$C$27:$C$500,"&lt;&gt;Pre-2011 Programs Completed in 2011",'7.  Persistence Report'!$J$27:$J$500,"&lt;&gt;Adjustment",'7.  Persistence Report'!$H$27:$H$500,"2013")</f>
        <v>0</v>
      </c>
      <c r="M294" s="295">
        <f>SUMIFS('7.  Persistence Report'!BB$27:BB$500,'7.  Persistence Report'!$D$27:$D$500,$B294,'7.  Persistence Report'!$C$27:$C$500,"&lt;&gt;Pre-2011 Programs Completed in 2011",'7.  Persistence Report'!$J$27:$J$500,"&lt;&gt;Adjustment",'7.  Persistence Report'!$H$27:$H$500,"2013")</f>
        <v>0</v>
      </c>
      <c r="N294" s="291"/>
      <c r="O294" s="295">
        <f>SUMIFS('7.  Persistence Report'!N$27:N$500,'7.  Persistence Report'!$D$27:$D$500,$B294,'7.  Persistence Report'!$C$27:$C$500,"&lt;&gt;Pre-2011 Programs Completed in 2011",'7.  Persistence Report'!$J$27:$J$500,"&lt;&gt;Adjustment",'7.  Persistence Report'!$H$27:$H$500,"2013")</f>
        <v>0</v>
      </c>
      <c r="P294" s="295">
        <f>SUMIFS('7.  Persistence Report'!O$27:O$500,'7.  Persistence Report'!$D$27:$D$500,$B294,'7.  Persistence Report'!$C$27:$C$500,"&lt;&gt;Pre-2011 Programs Completed in 2011",'7.  Persistence Report'!$J$27:$J$500,"&lt;&gt;Adjustment",'7.  Persistence Report'!$H$27:$H$500,"2013")</f>
        <v>0</v>
      </c>
      <c r="Q294" s="295">
        <f>SUMIFS('7.  Persistence Report'!P$27:P$500,'7.  Persistence Report'!$D$27:$D$500,$B294,'7.  Persistence Report'!$C$27:$C$500,"&lt;&gt;Pre-2011 Programs Completed in 2011",'7.  Persistence Report'!$J$27:$J$500,"&lt;&gt;Adjustment",'7.  Persistence Report'!$H$27:$H$500,"2013")</f>
        <v>0</v>
      </c>
      <c r="R294" s="295">
        <f>SUMIFS('7.  Persistence Report'!Q$27:Q$500,'7.  Persistence Report'!$D$27:$D$500,$B294,'7.  Persistence Report'!$C$27:$C$500,"&lt;&gt;Pre-2011 Programs Completed in 2011",'7.  Persistence Report'!$J$27:$J$500,"&lt;&gt;Adjustment",'7.  Persistence Report'!$H$27:$H$500,"2013")</f>
        <v>0</v>
      </c>
      <c r="S294" s="295">
        <f>SUMIFS('7.  Persistence Report'!R$27:R$500,'7.  Persistence Report'!$D$27:$D$500,$B294,'7.  Persistence Report'!$C$27:$C$500,"&lt;&gt;Pre-2011 Programs Completed in 2011",'7.  Persistence Report'!$J$27:$J$500,"&lt;&gt;Adjustment",'7.  Persistence Report'!$H$27:$H$500,"2013")</f>
        <v>0</v>
      </c>
      <c r="T294" s="295">
        <f>SUMIFS('7.  Persistence Report'!S$27:S$500,'7.  Persistence Report'!$D$27:$D$500,$B294,'7.  Persistence Report'!$C$27:$C$500,"&lt;&gt;Pre-2011 Programs Completed in 2011",'7.  Persistence Report'!$J$27:$J$500,"&lt;&gt;Adjustment",'7.  Persistence Report'!$H$27:$H$500,"2013")</f>
        <v>0</v>
      </c>
      <c r="U294" s="295">
        <f>SUMIFS('7.  Persistence Report'!T$27:T$500,'7.  Persistence Report'!$D$27:$D$500,$B294,'7.  Persistence Report'!$C$27:$C$500,"&lt;&gt;Pre-2011 Programs Completed in 2011",'7.  Persistence Report'!$J$27:$J$500,"&lt;&gt;Adjustment",'7.  Persistence Report'!$H$27:$H$500,"2013")</f>
        <v>0</v>
      </c>
      <c r="V294" s="295">
        <f>SUMIFS('7.  Persistence Report'!U$27:U$500,'7.  Persistence Report'!$D$27:$D$500,$B294,'7.  Persistence Report'!$C$27:$C$500,"&lt;&gt;Pre-2011 Programs Completed in 2011",'7.  Persistence Report'!$J$27:$J$500,"&lt;&gt;Adjustment",'7.  Persistence Report'!$H$27:$H$500,"2013")</f>
        <v>0</v>
      </c>
      <c r="W294" s="295">
        <f>SUMIFS('7.  Persistence Report'!V$27:V$500,'7.  Persistence Report'!$D$27:$D$500,$B294,'7.  Persistence Report'!$C$27:$C$500,"&lt;&gt;Pre-2011 Programs Completed in 2011",'7.  Persistence Report'!$J$27:$J$500,"&lt;&gt;Adjustment",'7.  Persistence Report'!$H$27:$H$500,"2013")</f>
        <v>0</v>
      </c>
      <c r="X294" s="295">
        <f>SUMIFS('7.  Persistence Report'!W$27:W$500,'7.  Persistence Report'!$D$27:$D$500,$B294,'7.  Persistence Report'!$C$27:$C$500,"&lt;&gt;Pre-2011 Programs Completed in 2011",'7.  Persistence Report'!$J$27:$J$500,"&lt;&gt;Adjustment",'7.  Persistence Report'!$H$27:$H$500,"2013")</f>
        <v>0</v>
      </c>
      <c r="Y294" s="410">
        <v>1</v>
      </c>
      <c r="Z294" s="410"/>
      <c r="AA294" s="410"/>
      <c r="AB294" s="410"/>
      <c r="AC294" s="410"/>
      <c r="AD294" s="410"/>
      <c r="AE294" s="410"/>
      <c r="AF294" s="410"/>
      <c r="AG294" s="410"/>
      <c r="AH294" s="410"/>
      <c r="AI294" s="410"/>
      <c r="AJ294" s="410"/>
      <c r="AK294" s="410"/>
      <c r="AL294" s="410"/>
      <c r="AM294" s="296">
        <f>SUM(Y294:AL294)</f>
        <v>1</v>
      </c>
    </row>
    <row r="295" spans="1:39" ht="15.5" outlineLevel="1">
      <c r="B295" s="294" t="s">
        <v>249</v>
      </c>
      <c r="C295" s="291" t="s">
        <v>163</v>
      </c>
      <c r="D295" s="295">
        <f>SUMIFS('7.  Persistence Report'!AS$27:AS$500,'7.  Persistence Report'!$D$27:$D$500,$B294,'7.  Persistence Report'!$C$27:$C$500,"&lt;&gt;Pre-2011 Programs Completed in 2011",'7.  Persistence Report'!$J$27:$J$500,"Adjustment",'7.  Persistence Report'!$H$27:$H$500,"2013")</f>
        <v>0</v>
      </c>
      <c r="E295" s="295">
        <f>SUMIFS('7.  Persistence Report'!AT$27:AT$500,'7.  Persistence Report'!$D$27:$D$500,$B294,'7.  Persistence Report'!$C$27:$C$500,"&lt;&gt;Pre-2011 Programs Completed in 2011",'7.  Persistence Report'!$J$27:$J$500,"Adjustment",'7.  Persistence Report'!$H$27:$H$500,"2013")</f>
        <v>0</v>
      </c>
      <c r="F295" s="295">
        <f>SUMIFS('7.  Persistence Report'!AU$27:AU$500,'7.  Persistence Report'!$D$27:$D$500,$B294,'7.  Persistence Report'!$C$27:$C$500,"&lt;&gt;Pre-2011 Programs Completed in 2011",'7.  Persistence Report'!$J$27:$J$500,"Adjustment",'7.  Persistence Report'!$H$27:$H$500,"2013")</f>
        <v>0</v>
      </c>
      <c r="G295" s="295">
        <f>SUMIFS('7.  Persistence Report'!AV$27:AV$500,'7.  Persistence Report'!$D$27:$D$500,$B294,'7.  Persistence Report'!$C$27:$C$500,"&lt;&gt;Pre-2011 Programs Completed in 2011",'7.  Persistence Report'!$J$27:$J$500,"Adjustment",'7.  Persistence Report'!$H$27:$H$500,"2013")</f>
        <v>0</v>
      </c>
      <c r="H295" s="295">
        <f>SUMIFS('7.  Persistence Report'!AW$27:AW$500,'7.  Persistence Report'!$D$27:$D$500,$B294,'7.  Persistence Report'!$C$27:$C$500,"&lt;&gt;Pre-2011 Programs Completed in 2011",'7.  Persistence Report'!$J$27:$J$500,"Adjustment",'7.  Persistence Report'!$H$27:$H$500,"2013")</f>
        <v>0</v>
      </c>
      <c r="I295" s="295">
        <f>SUMIFS('7.  Persistence Report'!AX$27:AX$500,'7.  Persistence Report'!$D$27:$D$500,$B294,'7.  Persistence Report'!$C$27:$C$500,"&lt;&gt;Pre-2011 Programs Completed in 2011",'7.  Persistence Report'!$J$27:$J$500,"Adjustment",'7.  Persistence Report'!$H$27:$H$500,"2013")</f>
        <v>0</v>
      </c>
      <c r="J295" s="295">
        <f>SUMIFS('7.  Persistence Report'!AY$27:AY$500,'7.  Persistence Report'!$D$27:$D$500,$B294,'7.  Persistence Report'!$C$27:$C$500,"&lt;&gt;Pre-2011 Programs Completed in 2011",'7.  Persistence Report'!$J$27:$J$500,"Adjustment",'7.  Persistence Report'!$H$27:$H$500,"2013")</f>
        <v>0</v>
      </c>
      <c r="K295" s="295">
        <f>SUMIFS('7.  Persistence Report'!AZ$27:AZ$500,'7.  Persistence Report'!$D$27:$D$500,$B294,'7.  Persistence Report'!$C$27:$C$500,"&lt;&gt;Pre-2011 Programs Completed in 2011",'7.  Persistence Report'!$J$27:$J$500,"Adjustment",'7.  Persistence Report'!$H$27:$H$500,"2013")</f>
        <v>0</v>
      </c>
      <c r="L295" s="295">
        <f>SUMIFS('7.  Persistence Report'!BA$27:BA$500,'7.  Persistence Report'!$D$27:$D$500,$B294,'7.  Persistence Report'!$C$27:$C$500,"&lt;&gt;Pre-2011 Programs Completed in 2011",'7.  Persistence Report'!$J$27:$J$500,"Adjustment",'7.  Persistence Report'!$H$27:$H$500,"2013")</f>
        <v>0</v>
      </c>
      <c r="M295" s="295">
        <f>SUMIFS('7.  Persistence Report'!BB$27:BB$500,'7.  Persistence Report'!$D$27:$D$500,$B294,'7.  Persistence Report'!$C$27:$C$500,"&lt;&gt;Pre-2011 Programs Completed in 2011",'7.  Persistence Report'!$J$27:$J$500,"Adjustment",'7.  Persistence Report'!$H$27:$H$500,"2013")</f>
        <v>0</v>
      </c>
      <c r="N295" s="467"/>
      <c r="O295" s="295">
        <f>SUMIFS('7.  Persistence Report'!N$27:N$500,'7.  Persistence Report'!$D$27:$D$500,$B294,'7.  Persistence Report'!$C$27:$C$500,"&lt;&gt;Pre-2011 Programs Completed in 2011",'7.  Persistence Report'!$J$27:$J$500,"Adjustment",'7.  Persistence Report'!$H$27:$H$500,"2013")</f>
        <v>0</v>
      </c>
      <c r="P295" s="295">
        <f>SUMIFS('7.  Persistence Report'!O$27:O$500,'7.  Persistence Report'!$D$27:$D$500,$B294,'7.  Persistence Report'!$C$27:$C$500,"&lt;&gt;Pre-2011 Programs Completed in 2011",'7.  Persistence Report'!$J$27:$J$500,"Adjustment",'7.  Persistence Report'!$H$27:$H$500,"2013")</f>
        <v>0</v>
      </c>
      <c r="Q295" s="295">
        <f>SUMIFS('7.  Persistence Report'!P$27:P$500,'7.  Persistence Report'!$D$27:$D$500,$B294,'7.  Persistence Report'!$C$27:$C$500,"&lt;&gt;Pre-2011 Programs Completed in 2011",'7.  Persistence Report'!$J$27:$J$500,"Adjustment",'7.  Persistence Report'!$H$27:$H$500,"2013")</f>
        <v>0</v>
      </c>
      <c r="R295" s="295">
        <f>SUMIFS('7.  Persistence Report'!Q$27:Q$500,'7.  Persistence Report'!$D$27:$D$500,$B294,'7.  Persistence Report'!$C$27:$C$500,"&lt;&gt;Pre-2011 Programs Completed in 2011",'7.  Persistence Report'!$J$27:$J$500,"Adjustment",'7.  Persistence Report'!$H$27:$H$500,"2013")</f>
        <v>0</v>
      </c>
      <c r="S295" s="295">
        <f>SUMIFS('7.  Persistence Report'!R$27:R$500,'7.  Persistence Report'!$D$27:$D$500,$B294,'7.  Persistence Report'!$C$27:$C$500,"&lt;&gt;Pre-2011 Programs Completed in 2011",'7.  Persistence Report'!$J$27:$J$500,"Adjustment",'7.  Persistence Report'!$H$27:$H$500,"2013")</f>
        <v>0</v>
      </c>
      <c r="T295" s="295">
        <f>SUMIFS('7.  Persistence Report'!S$27:S$500,'7.  Persistence Report'!$D$27:$D$500,$B294,'7.  Persistence Report'!$C$27:$C$500,"&lt;&gt;Pre-2011 Programs Completed in 2011",'7.  Persistence Report'!$J$27:$J$500,"Adjustment",'7.  Persistence Report'!$H$27:$H$500,"2013")</f>
        <v>0</v>
      </c>
      <c r="U295" s="295">
        <f>SUMIFS('7.  Persistence Report'!T$27:T$500,'7.  Persistence Report'!$D$27:$D$500,$B294,'7.  Persistence Report'!$C$27:$C$500,"&lt;&gt;Pre-2011 Programs Completed in 2011",'7.  Persistence Report'!$J$27:$J$500,"Adjustment",'7.  Persistence Report'!$H$27:$H$500,"2013")</f>
        <v>0</v>
      </c>
      <c r="V295" s="295">
        <f>SUMIFS('7.  Persistence Report'!U$27:U$500,'7.  Persistence Report'!$D$27:$D$500,$B294,'7.  Persistence Report'!$C$27:$C$500,"&lt;&gt;Pre-2011 Programs Completed in 2011",'7.  Persistence Report'!$J$27:$J$500,"Adjustment",'7.  Persistence Report'!$H$27:$H$500,"2013")</f>
        <v>0</v>
      </c>
      <c r="W295" s="295">
        <f>SUMIFS('7.  Persistence Report'!V$27:V$500,'7.  Persistence Report'!$D$27:$D$500,$B294,'7.  Persistence Report'!$C$27:$C$500,"&lt;&gt;Pre-2011 Programs Completed in 2011",'7.  Persistence Report'!$J$27:$J$500,"Adjustment",'7.  Persistence Report'!$H$27:$H$500,"2013")</f>
        <v>0</v>
      </c>
      <c r="X295" s="295">
        <f>SUMIFS('7.  Persistence Report'!W$27:W$500,'7.  Persistence Report'!$D$27:$D$500,$B294,'7.  Persistence Report'!$C$27:$C$500,"&lt;&gt;Pre-2011 Programs Completed in 2011",'7.  Persistence Report'!$J$27:$J$500,"Adjustment",'7.  Persistence Report'!$H$27:$H$500,"2013")</f>
        <v>0</v>
      </c>
      <c r="Y295" s="411">
        <f>Y294</f>
        <v>1</v>
      </c>
      <c r="Z295" s="411">
        <f>Z294</f>
        <v>0</v>
      </c>
      <c r="AA295" s="411">
        <f t="shared" ref="AA295:AL295" si="144">AA294</f>
        <v>0</v>
      </c>
      <c r="AB295" s="411">
        <f t="shared" si="144"/>
        <v>0</v>
      </c>
      <c r="AC295" s="411">
        <f t="shared" si="144"/>
        <v>0</v>
      </c>
      <c r="AD295" s="411">
        <f t="shared" si="144"/>
        <v>0</v>
      </c>
      <c r="AE295" s="411">
        <f t="shared" si="144"/>
        <v>0</v>
      </c>
      <c r="AF295" s="411">
        <f t="shared" si="144"/>
        <v>0</v>
      </c>
      <c r="AG295" s="411">
        <f t="shared" si="144"/>
        <v>0</v>
      </c>
      <c r="AH295" s="411">
        <f t="shared" si="144"/>
        <v>0</v>
      </c>
      <c r="AI295" s="411">
        <f t="shared" si="144"/>
        <v>0</v>
      </c>
      <c r="AJ295" s="411">
        <f t="shared" si="144"/>
        <v>0</v>
      </c>
      <c r="AK295" s="411">
        <f t="shared" si="144"/>
        <v>0</v>
      </c>
      <c r="AL295" s="411">
        <f t="shared" si="144"/>
        <v>0</v>
      </c>
      <c r="AM295" s="297"/>
    </row>
    <row r="296" spans="1:39" ht="15.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5" outlineLevel="1">
      <c r="A297" s="508">
        <v>7</v>
      </c>
      <c r="B297" s="294" t="s">
        <v>42</v>
      </c>
      <c r="C297" s="291" t="s">
        <v>25</v>
      </c>
      <c r="D297" s="295">
        <f>SUMIFS('7.  Persistence Report'!AS$27:AS$500,'7.  Persistence Report'!$D$27:$D$500,$B297,'7.  Persistence Report'!$C$27:$C$500,"&lt;&gt;Pre-2011 Programs Completed in 2011",'7.  Persistence Report'!$J$27:$J$500,"&lt;&gt;Adjustment",'7.  Persistence Report'!$H$27:$H$500,"2013")</f>
        <v>0</v>
      </c>
      <c r="E297" s="295">
        <f>SUMIFS('7.  Persistence Report'!AT$27:AT$500,'7.  Persistence Report'!$D$27:$D$500,$B297,'7.  Persistence Report'!$C$27:$C$500,"&lt;&gt;Pre-2011 Programs Completed in 2011",'7.  Persistence Report'!$J$27:$J$500,"&lt;&gt;Adjustment",'7.  Persistence Report'!$H$27:$H$500,"2013")</f>
        <v>0</v>
      </c>
      <c r="F297" s="295">
        <f>SUMIFS('7.  Persistence Report'!AU$27:AU$500,'7.  Persistence Report'!$D$27:$D$500,$B297,'7.  Persistence Report'!$C$27:$C$500,"&lt;&gt;Pre-2011 Programs Completed in 2011",'7.  Persistence Report'!$J$27:$J$500,"&lt;&gt;Adjustment",'7.  Persistence Report'!$H$27:$H$500,"2013")</f>
        <v>0</v>
      </c>
      <c r="G297" s="295">
        <f>SUMIFS('7.  Persistence Report'!AV$27:AV$500,'7.  Persistence Report'!$D$27:$D$500,$B297,'7.  Persistence Report'!$C$27:$C$500,"&lt;&gt;Pre-2011 Programs Completed in 2011",'7.  Persistence Report'!$J$27:$J$500,"&lt;&gt;Adjustment",'7.  Persistence Report'!$H$27:$H$500,"2013")</f>
        <v>0</v>
      </c>
      <c r="H297" s="295">
        <f>SUMIFS('7.  Persistence Report'!AW$27:AW$500,'7.  Persistence Report'!$D$27:$D$500,$B297,'7.  Persistence Report'!$C$27:$C$500,"&lt;&gt;Pre-2011 Programs Completed in 2011",'7.  Persistence Report'!$J$27:$J$500,"&lt;&gt;Adjustment",'7.  Persistence Report'!$H$27:$H$500,"2013")</f>
        <v>0</v>
      </c>
      <c r="I297" s="295">
        <f>SUMIFS('7.  Persistence Report'!AX$27:AX$500,'7.  Persistence Report'!$D$27:$D$500,$B297,'7.  Persistence Report'!$C$27:$C$500,"&lt;&gt;Pre-2011 Programs Completed in 2011",'7.  Persistence Report'!$J$27:$J$500,"&lt;&gt;Adjustment",'7.  Persistence Report'!$H$27:$H$500,"2013")</f>
        <v>0</v>
      </c>
      <c r="J297" s="295">
        <f>SUMIFS('7.  Persistence Report'!AY$27:AY$500,'7.  Persistence Report'!$D$27:$D$500,$B297,'7.  Persistence Report'!$C$27:$C$500,"&lt;&gt;Pre-2011 Programs Completed in 2011",'7.  Persistence Report'!$J$27:$J$500,"&lt;&gt;Adjustment",'7.  Persistence Report'!$H$27:$H$500,"2013")</f>
        <v>0</v>
      </c>
      <c r="K297" s="295">
        <f>SUMIFS('7.  Persistence Report'!AZ$27:AZ$500,'7.  Persistence Report'!$D$27:$D$500,$B297,'7.  Persistence Report'!$C$27:$C$500,"&lt;&gt;Pre-2011 Programs Completed in 2011",'7.  Persistence Report'!$J$27:$J$500,"&lt;&gt;Adjustment",'7.  Persistence Report'!$H$27:$H$500,"2013")</f>
        <v>0</v>
      </c>
      <c r="L297" s="295">
        <f>SUMIFS('7.  Persistence Report'!BA$27:BA$500,'7.  Persistence Report'!$D$27:$D$500,$B297,'7.  Persistence Report'!$C$27:$C$500,"&lt;&gt;Pre-2011 Programs Completed in 2011",'7.  Persistence Report'!$J$27:$J$500,"&lt;&gt;Adjustment",'7.  Persistence Report'!$H$27:$H$500,"2013")</f>
        <v>0</v>
      </c>
      <c r="M297" s="295">
        <f>SUMIFS('7.  Persistence Report'!BB$27:BB$500,'7.  Persistence Report'!$D$27:$D$500,$B297,'7.  Persistence Report'!$C$27:$C$500,"&lt;&gt;Pre-2011 Programs Completed in 2011",'7.  Persistence Report'!$J$27:$J$500,"&lt;&gt;Adjustment",'7.  Persistence Report'!$H$27:$H$500,"2013")</f>
        <v>0</v>
      </c>
      <c r="N297" s="291"/>
      <c r="O297" s="295">
        <f>SUMIFS('7.  Persistence Report'!N$27:N$500,'7.  Persistence Report'!$D$27:$D$500,$B297,'7.  Persistence Report'!$C$27:$C$500,"&lt;&gt;Pre-2011 Programs Completed in 2011",'7.  Persistence Report'!$J$27:$J$500,"&lt;&gt;Adjustment",'7.  Persistence Report'!$H$27:$H$500,"2013")</f>
        <v>0</v>
      </c>
      <c r="P297" s="295">
        <f>SUMIFS('7.  Persistence Report'!O$27:O$500,'7.  Persistence Report'!$D$27:$D$500,$B297,'7.  Persistence Report'!$C$27:$C$500,"&lt;&gt;Pre-2011 Programs Completed in 2011",'7.  Persistence Report'!$J$27:$J$500,"&lt;&gt;Adjustment",'7.  Persistence Report'!$H$27:$H$500,"2013")</f>
        <v>0</v>
      </c>
      <c r="Q297" s="295">
        <f>SUMIFS('7.  Persistence Report'!P$27:P$500,'7.  Persistence Report'!$D$27:$D$500,$B297,'7.  Persistence Report'!$C$27:$C$500,"&lt;&gt;Pre-2011 Programs Completed in 2011",'7.  Persistence Report'!$J$27:$J$500,"&lt;&gt;Adjustment",'7.  Persistence Report'!$H$27:$H$500,"2013")</f>
        <v>0</v>
      </c>
      <c r="R297" s="295">
        <f>SUMIFS('7.  Persistence Report'!Q$27:Q$500,'7.  Persistence Report'!$D$27:$D$500,$B297,'7.  Persistence Report'!$C$27:$C$500,"&lt;&gt;Pre-2011 Programs Completed in 2011",'7.  Persistence Report'!$J$27:$J$500,"&lt;&gt;Adjustment",'7.  Persistence Report'!$H$27:$H$500,"2013")</f>
        <v>0</v>
      </c>
      <c r="S297" s="295">
        <f>SUMIFS('7.  Persistence Report'!R$27:R$500,'7.  Persistence Report'!$D$27:$D$500,$B297,'7.  Persistence Report'!$C$27:$C$500,"&lt;&gt;Pre-2011 Programs Completed in 2011",'7.  Persistence Report'!$J$27:$J$500,"&lt;&gt;Adjustment",'7.  Persistence Report'!$H$27:$H$500,"2013")</f>
        <v>0</v>
      </c>
      <c r="T297" s="295">
        <f>SUMIFS('7.  Persistence Report'!S$27:S$500,'7.  Persistence Report'!$D$27:$D$500,$B297,'7.  Persistence Report'!$C$27:$C$500,"&lt;&gt;Pre-2011 Programs Completed in 2011",'7.  Persistence Report'!$J$27:$J$500,"&lt;&gt;Adjustment",'7.  Persistence Report'!$H$27:$H$500,"2013")</f>
        <v>0</v>
      </c>
      <c r="U297" s="295">
        <f>SUMIFS('7.  Persistence Report'!T$27:T$500,'7.  Persistence Report'!$D$27:$D$500,$B297,'7.  Persistence Report'!$C$27:$C$500,"&lt;&gt;Pre-2011 Programs Completed in 2011",'7.  Persistence Report'!$J$27:$J$500,"&lt;&gt;Adjustment",'7.  Persistence Report'!$H$27:$H$500,"2013")</f>
        <v>0</v>
      </c>
      <c r="V297" s="295">
        <f>SUMIFS('7.  Persistence Report'!U$27:U$500,'7.  Persistence Report'!$D$27:$D$500,$B297,'7.  Persistence Report'!$C$27:$C$500,"&lt;&gt;Pre-2011 Programs Completed in 2011",'7.  Persistence Report'!$J$27:$J$500,"&lt;&gt;Adjustment",'7.  Persistence Report'!$H$27:$H$500,"2013")</f>
        <v>0</v>
      </c>
      <c r="W297" s="295">
        <f>SUMIFS('7.  Persistence Report'!V$27:V$500,'7.  Persistence Report'!$D$27:$D$500,$B297,'7.  Persistence Report'!$C$27:$C$500,"&lt;&gt;Pre-2011 Programs Completed in 2011",'7.  Persistence Report'!$J$27:$J$500,"&lt;&gt;Adjustment",'7.  Persistence Report'!$H$27:$H$500,"2013")</f>
        <v>0</v>
      </c>
      <c r="X297" s="295">
        <f>SUMIFS('7.  Persistence Report'!W$27:W$500,'7.  Persistence Report'!$D$27:$D$500,$B297,'7.  Persistence Report'!$C$27:$C$500,"&lt;&gt;Pre-2011 Programs Completed in 2011",'7.  Persistence Report'!$J$27:$J$500,"&lt;&gt;Adjustment",'7.  Persistence Report'!$H$27:$H$500,"2013")</f>
        <v>0</v>
      </c>
      <c r="Y297" s="410">
        <v>1</v>
      </c>
      <c r="Z297" s="410"/>
      <c r="AA297" s="410"/>
      <c r="AB297" s="410"/>
      <c r="AC297" s="410"/>
      <c r="AD297" s="410"/>
      <c r="AE297" s="410"/>
      <c r="AF297" s="410"/>
      <c r="AG297" s="410"/>
      <c r="AH297" s="410"/>
      <c r="AI297" s="410"/>
      <c r="AJ297" s="410"/>
      <c r="AK297" s="410"/>
      <c r="AL297" s="410"/>
      <c r="AM297" s="296">
        <f>SUM(Y297:AL297)</f>
        <v>1</v>
      </c>
    </row>
    <row r="298" spans="1:39" ht="15.5" outlineLevel="1">
      <c r="B298" s="294" t="s">
        <v>249</v>
      </c>
      <c r="C298" s="291" t="s">
        <v>163</v>
      </c>
      <c r="D298" s="295">
        <f>SUMIFS('7.  Persistence Report'!AS$27:AS$500,'7.  Persistence Report'!$D$27:$D$500,$B297,'7.  Persistence Report'!$C$27:$C$500,"&lt;&gt;Pre-2011 Programs Completed in 2011",'7.  Persistence Report'!$J$27:$J$500,"Adjustment",'7.  Persistence Report'!$H$27:$H$500,"2013")</f>
        <v>0</v>
      </c>
      <c r="E298" s="295">
        <f>SUMIFS('7.  Persistence Report'!AT$27:AT$500,'7.  Persistence Report'!$D$27:$D$500,$B297,'7.  Persistence Report'!$C$27:$C$500,"&lt;&gt;Pre-2011 Programs Completed in 2011",'7.  Persistence Report'!$J$27:$J$500,"Adjustment",'7.  Persistence Report'!$H$27:$H$500,"2013")</f>
        <v>0</v>
      </c>
      <c r="F298" s="295">
        <f>SUMIFS('7.  Persistence Report'!AU$27:AU$500,'7.  Persistence Report'!$D$27:$D$500,$B297,'7.  Persistence Report'!$C$27:$C$500,"&lt;&gt;Pre-2011 Programs Completed in 2011",'7.  Persistence Report'!$J$27:$J$500,"Adjustment",'7.  Persistence Report'!$H$27:$H$500,"2013")</f>
        <v>0</v>
      </c>
      <c r="G298" s="295">
        <f>SUMIFS('7.  Persistence Report'!AV$27:AV$500,'7.  Persistence Report'!$D$27:$D$500,$B297,'7.  Persistence Report'!$C$27:$C$500,"&lt;&gt;Pre-2011 Programs Completed in 2011",'7.  Persistence Report'!$J$27:$J$500,"Adjustment",'7.  Persistence Report'!$H$27:$H$500,"2013")</f>
        <v>0</v>
      </c>
      <c r="H298" s="295">
        <f>SUMIFS('7.  Persistence Report'!AW$27:AW$500,'7.  Persistence Report'!$D$27:$D$500,$B297,'7.  Persistence Report'!$C$27:$C$500,"&lt;&gt;Pre-2011 Programs Completed in 2011",'7.  Persistence Report'!$J$27:$J$500,"Adjustment",'7.  Persistence Report'!$H$27:$H$500,"2013")</f>
        <v>0</v>
      </c>
      <c r="I298" s="295">
        <f>SUMIFS('7.  Persistence Report'!AX$27:AX$500,'7.  Persistence Report'!$D$27:$D$500,$B297,'7.  Persistence Report'!$C$27:$C$500,"&lt;&gt;Pre-2011 Programs Completed in 2011",'7.  Persistence Report'!$J$27:$J$500,"Adjustment",'7.  Persistence Report'!$H$27:$H$500,"2013")</f>
        <v>0</v>
      </c>
      <c r="J298" s="295">
        <f>SUMIFS('7.  Persistence Report'!AY$27:AY$500,'7.  Persistence Report'!$D$27:$D$500,$B297,'7.  Persistence Report'!$C$27:$C$500,"&lt;&gt;Pre-2011 Programs Completed in 2011",'7.  Persistence Report'!$J$27:$J$500,"Adjustment",'7.  Persistence Report'!$H$27:$H$500,"2013")</f>
        <v>0</v>
      </c>
      <c r="K298" s="295">
        <f>SUMIFS('7.  Persistence Report'!AZ$27:AZ$500,'7.  Persistence Report'!$D$27:$D$500,$B297,'7.  Persistence Report'!$C$27:$C$500,"&lt;&gt;Pre-2011 Programs Completed in 2011",'7.  Persistence Report'!$J$27:$J$500,"Adjustment",'7.  Persistence Report'!$H$27:$H$500,"2013")</f>
        <v>0</v>
      </c>
      <c r="L298" s="295">
        <f>SUMIFS('7.  Persistence Report'!BA$27:BA$500,'7.  Persistence Report'!$D$27:$D$500,$B297,'7.  Persistence Report'!$C$27:$C$500,"&lt;&gt;Pre-2011 Programs Completed in 2011",'7.  Persistence Report'!$J$27:$J$500,"Adjustment",'7.  Persistence Report'!$H$27:$H$500,"2013")</f>
        <v>0</v>
      </c>
      <c r="M298" s="295">
        <f>SUMIFS('7.  Persistence Report'!BB$27:BB$500,'7.  Persistence Report'!$D$27:$D$500,$B297,'7.  Persistence Report'!$C$27:$C$500,"&lt;&gt;Pre-2011 Programs Completed in 2011",'7.  Persistence Report'!$J$27:$J$500,"Adjustment",'7.  Persistence Report'!$H$27:$H$500,"2013")</f>
        <v>0</v>
      </c>
      <c r="N298" s="291"/>
      <c r="O298" s="295">
        <f>SUMIFS('7.  Persistence Report'!N$27:N$500,'7.  Persistence Report'!$D$27:$D$500,$B297,'7.  Persistence Report'!$C$27:$C$500,"&lt;&gt;Pre-2011 Programs Completed in 2011",'7.  Persistence Report'!$J$27:$J$500,"Adjustment",'7.  Persistence Report'!$H$27:$H$500,"2013")</f>
        <v>0</v>
      </c>
      <c r="P298" s="295">
        <f>SUMIFS('7.  Persistence Report'!O$27:O$500,'7.  Persistence Report'!$D$27:$D$500,$B297,'7.  Persistence Report'!$C$27:$C$500,"&lt;&gt;Pre-2011 Programs Completed in 2011",'7.  Persistence Report'!$J$27:$J$500,"Adjustment",'7.  Persistence Report'!$H$27:$H$500,"2013")</f>
        <v>2878.58</v>
      </c>
      <c r="Q298" s="295">
        <f>SUMIFS('7.  Persistence Report'!P$27:P$500,'7.  Persistence Report'!$D$27:$D$500,$B297,'7.  Persistence Report'!$C$27:$C$500,"&lt;&gt;Pre-2011 Programs Completed in 2011",'7.  Persistence Report'!$J$27:$J$500,"Adjustment",'7.  Persistence Report'!$H$27:$H$500,"2013")</f>
        <v>0</v>
      </c>
      <c r="R298" s="295">
        <f>SUMIFS('7.  Persistence Report'!Q$27:Q$500,'7.  Persistence Report'!$D$27:$D$500,$B297,'7.  Persistence Report'!$C$27:$C$500,"&lt;&gt;Pre-2011 Programs Completed in 2011",'7.  Persistence Report'!$J$27:$J$500,"Adjustment",'7.  Persistence Report'!$H$27:$H$500,"2013")</f>
        <v>0</v>
      </c>
      <c r="S298" s="295">
        <f>SUMIFS('7.  Persistence Report'!R$27:R$500,'7.  Persistence Report'!$D$27:$D$500,$B297,'7.  Persistence Report'!$C$27:$C$500,"&lt;&gt;Pre-2011 Programs Completed in 2011",'7.  Persistence Report'!$J$27:$J$500,"Adjustment",'7.  Persistence Report'!$H$27:$H$500,"2013")</f>
        <v>0</v>
      </c>
      <c r="T298" s="295">
        <f>SUMIFS('7.  Persistence Report'!S$27:S$500,'7.  Persistence Report'!$D$27:$D$500,$B297,'7.  Persistence Report'!$C$27:$C$500,"&lt;&gt;Pre-2011 Programs Completed in 2011",'7.  Persistence Report'!$J$27:$J$500,"Adjustment",'7.  Persistence Report'!$H$27:$H$500,"2013")</f>
        <v>0</v>
      </c>
      <c r="U298" s="295">
        <f>SUMIFS('7.  Persistence Report'!T$27:T$500,'7.  Persistence Report'!$D$27:$D$500,$B297,'7.  Persistence Report'!$C$27:$C$500,"&lt;&gt;Pre-2011 Programs Completed in 2011",'7.  Persistence Report'!$J$27:$J$500,"Adjustment",'7.  Persistence Report'!$H$27:$H$500,"2013")</f>
        <v>0</v>
      </c>
      <c r="V298" s="295">
        <f>SUMIFS('7.  Persistence Report'!U$27:U$500,'7.  Persistence Report'!$D$27:$D$500,$B297,'7.  Persistence Report'!$C$27:$C$500,"&lt;&gt;Pre-2011 Programs Completed in 2011",'7.  Persistence Report'!$J$27:$J$500,"Adjustment",'7.  Persistence Report'!$H$27:$H$500,"2013")</f>
        <v>0</v>
      </c>
      <c r="W298" s="295">
        <f>SUMIFS('7.  Persistence Report'!V$27:V$500,'7.  Persistence Report'!$D$27:$D$500,$B297,'7.  Persistence Report'!$C$27:$C$500,"&lt;&gt;Pre-2011 Programs Completed in 2011",'7.  Persistence Report'!$J$27:$J$500,"Adjustment",'7.  Persistence Report'!$H$27:$H$500,"2013")</f>
        <v>0</v>
      </c>
      <c r="X298" s="295">
        <f>SUMIFS('7.  Persistence Report'!W$27:W$500,'7.  Persistence Report'!$D$27:$D$500,$B297,'7.  Persistence Report'!$C$27:$C$500,"&lt;&gt;Pre-2011 Programs Completed in 2011",'7.  Persistence Report'!$J$27:$J$500,"Adjustment",'7.  Persistence Report'!$H$27:$H$500,"2013")</f>
        <v>0</v>
      </c>
      <c r="Y298" s="411">
        <f>Y297</f>
        <v>1</v>
      </c>
      <c r="Z298" s="411">
        <f>Z297</f>
        <v>0</v>
      </c>
      <c r="AA298" s="411">
        <f t="shared" ref="AA298:AL298" si="145">AA297</f>
        <v>0</v>
      </c>
      <c r="AB298" s="411">
        <f t="shared" si="145"/>
        <v>0</v>
      </c>
      <c r="AC298" s="411">
        <f t="shared" si="145"/>
        <v>0</v>
      </c>
      <c r="AD298" s="411">
        <f t="shared" si="145"/>
        <v>0</v>
      </c>
      <c r="AE298" s="411">
        <f t="shared" si="145"/>
        <v>0</v>
      </c>
      <c r="AF298" s="411">
        <f t="shared" si="145"/>
        <v>0</v>
      </c>
      <c r="AG298" s="411">
        <f t="shared" si="145"/>
        <v>0</v>
      </c>
      <c r="AH298" s="411">
        <f t="shared" si="145"/>
        <v>0</v>
      </c>
      <c r="AI298" s="411">
        <f t="shared" si="145"/>
        <v>0</v>
      </c>
      <c r="AJ298" s="411">
        <f t="shared" si="145"/>
        <v>0</v>
      </c>
      <c r="AK298" s="411">
        <f t="shared" si="145"/>
        <v>0</v>
      </c>
      <c r="AL298" s="411">
        <f t="shared" si="145"/>
        <v>0</v>
      </c>
      <c r="AM298" s="297"/>
    </row>
    <row r="299" spans="1:39" ht="15.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5" outlineLevel="1">
      <c r="A300" s="508">
        <v>8</v>
      </c>
      <c r="B300" s="294" t="s">
        <v>485</v>
      </c>
      <c r="C300" s="291" t="s">
        <v>25</v>
      </c>
      <c r="D300" s="295">
        <f>SUMIFS('7.  Persistence Report'!AS$27:AS$500,'7.  Persistence Report'!$D$27:$D$500,$B300,'7.  Persistence Report'!$C$27:$C$500,"&lt;&gt;Pre-2011 Programs Completed in 2011",'7.  Persistence Report'!$J$27:$J$500,"&lt;&gt;Adjustment",'7.  Persistence Report'!$H$27:$H$500,"2013")</f>
        <v>0</v>
      </c>
      <c r="E300" s="295">
        <f>SUMIFS('7.  Persistence Report'!AT$27:AT$500,'7.  Persistence Report'!$D$27:$D$500,$B300,'7.  Persistence Report'!$C$27:$C$500,"&lt;&gt;Pre-2011 Programs Completed in 2011",'7.  Persistence Report'!$J$27:$J$500,"&lt;&gt;Adjustment",'7.  Persistence Report'!$H$27:$H$500,"2013")</f>
        <v>0</v>
      </c>
      <c r="F300" s="295">
        <f>SUMIFS('7.  Persistence Report'!AU$27:AU$500,'7.  Persistence Report'!$D$27:$D$500,$B300,'7.  Persistence Report'!$C$27:$C$500,"&lt;&gt;Pre-2011 Programs Completed in 2011",'7.  Persistence Report'!$J$27:$J$500,"&lt;&gt;Adjustment",'7.  Persistence Report'!$H$27:$H$500,"2013")</f>
        <v>0</v>
      </c>
      <c r="G300" s="295">
        <f>SUMIFS('7.  Persistence Report'!AV$27:AV$500,'7.  Persistence Report'!$D$27:$D$500,$B300,'7.  Persistence Report'!$C$27:$C$500,"&lt;&gt;Pre-2011 Programs Completed in 2011",'7.  Persistence Report'!$J$27:$J$500,"&lt;&gt;Adjustment",'7.  Persistence Report'!$H$27:$H$500,"2013")</f>
        <v>0</v>
      </c>
      <c r="H300" s="295">
        <f>SUMIFS('7.  Persistence Report'!AW$27:AW$500,'7.  Persistence Report'!$D$27:$D$500,$B300,'7.  Persistence Report'!$C$27:$C$500,"&lt;&gt;Pre-2011 Programs Completed in 2011",'7.  Persistence Report'!$J$27:$J$500,"&lt;&gt;Adjustment",'7.  Persistence Report'!$H$27:$H$500,"2013")</f>
        <v>0</v>
      </c>
      <c r="I300" s="295">
        <f>SUMIFS('7.  Persistence Report'!AX$27:AX$500,'7.  Persistence Report'!$D$27:$D$500,$B300,'7.  Persistence Report'!$C$27:$C$500,"&lt;&gt;Pre-2011 Programs Completed in 2011",'7.  Persistence Report'!$J$27:$J$500,"&lt;&gt;Adjustment",'7.  Persistence Report'!$H$27:$H$500,"2013")</f>
        <v>0</v>
      </c>
      <c r="J300" s="295">
        <f>SUMIFS('7.  Persistence Report'!AY$27:AY$500,'7.  Persistence Report'!$D$27:$D$500,$B300,'7.  Persistence Report'!$C$27:$C$500,"&lt;&gt;Pre-2011 Programs Completed in 2011",'7.  Persistence Report'!$J$27:$J$500,"&lt;&gt;Adjustment",'7.  Persistence Report'!$H$27:$H$500,"2013")</f>
        <v>0</v>
      </c>
      <c r="K300" s="295">
        <f>SUMIFS('7.  Persistence Report'!AZ$27:AZ$500,'7.  Persistence Report'!$D$27:$D$500,$B300,'7.  Persistence Report'!$C$27:$C$500,"&lt;&gt;Pre-2011 Programs Completed in 2011",'7.  Persistence Report'!$J$27:$J$500,"&lt;&gt;Adjustment",'7.  Persistence Report'!$H$27:$H$500,"2013")</f>
        <v>0</v>
      </c>
      <c r="L300" s="295">
        <f>SUMIFS('7.  Persistence Report'!BA$27:BA$500,'7.  Persistence Report'!$D$27:$D$500,$B300,'7.  Persistence Report'!$C$27:$C$500,"&lt;&gt;Pre-2011 Programs Completed in 2011",'7.  Persistence Report'!$J$27:$J$500,"&lt;&gt;Adjustment",'7.  Persistence Report'!$H$27:$H$500,"2013")</f>
        <v>0</v>
      </c>
      <c r="M300" s="295">
        <f>SUMIFS('7.  Persistence Report'!BB$27:BB$500,'7.  Persistence Report'!$D$27:$D$500,$B300,'7.  Persistence Report'!$C$27:$C$500,"&lt;&gt;Pre-2011 Programs Completed in 2011",'7.  Persistence Report'!$J$27:$J$500,"&lt;&gt;Adjustment",'7.  Persistence Report'!$H$27:$H$500,"2013")</f>
        <v>0</v>
      </c>
      <c r="N300" s="291"/>
      <c r="O300" s="295">
        <f>SUMIFS('7.  Persistence Report'!N$27:N$500,'7.  Persistence Report'!$D$27:$D$500,$B300,'7.  Persistence Report'!$C$27:$C$500,"&lt;&gt;Pre-2011 Programs Completed in 2011",'7.  Persistence Report'!$J$27:$J$500,"&lt;&gt;Adjustment",'7.  Persistence Report'!$H$27:$H$500,"2013")</f>
        <v>0</v>
      </c>
      <c r="P300" s="295">
        <f>SUMIFS('7.  Persistence Report'!O$27:O$500,'7.  Persistence Report'!$D$27:$D$500,$B300,'7.  Persistence Report'!$C$27:$C$500,"&lt;&gt;Pre-2011 Programs Completed in 2011",'7.  Persistence Report'!$J$27:$J$500,"&lt;&gt;Adjustment",'7.  Persistence Report'!$H$27:$H$500,"2013")</f>
        <v>0</v>
      </c>
      <c r="Q300" s="295">
        <f>SUMIFS('7.  Persistence Report'!P$27:P$500,'7.  Persistence Report'!$D$27:$D$500,$B300,'7.  Persistence Report'!$C$27:$C$500,"&lt;&gt;Pre-2011 Programs Completed in 2011",'7.  Persistence Report'!$J$27:$J$500,"&lt;&gt;Adjustment",'7.  Persistence Report'!$H$27:$H$500,"2013")</f>
        <v>0</v>
      </c>
      <c r="R300" s="295">
        <f>SUMIFS('7.  Persistence Report'!Q$27:Q$500,'7.  Persistence Report'!$D$27:$D$500,$B300,'7.  Persistence Report'!$C$27:$C$500,"&lt;&gt;Pre-2011 Programs Completed in 2011",'7.  Persistence Report'!$J$27:$J$500,"&lt;&gt;Adjustment",'7.  Persistence Report'!$H$27:$H$500,"2013")</f>
        <v>0</v>
      </c>
      <c r="S300" s="295">
        <f>SUMIFS('7.  Persistence Report'!R$27:R$500,'7.  Persistence Report'!$D$27:$D$500,$B300,'7.  Persistence Report'!$C$27:$C$500,"&lt;&gt;Pre-2011 Programs Completed in 2011",'7.  Persistence Report'!$J$27:$J$500,"&lt;&gt;Adjustment",'7.  Persistence Report'!$H$27:$H$500,"2013")</f>
        <v>0</v>
      </c>
      <c r="T300" s="295">
        <f>SUMIFS('7.  Persistence Report'!S$27:S$500,'7.  Persistence Report'!$D$27:$D$500,$B300,'7.  Persistence Report'!$C$27:$C$500,"&lt;&gt;Pre-2011 Programs Completed in 2011",'7.  Persistence Report'!$J$27:$J$500,"&lt;&gt;Adjustment",'7.  Persistence Report'!$H$27:$H$500,"2013")</f>
        <v>0</v>
      </c>
      <c r="U300" s="295">
        <f>SUMIFS('7.  Persistence Report'!T$27:T$500,'7.  Persistence Report'!$D$27:$D$500,$B300,'7.  Persistence Report'!$C$27:$C$500,"&lt;&gt;Pre-2011 Programs Completed in 2011",'7.  Persistence Report'!$J$27:$J$500,"&lt;&gt;Adjustment",'7.  Persistence Report'!$H$27:$H$500,"2013")</f>
        <v>0</v>
      </c>
      <c r="V300" s="295">
        <f>SUMIFS('7.  Persistence Report'!U$27:U$500,'7.  Persistence Report'!$D$27:$D$500,$B300,'7.  Persistence Report'!$C$27:$C$500,"&lt;&gt;Pre-2011 Programs Completed in 2011",'7.  Persistence Report'!$J$27:$J$500,"&lt;&gt;Adjustment",'7.  Persistence Report'!$H$27:$H$500,"2013")</f>
        <v>0</v>
      </c>
      <c r="W300" s="295">
        <f>SUMIFS('7.  Persistence Report'!V$27:V$500,'7.  Persistence Report'!$D$27:$D$500,$B300,'7.  Persistence Report'!$C$27:$C$500,"&lt;&gt;Pre-2011 Programs Completed in 2011",'7.  Persistence Report'!$J$27:$J$500,"&lt;&gt;Adjustment",'7.  Persistence Report'!$H$27:$H$500,"2013")</f>
        <v>0</v>
      </c>
      <c r="X300" s="295">
        <f>SUMIFS('7.  Persistence Report'!W$27:W$500,'7.  Persistence Report'!$D$27:$D$500,$B300,'7.  Persistence Report'!$C$27:$C$500,"&lt;&gt;Pre-2011 Programs Completed in 2011",'7.  Persistence Report'!$J$27:$J$500,"&lt;&gt;Adjustment",'7.  Persistence Report'!$H$27:$H$500,"2013")</f>
        <v>0</v>
      </c>
      <c r="Y300" s="410">
        <v>1</v>
      </c>
      <c r="Z300" s="410"/>
      <c r="AA300" s="410"/>
      <c r="AB300" s="410"/>
      <c r="AC300" s="410"/>
      <c r="AD300" s="410"/>
      <c r="AE300" s="410"/>
      <c r="AF300" s="410"/>
      <c r="AG300" s="410"/>
      <c r="AH300" s="410"/>
      <c r="AI300" s="410"/>
      <c r="AJ300" s="410"/>
      <c r="AK300" s="410"/>
      <c r="AL300" s="410"/>
      <c r="AM300" s="296">
        <f>SUM(Y300:AL300)</f>
        <v>1</v>
      </c>
    </row>
    <row r="301" spans="1:39" s="283" customFormat="1" ht="15.5" outlineLevel="1">
      <c r="A301" s="508"/>
      <c r="B301" s="294" t="s">
        <v>249</v>
      </c>
      <c r="C301" s="291" t="s">
        <v>163</v>
      </c>
      <c r="D301" s="295">
        <f>SUMIFS('7.  Persistence Report'!AS$27:AS$500,'7.  Persistence Report'!$D$27:$D$500,$B300,'7.  Persistence Report'!$C$27:$C$500,"&lt;&gt;Pre-2011 Programs Completed in 2011",'7.  Persistence Report'!$J$27:$J$500,"Adjustment",'7.  Persistence Report'!$H$27:$H$500,"2013")</f>
        <v>0</v>
      </c>
      <c r="E301" s="295">
        <f>SUMIFS('7.  Persistence Report'!AT$27:AT$500,'7.  Persistence Report'!$D$27:$D$500,$B300,'7.  Persistence Report'!$C$27:$C$500,"&lt;&gt;Pre-2011 Programs Completed in 2011",'7.  Persistence Report'!$J$27:$J$500,"Adjustment",'7.  Persistence Report'!$H$27:$H$500,"2013")</f>
        <v>0</v>
      </c>
      <c r="F301" s="295">
        <f>SUMIFS('7.  Persistence Report'!AU$27:AU$500,'7.  Persistence Report'!$D$27:$D$500,$B300,'7.  Persistence Report'!$C$27:$C$500,"&lt;&gt;Pre-2011 Programs Completed in 2011",'7.  Persistence Report'!$J$27:$J$500,"Adjustment",'7.  Persistence Report'!$H$27:$H$500,"2013")</f>
        <v>0</v>
      </c>
      <c r="G301" s="295">
        <f>SUMIFS('7.  Persistence Report'!AV$27:AV$500,'7.  Persistence Report'!$D$27:$D$500,$B300,'7.  Persistence Report'!$C$27:$C$500,"&lt;&gt;Pre-2011 Programs Completed in 2011",'7.  Persistence Report'!$J$27:$J$500,"Adjustment",'7.  Persistence Report'!$H$27:$H$500,"2013")</f>
        <v>0</v>
      </c>
      <c r="H301" s="295">
        <f>SUMIFS('7.  Persistence Report'!AW$27:AW$500,'7.  Persistence Report'!$D$27:$D$500,$B300,'7.  Persistence Report'!$C$27:$C$500,"&lt;&gt;Pre-2011 Programs Completed in 2011",'7.  Persistence Report'!$J$27:$J$500,"Adjustment",'7.  Persistence Report'!$H$27:$H$500,"2013")</f>
        <v>0</v>
      </c>
      <c r="I301" s="295">
        <f>SUMIFS('7.  Persistence Report'!AX$27:AX$500,'7.  Persistence Report'!$D$27:$D$500,$B300,'7.  Persistence Report'!$C$27:$C$500,"&lt;&gt;Pre-2011 Programs Completed in 2011",'7.  Persistence Report'!$J$27:$J$500,"Adjustment",'7.  Persistence Report'!$H$27:$H$500,"2013")</f>
        <v>0</v>
      </c>
      <c r="J301" s="295">
        <f>SUMIFS('7.  Persistence Report'!AY$27:AY$500,'7.  Persistence Report'!$D$27:$D$500,$B300,'7.  Persistence Report'!$C$27:$C$500,"&lt;&gt;Pre-2011 Programs Completed in 2011",'7.  Persistence Report'!$J$27:$J$500,"Adjustment",'7.  Persistence Report'!$H$27:$H$500,"2013")</f>
        <v>0</v>
      </c>
      <c r="K301" s="295">
        <f>SUMIFS('7.  Persistence Report'!AZ$27:AZ$500,'7.  Persistence Report'!$D$27:$D$500,$B300,'7.  Persistence Report'!$C$27:$C$500,"&lt;&gt;Pre-2011 Programs Completed in 2011",'7.  Persistence Report'!$J$27:$J$500,"Adjustment",'7.  Persistence Report'!$H$27:$H$500,"2013")</f>
        <v>0</v>
      </c>
      <c r="L301" s="295">
        <f>SUMIFS('7.  Persistence Report'!BA$27:BA$500,'7.  Persistence Report'!$D$27:$D$500,$B300,'7.  Persistence Report'!$C$27:$C$500,"&lt;&gt;Pre-2011 Programs Completed in 2011",'7.  Persistence Report'!$J$27:$J$500,"Adjustment",'7.  Persistence Report'!$H$27:$H$500,"2013")</f>
        <v>0</v>
      </c>
      <c r="M301" s="295">
        <f>SUMIFS('7.  Persistence Report'!BB$27:BB$500,'7.  Persistence Report'!$D$27:$D$500,$B300,'7.  Persistence Report'!$C$27:$C$500,"&lt;&gt;Pre-2011 Programs Completed in 2011",'7.  Persistence Report'!$J$27:$J$500,"Adjustment",'7.  Persistence Report'!$H$27:$H$500,"2013")</f>
        <v>0</v>
      </c>
      <c r="N301" s="291"/>
      <c r="O301" s="295">
        <f>SUMIFS('7.  Persistence Report'!N$27:N$500,'7.  Persistence Report'!$D$27:$D$500,$B300,'7.  Persistence Report'!$C$27:$C$500,"&lt;&gt;Pre-2011 Programs Completed in 2011",'7.  Persistence Report'!$J$27:$J$500,"Adjustment",'7.  Persistence Report'!$H$27:$H$500,"2013")</f>
        <v>0</v>
      </c>
      <c r="P301" s="295">
        <f>SUMIFS('7.  Persistence Report'!O$27:O$500,'7.  Persistence Report'!$D$27:$D$500,$B300,'7.  Persistence Report'!$C$27:$C$500,"&lt;&gt;Pre-2011 Programs Completed in 2011",'7.  Persistence Report'!$J$27:$J$500,"Adjustment",'7.  Persistence Report'!$H$27:$H$500,"2013")</f>
        <v>0</v>
      </c>
      <c r="Q301" s="295">
        <f>SUMIFS('7.  Persistence Report'!P$27:P$500,'7.  Persistence Report'!$D$27:$D$500,$B300,'7.  Persistence Report'!$C$27:$C$500,"&lt;&gt;Pre-2011 Programs Completed in 2011",'7.  Persistence Report'!$J$27:$J$500,"Adjustment",'7.  Persistence Report'!$H$27:$H$500,"2013")</f>
        <v>0</v>
      </c>
      <c r="R301" s="295">
        <f>SUMIFS('7.  Persistence Report'!Q$27:Q$500,'7.  Persistence Report'!$D$27:$D$500,$B300,'7.  Persistence Report'!$C$27:$C$500,"&lt;&gt;Pre-2011 Programs Completed in 2011",'7.  Persistence Report'!$J$27:$J$500,"Adjustment",'7.  Persistence Report'!$H$27:$H$500,"2013")</f>
        <v>0</v>
      </c>
      <c r="S301" s="295">
        <f>SUMIFS('7.  Persistence Report'!R$27:R$500,'7.  Persistence Report'!$D$27:$D$500,$B300,'7.  Persistence Report'!$C$27:$C$500,"&lt;&gt;Pre-2011 Programs Completed in 2011",'7.  Persistence Report'!$J$27:$J$500,"Adjustment",'7.  Persistence Report'!$H$27:$H$500,"2013")</f>
        <v>0</v>
      </c>
      <c r="T301" s="295">
        <f>SUMIFS('7.  Persistence Report'!S$27:S$500,'7.  Persistence Report'!$D$27:$D$500,$B300,'7.  Persistence Report'!$C$27:$C$500,"&lt;&gt;Pre-2011 Programs Completed in 2011",'7.  Persistence Report'!$J$27:$J$500,"Adjustment",'7.  Persistence Report'!$H$27:$H$500,"2013")</f>
        <v>0</v>
      </c>
      <c r="U301" s="295">
        <f>SUMIFS('7.  Persistence Report'!T$27:T$500,'7.  Persistence Report'!$D$27:$D$500,$B300,'7.  Persistence Report'!$C$27:$C$500,"&lt;&gt;Pre-2011 Programs Completed in 2011",'7.  Persistence Report'!$J$27:$J$500,"Adjustment",'7.  Persistence Report'!$H$27:$H$500,"2013")</f>
        <v>0</v>
      </c>
      <c r="V301" s="295">
        <f>SUMIFS('7.  Persistence Report'!U$27:U$500,'7.  Persistence Report'!$D$27:$D$500,$B300,'7.  Persistence Report'!$C$27:$C$500,"&lt;&gt;Pre-2011 Programs Completed in 2011",'7.  Persistence Report'!$J$27:$J$500,"Adjustment",'7.  Persistence Report'!$H$27:$H$500,"2013")</f>
        <v>0</v>
      </c>
      <c r="W301" s="295">
        <f>SUMIFS('7.  Persistence Report'!V$27:V$500,'7.  Persistence Report'!$D$27:$D$500,$B300,'7.  Persistence Report'!$C$27:$C$500,"&lt;&gt;Pre-2011 Programs Completed in 2011",'7.  Persistence Report'!$J$27:$J$500,"Adjustment",'7.  Persistence Report'!$H$27:$H$500,"2013")</f>
        <v>0</v>
      </c>
      <c r="X301" s="295">
        <f>SUMIFS('7.  Persistence Report'!W$27:W$500,'7.  Persistence Report'!$D$27:$D$500,$B300,'7.  Persistence Report'!$C$27:$C$500,"&lt;&gt;Pre-2011 Programs Completed in 2011",'7.  Persistence Report'!$J$27:$J$500,"Adjustment",'7.  Persistence Report'!$H$27:$H$500,"2013")</f>
        <v>0</v>
      </c>
      <c r="Y301" s="411">
        <f>Y300</f>
        <v>1</v>
      </c>
      <c r="Z301" s="411">
        <f>Z300</f>
        <v>0</v>
      </c>
      <c r="AA301" s="411">
        <f t="shared" ref="AA301:AL301" si="146">AA300</f>
        <v>0</v>
      </c>
      <c r="AB301" s="411">
        <f t="shared" si="146"/>
        <v>0</v>
      </c>
      <c r="AC301" s="411">
        <f t="shared" si="146"/>
        <v>0</v>
      </c>
      <c r="AD301" s="411">
        <f t="shared" si="146"/>
        <v>0</v>
      </c>
      <c r="AE301" s="411">
        <f t="shared" si="146"/>
        <v>0</v>
      </c>
      <c r="AF301" s="411">
        <f t="shared" si="146"/>
        <v>0</v>
      </c>
      <c r="AG301" s="411">
        <f t="shared" si="146"/>
        <v>0</v>
      </c>
      <c r="AH301" s="411">
        <f t="shared" si="146"/>
        <v>0</v>
      </c>
      <c r="AI301" s="411">
        <f t="shared" si="146"/>
        <v>0</v>
      </c>
      <c r="AJ301" s="411">
        <f t="shared" si="146"/>
        <v>0</v>
      </c>
      <c r="AK301" s="411">
        <f t="shared" si="146"/>
        <v>0</v>
      </c>
      <c r="AL301" s="411">
        <f t="shared" si="146"/>
        <v>0</v>
      </c>
      <c r="AM301" s="297"/>
    </row>
    <row r="302" spans="1:39" s="283" customFormat="1" ht="15.5" outlineLevel="1">
      <c r="A302" s="508"/>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5" outlineLevel="1">
      <c r="A303" s="508">
        <v>9</v>
      </c>
      <c r="B303" s="294" t="s">
        <v>7</v>
      </c>
      <c r="C303" s="291" t="s">
        <v>25</v>
      </c>
      <c r="D303" s="295">
        <f>SUMIFS('7.  Persistence Report'!AS$27:AS$500,'7.  Persistence Report'!$D$27:$D$500,$B303,'7.  Persistence Report'!$C$27:$C$500,"&lt;&gt;Pre-2011 Programs Completed in 2011",'7.  Persistence Report'!$J$27:$J$500,"&lt;&gt;Adjustment",'7.  Persistence Report'!$H$27:$H$500,"2013")</f>
        <v>16548</v>
      </c>
      <c r="E303" s="295">
        <f>SUMIFS('7.  Persistence Report'!AT$27:AT$500,'7.  Persistence Report'!$D$27:$D$500,$B303,'7.  Persistence Report'!$C$27:$C$500,"&lt;&gt;Pre-2011 Programs Completed in 2011",'7.  Persistence Report'!$J$27:$J$500,"&lt;&gt;Adjustment",'7.  Persistence Report'!$H$27:$H$500,"2013")</f>
        <v>16548</v>
      </c>
      <c r="F303" s="295">
        <f>SUMIFS('7.  Persistence Report'!AU$27:AU$500,'7.  Persistence Report'!$D$27:$D$500,$B303,'7.  Persistence Report'!$C$27:$C$500,"&lt;&gt;Pre-2011 Programs Completed in 2011",'7.  Persistence Report'!$J$27:$J$500,"&lt;&gt;Adjustment",'7.  Persistence Report'!$H$27:$H$500,"2013")</f>
        <v>16548</v>
      </c>
      <c r="G303" s="295">
        <f>SUMIFS('7.  Persistence Report'!AV$27:AV$500,'7.  Persistence Report'!$D$27:$D$500,$B303,'7.  Persistence Report'!$C$27:$C$500,"&lt;&gt;Pre-2011 Programs Completed in 2011",'7.  Persistence Report'!$J$27:$J$500,"&lt;&gt;Adjustment",'7.  Persistence Report'!$H$27:$H$500,"2013")</f>
        <v>16548</v>
      </c>
      <c r="H303" s="295">
        <f>SUMIFS('7.  Persistence Report'!AW$27:AW$500,'7.  Persistence Report'!$D$27:$D$500,$B303,'7.  Persistence Report'!$C$27:$C$500,"&lt;&gt;Pre-2011 Programs Completed in 2011",'7.  Persistence Report'!$J$27:$J$500,"&lt;&gt;Adjustment",'7.  Persistence Report'!$H$27:$H$500,"2013")</f>
        <v>16548</v>
      </c>
      <c r="I303" s="295">
        <f>SUMIFS('7.  Persistence Report'!AX$27:AX$500,'7.  Persistence Report'!$D$27:$D$500,$B303,'7.  Persistence Report'!$C$27:$C$500,"&lt;&gt;Pre-2011 Programs Completed in 2011",'7.  Persistence Report'!$J$27:$J$500,"&lt;&gt;Adjustment",'7.  Persistence Report'!$H$27:$H$500,"2013")</f>
        <v>16548</v>
      </c>
      <c r="J303" s="295">
        <f>SUMIFS('7.  Persistence Report'!AY$27:AY$500,'7.  Persistence Report'!$D$27:$D$500,$B303,'7.  Persistence Report'!$C$27:$C$500,"&lt;&gt;Pre-2011 Programs Completed in 2011",'7.  Persistence Report'!$J$27:$J$500,"&lt;&gt;Adjustment",'7.  Persistence Report'!$H$27:$H$500,"2013")</f>
        <v>16548</v>
      </c>
      <c r="K303" s="295">
        <f>SUMIFS('7.  Persistence Report'!AZ$27:AZ$500,'7.  Persistence Report'!$D$27:$D$500,$B303,'7.  Persistence Report'!$C$27:$C$500,"&lt;&gt;Pre-2011 Programs Completed in 2011",'7.  Persistence Report'!$J$27:$J$500,"&lt;&gt;Adjustment",'7.  Persistence Report'!$H$27:$H$500,"2013")</f>
        <v>16548</v>
      </c>
      <c r="L303" s="295">
        <f>SUMIFS('7.  Persistence Report'!BA$27:BA$500,'7.  Persistence Report'!$D$27:$D$500,$B303,'7.  Persistence Report'!$C$27:$C$500,"&lt;&gt;Pre-2011 Programs Completed in 2011",'7.  Persistence Report'!$J$27:$J$500,"&lt;&gt;Adjustment",'7.  Persistence Report'!$H$27:$H$500,"2013")</f>
        <v>16548</v>
      </c>
      <c r="M303" s="295">
        <f>SUMIFS('7.  Persistence Report'!BB$27:BB$500,'7.  Persistence Report'!$D$27:$D$500,$B303,'7.  Persistence Report'!$C$27:$C$500,"&lt;&gt;Pre-2011 Programs Completed in 2011",'7.  Persistence Report'!$J$27:$J$500,"&lt;&gt;Adjustment",'7.  Persistence Report'!$H$27:$H$500,"2013")</f>
        <v>16548</v>
      </c>
      <c r="N303" s="291"/>
      <c r="O303" s="295">
        <f>SUMIFS('7.  Persistence Report'!N$27:N$500,'7.  Persistence Report'!$D$27:$D$500,$B303,'7.  Persistence Report'!$C$27:$C$500,"&lt;&gt;Pre-2011 Programs Completed in 2011",'7.  Persistence Report'!$J$27:$J$500,"&lt;&gt;Adjustment",'7.  Persistence Report'!$H$27:$H$500,"2013")</f>
        <v>2</v>
      </c>
      <c r="P303" s="295">
        <f>SUMIFS('7.  Persistence Report'!O$27:O$500,'7.  Persistence Report'!$D$27:$D$500,$B303,'7.  Persistence Report'!$C$27:$C$500,"&lt;&gt;Pre-2011 Programs Completed in 2011",'7.  Persistence Report'!$J$27:$J$500,"&lt;&gt;Adjustment",'7.  Persistence Report'!$H$27:$H$500,"2013")</f>
        <v>2</v>
      </c>
      <c r="Q303" s="295">
        <f>SUMIFS('7.  Persistence Report'!P$27:P$500,'7.  Persistence Report'!$D$27:$D$500,$B303,'7.  Persistence Report'!$C$27:$C$500,"&lt;&gt;Pre-2011 Programs Completed in 2011",'7.  Persistence Report'!$J$27:$J$500,"&lt;&gt;Adjustment",'7.  Persistence Report'!$H$27:$H$500,"2013")</f>
        <v>2</v>
      </c>
      <c r="R303" s="295">
        <f>SUMIFS('7.  Persistence Report'!Q$27:Q$500,'7.  Persistence Report'!$D$27:$D$500,$B303,'7.  Persistence Report'!$C$27:$C$500,"&lt;&gt;Pre-2011 Programs Completed in 2011",'7.  Persistence Report'!$J$27:$J$500,"&lt;&gt;Adjustment",'7.  Persistence Report'!$H$27:$H$500,"2013")</f>
        <v>2</v>
      </c>
      <c r="S303" s="295">
        <f>SUMIFS('7.  Persistence Report'!R$27:R$500,'7.  Persistence Report'!$D$27:$D$500,$B303,'7.  Persistence Report'!$C$27:$C$500,"&lt;&gt;Pre-2011 Programs Completed in 2011",'7.  Persistence Report'!$J$27:$J$500,"&lt;&gt;Adjustment",'7.  Persistence Report'!$H$27:$H$500,"2013")</f>
        <v>2</v>
      </c>
      <c r="T303" s="295">
        <f>SUMIFS('7.  Persistence Report'!S$27:S$500,'7.  Persistence Report'!$D$27:$D$500,$B303,'7.  Persistence Report'!$C$27:$C$500,"&lt;&gt;Pre-2011 Programs Completed in 2011",'7.  Persistence Report'!$J$27:$J$500,"&lt;&gt;Adjustment",'7.  Persistence Report'!$H$27:$H$500,"2013")</f>
        <v>2</v>
      </c>
      <c r="U303" s="295">
        <f>SUMIFS('7.  Persistence Report'!T$27:T$500,'7.  Persistence Report'!$D$27:$D$500,$B303,'7.  Persistence Report'!$C$27:$C$500,"&lt;&gt;Pre-2011 Programs Completed in 2011",'7.  Persistence Report'!$J$27:$J$500,"&lt;&gt;Adjustment",'7.  Persistence Report'!$H$27:$H$500,"2013")</f>
        <v>2</v>
      </c>
      <c r="V303" s="295">
        <f>SUMIFS('7.  Persistence Report'!U$27:U$500,'7.  Persistence Report'!$D$27:$D$500,$B303,'7.  Persistence Report'!$C$27:$C$500,"&lt;&gt;Pre-2011 Programs Completed in 2011",'7.  Persistence Report'!$J$27:$J$500,"&lt;&gt;Adjustment",'7.  Persistence Report'!$H$27:$H$500,"2013")</f>
        <v>2</v>
      </c>
      <c r="W303" s="295">
        <f>SUMIFS('7.  Persistence Report'!V$27:V$500,'7.  Persistence Report'!$D$27:$D$500,$B303,'7.  Persistence Report'!$C$27:$C$500,"&lt;&gt;Pre-2011 Programs Completed in 2011",'7.  Persistence Report'!$J$27:$J$500,"&lt;&gt;Adjustment",'7.  Persistence Report'!$H$27:$H$500,"2013")</f>
        <v>2</v>
      </c>
      <c r="X303" s="295">
        <f>SUMIFS('7.  Persistence Report'!W$27:W$500,'7.  Persistence Report'!$D$27:$D$500,$B303,'7.  Persistence Report'!$C$27:$C$500,"&lt;&gt;Pre-2011 Programs Completed in 2011",'7.  Persistence Report'!$J$27:$J$500,"&lt;&gt;Adjustment",'7.  Persistence Report'!$H$27:$H$500,"2013")</f>
        <v>2</v>
      </c>
      <c r="Y303" s="410">
        <v>1</v>
      </c>
      <c r="Z303" s="410"/>
      <c r="AA303" s="410"/>
      <c r="AB303" s="410"/>
      <c r="AC303" s="410"/>
      <c r="AD303" s="410"/>
      <c r="AE303" s="410"/>
      <c r="AF303" s="410"/>
      <c r="AG303" s="410"/>
      <c r="AH303" s="410"/>
      <c r="AI303" s="410"/>
      <c r="AJ303" s="410"/>
      <c r="AK303" s="410"/>
      <c r="AL303" s="410"/>
      <c r="AM303" s="296">
        <f>SUM(Y303:AL303)</f>
        <v>1</v>
      </c>
    </row>
    <row r="304" spans="1:39" ht="15.5" outlineLevel="1">
      <c r="B304" s="294" t="s">
        <v>249</v>
      </c>
      <c r="C304" s="291" t="s">
        <v>163</v>
      </c>
      <c r="D304" s="295">
        <f>SUMIFS('7.  Persistence Report'!AS$27:AS$500,'7.  Persistence Report'!$D$27:$D$500,$B303,'7.  Persistence Report'!$C$27:$C$500,"&lt;&gt;Pre-2011 Programs Completed in 2011",'7.  Persistence Report'!$J$27:$J$500,"Adjustment",'7.  Persistence Report'!$H$27:$H$500,"2013")</f>
        <v>0</v>
      </c>
      <c r="E304" s="295">
        <f>SUMIFS('7.  Persistence Report'!AT$27:AT$500,'7.  Persistence Report'!$D$27:$D$500,$B303,'7.  Persistence Report'!$C$27:$C$500,"&lt;&gt;Pre-2011 Programs Completed in 2011",'7.  Persistence Report'!$J$27:$J$500,"Adjustment",'7.  Persistence Report'!$H$27:$H$500,"2013")</f>
        <v>0</v>
      </c>
      <c r="F304" s="295">
        <f>SUMIFS('7.  Persistence Report'!AU$27:AU$500,'7.  Persistence Report'!$D$27:$D$500,$B303,'7.  Persistence Report'!$C$27:$C$500,"&lt;&gt;Pre-2011 Programs Completed in 2011",'7.  Persistence Report'!$J$27:$J$500,"Adjustment",'7.  Persistence Report'!$H$27:$H$500,"2013")</f>
        <v>0</v>
      </c>
      <c r="G304" s="295">
        <f>SUMIFS('7.  Persistence Report'!AV$27:AV$500,'7.  Persistence Report'!$D$27:$D$500,$B303,'7.  Persistence Report'!$C$27:$C$500,"&lt;&gt;Pre-2011 Programs Completed in 2011",'7.  Persistence Report'!$J$27:$J$500,"Adjustment",'7.  Persistence Report'!$H$27:$H$500,"2013")</f>
        <v>0</v>
      </c>
      <c r="H304" s="295">
        <f>SUMIFS('7.  Persistence Report'!AW$27:AW$500,'7.  Persistence Report'!$D$27:$D$500,$B303,'7.  Persistence Report'!$C$27:$C$500,"&lt;&gt;Pre-2011 Programs Completed in 2011",'7.  Persistence Report'!$J$27:$J$500,"Adjustment",'7.  Persistence Report'!$H$27:$H$500,"2013")</f>
        <v>0</v>
      </c>
      <c r="I304" s="295">
        <f>SUMIFS('7.  Persistence Report'!AX$27:AX$500,'7.  Persistence Report'!$D$27:$D$500,$B303,'7.  Persistence Report'!$C$27:$C$500,"&lt;&gt;Pre-2011 Programs Completed in 2011",'7.  Persistence Report'!$J$27:$J$500,"Adjustment",'7.  Persistence Report'!$H$27:$H$500,"2013")</f>
        <v>0</v>
      </c>
      <c r="J304" s="295">
        <f>SUMIFS('7.  Persistence Report'!AY$27:AY$500,'7.  Persistence Report'!$D$27:$D$500,$B303,'7.  Persistence Report'!$C$27:$C$500,"&lt;&gt;Pre-2011 Programs Completed in 2011",'7.  Persistence Report'!$J$27:$J$500,"Adjustment",'7.  Persistence Report'!$H$27:$H$500,"2013")</f>
        <v>0</v>
      </c>
      <c r="K304" s="295">
        <f>SUMIFS('7.  Persistence Report'!AZ$27:AZ$500,'7.  Persistence Report'!$D$27:$D$500,$B303,'7.  Persistence Report'!$C$27:$C$500,"&lt;&gt;Pre-2011 Programs Completed in 2011",'7.  Persistence Report'!$J$27:$J$500,"Adjustment",'7.  Persistence Report'!$H$27:$H$500,"2013")</f>
        <v>0</v>
      </c>
      <c r="L304" s="295">
        <f>SUMIFS('7.  Persistence Report'!BA$27:BA$500,'7.  Persistence Report'!$D$27:$D$500,$B303,'7.  Persistence Report'!$C$27:$C$500,"&lt;&gt;Pre-2011 Programs Completed in 2011",'7.  Persistence Report'!$J$27:$J$500,"Adjustment",'7.  Persistence Report'!$H$27:$H$500,"2013")</f>
        <v>0</v>
      </c>
      <c r="M304" s="295">
        <f>SUMIFS('7.  Persistence Report'!BB$27:BB$500,'7.  Persistence Report'!$D$27:$D$500,$B303,'7.  Persistence Report'!$C$27:$C$500,"&lt;&gt;Pre-2011 Programs Completed in 2011",'7.  Persistence Report'!$J$27:$J$500,"Adjustment",'7.  Persistence Report'!$H$27:$H$500,"2013")</f>
        <v>0</v>
      </c>
      <c r="N304" s="291"/>
      <c r="O304" s="295">
        <f>SUMIFS('7.  Persistence Report'!N$27:N$500,'7.  Persistence Report'!$D$27:$D$500,$B303,'7.  Persistence Report'!$C$27:$C$500,"&lt;&gt;Pre-2011 Programs Completed in 2011",'7.  Persistence Report'!$J$27:$J$500,"Adjustment",'7.  Persistence Report'!$H$27:$H$500,"2013")</f>
        <v>0</v>
      </c>
      <c r="P304" s="295">
        <f>SUMIFS('7.  Persistence Report'!O$27:O$500,'7.  Persistence Report'!$D$27:$D$500,$B303,'7.  Persistence Report'!$C$27:$C$500,"&lt;&gt;Pre-2011 Programs Completed in 2011",'7.  Persistence Report'!$J$27:$J$500,"Adjustment",'7.  Persistence Report'!$H$27:$H$500,"2013")</f>
        <v>0</v>
      </c>
      <c r="Q304" s="295">
        <f>SUMIFS('7.  Persistence Report'!P$27:P$500,'7.  Persistence Report'!$D$27:$D$500,$B303,'7.  Persistence Report'!$C$27:$C$500,"&lt;&gt;Pre-2011 Programs Completed in 2011",'7.  Persistence Report'!$J$27:$J$500,"Adjustment",'7.  Persistence Report'!$H$27:$H$500,"2013")</f>
        <v>0</v>
      </c>
      <c r="R304" s="295">
        <f>SUMIFS('7.  Persistence Report'!Q$27:Q$500,'7.  Persistence Report'!$D$27:$D$500,$B303,'7.  Persistence Report'!$C$27:$C$500,"&lt;&gt;Pre-2011 Programs Completed in 2011",'7.  Persistence Report'!$J$27:$J$500,"Adjustment",'7.  Persistence Report'!$H$27:$H$500,"2013")</f>
        <v>0</v>
      </c>
      <c r="S304" s="295">
        <f>SUMIFS('7.  Persistence Report'!R$27:R$500,'7.  Persistence Report'!$D$27:$D$500,$B303,'7.  Persistence Report'!$C$27:$C$500,"&lt;&gt;Pre-2011 Programs Completed in 2011",'7.  Persistence Report'!$J$27:$J$500,"Adjustment",'7.  Persistence Report'!$H$27:$H$500,"2013")</f>
        <v>0</v>
      </c>
      <c r="T304" s="295">
        <f>SUMIFS('7.  Persistence Report'!S$27:S$500,'7.  Persistence Report'!$D$27:$D$500,$B303,'7.  Persistence Report'!$C$27:$C$500,"&lt;&gt;Pre-2011 Programs Completed in 2011",'7.  Persistence Report'!$J$27:$J$500,"Adjustment",'7.  Persistence Report'!$H$27:$H$500,"2013")</f>
        <v>0</v>
      </c>
      <c r="U304" s="295">
        <f>SUMIFS('7.  Persistence Report'!T$27:T$500,'7.  Persistence Report'!$D$27:$D$500,$B303,'7.  Persistence Report'!$C$27:$C$500,"&lt;&gt;Pre-2011 Programs Completed in 2011",'7.  Persistence Report'!$J$27:$J$500,"Adjustment",'7.  Persistence Report'!$H$27:$H$500,"2013")</f>
        <v>0</v>
      </c>
      <c r="V304" s="295">
        <f>SUMIFS('7.  Persistence Report'!U$27:U$500,'7.  Persistence Report'!$D$27:$D$500,$B303,'7.  Persistence Report'!$C$27:$C$500,"&lt;&gt;Pre-2011 Programs Completed in 2011",'7.  Persistence Report'!$J$27:$J$500,"Adjustment",'7.  Persistence Report'!$H$27:$H$500,"2013")</f>
        <v>0</v>
      </c>
      <c r="W304" s="295">
        <f>SUMIFS('7.  Persistence Report'!V$27:V$500,'7.  Persistence Report'!$D$27:$D$500,$B303,'7.  Persistence Report'!$C$27:$C$500,"&lt;&gt;Pre-2011 Programs Completed in 2011",'7.  Persistence Report'!$J$27:$J$500,"Adjustment",'7.  Persistence Report'!$H$27:$H$500,"2013")</f>
        <v>0</v>
      </c>
      <c r="X304" s="295">
        <f>SUMIFS('7.  Persistence Report'!W$27:W$500,'7.  Persistence Report'!$D$27:$D$500,$B303,'7.  Persistence Report'!$C$27:$C$500,"&lt;&gt;Pre-2011 Programs Completed in 2011",'7.  Persistence Report'!$J$27:$J$500,"Adjustment",'7.  Persistence Report'!$H$27:$H$500,"2013")</f>
        <v>0</v>
      </c>
      <c r="Y304" s="411">
        <f>Y303</f>
        <v>1</v>
      </c>
      <c r="Z304" s="411">
        <f>Z303</f>
        <v>0</v>
      </c>
      <c r="AA304" s="411">
        <f t="shared" ref="AA304:AL304" si="147">AA303</f>
        <v>0</v>
      </c>
      <c r="AB304" s="411">
        <f t="shared" si="147"/>
        <v>0</v>
      </c>
      <c r="AC304" s="411">
        <f t="shared" si="147"/>
        <v>0</v>
      </c>
      <c r="AD304" s="411">
        <f t="shared" si="147"/>
        <v>0</v>
      </c>
      <c r="AE304" s="411">
        <f t="shared" si="147"/>
        <v>0</v>
      </c>
      <c r="AF304" s="411">
        <f t="shared" si="147"/>
        <v>0</v>
      </c>
      <c r="AG304" s="411">
        <f t="shared" si="147"/>
        <v>0</v>
      </c>
      <c r="AH304" s="411">
        <f t="shared" si="147"/>
        <v>0</v>
      </c>
      <c r="AI304" s="411">
        <f t="shared" si="147"/>
        <v>0</v>
      </c>
      <c r="AJ304" s="411">
        <f t="shared" si="147"/>
        <v>0</v>
      </c>
      <c r="AK304" s="411">
        <f t="shared" si="147"/>
        <v>0</v>
      </c>
      <c r="AL304" s="411">
        <f t="shared" si="147"/>
        <v>0</v>
      </c>
      <c r="AM304" s="297"/>
    </row>
    <row r="305" spans="1:39" ht="15.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5" outlineLevel="1">
      <c r="A306" s="509"/>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5" outlineLevel="1">
      <c r="A307" s="508">
        <v>10</v>
      </c>
      <c r="B307" s="310" t="s">
        <v>22</v>
      </c>
      <c r="C307" s="291" t="s">
        <v>25</v>
      </c>
      <c r="D307" s="295">
        <f>SUMIFS('7.  Persistence Report'!AS$27:AS$500,'7.  Persistence Report'!$D$27:$D$500,$B307,'7.  Persistence Report'!$C$27:$C$500,"&lt;&gt;Pre-2011 Programs Completed in 2011",'7.  Persistence Report'!$J$27:$J$500,"&lt;&gt;Adjustment",'7.  Persistence Report'!$H$27:$H$500,"2013")</f>
        <v>26220638</v>
      </c>
      <c r="E307" s="295">
        <f>SUMIFS('7.  Persistence Report'!AT$27:AT$500,'7.  Persistence Report'!$D$27:$D$500,$B307,'7.  Persistence Report'!$C$27:$C$500,"&lt;&gt;Pre-2011 Programs Completed in 2011",'7.  Persistence Report'!$J$27:$J$500,"&lt;&gt;Adjustment",'7.  Persistence Report'!$H$27:$H$500,"2013")</f>
        <v>25437349</v>
      </c>
      <c r="F307" s="295">
        <f>SUMIFS('7.  Persistence Report'!AU$27:AU$500,'7.  Persistence Report'!$D$27:$D$500,$B307,'7.  Persistence Report'!$C$27:$C$500,"&lt;&gt;Pre-2011 Programs Completed in 2011",'7.  Persistence Report'!$J$27:$J$500,"&lt;&gt;Adjustment",'7.  Persistence Report'!$H$27:$H$500,"2013")</f>
        <v>25379868</v>
      </c>
      <c r="G307" s="295">
        <f>SUMIFS('7.  Persistence Report'!AV$27:AV$500,'7.  Persistence Report'!$D$27:$D$500,$B307,'7.  Persistence Report'!$C$27:$C$500,"&lt;&gt;Pre-2011 Programs Completed in 2011",'7.  Persistence Report'!$J$27:$J$500,"&lt;&gt;Adjustment",'7.  Persistence Report'!$H$27:$H$500,"2013")</f>
        <v>24941802</v>
      </c>
      <c r="H307" s="295">
        <f>SUMIFS('7.  Persistence Report'!AW$27:AW$500,'7.  Persistence Report'!$D$27:$D$500,$B307,'7.  Persistence Report'!$C$27:$C$500,"&lt;&gt;Pre-2011 Programs Completed in 2011",'7.  Persistence Report'!$J$27:$J$500,"&lt;&gt;Adjustment",'7.  Persistence Report'!$H$27:$H$500,"2013")</f>
        <v>23506982</v>
      </c>
      <c r="I307" s="295">
        <f>SUMIFS('7.  Persistence Report'!AX$27:AX$500,'7.  Persistence Report'!$D$27:$D$500,$B307,'7.  Persistence Report'!$C$27:$C$500,"&lt;&gt;Pre-2011 Programs Completed in 2011",'7.  Persistence Report'!$J$27:$J$500,"&lt;&gt;Adjustment",'7.  Persistence Report'!$H$27:$H$500,"2013")</f>
        <v>22461606</v>
      </c>
      <c r="J307" s="295">
        <f>SUMIFS('7.  Persistence Report'!AY$27:AY$500,'7.  Persistence Report'!$D$27:$D$500,$B307,'7.  Persistence Report'!$C$27:$C$500,"&lt;&gt;Pre-2011 Programs Completed in 2011",'7.  Persistence Report'!$J$27:$J$500,"&lt;&gt;Adjustment",'7.  Persistence Report'!$H$27:$H$500,"2013")</f>
        <v>22461606</v>
      </c>
      <c r="K307" s="295">
        <f>SUMIFS('7.  Persistence Report'!AZ$27:AZ$500,'7.  Persistence Report'!$D$27:$D$500,$B307,'7.  Persistence Report'!$C$27:$C$500,"&lt;&gt;Pre-2011 Programs Completed in 2011",'7.  Persistence Report'!$J$27:$J$500,"&lt;&gt;Adjustment",'7.  Persistence Report'!$H$27:$H$500,"2013")</f>
        <v>22405413</v>
      </c>
      <c r="L307" s="295">
        <f>SUMIFS('7.  Persistence Report'!BA$27:BA$500,'7.  Persistence Report'!$D$27:$D$500,$B307,'7.  Persistence Report'!$C$27:$C$500,"&lt;&gt;Pre-2011 Programs Completed in 2011",'7.  Persistence Report'!$J$27:$J$500,"&lt;&gt;Adjustment",'7.  Persistence Report'!$H$27:$H$500,"2013")</f>
        <v>22262501</v>
      </c>
      <c r="M307" s="295">
        <f>SUMIFS('7.  Persistence Report'!BB$27:BB$500,'7.  Persistence Report'!$D$27:$D$500,$B307,'7.  Persistence Report'!$C$27:$C$500,"&lt;&gt;Pre-2011 Programs Completed in 2011",'7.  Persistence Report'!$J$27:$J$500,"&lt;&gt;Adjustment",'7.  Persistence Report'!$H$27:$H$500,"2013")</f>
        <v>18225769</v>
      </c>
      <c r="N307" s="295">
        <v>12</v>
      </c>
      <c r="O307" s="295">
        <f>SUMIFS('7.  Persistence Report'!N$27:N$500,'7.  Persistence Report'!$D$27:$D$500,$B307,'7.  Persistence Report'!$C$27:$C$500,"&lt;&gt;Pre-2011 Programs Completed in 2011",'7.  Persistence Report'!$J$27:$J$500,"&lt;&gt;Adjustment",'7.  Persistence Report'!$H$27:$H$500,"2013")</f>
        <v>4897</v>
      </c>
      <c r="P307" s="295">
        <f>SUMIFS('7.  Persistence Report'!O$27:O$500,'7.  Persistence Report'!$D$27:$D$500,$B307,'7.  Persistence Report'!$C$27:$C$500,"&lt;&gt;Pre-2011 Programs Completed in 2011",'7.  Persistence Report'!$J$27:$J$500,"&lt;&gt;Adjustment",'7.  Persistence Report'!$H$27:$H$500,"2013")</f>
        <v>4660</v>
      </c>
      <c r="Q307" s="295">
        <f>SUMIFS('7.  Persistence Report'!P$27:P$500,'7.  Persistence Report'!$D$27:$D$500,$B307,'7.  Persistence Report'!$C$27:$C$500,"&lt;&gt;Pre-2011 Programs Completed in 2011",'7.  Persistence Report'!$J$27:$J$500,"&lt;&gt;Adjustment",'7.  Persistence Report'!$H$27:$H$500,"2013")</f>
        <v>4642</v>
      </c>
      <c r="R307" s="295">
        <f>SUMIFS('7.  Persistence Report'!Q$27:Q$500,'7.  Persistence Report'!$D$27:$D$500,$B307,'7.  Persistence Report'!$C$27:$C$500,"&lt;&gt;Pre-2011 Programs Completed in 2011",'7.  Persistence Report'!$J$27:$J$500,"&lt;&gt;Adjustment",'7.  Persistence Report'!$H$27:$H$500,"2013")</f>
        <v>4521</v>
      </c>
      <c r="S307" s="295">
        <f>SUMIFS('7.  Persistence Report'!R$27:R$500,'7.  Persistence Report'!$D$27:$D$500,$B307,'7.  Persistence Report'!$C$27:$C$500,"&lt;&gt;Pre-2011 Programs Completed in 2011",'7.  Persistence Report'!$J$27:$J$500,"&lt;&gt;Adjustment",'7.  Persistence Report'!$H$27:$H$500,"2013")</f>
        <v>4091.9999999999995</v>
      </c>
      <c r="T307" s="295">
        <f>SUMIFS('7.  Persistence Report'!S$27:S$500,'7.  Persistence Report'!$D$27:$D$500,$B307,'7.  Persistence Report'!$C$27:$C$500,"&lt;&gt;Pre-2011 Programs Completed in 2011",'7.  Persistence Report'!$J$27:$J$500,"&lt;&gt;Adjustment",'7.  Persistence Report'!$H$27:$H$500,"2013")</f>
        <v>3867</v>
      </c>
      <c r="U307" s="295">
        <f>SUMIFS('7.  Persistence Report'!T$27:T$500,'7.  Persistence Report'!$D$27:$D$500,$B307,'7.  Persistence Report'!$C$27:$C$500,"&lt;&gt;Pre-2011 Programs Completed in 2011",'7.  Persistence Report'!$J$27:$J$500,"&lt;&gt;Adjustment",'7.  Persistence Report'!$H$27:$H$500,"2013")</f>
        <v>3867</v>
      </c>
      <c r="V307" s="295">
        <f>SUMIFS('7.  Persistence Report'!U$27:U$500,'7.  Persistence Report'!$D$27:$D$500,$B307,'7.  Persistence Report'!$C$27:$C$500,"&lt;&gt;Pre-2011 Programs Completed in 2011",'7.  Persistence Report'!$J$27:$J$500,"&lt;&gt;Adjustment",'7.  Persistence Report'!$H$27:$H$500,"2013")</f>
        <v>3858</v>
      </c>
      <c r="W307" s="295">
        <f>SUMIFS('7.  Persistence Report'!V$27:V$500,'7.  Persistence Report'!$D$27:$D$500,$B307,'7.  Persistence Report'!$C$27:$C$500,"&lt;&gt;Pre-2011 Programs Completed in 2011",'7.  Persistence Report'!$J$27:$J$500,"&lt;&gt;Adjustment",'7.  Persistence Report'!$H$27:$H$500,"2013")</f>
        <v>3817</v>
      </c>
      <c r="X307" s="295">
        <f>SUMIFS('7.  Persistence Report'!W$27:W$500,'7.  Persistence Report'!$D$27:$D$500,$B307,'7.  Persistence Report'!$C$27:$C$500,"&lt;&gt;Pre-2011 Programs Completed in 2011",'7.  Persistence Report'!$J$27:$J$500,"&lt;&gt;Adjustment",'7.  Persistence Report'!$H$27:$H$500,"2013")</f>
        <v>3167</v>
      </c>
      <c r="Y307" s="415"/>
      <c r="Z307" s="502"/>
      <c r="AA307" s="502">
        <v>1</v>
      </c>
      <c r="AB307" s="502"/>
      <c r="AC307" s="415"/>
      <c r="AD307" s="415"/>
      <c r="AE307" s="415"/>
      <c r="AF307" s="415"/>
      <c r="AG307" s="415"/>
      <c r="AH307" s="415"/>
      <c r="AI307" s="415"/>
      <c r="AJ307" s="415"/>
      <c r="AK307" s="415"/>
      <c r="AL307" s="415"/>
      <c r="AM307" s="296">
        <f>SUM(Y307:AL307)</f>
        <v>1</v>
      </c>
    </row>
    <row r="308" spans="1:39" ht="15.5" outlineLevel="1">
      <c r="B308" s="294" t="s">
        <v>249</v>
      </c>
      <c r="C308" s="291" t="s">
        <v>163</v>
      </c>
      <c r="D308" s="295">
        <f>SUMIFS('7.  Persistence Report'!AS$27:AS$500,'7.  Persistence Report'!$D$27:$D$500,$B307,'7.  Persistence Report'!$C$27:$C$500,"&lt;&gt;Pre-2011 Programs Completed in 2011",'7.  Persistence Report'!$J$27:$J$500,"Adjustment",'7.  Persistence Report'!$H$27:$H$500,"2013")</f>
        <v>3603293.4840000002</v>
      </c>
      <c r="E308" s="295">
        <f>SUMIFS('7.  Persistence Report'!AT$27:AT$500,'7.  Persistence Report'!$D$27:$D$500,$B307,'7.  Persistence Report'!$C$27:$C$500,"&lt;&gt;Pre-2011 Programs Completed in 2011",'7.  Persistence Report'!$J$27:$J$500,"Adjustment",'7.  Persistence Report'!$H$27:$H$500,"2013")</f>
        <v>3593315.4019999998</v>
      </c>
      <c r="F308" s="295">
        <f>SUMIFS('7.  Persistence Report'!AU$27:AU$500,'7.  Persistence Report'!$D$27:$D$500,$B307,'7.  Persistence Report'!$C$27:$C$500,"&lt;&gt;Pre-2011 Programs Completed in 2011",'7.  Persistence Report'!$J$27:$J$500,"Adjustment",'7.  Persistence Report'!$H$27:$H$500,"2013")</f>
        <v>3593315.4019999998</v>
      </c>
      <c r="G308" s="295">
        <f>SUMIFS('7.  Persistence Report'!AV$27:AV$500,'7.  Persistence Report'!$D$27:$D$500,$B307,'7.  Persistence Report'!$C$27:$C$500,"&lt;&gt;Pre-2011 Programs Completed in 2011",'7.  Persistence Report'!$J$27:$J$500,"Adjustment",'7.  Persistence Report'!$H$27:$H$500,"2013")</f>
        <v>3592465.09</v>
      </c>
      <c r="H308" s="295">
        <f>SUMIFS('7.  Persistence Report'!AW$27:AW$500,'7.  Persistence Report'!$D$27:$D$500,$B307,'7.  Persistence Report'!$C$27:$C$500,"&lt;&gt;Pre-2011 Programs Completed in 2011",'7.  Persistence Report'!$J$27:$J$500,"Adjustment",'7.  Persistence Report'!$H$27:$H$500,"2013")</f>
        <v>3550323.2390000001</v>
      </c>
      <c r="I308" s="295">
        <f>SUMIFS('7.  Persistence Report'!AX$27:AX$500,'7.  Persistence Report'!$D$27:$D$500,$B307,'7.  Persistence Report'!$C$27:$C$500,"&lt;&gt;Pre-2011 Programs Completed in 2011",'7.  Persistence Report'!$J$27:$J$500,"Adjustment",'7.  Persistence Report'!$H$27:$H$500,"2013")</f>
        <v>3464135.7629999998</v>
      </c>
      <c r="J308" s="295">
        <f>SUMIFS('7.  Persistence Report'!AY$27:AY$500,'7.  Persistence Report'!$D$27:$D$500,$B307,'7.  Persistence Report'!$C$27:$C$500,"&lt;&gt;Pre-2011 Programs Completed in 2011",'7.  Persistence Report'!$J$27:$J$500,"Adjustment",'7.  Persistence Report'!$H$27:$H$500,"2013")</f>
        <v>3464135.7629999998</v>
      </c>
      <c r="K308" s="295">
        <f>SUMIFS('7.  Persistence Report'!AZ$27:AZ$500,'7.  Persistence Report'!$D$27:$D$500,$B307,'7.  Persistence Report'!$C$27:$C$500,"&lt;&gt;Pre-2011 Programs Completed in 2011",'7.  Persistence Report'!$J$27:$J$500,"Adjustment",'7.  Persistence Report'!$H$27:$H$500,"2013")</f>
        <v>3442786.9049999998</v>
      </c>
      <c r="L308" s="295">
        <f>SUMIFS('7.  Persistence Report'!BA$27:BA$500,'7.  Persistence Report'!$D$27:$D$500,$B307,'7.  Persistence Report'!$C$27:$C$500,"&lt;&gt;Pre-2011 Programs Completed in 2011",'7.  Persistence Report'!$J$27:$J$500,"Adjustment",'7.  Persistence Report'!$H$27:$H$500,"2013")</f>
        <v>3390398.108</v>
      </c>
      <c r="M308" s="295">
        <f>SUMIFS('7.  Persistence Report'!BB$27:BB$500,'7.  Persistence Report'!$D$27:$D$500,$B307,'7.  Persistence Report'!$C$27:$C$500,"&lt;&gt;Pre-2011 Programs Completed in 2011",'7.  Persistence Report'!$J$27:$J$500,"Adjustment",'7.  Persistence Report'!$H$27:$H$500,"2013")</f>
        <v>2882906.9160000002</v>
      </c>
      <c r="N308" s="295">
        <f>N307</f>
        <v>12</v>
      </c>
      <c r="O308" s="295">
        <f>SUMIFS('7.  Persistence Report'!N$27:N$500,'7.  Persistence Report'!$D$27:$D$500,$B307,'7.  Persistence Report'!$C$27:$C$500,"&lt;&gt;Pre-2011 Programs Completed in 2011",'7.  Persistence Report'!$J$27:$J$500,"Adjustment",'7.  Persistence Report'!$H$27:$H$500,"2013")</f>
        <v>582.01696230000005</v>
      </c>
      <c r="P308" s="295">
        <f>SUMIFS('7.  Persistence Report'!O$27:O$500,'7.  Persistence Report'!$D$27:$D$500,$B307,'7.  Persistence Report'!$C$27:$C$500,"&lt;&gt;Pre-2011 Programs Completed in 2011",'7.  Persistence Report'!$J$27:$J$500,"Adjustment",'7.  Persistence Report'!$H$27:$H$500,"2013")</f>
        <v>579.28676570000005</v>
      </c>
      <c r="Q308" s="295">
        <f>SUMIFS('7.  Persistence Report'!P$27:P$500,'7.  Persistence Report'!$D$27:$D$500,$B307,'7.  Persistence Report'!$C$27:$C$500,"&lt;&gt;Pre-2011 Programs Completed in 2011",'7.  Persistence Report'!$J$27:$J$500,"Adjustment",'7.  Persistence Report'!$H$27:$H$500,"2013")</f>
        <v>579.28676570000005</v>
      </c>
      <c r="R308" s="295">
        <f>SUMIFS('7.  Persistence Report'!Q$27:Q$500,'7.  Persistence Report'!$D$27:$D$500,$B307,'7.  Persistence Report'!$C$27:$C$500,"&lt;&gt;Pre-2011 Programs Completed in 2011",'7.  Persistence Report'!$J$27:$J$500,"Adjustment",'7.  Persistence Report'!$H$27:$H$500,"2013")</f>
        <v>579.15463090000003</v>
      </c>
      <c r="S308" s="295">
        <f>SUMIFS('7.  Persistence Report'!R$27:R$500,'7.  Persistence Report'!$D$27:$D$500,$B307,'7.  Persistence Report'!$C$27:$C$500,"&lt;&gt;Pre-2011 Programs Completed in 2011",'7.  Persistence Report'!$J$27:$J$500,"Adjustment",'7.  Persistence Report'!$H$27:$H$500,"2013")</f>
        <v>567.05703100000005</v>
      </c>
      <c r="T308" s="295">
        <f>SUMIFS('7.  Persistence Report'!S$27:S$500,'7.  Persistence Report'!$D$27:$D$500,$B307,'7.  Persistence Report'!$C$27:$C$500,"&lt;&gt;Pre-2011 Programs Completed in 2011",'7.  Persistence Report'!$J$27:$J$500,"Adjustment",'7.  Persistence Report'!$H$27:$H$500,"2013")</f>
        <v>547.86407480000003</v>
      </c>
      <c r="U308" s="295">
        <f>SUMIFS('7.  Persistence Report'!T$27:T$500,'7.  Persistence Report'!$D$27:$D$500,$B307,'7.  Persistence Report'!$C$27:$C$500,"&lt;&gt;Pre-2011 Programs Completed in 2011",'7.  Persistence Report'!$J$27:$J$500,"Adjustment",'7.  Persistence Report'!$H$27:$H$500,"2013")</f>
        <v>547.86407480000003</v>
      </c>
      <c r="V308" s="295">
        <f>SUMIFS('7.  Persistence Report'!U$27:U$500,'7.  Persistence Report'!$D$27:$D$500,$B307,'7.  Persistence Report'!$C$27:$C$500,"&lt;&gt;Pre-2011 Programs Completed in 2011",'7.  Persistence Report'!$J$27:$J$500,"Adjustment",'7.  Persistence Report'!$H$27:$H$500,"2013")</f>
        <v>545.76110359999996</v>
      </c>
      <c r="W308" s="295">
        <f>SUMIFS('7.  Persistence Report'!V$27:V$500,'7.  Persistence Report'!$D$27:$D$500,$B307,'7.  Persistence Report'!$C$27:$C$500,"&lt;&gt;Pre-2011 Programs Completed in 2011",'7.  Persistence Report'!$J$27:$J$500,"Adjustment",'7.  Persistence Report'!$H$27:$H$500,"2013")</f>
        <v>533.61555310000006</v>
      </c>
      <c r="X308" s="295">
        <f>SUMIFS('7.  Persistence Report'!W$27:W$500,'7.  Persistence Report'!$D$27:$D$500,$B307,'7.  Persistence Report'!$C$27:$C$500,"&lt;&gt;Pre-2011 Programs Completed in 2011",'7.  Persistence Report'!$J$27:$J$500,"Adjustment",'7.  Persistence Report'!$H$27:$H$500,"2013")</f>
        <v>428.37988050000001</v>
      </c>
      <c r="Y308" s="411">
        <f>Y307</f>
        <v>0</v>
      </c>
      <c r="Z308" s="411">
        <f>Z307</f>
        <v>0</v>
      </c>
      <c r="AA308" s="411">
        <f t="shared" ref="AA308:AL308" si="148">AA307</f>
        <v>1</v>
      </c>
      <c r="AB308" s="411">
        <f t="shared" si="148"/>
        <v>0</v>
      </c>
      <c r="AC308" s="411">
        <f t="shared" si="148"/>
        <v>0</v>
      </c>
      <c r="AD308" s="411">
        <f t="shared" si="148"/>
        <v>0</v>
      </c>
      <c r="AE308" s="411">
        <f t="shared" si="148"/>
        <v>0</v>
      </c>
      <c r="AF308" s="411">
        <f t="shared" si="148"/>
        <v>0</v>
      </c>
      <c r="AG308" s="411">
        <f t="shared" si="148"/>
        <v>0</v>
      </c>
      <c r="AH308" s="411">
        <f t="shared" si="148"/>
        <v>0</v>
      </c>
      <c r="AI308" s="411">
        <f t="shared" si="148"/>
        <v>0</v>
      </c>
      <c r="AJ308" s="411">
        <f t="shared" si="148"/>
        <v>0</v>
      </c>
      <c r="AK308" s="411">
        <f t="shared" si="148"/>
        <v>0</v>
      </c>
      <c r="AL308" s="411">
        <f t="shared" si="148"/>
        <v>0</v>
      </c>
      <c r="AM308" s="311"/>
    </row>
    <row r="309" spans="1:39" ht="15.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5" outlineLevel="1">
      <c r="A310" s="508">
        <v>11</v>
      </c>
      <c r="B310" s="314" t="s">
        <v>21</v>
      </c>
      <c r="C310" s="291" t="s">
        <v>25</v>
      </c>
      <c r="D310" s="295">
        <f>SUMIFS('7.  Persistence Report'!AS$27:AS$500,'7.  Persistence Report'!$D$27:$D$500,$B310,'7.  Persistence Report'!$C$27:$C$500,"&lt;&gt;Pre-2011 Programs Completed in 2011",'7.  Persistence Report'!$J$27:$J$500,"&lt;&gt;Adjustment",'7.  Persistence Report'!$H$27:$H$500,"2013")</f>
        <v>3655868</v>
      </c>
      <c r="E310" s="295">
        <f>SUMIFS('7.  Persistence Report'!AT$27:AT$500,'7.  Persistence Report'!$D$27:$D$500,$B310,'7.  Persistence Report'!$C$27:$C$500,"&lt;&gt;Pre-2011 Programs Completed in 2011",'7.  Persistence Report'!$J$27:$J$500,"&lt;&gt;Adjustment",'7.  Persistence Report'!$H$27:$H$500,"2013")</f>
        <v>3649365</v>
      </c>
      <c r="F310" s="295">
        <f>SUMIFS('7.  Persistence Report'!AU$27:AU$500,'7.  Persistence Report'!$D$27:$D$500,$B310,'7.  Persistence Report'!$C$27:$C$500,"&lt;&gt;Pre-2011 Programs Completed in 2011",'7.  Persistence Report'!$J$27:$J$500,"&lt;&gt;Adjustment",'7.  Persistence Report'!$H$27:$H$500,"2013")</f>
        <v>3579299</v>
      </c>
      <c r="G310" s="295">
        <f>SUMIFS('7.  Persistence Report'!AV$27:AV$500,'7.  Persistence Report'!$D$27:$D$500,$B310,'7.  Persistence Report'!$C$27:$C$500,"&lt;&gt;Pre-2011 Programs Completed in 2011",'7.  Persistence Report'!$J$27:$J$500,"&lt;&gt;Adjustment",'7.  Persistence Report'!$H$27:$H$500,"2013")</f>
        <v>2767341</v>
      </c>
      <c r="H310" s="295">
        <f>SUMIFS('7.  Persistence Report'!AW$27:AW$500,'7.  Persistence Report'!$D$27:$D$500,$B310,'7.  Persistence Report'!$C$27:$C$500,"&lt;&gt;Pre-2011 Programs Completed in 2011",'7.  Persistence Report'!$J$27:$J$500,"&lt;&gt;Adjustment",'7.  Persistence Report'!$H$27:$H$500,"2013")</f>
        <v>1628168</v>
      </c>
      <c r="I310" s="295">
        <f>SUMIFS('7.  Persistence Report'!AX$27:AX$500,'7.  Persistence Report'!$D$27:$D$500,$B310,'7.  Persistence Report'!$C$27:$C$500,"&lt;&gt;Pre-2011 Programs Completed in 2011",'7.  Persistence Report'!$J$27:$J$500,"&lt;&gt;Adjustment",'7.  Persistence Report'!$H$27:$H$500,"2013")</f>
        <v>1627650</v>
      </c>
      <c r="J310" s="295">
        <f>SUMIFS('7.  Persistence Report'!AY$27:AY$500,'7.  Persistence Report'!$D$27:$D$500,$B310,'7.  Persistence Report'!$C$27:$C$500,"&lt;&gt;Pre-2011 Programs Completed in 2011",'7.  Persistence Report'!$J$27:$J$500,"&lt;&gt;Adjustment",'7.  Persistence Report'!$H$27:$H$500,"2013")</f>
        <v>1627650</v>
      </c>
      <c r="K310" s="295">
        <f>SUMIFS('7.  Persistence Report'!AZ$27:AZ$500,'7.  Persistence Report'!$D$27:$D$500,$B310,'7.  Persistence Report'!$C$27:$C$500,"&lt;&gt;Pre-2011 Programs Completed in 2011",'7.  Persistence Report'!$J$27:$J$500,"&lt;&gt;Adjustment",'7.  Persistence Report'!$H$27:$H$500,"2013")</f>
        <v>1627173</v>
      </c>
      <c r="L310" s="295">
        <f>SUMIFS('7.  Persistence Report'!BA$27:BA$500,'7.  Persistence Report'!$D$27:$D$500,$B310,'7.  Persistence Report'!$C$27:$C$500,"&lt;&gt;Pre-2011 Programs Completed in 2011",'7.  Persistence Report'!$J$27:$J$500,"&lt;&gt;Adjustment",'7.  Persistence Report'!$H$27:$H$500,"2013")</f>
        <v>1627173</v>
      </c>
      <c r="M310" s="295">
        <f>SUMIFS('7.  Persistence Report'!BB$27:BB$500,'7.  Persistence Report'!$D$27:$D$500,$B310,'7.  Persistence Report'!$C$27:$C$500,"&lt;&gt;Pre-2011 Programs Completed in 2011",'7.  Persistence Report'!$J$27:$J$500,"&lt;&gt;Adjustment",'7.  Persistence Report'!$H$27:$H$500,"2013")</f>
        <v>1627173</v>
      </c>
      <c r="N310" s="295">
        <v>12</v>
      </c>
      <c r="O310" s="295">
        <f>SUMIFS('7.  Persistence Report'!N$27:N$500,'7.  Persistence Report'!$D$27:$D$500,$B310,'7.  Persistence Report'!$C$27:$C$500,"&lt;&gt;Pre-2011 Programs Completed in 2011",'7.  Persistence Report'!$J$27:$J$500,"&lt;&gt;Adjustment",'7.  Persistence Report'!$H$27:$H$500,"2013")</f>
        <v>1010.9999999999999</v>
      </c>
      <c r="P310" s="295">
        <f>SUMIFS('7.  Persistence Report'!O$27:O$500,'7.  Persistence Report'!$D$27:$D$500,$B310,'7.  Persistence Report'!$C$27:$C$500,"&lt;&gt;Pre-2011 Programs Completed in 2011",'7.  Persistence Report'!$J$27:$J$500,"&lt;&gt;Adjustment",'7.  Persistence Report'!$H$27:$H$500,"2013")</f>
        <v>1008.9999999999999</v>
      </c>
      <c r="Q310" s="295">
        <f>SUMIFS('7.  Persistence Report'!P$27:P$500,'7.  Persistence Report'!$D$27:$D$500,$B310,'7.  Persistence Report'!$C$27:$C$500,"&lt;&gt;Pre-2011 Programs Completed in 2011",'7.  Persistence Report'!$J$27:$J$500,"&lt;&gt;Adjustment",'7.  Persistence Report'!$H$27:$H$500,"2013")</f>
        <v>990</v>
      </c>
      <c r="R310" s="295">
        <f>SUMIFS('7.  Persistence Report'!Q$27:Q$500,'7.  Persistence Report'!$D$27:$D$500,$B310,'7.  Persistence Report'!$C$27:$C$500,"&lt;&gt;Pre-2011 Programs Completed in 2011",'7.  Persistence Report'!$J$27:$J$500,"&lt;&gt;Adjustment",'7.  Persistence Report'!$H$27:$H$500,"2013")</f>
        <v>779</v>
      </c>
      <c r="S310" s="295">
        <f>SUMIFS('7.  Persistence Report'!R$27:R$500,'7.  Persistence Report'!$D$27:$D$500,$B310,'7.  Persistence Report'!$C$27:$C$500,"&lt;&gt;Pre-2011 Programs Completed in 2011",'7.  Persistence Report'!$J$27:$J$500,"&lt;&gt;Adjustment",'7.  Persistence Report'!$H$27:$H$500,"2013")</f>
        <v>414</v>
      </c>
      <c r="T310" s="295">
        <f>SUMIFS('7.  Persistence Report'!S$27:S$500,'7.  Persistence Report'!$D$27:$D$500,$B310,'7.  Persistence Report'!$C$27:$C$500,"&lt;&gt;Pre-2011 Programs Completed in 2011",'7.  Persistence Report'!$J$27:$J$500,"&lt;&gt;Adjustment",'7.  Persistence Report'!$H$27:$H$500,"2013")</f>
        <v>414</v>
      </c>
      <c r="U310" s="295">
        <f>SUMIFS('7.  Persistence Report'!T$27:T$500,'7.  Persistence Report'!$D$27:$D$500,$B310,'7.  Persistence Report'!$C$27:$C$500,"&lt;&gt;Pre-2011 Programs Completed in 2011",'7.  Persistence Report'!$J$27:$J$500,"&lt;&gt;Adjustment",'7.  Persistence Report'!$H$27:$H$500,"2013")</f>
        <v>414</v>
      </c>
      <c r="V310" s="295">
        <f>SUMIFS('7.  Persistence Report'!U$27:U$500,'7.  Persistence Report'!$D$27:$D$500,$B310,'7.  Persistence Report'!$C$27:$C$500,"&lt;&gt;Pre-2011 Programs Completed in 2011",'7.  Persistence Report'!$J$27:$J$500,"&lt;&gt;Adjustment",'7.  Persistence Report'!$H$27:$H$500,"2013")</f>
        <v>414</v>
      </c>
      <c r="W310" s="295">
        <f>SUMIFS('7.  Persistence Report'!V$27:V$500,'7.  Persistence Report'!$D$27:$D$500,$B310,'7.  Persistence Report'!$C$27:$C$500,"&lt;&gt;Pre-2011 Programs Completed in 2011",'7.  Persistence Report'!$J$27:$J$500,"&lt;&gt;Adjustment",'7.  Persistence Report'!$H$27:$H$500,"2013")</f>
        <v>414</v>
      </c>
      <c r="X310" s="295">
        <f>SUMIFS('7.  Persistence Report'!W$27:W$500,'7.  Persistence Report'!$D$27:$D$500,$B310,'7.  Persistence Report'!$C$27:$C$500,"&lt;&gt;Pre-2011 Programs Completed in 2011",'7.  Persistence Report'!$J$27:$J$500,"&lt;&gt;Adjustment",'7.  Persistence Report'!$H$27:$H$500,"2013")</f>
        <v>414</v>
      </c>
      <c r="Y310" s="502"/>
      <c r="Z310" s="502">
        <v>1</v>
      </c>
      <c r="AA310" s="415"/>
      <c r="AB310" s="415"/>
      <c r="AC310" s="415"/>
      <c r="AD310" s="415"/>
      <c r="AE310" s="415"/>
      <c r="AF310" s="415"/>
      <c r="AG310" s="415"/>
      <c r="AH310" s="415"/>
      <c r="AI310" s="415"/>
      <c r="AJ310" s="415"/>
      <c r="AK310" s="415"/>
      <c r="AL310" s="415"/>
      <c r="AM310" s="296">
        <f>SUM(Y310:AL310)</f>
        <v>1</v>
      </c>
    </row>
    <row r="311" spans="1:39" ht="15.5" outlineLevel="1">
      <c r="B311" s="294" t="s">
        <v>249</v>
      </c>
      <c r="C311" s="291" t="s">
        <v>163</v>
      </c>
      <c r="D311" s="295">
        <f>SUMIFS('7.  Persistence Report'!AS$27:AS$500,'7.  Persistence Report'!$D$27:$D$500,$B310,'7.  Persistence Report'!$C$27:$C$500,"&lt;&gt;Pre-2011 Programs Completed in 2011",'7.  Persistence Report'!$J$27:$J$500,"Adjustment",'7.  Persistence Report'!$H$27:$H$500,"2013")</f>
        <v>24045.174459999998</v>
      </c>
      <c r="E311" s="295">
        <f>SUMIFS('7.  Persistence Report'!AT$27:AT$500,'7.  Persistence Report'!$D$27:$D$500,$B310,'7.  Persistence Report'!$C$27:$C$500,"&lt;&gt;Pre-2011 Programs Completed in 2011",'7.  Persistence Report'!$J$27:$J$500,"Adjustment",'7.  Persistence Report'!$H$27:$H$500,"2013")</f>
        <v>24045.174459999998</v>
      </c>
      <c r="F311" s="295">
        <f>SUMIFS('7.  Persistence Report'!AU$27:AU$500,'7.  Persistence Report'!$D$27:$D$500,$B310,'7.  Persistence Report'!$C$27:$C$500,"&lt;&gt;Pre-2011 Programs Completed in 2011",'7.  Persistence Report'!$J$27:$J$500,"Adjustment",'7.  Persistence Report'!$H$27:$H$500,"2013")</f>
        <v>24045.174459999998</v>
      </c>
      <c r="G311" s="295">
        <f>SUMIFS('7.  Persistence Report'!AV$27:AV$500,'7.  Persistence Report'!$D$27:$D$500,$B310,'7.  Persistence Report'!$C$27:$C$500,"&lt;&gt;Pre-2011 Programs Completed in 2011",'7.  Persistence Report'!$J$27:$J$500,"Adjustment",'7.  Persistence Report'!$H$27:$H$500,"2013")</f>
        <v>19358.65957</v>
      </c>
      <c r="H311" s="295">
        <f>SUMIFS('7.  Persistence Report'!AW$27:AW$500,'7.  Persistence Report'!$D$27:$D$500,$B310,'7.  Persistence Report'!$C$27:$C$500,"&lt;&gt;Pre-2011 Programs Completed in 2011",'7.  Persistence Report'!$J$27:$J$500,"Adjustment",'7.  Persistence Report'!$H$27:$H$500,"2013")</f>
        <v>13509.74152</v>
      </c>
      <c r="I311" s="295">
        <f>SUMIFS('7.  Persistence Report'!AX$27:AX$500,'7.  Persistence Report'!$D$27:$D$500,$B310,'7.  Persistence Report'!$C$27:$C$500,"&lt;&gt;Pre-2011 Programs Completed in 2011",'7.  Persistence Report'!$J$27:$J$500,"Adjustment",'7.  Persistence Report'!$H$27:$H$500,"2013")</f>
        <v>13509.74152</v>
      </c>
      <c r="J311" s="295">
        <f>SUMIFS('7.  Persistence Report'!AY$27:AY$500,'7.  Persistence Report'!$D$27:$D$500,$B310,'7.  Persistence Report'!$C$27:$C$500,"&lt;&gt;Pre-2011 Programs Completed in 2011",'7.  Persistence Report'!$J$27:$J$500,"Adjustment",'7.  Persistence Report'!$H$27:$H$500,"2013")</f>
        <v>13509.74152</v>
      </c>
      <c r="K311" s="295">
        <f>SUMIFS('7.  Persistence Report'!AZ$27:AZ$500,'7.  Persistence Report'!$D$27:$D$500,$B310,'7.  Persistence Report'!$C$27:$C$500,"&lt;&gt;Pre-2011 Programs Completed in 2011",'7.  Persistence Report'!$J$27:$J$500,"Adjustment",'7.  Persistence Report'!$H$27:$H$500,"2013")</f>
        <v>13509.74152</v>
      </c>
      <c r="L311" s="295">
        <f>SUMIFS('7.  Persistence Report'!BA$27:BA$500,'7.  Persistence Report'!$D$27:$D$500,$B310,'7.  Persistence Report'!$C$27:$C$500,"&lt;&gt;Pre-2011 Programs Completed in 2011",'7.  Persistence Report'!$J$27:$J$500,"Adjustment",'7.  Persistence Report'!$H$27:$H$500,"2013")</f>
        <v>13509.74152</v>
      </c>
      <c r="M311" s="295">
        <f>SUMIFS('7.  Persistence Report'!BB$27:BB$500,'7.  Persistence Report'!$D$27:$D$500,$B310,'7.  Persistence Report'!$C$27:$C$500,"&lt;&gt;Pre-2011 Programs Completed in 2011",'7.  Persistence Report'!$J$27:$J$500,"Adjustment",'7.  Persistence Report'!$H$27:$H$500,"2013")</f>
        <v>13509.74152</v>
      </c>
      <c r="N311" s="295">
        <f>N310</f>
        <v>12</v>
      </c>
      <c r="O311" s="295">
        <f>SUMIFS('7.  Persistence Report'!N$27:N$500,'7.  Persistence Report'!$D$27:$D$500,$B310,'7.  Persistence Report'!$C$27:$C$500,"&lt;&gt;Pre-2011 Programs Completed in 2011",'7.  Persistence Report'!$J$27:$J$500,"Adjustment",'7.  Persistence Report'!$H$27:$H$500,"2013")</f>
        <v>6.92124015</v>
      </c>
      <c r="P311" s="295">
        <f>SUMIFS('7.  Persistence Report'!O$27:O$500,'7.  Persistence Report'!$D$27:$D$500,$B310,'7.  Persistence Report'!$C$27:$C$500,"&lt;&gt;Pre-2011 Programs Completed in 2011",'7.  Persistence Report'!$J$27:$J$500,"Adjustment",'7.  Persistence Report'!$H$27:$H$500,"2013")</f>
        <v>6.92124015</v>
      </c>
      <c r="Q311" s="295">
        <f>SUMIFS('7.  Persistence Report'!P$27:P$500,'7.  Persistence Report'!$D$27:$D$500,$B310,'7.  Persistence Report'!$C$27:$C$500,"&lt;&gt;Pre-2011 Programs Completed in 2011",'7.  Persistence Report'!$J$27:$J$500,"Adjustment",'7.  Persistence Report'!$H$27:$H$500,"2013")</f>
        <v>6.92124015</v>
      </c>
      <c r="R311" s="295">
        <f>SUMIFS('7.  Persistence Report'!Q$27:Q$500,'7.  Persistence Report'!$D$27:$D$500,$B310,'7.  Persistence Report'!$C$27:$C$500,"&lt;&gt;Pre-2011 Programs Completed in 2011",'7.  Persistence Report'!$J$27:$J$500,"Adjustment",'7.  Persistence Report'!$H$27:$H$500,"2013")</f>
        <v>5.6139689329999998</v>
      </c>
      <c r="S311" s="295">
        <f>SUMIFS('7.  Persistence Report'!R$27:R$500,'7.  Persistence Report'!$D$27:$D$500,$B310,'7.  Persistence Report'!$C$27:$C$500,"&lt;&gt;Pre-2011 Programs Completed in 2011",'7.  Persistence Report'!$J$27:$J$500,"Adjustment",'7.  Persistence Report'!$H$27:$H$500,"2013")</f>
        <v>3.7257639</v>
      </c>
      <c r="T311" s="295">
        <f>SUMIFS('7.  Persistence Report'!S$27:S$500,'7.  Persistence Report'!$D$27:$D$500,$B310,'7.  Persistence Report'!$C$27:$C$500,"&lt;&gt;Pre-2011 Programs Completed in 2011",'7.  Persistence Report'!$J$27:$J$500,"Adjustment",'7.  Persistence Report'!$H$27:$H$500,"2013")</f>
        <v>3.7257639</v>
      </c>
      <c r="U311" s="295">
        <f>SUMIFS('7.  Persistence Report'!T$27:T$500,'7.  Persistence Report'!$D$27:$D$500,$B310,'7.  Persistence Report'!$C$27:$C$500,"&lt;&gt;Pre-2011 Programs Completed in 2011",'7.  Persistence Report'!$J$27:$J$500,"Adjustment",'7.  Persistence Report'!$H$27:$H$500,"2013")</f>
        <v>3.7257639</v>
      </c>
      <c r="V311" s="295">
        <f>SUMIFS('7.  Persistence Report'!U$27:U$500,'7.  Persistence Report'!$D$27:$D$500,$B310,'7.  Persistence Report'!$C$27:$C$500,"&lt;&gt;Pre-2011 Programs Completed in 2011",'7.  Persistence Report'!$J$27:$J$500,"Adjustment",'7.  Persistence Report'!$H$27:$H$500,"2013")</f>
        <v>3.7257639</v>
      </c>
      <c r="W311" s="295">
        <f>SUMIFS('7.  Persistence Report'!V$27:V$500,'7.  Persistence Report'!$D$27:$D$500,$B310,'7.  Persistence Report'!$C$27:$C$500,"&lt;&gt;Pre-2011 Programs Completed in 2011",'7.  Persistence Report'!$J$27:$J$500,"Adjustment",'7.  Persistence Report'!$H$27:$H$500,"2013")</f>
        <v>3.7257639</v>
      </c>
      <c r="X311" s="295">
        <f>SUMIFS('7.  Persistence Report'!W$27:W$500,'7.  Persistence Report'!$D$27:$D$500,$B310,'7.  Persistence Report'!$C$27:$C$500,"&lt;&gt;Pre-2011 Programs Completed in 2011",'7.  Persistence Report'!$J$27:$J$500,"Adjustment",'7.  Persistence Report'!$H$27:$H$500,"2013")</f>
        <v>3.7257639</v>
      </c>
      <c r="Y311" s="411">
        <f>Y310</f>
        <v>0</v>
      </c>
      <c r="Z311" s="411">
        <f>Z310</f>
        <v>1</v>
      </c>
      <c r="AA311" s="411">
        <f t="shared" ref="AA311:AL311" si="149">AA310</f>
        <v>0</v>
      </c>
      <c r="AB311" s="411">
        <f t="shared" si="149"/>
        <v>0</v>
      </c>
      <c r="AC311" s="411">
        <f t="shared" si="149"/>
        <v>0</v>
      </c>
      <c r="AD311" s="411">
        <f t="shared" si="149"/>
        <v>0</v>
      </c>
      <c r="AE311" s="411">
        <f t="shared" si="149"/>
        <v>0</v>
      </c>
      <c r="AF311" s="411">
        <f t="shared" si="149"/>
        <v>0</v>
      </c>
      <c r="AG311" s="411">
        <f t="shared" si="149"/>
        <v>0</v>
      </c>
      <c r="AH311" s="411">
        <f t="shared" si="149"/>
        <v>0</v>
      </c>
      <c r="AI311" s="411">
        <f t="shared" si="149"/>
        <v>0</v>
      </c>
      <c r="AJ311" s="411">
        <f t="shared" si="149"/>
        <v>0</v>
      </c>
      <c r="AK311" s="411">
        <f t="shared" si="149"/>
        <v>0</v>
      </c>
      <c r="AL311" s="411">
        <f t="shared" si="149"/>
        <v>0</v>
      </c>
      <c r="AM311" s="311"/>
    </row>
    <row r="312" spans="1:39" ht="15.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5" outlineLevel="1">
      <c r="A313" s="508">
        <v>12</v>
      </c>
      <c r="B313" s="314" t="s">
        <v>23</v>
      </c>
      <c r="C313" s="291" t="s">
        <v>25</v>
      </c>
      <c r="D313" s="295">
        <f>SUMIFS('7.  Persistence Report'!AS$27:AS$500,'7.  Persistence Report'!$D$27:$D$500,$B313,'7.  Persistence Report'!$C$27:$C$500,"&lt;&gt;Pre-2011 Programs Completed in 2011",'7.  Persistence Report'!$J$27:$J$500,"&lt;&gt;Adjustment",'7.  Persistence Report'!$H$27:$H$500,"2013")</f>
        <v>0</v>
      </c>
      <c r="E313" s="295">
        <f>SUMIFS('7.  Persistence Report'!AT$27:AT$500,'7.  Persistence Report'!$D$27:$D$500,$B313,'7.  Persistence Report'!$C$27:$C$500,"&lt;&gt;Pre-2011 Programs Completed in 2011",'7.  Persistence Report'!$J$27:$J$500,"&lt;&gt;Adjustment",'7.  Persistence Report'!$H$27:$H$500,"2013")</f>
        <v>0</v>
      </c>
      <c r="F313" s="295">
        <f>SUMIFS('7.  Persistence Report'!AU$27:AU$500,'7.  Persistence Report'!$D$27:$D$500,$B313,'7.  Persistence Report'!$C$27:$C$500,"&lt;&gt;Pre-2011 Programs Completed in 2011",'7.  Persistence Report'!$J$27:$J$500,"&lt;&gt;Adjustment",'7.  Persistence Report'!$H$27:$H$500,"2013")</f>
        <v>0</v>
      </c>
      <c r="G313" s="295">
        <f>SUMIFS('7.  Persistence Report'!AV$27:AV$500,'7.  Persistence Report'!$D$27:$D$500,$B313,'7.  Persistence Report'!$C$27:$C$500,"&lt;&gt;Pre-2011 Programs Completed in 2011",'7.  Persistence Report'!$J$27:$J$500,"&lt;&gt;Adjustment",'7.  Persistence Report'!$H$27:$H$500,"2013")</f>
        <v>0</v>
      </c>
      <c r="H313" s="295">
        <f>SUMIFS('7.  Persistence Report'!AW$27:AW$500,'7.  Persistence Report'!$D$27:$D$500,$B313,'7.  Persistence Report'!$C$27:$C$500,"&lt;&gt;Pre-2011 Programs Completed in 2011",'7.  Persistence Report'!$J$27:$J$500,"&lt;&gt;Adjustment",'7.  Persistence Report'!$H$27:$H$500,"2013")</f>
        <v>0</v>
      </c>
      <c r="I313" s="295">
        <f>SUMIFS('7.  Persistence Report'!AX$27:AX$500,'7.  Persistence Report'!$D$27:$D$500,$B313,'7.  Persistence Report'!$C$27:$C$500,"&lt;&gt;Pre-2011 Programs Completed in 2011",'7.  Persistence Report'!$J$27:$J$500,"&lt;&gt;Adjustment",'7.  Persistence Report'!$H$27:$H$500,"2013")</f>
        <v>0</v>
      </c>
      <c r="J313" s="295">
        <f>SUMIFS('7.  Persistence Report'!AY$27:AY$500,'7.  Persistence Report'!$D$27:$D$500,$B313,'7.  Persistence Report'!$C$27:$C$500,"&lt;&gt;Pre-2011 Programs Completed in 2011",'7.  Persistence Report'!$J$27:$J$500,"&lt;&gt;Adjustment",'7.  Persistence Report'!$H$27:$H$500,"2013")</f>
        <v>0</v>
      </c>
      <c r="K313" s="295">
        <f>SUMIFS('7.  Persistence Report'!AZ$27:AZ$500,'7.  Persistence Report'!$D$27:$D$500,$B313,'7.  Persistence Report'!$C$27:$C$500,"&lt;&gt;Pre-2011 Programs Completed in 2011",'7.  Persistence Report'!$J$27:$J$500,"&lt;&gt;Adjustment",'7.  Persistence Report'!$H$27:$H$500,"2013")</f>
        <v>0</v>
      </c>
      <c r="L313" s="295">
        <f>SUMIFS('7.  Persistence Report'!BA$27:BA$500,'7.  Persistence Report'!$D$27:$D$500,$B313,'7.  Persistence Report'!$C$27:$C$500,"&lt;&gt;Pre-2011 Programs Completed in 2011",'7.  Persistence Report'!$J$27:$J$500,"&lt;&gt;Adjustment",'7.  Persistence Report'!$H$27:$H$500,"2013")</f>
        <v>0</v>
      </c>
      <c r="M313" s="295">
        <f>SUMIFS('7.  Persistence Report'!BB$27:BB$500,'7.  Persistence Report'!$D$27:$D$500,$B313,'7.  Persistence Report'!$C$27:$C$500,"&lt;&gt;Pre-2011 Programs Completed in 2011",'7.  Persistence Report'!$J$27:$J$500,"&lt;&gt;Adjustment",'7.  Persistence Report'!$H$27:$H$500,"2013")</f>
        <v>0</v>
      </c>
      <c r="N313" s="295">
        <v>3</v>
      </c>
      <c r="O313" s="295">
        <f>SUMIFS('7.  Persistence Report'!N$27:N$500,'7.  Persistence Report'!$D$27:$D$500,$B313,'7.  Persistence Report'!$C$27:$C$500,"&lt;&gt;Pre-2011 Programs Completed in 2011",'7.  Persistence Report'!$J$27:$J$500,"&lt;&gt;Adjustment",'7.  Persistence Report'!$H$27:$H$500,"2013")</f>
        <v>0</v>
      </c>
      <c r="P313" s="295">
        <f>SUMIFS('7.  Persistence Report'!O$27:O$500,'7.  Persistence Report'!$D$27:$D$500,$B313,'7.  Persistence Report'!$C$27:$C$500,"&lt;&gt;Pre-2011 Programs Completed in 2011",'7.  Persistence Report'!$J$27:$J$500,"&lt;&gt;Adjustment",'7.  Persistence Report'!$H$27:$H$500,"2013")</f>
        <v>0</v>
      </c>
      <c r="Q313" s="295">
        <f>SUMIFS('7.  Persistence Report'!P$27:P$500,'7.  Persistence Report'!$D$27:$D$500,$B313,'7.  Persistence Report'!$C$27:$C$500,"&lt;&gt;Pre-2011 Programs Completed in 2011",'7.  Persistence Report'!$J$27:$J$500,"&lt;&gt;Adjustment",'7.  Persistence Report'!$H$27:$H$500,"2013")</f>
        <v>0</v>
      </c>
      <c r="R313" s="295">
        <f>SUMIFS('7.  Persistence Report'!Q$27:Q$500,'7.  Persistence Report'!$D$27:$D$500,$B313,'7.  Persistence Report'!$C$27:$C$500,"&lt;&gt;Pre-2011 Programs Completed in 2011",'7.  Persistence Report'!$J$27:$J$500,"&lt;&gt;Adjustment",'7.  Persistence Report'!$H$27:$H$500,"2013")</f>
        <v>0</v>
      </c>
      <c r="S313" s="295">
        <f>SUMIFS('7.  Persistence Report'!R$27:R$500,'7.  Persistence Report'!$D$27:$D$500,$B313,'7.  Persistence Report'!$C$27:$C$500,"&lt;&gt;Pre-2011 Programs Completed in 2011",'7.  Persistence Report'!$J$27:$J$500,"&lt;&gt;Adjustment",'7.  Persistence Report'!$H$27:$H$500,"2013")</f>
        <v>0</v>
      </c>
      <c r="T313" s="295">
        <f>SUMIFS('7.  Persistence Report'!S$27:S$500,'7.  Persistence Report'!$D$27:$D$500,$B313,'7.  Persistence Report'!$C$27:$C$500,"&lt;&gt;Pre-2011 Programs Completed in 2011",'7.  Persistence Report'!$J$27:$J$500,"&lt;&gt;Adjustment",'7.  Persistence Report'!$H$27:$H$500,"2013")</f>
        <v>0</v>
      </c>
      <c r="U313" s="295">
        <f>SUMIFS('7.  Persistence Report'!T$27:T$500,'7.  Persistence Report'!$D$27:$D$500,$B313,'7.  Persistence Report'!$C$27:$C$500,"&lt;&gt;Pre-2011 Programs Completed in 2011",'7.  Persistence Report'!$J$27:$J$500,"&lt;&gt;Adjustment",'7.  Persistence Report'!$H$27:$H$500,"2013")</f>
        <v>0</v>
      </c>
      <c r="V313" s="295">
        <f>SUMIFS('7.  Persistence Report'!U$27:U$500,'7.  Persistence Report'!$D$27:$D$500,$B313,'7.  Persistence Report'!$C$27:$C$500,"&lt;&gt;Pre-2011 Programs Completed in 2011",'7.  Persistence Report'!$J$27:$J$500,"&lt;&gt;Adjustment",'7.  Persistence Report'!$H$27:$H$500,"2013")</f>
        <v>0</v>
      </c>
      <c r="W313" s="295">
        <f>SUMIFS('7.  Persistence Report'!V$27:V$500,'7.  Persistence Report'!$D$27:$D$500,$B313,'7.  Persistence Report'!$C$27:$C$500,"&lt;&gt;Pre-2011 Programs Completed in 2011",'7.  Persistence Report'!$J$27:$J$500,"&lt;&gt;Adjustment",'7.  Persistence Report'!$H$27:$H$500,"2013")</f>
        <v>0</v>
      </c>
      <c r="X313" s="295">
        <f>SUMIFS('7.  Persistence Report'!W$27:W$500,'7.  Persistence Report'!$D$27:$D$500,$B313,'7.  Persistence Report'!$C$27:$C$500,"&lt;&gt;Pre-2011 Programs Completed in 2011",'7.  Persistence Report'!$J$27:$J$500,"&lt;&gt;Adjustment",'7.  Persistence Report'!$H$27:$H$500,"2013")</f>
        <v>0</v>
      </c>
      <c r="Y313" s="415"/>
      <c r="Z313" s="415"/>
      <c r="AA313" s="502">
        <v>1</v>
      </c>
      <c r="AB313" s="415"/>
      <c r="AC313" s="415"/>
      <c r="AD313" s="415"/>
      <c r="AE313" s="415"/>
      <c r="AF313" s="415"/>
      <c r="AG313" s="415"/>
      <c r="AH313" s="415"/>
      <c r="AI313" s="415"/>
      <c r="AJ313" s="415"/>
      <c r="AK313" s="415"/>
      <c r="AL313" s="415"/>
      <c r="AM313" s="296">
        <f>SUM(Y313:AL313)</f>
        <v>1</v>
      </c>
    </row>
    <row r="314" spans="1:39" ht="15.5" outlineLevel="1">
      <c r="B314" s="294" t="s">
        <v>249</v>
      </c>
      <c r="C314" s="291" t="s">
        <v>163</v>
      </c>
      <c r="D314" s="295">
        <f>SUMIFS('7.  Persistence Report'!AS$27:AS$500,'7.  Persistence Report'!$D$27:$D$500,$B313,'7.  Persistence Report'!$C$27:$C$500,"&lt;&gt;Pre-2011 Programs Completed in 2011",'7.  Persistence Report'!$J$27:$J$500,"Adjustment",'7.  Persistence Report'!$H$27:$H$500,"2013")</f>
        <v>0</v>
      </c>
      <c r="E314" s="295">
        <f>SUMIFS('7.  Persistence Report'!AT$27:AT$500,'7.  Persistence Report'!$D$27:$D$500,$B313,'7.  Persistence Report'!$C$27:$C$500,"&lt;&gt;Pre-2011 Programs Completed in 2011",'7.  Persistence Report'!$J$27:$J$500,"Adjustment",'7.  Persistence Report'!$H$27:$H$500,"2013")</f>
        <v>0</v>
      </c>
      <c r="F314" s="295">
        <f>SUMIFS('7.  Persistence Report'!AU$27:AU$500,'7.  Persistence Report'!$D$27:$D$500,$B313,'7.  Persistence Report'!$C$27:$C$500,"&lt;&gt;Pre-2011 Programs Completed in 2011",'7.  Persistence Report'!$J$27:$J$500,"Adjustment",'7.  Persistence Report'!$H$27:$H$500,"2013")</f>
        <v>0</v>
      </c>
      <c r="G314" s="295">
        <f>SUMIFS('7.  Persistence Report'!AV$27:AV$500,'7.  Persistence Report'!$D$27:$D$500,$B313,'7.  Persistence Report'!$C$27:$C$500,"&lt;&gt;Pre-2011 Programs Completed in 2011",'7.  Persistence Report'!$J$27:$J$500,"Adjustment",'7.  Persistence Report'!$H$27:$H$500,"2013")</f>
        <v>0</v>
      </c>
      <c r="H314" s="295">
        <f>SUMIFS('7.  Persistence Report'!AW$27:AW$500,'7.  Persistence Report'!$D$27:$D$500,$B313,'7.  Persistence Report'!$C$27:$C$500,"&lt;&gt;Pre-2011 Programs Completed in 2011",'7.  Persistence Report'!$J$27:$J$500,"Adjustment",'7.  Persistence Report'!$H$27:$H$500,"2013")</f>
        <v>0</v>
      </c>
      <c r="I314" s="295">
        <f>SUMIFS('7.  Persistence Report'!AX$27:AX$500,'7.  Persistence Report'!$D$27:$D$500,$B313,'7.  Persistence Report'!$C$27:$C$500,"&lt;&gt;Pre-2011 Programs Completed in 2011",'7.  Persistence Report'!$J$27:$J$500,"Adjustment",'7.  Persistence Report'!$H$27:$H$500,"2013")</f>
        <v>0</v>
      </c>
      <c r="J314" s="295">
        <f>SUMIFS('7.  Persistence Report'!AY$27:AY$500,'7.  Persistence Report'!$D$27:$D$500,$B313,'7.  Persistence Report'!$C$27:$C$500,"&lt;&gt;Pre-2011 Programs Completed in 2011",'7.  Persistence Report'!$J$27:$J$500,"Adjustment",'7.  Persistence Report'!$H$27:$H$500,"2013")</f>
        <v>0</v>
      </c>
      <c r="K314" s="295">
        <f>SUMIFS('7.  Persistence Report'!AZ$27:AZ$500,'7.  Persistence Report'!$D$27:$D$500,$B313,'7.  Persistence Report'!$C$27:$C$500,"&lt;&gt;Pre-2011 Programs Completed in 2011",'7.  Persistence Report'!$J$27:$J$500,"Adjustment",'7.  Persistence Report'!$H$27:$H$500,"2013")</f>
        <v>0</v>
      </c>
      <c r="L314" s="295">
        <f>SUMIFS('7.  Persistence Report'!BA$27:BA$500,'7.  Persistence Report'!$D$27:$D$500,$B313,'7.  Persistence Report'!$C$27:$C$500,"&lt;&gt;Pre-2011 Programs Completed in 2011",'7.  Persistence Report'!$J$27:$J$500,"Adjustment",'7.  Persistence Report'!$H$27:$H$500,"2013")</f>
        <v>0</v>
      </c>
      <c r="M314" s="295">
        <f>SUMIFS('7.  Persistence Report'!BB$27:BB$500,'7.  Persistence Report'!$D$27:$D$500,$B313,'7.  Persistence Report'!$C$27:$C$500,"&lt;&gt;Pre-2011 Programs Completed in 2011",'7.  Persistence Report'!$J$27:$J$500,"Adjustment",'7.  Persistence Report'!$H$27:$H$500,"2013")</f>
        <v>0</v>
      </c>
      <c r="N314" s="295">
        <f>N313</f>
        <v>3</v>
      </c>
      <c r="O314" s="295">
        <f>SUMIFS('7.  Persistence Report'!N$27:N$500,'7.  Persistence Report'!$D$27:$D$500,$B313,'7.  Persistence Report'!$C$27:$C$500,"&lt;&gt;Pre-2011 Programs Completed in 2011",'7.  Persistence Report'!$J$27:$J$500,"Adjustment",'7.  Persistence Report'!$H$27:$H$500,"2013")</f>
        <v>0</v>
      </c>
      <c r="P314" s="295">
        <f>SUMIFS('7.  Persistence Report'!O$27:O$500,'7.  Persistence Report'!$D$27:$D$500,$B313,'7.  Persistence Report'!$C$27:$C$500,"&lt;&gt;Pre-2011 Programs Completed in 2011",'7.  Persistence Report'!$J$27:$J$500,"Adjustment",'7.  Persistence Report'!$H$27:$H$500,"2013")</f>
        <v>0</v>
      </c>
      <c r="Q314" s="295">
        <f>SUMIFS('7.  Persistence Report'!P$27:P$500,'7.  Persistence Report'!$D$27:$D$500,$B313,'7.  Persistence Report'!$C$27:$C$500,"&lt;&gt;Pre-2011 Programs Completed in 2011",'7.  Persistence Report'!$J$27:$J$500,"Adjustment",'7.  Persistence Report'!$H$27:$H$500,"2013")</f>
        <v>0</v>
      </c>
      <c r="R314" s="295">
        <f>SUMIFS('7.  Persistence Report'!Q$27:Q$500,'7.  Persistence Report'!$D$27:$D$500,$B313,'7.  Persistence Report'!$C$27:$C$500,"&lt;&gt;Pre-2011 Programs Completed in 2011",'7.  Persistence Report'!$J$27:$J$500,"Adjustment",'7.  Persistence Report'!$H$27:$H$500,"2013")</f>
        <v>0</v>
      </c>
      <c r="S314" s="295">
        <f>SUMIFS('7.  Persistence Report'!R$27:R$500,'7.  Persistence Report'!$D$27:$D$500,$B313,'7.  Persistence Report'!$C$27:$C$500,"&lt;&gt;Pre-2011 Programs Completed in 2011",'7.  Persistence Report'!$J$27:$J$500,"Adjustment",'7.  Persistence Report'!$H$27:$H$500,"2013")</f>
        <v>0</v>
      </c>
      <c r="T314" s="295">
        <f>SUMIFS('7.  Persistence Report'!S$27:S$500,'7.  Persistence Report'!$D$27:$D$500,$B313,'7.  Persistence Report'!$C$27:$C$500,"&lt;&gt;Pre-2011 Programs Completed in 2011",'7.  Persistence Report'!$J$27:$J$500,"Adjustment",'7.  Persistence Report'!$H$27:$H$500,"2013")</f>
        <v>0</v>
      </c>
      <c r="U314" s="295">
        <f>SUMIFS('7.  Persistence Report'!T$27:T$500,'7.  Persistence Report'!$D$27:$D$500,$B313,'7.  Persistence Report'!$C$27:$C$500,"&lt;&gt;Pre-2011 Programs Completed in 2011",'7.  Persistence Report'!$J$27:$J$500,"Adjustment",'7.  Persistence Report'!$H$27:$H$500,"2013")</f>
        <v>0</v>
      </c>
      <c r="V314" s="295">
        <f>SUMIFS('7.  Persistence Report'!U$27:U$500,'7.  Persistence Report'!$D$27:$D$500,$B313,'7.  Persistence Report'!$C$27:$C$500,"&lt;&gt;Pre-2011 Programs Completed in 2011",'7.  Persistence Report'!$J$27:$J$500,"Adjustment",'7.  Persistence Report'!$H$27:$H$500,"2013")</f>
        <v>0</v>
      </c>
      <c r="W314" s="295">
        <f>SUMIFS('7.  Persistence Report'!V$27:V$500,'7.  Persistence Report'!$D$27:$D$500,$B313,'7.  Persistence Report'!$C$27:$C$500,"&lt;&gt;Pre-2011 Programs Completed in 2011",'7.  Persistence Report'!$J$27:$J$500,"Adjustment",'7.  Persistence Report'!$H$27:$H$500,"2013")</f>
        <v>0</v>
      </c>
      <c r="X314" s="295">
        <f>SUMIFS('7.  Persistence Report'!W$27:W$500,'7.  Persistence Report'!$D$27:$D$500,$B313,'7.  Persistence Report'!$C$27:$C$500,"&lt;&gt;Pre-2011 Programs Completed in 2011",'7.  Persistence Report'!$J$27:$J$500,"Adjustment",'7.  Persistence Report'!$H$27:$H$500,"2013")</f>
        <v>0</v>
      </c>
      <c r="Y314" s="411">
        <f>Y313</f>
        <v>0</v>
      </c>
      <c r="Z314" s="411">
        <f>Z313</f>
        <v>0</v>
      </c>
      <c r="AA314" s="411">
        <f t="shared" ref="AA314:AL314" si="150">AA313</f>
        <v>1</v>
      </c>
      <c r="AB314" s="411">
        <f t="shared" si="150"/>
        <v>0</v>
      </c>
      <c r="AC314" s="411">
        <f t="shared" si="150"/>
        <v>0</v>
      </c>
      <c r="AD314" s="411">
        <f t="shared" si="150"/>
        <v>0</v>
      </c>
      <c r="AE314" s="411">
        <f t="shared" si="150"/>
        <v>0</v>
      </c>
      <c r="AF314" s="411">
        <f t="shared" si="150"/>
        <v>0</v>
      </c>
      <c r="AG314" s="411">
        <f t="shared" si="150"/>
        <v>0</v>
      </c>
      <c r="AH314" s="411">
        <f t="shared" si="150"/>
        <v>0</v>
      </c>
      <c r="AI314" s="411">
        <f t="shared" si="150"/>
        <v>0</v>
      </c>
      <c r="AJ314" s="411">
        <f t="shared" si="150"/>
        <v>0</v>
      </c>
      <c r="AK314" s="411">
        <f t="shared" si="150"/>
        <v>0</v>
      </c>
      <c r="AL314" s="411">
        <f t="shared" si="150"/>
        <v>0</v>
      </c>
      <c r="AM314" s="311"/>
    </row>
    <row r="315" spans="1:39" ht="15.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5" outlineLevel="1">
      <c r="A316" s="508">
        <v>13</v>
      </c>
      <c r="B316" s="314" t="s">
        <v>24</v>
      </c>
      <c r="C316" s="291" t="s">
        <v>25</v>
      </c>
      <c r="D316" s="295">
        <f>SUMIFS('7.  Persistence Report'!AS$27:AS$500,'7.  Persistence Report'!$D$27:$D$500,$B316,'7.  Persistence Report'!$C$27:$C$500,"&lt;&gt;Pre-2011 Programs Completed in 2011",'7.  Persistence Report'!$J$27:$J$500,"&lt;&gt;Adjustment",'7.  Persistence Report'!$H$27:$H$500,"2013")</f>
        <v>117105</v>
      </c>
      <c r="E316" s="295">
        <f>SUMIFS('7.  Persistence Report'!AT$27:AT$500,'7.  Persistence Report'!$D$27:$D$500,$B316,'7.  Persistence Report'!$C$27:$C$500,"&lt;&gt;Pre-2011 Programs Completed in 2011",'7.  Persistence Report'!$J$27:$J$500,"&lt;&gt;Adjustment",'7.  Persistence Report'!$H$27:$H$500,"2013")</f>
        <v>117105</v>
      </c>
      <c r="F316" s="295">
        <f>SUMIFS('7.  Persistence Report'!AU$27:AU$500,'7.  Persistence Report'!$D$27:$D$500,$B316,'7.  Persistence Report'!$C$27:$C$500,"&lt;&gt;Pre-2011 Programs Completed in 2011",'7.  Persistence Report'!$J$27:$J$500,"&lt;&gt;Adjustment",'7.  Persistence Report'!$H$27:$H$500,"2013")</f>
        <v>117105</v>
      </c>
      <c r="G316" s="295">
        <f>SUMIFS('7.  Persistence Report'!AV$27:AV$500,'7.  Persistence Report'!$D$27:$D$500,$B316,'7.  Persistence Report'!$C$27:$C$500,"&lt;&gt;Pre-2011 Programs Completed in 2011",'7.  Persistence Report'!$J$27:$J$500,"&lt;&gt;Adjustment",'7.  Persistence Report'!$H$27:$H$500,"2013")</f>
        <v>117105</v>
      </c>
      <c r="H316" s="295">
        <f>SUMIFS('7.  Persistence Report'!AW$27:AW$500,'7.  Persistence Report'!$D$27:$D$500,$B316,'7.  Persistence Report'!$C$27:$C$500,"&lt;&gt;Pre-2011 Programs Completed in 2011",'7.  Persistence Report'!$J$27:$J$500,"&lt;&gt;Adjustment",'7.  Persistence Report'!$H$27:$H$500,"2013")</f>
        <v>117105</v>
      </c>
      <c r="I316" s="295">
        <f>SUMIFS('7.  Persistence Report'!AX$27:AX$500,'7.  Persistence Report'!$D$27:$D$500,$B316,'7.  Persistence Report'!$C$27:$C$500,"&lt;&gt;Pre-2011 Programs Completed in 2011",'7.  Persistence Report'!$J$27:$J$500,"&lt;&gt;Adjustment",'7.  Persistence Report'!$H$27:$H$500,"2013")</f>
        <v>117105</v>
      </c>
      <c r="J316" s="295">
        <f>SUMIFS('7.  Persistence Report'!AY$27:AY$500,'7.  Persistence Report'!$D$27:$D$500,$B316,'7.  Persistence Report'!$C$27:$C$500,"&lt;&gt;Pre-2011 Programs Completed in 2011",'7.  Persistence Report'!$J$27:$J$500,"&lt;&gt;Adjustment",'7.  Persistence Report'!$H$27:$H$500,"2013")</f>
        <v>117105</v>
      </c>
      <c r="K316" s="295">
        <f>SUMIFS('7.  Persistence Report'!AZ$27:AZ$500,'7.  Persistence Report'!$D$27:$D$500,$B316,'7.  Persistence Report'!$C$27:$C$500,"&lt;&gt;Pre-2011 Programs Completed in 2011",'7.  Persistence Report'!$J$27:$J$500,"&lt;&gt;Adjustment",'7.  Persistence Report'!$H$27:$H$500,"2013")</f>
        <v>117105</v>
      </c>
      <c r="L316" s="295">
        <f>SUMIFS('7.  Persistence Report'!BA$27:BA$500,'7.  Persistence Report'!$D$27:$D$500,$B316,'7.  Persistence Report'!$C$27:$C$500,"&lt;&gt;Pre-2011 Programs Completed in 2011",'7.  Persistence Report'!$J$27:$J$500,"&lt;&gt;Adjustment",'7.  Persistence Report'!$H$27:$H$500,"2013")</f>
        <v>117105</v>
      </c>
      <c r="M316" s="295">
        <f>SUMIFS('7.  Persistence Report'!BB$27:BB$500,'7.  Persistence Report'!$D$27:$D$500,$B316,'7.  Persistence Report'!$C$27:$C$500,"&lt;&gt;Pre-2011 Programs Completed in 2011",'7.  Persistence Report'!$J$27:$J$500,"&lt;&gt;Adjustment",'7.  Persistence Report'!$H$27:$H$500,"2013")</f>
        <v>117105</v>
      </c>
      <c r="N316" s="295">
        <v>12</v>
      </c>
      <c r="O316" s="295">
        <f>SUMIFS('7.  Persistence Report'!N$27:N$500,'7.  Persistence Report'!$D$27:$D$500,$B316,'7.  Persistence Report'!$C$27:$C$500,"&lt;&gt;Pre-2011 Programs Completed in 2011",'7.  Persistence Report'!$J$27:$J$500,"&lt;&gt;Adjustment",'7.  Persistence Report'!$H$27:$H$500,"2013")</f>
        <v>125</v>
      </c>
      <c r="P316" s="295">
        <f>SUMIFS('7.  Persistence Report'!O$27:O$500,'7.  Persistence Report'!$D$27:$D$500,$B316,'7.  Persistence Report'!$C$27:$C$500,"&lt;&gt;Pre-2011 Programs Completed in 2011",'7.  Persistence Report'!$J$27:$J$500,"&lt;&gt;Adjustment",'7.  Persistence Report'!$H$27:$H$500,"2013")</f>
        <v>125</v>
      </c>
      <c r="Q316" s="295">
        <f>SUMIFS('7.  Persistence Report'!P$27:P$500,'7.  Persistence Report'!$D$27:$D$500,$B316,'7.  Persistence Report'!$C$27:$C$500,"&lt;&gt;Pre-2011 Programs Completed in 2011",'7.  Persistence Report'!$J$27:$J$500,"&lt;&gt;Adjustment",'7.  Persistence Report'!$H$27:$H$500,"2013")</f>
        <v>125</v>
      </c>
      <c r="R316" s="295">
        <f>SUMIFS('7.  Persistence Report'!Q$27:Q$500,'7.  Persistence Report'!$D$27:$D$500,$B316,'7.  Persistence Report'!$C$27:$C$500,"&lt;&gt;Pre-2011 Programs Completed in 2011",'7.  Persistence Report'!$J$27:$J$500,"&lt;&gt;Adjustment",'7.  Persistence Report'!$H$27:$H$500,"2013")</f>
        <v>125</v>
      </c>
      <c r="S316" s="295">
        <f>SUMIFS('7.  Persistence Report'!R$27:R$500,'7.  Persistence Report'!$D$27:$D$500,$B316,'7.  Persistence Report'!$C$27:$C$500,"&lt;&gt;Pre-2011 Programs Completed in 2011",'7.  Persistence Report'!$J$27:$J$500,"&lt;&gt;Adjustment",'7.  Persistence Report'!$H$27:$H$500,"2013")</f>
        <v>125</v>
      </c>
      <c r="T316" s="295">
        <f>SUMIFS('7.  Persistence Report'!S$27:S$500,'7.  Persistence Report'!$D$27:$D$500,$B316,'7.  Persistence Report'!$C$27:$C$500,"&lt;&gt;Pre-2011 Programs Completed in 2011",'7.  Persistence Report'!$J$27:$J$500,"&lt;&gt;Adjustment",'7.  Persistence Report'!$H$27:$H$500,"2013")</f>
        <v>125</v>
      </c>
      <c r="U316" s="295">
        <f>SUMIFS('7.  Persistence Report'!T$27:T$500,'7.  Persistence Report'!$D$27:$D$500,$B316,'7.  Persistence Report'!$C$27:$C$500,"&lt;&gt;Pre-2011 Programs Completed in 2011",'7.  Persistence Report'!$J$27:$J$500,"&lt;&gt;Adjustment",'7.  Persistence Report'!$H$27:$H$500,"2013")</f>
        <v>125</v>
      </c>
      <c r="V316" s="295">
        <f>SUMIFS('7.  Persistence Report'!U$27:U$500,'7.  Persistence Report'!$D$27:$D$500,$B316,'7.  Persistence Report'!$C$27:$C$500,"&lt;&gt;Pre-2011 Programs Completed in 2011",'7.  Persistence Report'!$J$27:$J$500,"&lt;&gt;Adjustment",'7.  Persistence Report'!$H$27:$H$500,"2013")</f>
        <v>125</v>
      </c>
      <c r="W316" s="295">
        <f>SUMIFS('7.  Persistence Report'!V$27:V$500,'7.  Persistence Report'!$D$27:$D$500,$B316,'7.  Persistence Report'!$C$27:$C$500,"&lt;&gt;Pre-2011 Programs Completed in 2011",'7.  Persistence Report'!$J$27:$J$500,"&lt;&gt;Adjustment",'7.  Persistence Report'!$H$27:$H$500,"2013")</f>
        <v>125</v>
      </c>
      <c r="X316" s="295">
        <f>SUMIFS('7.  Persistence Report'!W$27:W$500,'7.  Persistence Report'!$D$27:$D$500,$B316,'7.  Persistence Report'!$C$27:$C$500,"&lt;&gt;Pre-2011 Programs Completed in 2011",'7.  Persistence Report'!$J$27:$J$500,"&lt;&gt;Adjustment",'7.  Persistence Report'!$H$27:$H$500,"2013")</f>
        <v>125</v>
      </c>
      <c r="Y316" s="415"/>
      <c r="Z316" s="415"/>
      <c r="AA316" s="502">
        <v>1</v>
      </c>
      <c r="AB316" s="415"/>
      <c r="AC316" s="415"/>
      <c r="AD316" s="415"/>
      <c r="AE316" s="415"/>
      <c r="AF316" s="415"/>
      <c r="AG316" s="415"/>
      <c r="AH316" s="415"/>
      <c r="AI316" s="415"/>
      <c r="AJ316" s="415"/>
      <c r="AK316" s="415"/>
      <c r="AL316" s="415"/>
      <c r="AM316" s="296">
        <f>SUM(Y316:AL316)</f>
        <v>1</v>
      </c>
    </row>
    <row r="317" spans="1:39" ht="15.5" outlineLevel="1">
      <c r="B317" s="294" t="s">
        <v>249</v>
      </c>
      <c r="C317" s="291" t="s">
        <v>163</v>
      </c>
      <c r="D317" s="295">
        <f>SUMIFS('7.  Persistence Report'!AS$27:AS$500,'7.  Persistence Report'!$D$27:$D$500,$B316,'7.  Persistence Report'!$C$27:$C$500,"&lt;&gt;Pre-2011 Programs Completed in 2011",'7.  Persistence Report'!$J$27:$J$500,"Adjustment",'7.  Persistence Report'!$H$27:$H$500,"2013")</f>
        <v>272380.61800000002</v>
      </c>
      <c r="E317" s="295">
        <f>SUMIFS('7.  Persistence Report'!AT$27:AT$500,'7.  Persistence Report'!$D$27:$D$500,$B316,'7.  Persistence Report'!$C$27:$C$500,"&lt;&gt;Pre-2011 Programs Completed in 2011",'7.  Persistence Report'!$J$27:$J$500,"Adjustment",'7.  Persistence Report'!$H$27:$H$500,"2013")</f>
        <v>272380.61800000002</v>
      </c>
      <c r="F317" s="295">
        <f>SUMIFS('7.  Persistence Report'!AU$27:AU$500,'7.  Persistence Report'!$D$27:$D$500,$B316,'7.  Persistence Report'!$C$27:$C$500,"&lt;&gt;Pre-2011 Programs Completed in 2011",'7.  Persistence Report'!$J$27:$J$500,"Adjustment",'7.  Persistence Report'!$H$27:$H$500,"2013")</f>
        <v>272380.61800000002</v>
      </c>
      <c r="G317" s="295">
        <f>SUMIFS('7.  Persistence Report'!AV$27:AV$500,'7.  Persistence Report'!$D$27:$D$500,$B316,'7.  Persistence Report'!$C$27:$C$500,"&lt;&gt;Pre-2011 Programs Completed in 2011",'7.  Persistence Report'!$J$27:$J$500,"Adjustment",'7.  Persistence Report'!$H$27:$H$500,"2013")</f>
        <v>272380.61800000002</v>
      </c>
      <c r="H317" s="295">
        <f>SUMIFS('7.  Persistence Report'!AW$27:AW$500,'7.  Persistence Report'!$D$27:$D$500,$B316,'7.  Persistence Report'!$C$27:$C$500,"&lt;&gt;Pre-2011 Programs Completed in 2011",'7.  Persistence Report'!$J$27:$J$500,"Adjustment",'7.  Persistence Report'!$H$27:$H$500,"2013")</f>
        <v>272380.61800000002</v>
      </c>
      <c r="I317" s="295">
        <f>SUMIFS('7.  Persistence Report'!AX$27:AX$500,'7.  Persistence Report'!$D$27:$D$500,$B316,'7.  Persistence Report'!$C$27:$C$500,"&lt;&gt;Pre-2011 Programs Completed in 2011",'7.  Persistence Report'!$J$27:$J$500,"Adjustment",'7.  Persistence Report'!$H$27:$H$500,"2013")</f>
        <v>272380.61800000002</v>
      </c>
      <c r="J317" s="295">
        <f>SUMIFS('7.  Persistence Report'!AY$27:AY$500,'7.  Persistence Report'!$D$27:$D$500,$B316,'7.  Persistence Report'!$C$27:$C$500,"&lt;&gt;Pre-2011 Programs Completed in 2011",'7.  Persistence Report'!$J$27:$J$500,"Adjustment",'7.  Persistence Report'!$H$27:$H$500,"2013")</f>
        <v>272380.61800000002</v>
      </c>
      <c r="K317" s="295">
        <f>SUMIFS('7.  Persistence Report'!AZ$27:AZ$500,'7.  Persistence Report'!$D$27:$D$500,$B316,'7.  Persistence Report'!$C$27:$C$500,"&lt;&gt;Pre-2011 Programs Completed in 2011",'7.  Persistence Report'!$J$27:$J$500,"Adjustment",'7.  Persistence Report'!$H$27:$H$500,"2013")</f>
        <v>272380.61800000002</v>
      </c>
      <c r="L317" s="295">
        <f>SUMIFS('7.  Persistence Report'!BA$27:BA$500,'7.  Persistence Report'!$D$27:$D$500,$B316,'7.  Persistence Report'!$C$27:$C$500,"&lt;&gt;Pre-2011 Programs Completed in 2011",'7.  Persistence Report'!$J$27:$J$500,"Adjustment",'7.  Persistence Report'!$H$27:$H$500,"2013")</f>
        <v>204476.45499999999</v>
      </c>
      <c r="M317" s="295">
        <f>SUMIFS('7.  Persistence Report'!BB$27:BB$500,'7.  Persistence Report'!$D$27:$D$500,$B316,'7.  Persistence Report'!$C$27:$C$500,"&lt;&gt;Pre-2011 Programs Completed in 2011",'7.  Persistence Report'!$J$27:$J$500,"Adjustment",'7.  Persistence Report'!$H$27:$H$500,"2013")</f>
        <v>204476.45499999999</v>
      </c>
      <c r="N317" s="295">
        <f>N316</f>
        <v>12</v>
      </c>
      <c r="O317" s="295">
        <f>SUMIFS('7.  Persistence Report'!N$27:N$500,'7.  Persistence Report'!$D$27:$D$500,$B316,'7.  Persistence Report'!$C$27:$C$500,"&lt;&gt;Pre-2011 Programs Completed in 2011",'7.  Persistence Report'!$J$27:$J$500,"Adjustment",'7.  Persistence Report'!$H$27:$H$500,"2013")</f>
        <v>190.1032989</v>
      </c>
      <c r="P317" s="295">
        <f>SUMIFS('7.  Persistence Report'!O$27:O$500,'7.  Persistence Report'!$D$27:$D$500,$B316,'7.  Persistence Report'!$C$27:$C$500,"&lt;&gt;Pre-2011 Programs Completed in 2011",'7.  Persistence Report'!$J$27:$J$500,"Adjustment",'7.  Persistence Report'!$H$27:$H$500,"2013")</f>
        <v>190.1032989</v>
      </c>
      <c r="Q317" s="295">
        <f>SUMIFS('7.  Persistence Report'!P$27:P$500,'7.  Persistence Report'!$D$27:$D$500,$B316,'7.  Persistence Report'!$C$27:$C$500,"&lt;&gt;Pre-2011 Programs Completed in 2011",'7.  Persistence Report'!$J$27:$J$500,"Adjustment",'7.  Persistence Report'!$H$27:$H$500,"2013")</f>
        <v>190.1032989</v>
      </c>
      <c r="R317" s="295">
        <f>SUMIFS('7.  Persistence Report'!Q$27:Q$500,'7.  Persistence Report'!$D$27:$D$500,$B316,'7.  Persistence Report'!$C$27:$C$500,"&lt;&gt;Pre-2011 Programs Completed in 2011",'7.  Persistence Report'!$J$27:$J$500,"Adjustment",'7.  Persistence Report'!$H$27:$H$500,"2013")</f>
        <v>190.1032989</v>
      </c>
      <c r="S317" s="295">
        <f>SUMIFS('7.  Persistence Report'!R$27:R$500,'7.  Persistence Report'!$D$27:$D$500,$B316,'7.  Persistence Report'!$C$27:$C$500,"&lt;&gt;Pre-2011 Programs Completed in 2011",'7.  Persistence Report'!$J$27:$J$500,"Adjustment",'7.  Persistence Report'!$H$27:$H$500,"2013")</f>
        <v>190.1032989</v>
      </c>
      <c r="T317" s="295">
        <f>SUMIFS('7.  Persistence Report'!S$27:S$500,'7.  Persistence Report'!$D$27:$D$500,$B316,'7.  Persistence Report'!$C$27:$C$500,"&lt;&gt;Pre-2011 Programs Completed in 2011",'7.  Persistence Report'!$J$27:$J$500,"Adjustment",'7.  Persistence Report'!$H$27:$H$500,"2013")</f>
        <v>190.1032989</v>
      </c>
      <c r="U317" s="295">
        <f>SUMIFS('7.  Persistence Report'!T$27:T$500,'7.  Persistence Report'!$D$27:$D$500,$B316,'7.  Persistence Report'!$C$27:$C$500,"&lt;&gt;Pre-2011 Programs Completed in 2011",'7.  Persistence Report'!$J$27:$J$500,"Adjustment",'7.  Persistence Report'!$H$27:$H$500,"2013")</f>
        <v>190.1032989</v>
      </c>
      <c r="V317" s="295">
        <f>SUMIFS('7.  Persistence Report'!U$27:U$500,'7.  Persistence Report'!$D$27:$D$500,$B316,'7.  Persistence Report'!$C$27:$C$500,"&lt;&gt;Pre-2011 Programs Completed in 2011",'7.  Persistence Report'!$J$27:$J$500,"Adjustment",'7.  Persistence Report'!$H$27:$H$500,"2013")</f>
        <v>190.1032989</v>
      </c>
      <c r="W317" s="295">
        <f>SUMIFS('7.  Persistence Report'!V$27:V$500,'7.  Persistence Report'!$D$27:$D$500,$B316,'7.  Persistence Report'!$C$27:$C$500,"&lt;&gt;Pre-2011 Programs Completed in 2011",'7.  Persistence Report'!$J$27:$J$500,"Adjustment",'7.  Persistence Report'!$H$27:$H$500,"2013")</f>
        <v>169.55862089999999</v>
      </c>
      <c r="X317" s="295">
        <f>SUMIFS('7.  Persistence Report'!W$27:W$500,'7.  Persistence Report'!$D$27:$D$500,$B316,'7.  Persistence Report'!$C$27:$C$500,"&lt;&gt;Pre-2011 Programs Completed in 2011",'7.  Persistence Report'!$J$27:$J$500,"Adjustment",'7.  Persistence Report'!$H$27:$H$500,"2013")</f>
        <v>169.55862089999999</v>
      </c>
      <c r="Y317" s="411">
        <f>Y316</f>
        <v>0</v>
      </c>
      <c r="Z317" s="411">
        <f>Z316</f>
        <v>0</v>
      </c>
      <c r="AA317" s="411">
        <f t="shared" ref="AA317:AL317" si="151">AA316</f>
        <v>1</v>
      </c>
      <c r="AB317" s="411">
        <f t="shared" si="151"/>
        <v>0</v>
      </c>
      <c r="AC317" s="411">
        <f t="shared" si="151"/>
        <v>0</v>
      </c>
      <c r="AD317" s="411">
        <f t="shared" si="151"/>
        <v>0</v>
      </c>
      <c r="AE317" s="411">
        <f t="shared" si="151"/>
        <v>0</v>
      </c>
      <c r="AF317" s="411">
        <f t="shared" si="151"/>
        <v>0</v>
      </c>
      <c r="AG317" s="411">
        <f t="shared" si="151"/>
        <v>0</v>
      </c>
      <c r="AH317" s="411">
        <f t="shared" si="151"/>
        <v>0</v>
      </c>
      <c r="AI317" s="411">
        <f t="shared" si="151"/>
        <v>0</v>
      </c>
      <c r="AJ317" s="411">
        <f t="shared" si="151"/>
        <v>0</v>
      </c>
      <c r="AK317" s="411">
        <f t="shared" si="151"/>
        <v>0</v>
      </c>
      <c r="AL317" s="411">
        <f t="shared" si="151"/>
        <v>0</v>
      </c>
      <c r="AM317" s="311"/>
    </row>
    <row r="318" spans="1:39" ht="15.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5" outlineLevel="1">
      <c r="A319" s="508">
        <v>14</v>
      </c>
      <c r="B319" s="314" t="s">
        <v>20</v>
      </c>
      <c r="C319" s="291" t="s">
        <v>25</v>
      </c>
      <c r="D319" s="295">
        <f>SUMIFS('7.  Persistence Report'!AS$27:AS$500,'7.  Persistence Report'!$D$27:$D$500,$B319,'7.  Persistence Report'!$C$27:$C$500,"&lt;&gt;Pre-2011 Programs Completed in 2011",'7.  Persistence Report'!$J$27:$J$500,"&lt;&gt;Adjustment",'7.  Persistence Report'!$H$27:$H$500,"2013")</f>
        <v>2325637</v>
      </c>
      <c r="E319" s="295">
        <f>SUMIFS('7.  Persistence Report'!AT$27:AT$500,'7.  Persistence Report'!$D$27:$D$500,$B319,'7.  Persistence Report'!$C$27:$C$500,"&lt;&gt;Pre-2011 Programs Completed in 2011",'7.  Persistence Report'!$J$27:$J$500,"&lt;&gt;Adjustment",'7.  Persistence Report'!$H$27:$H$500,"2013")</f>
        <v>2325637</v>
      </c>
      <c r="F319" s="295">
        <f>SUMIFS('7.  Persistence Report'!AU$27:AU$500,'7.  Persistence Report'!$D$27:$D$500,$B319,'7.  Persistence Report'!$C$27:$C$500,"&lt;&gt;Pre-2011 Programs Completed in 2011",'7.  Persistence Report'!$J$27:$J$500,"&lt;&gt;Adjustment",'7.  Persistence Report'!$H$27:$H$500,"2013")</f>
        <v>2325637</v>
      </c>
      <c r="G319" s="295">
        <f>SUMIFS('7.  Persistence Report'!AV$27:AV$500,'7.  Persistence Report'!$D$27:$D$500,$B319,'7.  Persistence Report'!$C$27:$C$500,"&lt;&gt;Pre-2011 Programs Completed in 2011",'7.  Persistence Report'!$J$27:$J$500,"&lt;&gt;Adjustment",'7.  Persistence Report'!$H$27:$H$500,"2013")</f>
        <v>2325637</v>
      </c>
      <c r="H319" s="295">
        <f>SUMIFS('7.  Persistence Report'!AW$27:AW$500,'7.  Persistence Report'!$D$27:$D$500,$B319,'7.  Persistence Report'!$C$27:$C$500,"&lt;&gt;Pre-2011 Programs Completed in 2011",'7.  Persistence Report'!$J$27:$J$500,"&lt;&gt;Adjustment",'7.  Persistence Report'!$H$27:$H$500,"2013")</f>
        <v>0</v>
      </c>
      <c r="I319" s="295">
        <f>SUMIFS('7.  Persistence Report'!AX$27:AX$500,'7.  Persistence Report'!$D$27:$D$500,$B319,'7.  Persistence Report'!$C$27:$C$500,"&lt;&gt;Pre-2011 Programs Completed in 2011",'7.  Persistence Report'!$J$27:$J$500,"&lt;&gt;Adjustment",'7.  Persistence Report'!$H$27:$H$500,"2013")</f>
        <v>0</v>
      </c>
      <c r="J319" s="295">
        <f>SUMIFS('7.  Persistence Report'!AY$27:AY$500,'7.  Persistence Report'!$D$27:$D$500,$B319,'7.  Persistence Report'!$C$27:$C$500,"&lt;&gt;Pre-2011 Programs Completed in 2011",'7.  Persistence Report'!$J$27:$J$500,"&lt;&gt;Adjustment",'7.  Persistence Report'!$H$27:$H$500,"2013")</f>
        <v>0</v>
      </c>
      <c r="K319" s="295">
        <f>SUMIFS('7.  Persistence Report'!AZ$27:AZ$500,'7.  Persistence Report'!$D$27:$D$500,$B319,'7.  Persistence Report'!$C$27:$C$500,"&lt;&gt;Pre-2011 Programs Completed in 2011",'7.  Persistence Report'!$J$27:$J$500,"&lt;&gt;Adjustment",'7.  Persistence Report'!$H$27:$H$500,"2013")</f>
        <v>0</v>
      </c>
      <c r="L319" s="295">
        <f>SUMIFS('7.  Persistence Report'!BA$27:BA$500,'7.  Persistence Report'!$D$27:$D$500,$B319,'7.  Persistence Report'!$C$27:$C$500,"&lt;&gt;Pre-2011 Programs Completed in 2011",'7.  Persistence Report'!$J$27:$J$500,"&lt;&gt;Adjustment",'7.  Persistence Report'!$H$27:$H$500,"2013")</f>
        <v>0</v>
      </c>
      <c r="M319" s="295">
        <f>SUMIFS('7.  Persistence Report'!BB$27:BB$500,'7.  Persistence Report'!$D$27:$D$500,$B319,'7.  Persistence Report'!$C$27:$C$500,"&lt;&gt;Pre-2011 Programs Completed in 2011",'7.  Persistence Report'!$J$27:$J$500,"&lt;&gt;Adjustment",'7.  Persistence Report'!$H$27:$H$500,"2013")</f>
        <v>0</v>
      </c>
      <c r="N319" s="295">
        <v>12</v>
      </c>
      <c r="O319" s="295">
        <f>SUMIFS('7.  Persistence Report'!N$27:N$500,'7.  Persistence Report'!$D$27:$D$500,$B319,'7.  Persistence Report'!$C$27:$C$500,"&lt;&gt;Pre-2011 Programs Completed in 2011",'7.  Persistence Report'!$J$27:$J$500,"&lt;&gt;Adjustment",'7.  Persistence Report'!$H$27:$H$500,"2013")</f>
        <v>423</v>
      </c>
      <c r="P319" s="295">
        <f>SUMIFS('7.  Persistence Report'!O$27:O$500,'7.  Persistence Report'!$D$27:$D$500,$B319,'7.  Persistence Report'!$C$27:$C$500,"&lt;&gt;Pre-2011 Programs Completed in 2011",'7.  Persistence Report'!$J$27:$J$500,"&lt;&gt;Adjustment",'7.  Persistence Report'!$H$27:$H$500,"2013")</f>
        <v>423</v>
      </c>
      <c r="Q319" s="295">
        <f>SUMIFS('7.  Persistence Report'!P$27:P$500,'7.  Persistence Report'!$D$27:$D$500,$B319,'7.  Persistence Report'!$C$27:$C$500,"&lt;&gt;Pre-2011 Programs Completed in 2011",'7.  Persistence Report'!$J$27:$J$500,"&lt;&gt;Adjustment",'7.  Persistence Report'!$H$27:$H$500,"2013")</f>
        <v>423</v>
      </c>
      <c r="R319" s="295">
        <f>SUMIFS('7.  Persistence Report'!Q$27:Q$500,'7.  Persistence Report'!$D$27:$D$500,$B319,'7.  Persistence Report'!$C$27:$C$500,"&lt;&gt;Pre-2011 Programs Completed in 2011",'7.  Persistence Report'!$J$27:$J$500,"&lt;&gt;Adjustment",'7.  Persistence Report'!$H$27:$H$500,"2013")</f>
        <v>423</v>
      </c>
      <c r="S319" s="295">
        <f>SUMIFS('7.  Persistence Report'!R$27:R$500,'7.  Persistence Report'!$D$27:$D$500,$B319,'7.  Persistence Report'!$C$27:$C$500,"&lt;&gt;Pre-2011 Programs Completed in 2011",'7.  Persistence Report'!$J$27:$J$500,"&lt;&gt;Adjustment",'7.  Persistence Report'!$H$27:$H$500,"2013")</f>
        <v>0</v>
      </c>
      <c r="T319" s="295">
        <f>SUMIFS('7.  Persistence Report'!S$27:S$500,'7.  Persistence Report'!$D$27:$D$500,$B319,'7.  Persistence Report'!$C$27:$C$500,"&lt;&gt;Pre-2011 Programs Completed in 2011",'7.  Persistence Report'!$J$27:$J$500,"&lt;&gt;Adjustment",'7.  Persistence Report'!$H$27:$H$500,"2013")</f>
        <v>0</v>
      </c>
      <c r="U319" s="295">
        <f>SUMIFS('7.  Persistence Report'!T$27:T$500,'7.  Persistence Report'!$D$27:$D$500,$B319,'7.  Persistence Report'!$C$27:$C$500,"&lt;&gt;Pre-2011 Programs Completed in 2011",'7.  Persistence Report'!$J$27:$J$500,"&lt;&gt;Adjustment",'7.  Persistence Report'!$H$27:$H$500,"2013")</f>
        <v>0</v>
      </c>
      <c r="V319" s="295">
        <f>SUMIFS('7.  Persistence Report'!U$27:U$500,'7.  Persistence Report'!$D$27:$D$500,$B319,'7.  Persistence Report'!$C$27:$C$500,"&lt;&gt;Pre-2011 Programs Completed in 2011",'7.  Persistence Report'!$J$27:$J$500,"&lt;&gt;Adjustment",'7.  Persistence Report'!$H$27:$H$500,"2013")</f>
        <v>0</v>
      </c>
      <c r="W319" s="295">
        <f>SUMIFS('7.  Persistence Report'!V$27:V$500,'7.  Persistence Report'!$D$27:$D$500,$B319,'7.  Persistence Report'!$C$27:$C$500,"&lt;&gt;Pre-2011 Programs Completed in 2011",'7.  Persistence Report'!$J$27:$J$500,"&lt;&gt;Adjustment",'7.  Persistence Report'!$H$27:$H$500,"2013")</f>
        <v>0</v>
      </c>
      <c r="X319" s="295">
        <f>SUMIFS('7.  Persistence Report'!W$27:W$500,'7.  Persistence Report'!$D$27:$D$500,$B319,'7.  Persistence Report'!$C$27:$C$500,"&lt;&gt;Pre-2011 Programs Completed in 2011",'7.  Persistence Report'!$J$27:$J$500,"&lt;&gt;Adjustment",'7.  Persistence Report'!$H$27:$H$500,"2013")</f>
        <v>0</v>
      </c>
      <c r="Y319" s="415"/>
      <c r="Z319" s="415"/>
      <c r="AA319" s="502">
        <v>1</v>
      </c>
      <c r="AB319" s="415"/>
      <c r="AC319" s="415"/>
      <c r="AD319" s="415"/>
      <c r="AE319" s="415"/>
      <c r="AF319" s="415"/>
      <c r="AG319" s="415"/>
      <c r="AH319" s="415"/>
      <c r="AI319" s="415"/>
      <c r="AJ319" s="415"/>
      <c r="AK319" s="415"/>
      <c r="AL319" s="415"/>
      <c r="AM319" s="296">
        <f>SUM(Y319:AL319)</f>
        <v>1</v>
      </c>
    </row>
    <row r="320" spans="1:39" ht="15.5" outlineLevel="1">
      <c r="B320" s="294" t="s">
        <v>249</v>
      </c>
      <c r="C320" s="291" t="s">
        <v>163</v>
      </c>
      <c r="D320" s="295">
        <f>SUMIFS('7.  Persistence Report'!AS$27:AS$500,'7.  Persistence Report'!$D$27:$D$500,$B319,'7.  Persistence Report'!$C$27:$C$500,"&lt;&gt;Pre-2011 Programs Completed in 2011",'7.  Persistence Report'!$J$27:$J$500,"Adjustment",'7.  Persistence Report'!$H$27:$H$500,"2013")</f>
        <v>243956.99905499999</v>
      </c>
      <c r="E320" s="295">
        <f>SUMIFS('7.  Persistence Report'!AT$27:AT$500,'7.  Persistence Report'!$D$27:$D$500,$B319,'7.  Persistence Report'!$C$27:$C$500,"&lt;&gt;Pre-2011 Programs Completed in 2011",'7.  Persistence Report'!$J$27:$J$500,"Adjustment",'7.  Persistence Report'!$H$27:$H$500,"2013")</f>
        <v>243956.99905499999</v>
      </c>
      <c r="F320" s="295">
        <f>SUMIFS('7.  Persistence Report'!AU$27:AU$500,'7.  Persistence Report'!$D$27:$D$500,$B319,'7.  Persistence Report'!$C$27:$C$500,"&lt;&gt;Pre-2011 Programs Completed in 2011",'7.  Persistence Report'!$J$27:$J$500,"Adjustment",'7.  Persistence Report'!$H$27:$H$500,"2013")</f>
        <v>243956.99905499999</v>
      </c>
      <c r="G320" s="295">
        <f>SUMIFS('7.  Persistence Report'!AV$27:AV$500,'7.  Persistence Report'!$D$27:$D$500,$B319,'7.  Persistence Report'!$C$27:$C$500,"&lt;&gt;Pre-2011 Programs Completed in 2011",'7.  Persistence Report'!$J$27:$J$500,"Adjustment",'7.  Persistence Report'!$H$27:$H$500,"2013")</f>
        <v>243956.99905499999</v>
      </c>
      <c r="H320" s="295">
        <f>SUMIFS('7.  Persistence Report'!AW$27:AW$500,'7.  Persistence Report'!$D$27:$D$500,$B319,'7.  Persistence Report'!$C$27:$C$500,"&lt;&gt;Pre-2011 Programs Completed in 2011",'7.  Persistence Report'!$J$27:$J$500,"Adjustment",'7.  Persistence Report'!$H$27:$H$500,"2013")</f>
        <v>0</v>
      </c>
      <c r="I320" s="295">
        <f>SUMIFS('7.  Persistence Report'!AX$27:AX$500,'7.  Persistence Report'!$D$27:$D$500,$B319,'7.  Persistence Report'!$C$27:$C$500,"&lt;&gt;Pre-2011 Programs Completed in 2011",'7.  Persistence Report'!$J$27:$J$500,"Adjustment",'7.  Persistence Report'!$H$27:$H$500,"2013")</f>
        <v>0</v>
      </c>
      <c r="J320" s="295">
        <f>SUMIFS('7.  Persistence Report'!AY$27:AY$500,'7.  Persistence Report'!$D$27:$D$500,$B319,'7.  Persistence Report'!$C$27:$C$500,"&lt;&gt;Pre-2011 Programs Completed in 2011",'7.  Persistence Report'!$J$27:$J$500,"Adjustment",'7.  Persistence Report'!$H$27:$H$500,"2013")</f>
        <v>0</v>
      </c>
      <c r="K320" s="295">
        <f>SUMIFS('7.  Persistence Report'!AZ$27:AZ$500,'7.  Persistence Report'!$D$27:$D$500,$B319,'7.  Persistence Report'!$C$27:$C$500,"&lt;&gt;Pre-2011 Programs Completed in 2011",'7.  Persistence Report'!$J$27:$J$500,"Adjustment",'7.  Persistence Report'!$H$27:$H$500,"2013")</f>
        <v>0</v>
      </c>
      <c r="L320" s="295">
        <f>SUMIFS('7.  Persistence Report'!BA$27:BA$500,'7.  Persistence Report'!$D$27:$D$500,$B319,'7.  Persistence Report'!$C$27:$C$500,"&lt;&gt;Pre-2011 Programs Completed in 2011",'7.  Persistence Report'!$J$27:$J$500,"Adjustment",'7.  Persistence Report'!$H$27:$H$500,"2013")</f>
        <v>0</v>
      </c>
      <c r="M320" s="295">
        <f>SUMIFS('7.  Persistence Report'!BB$27:BB$500,'7.  Persistence Report'!$D$27:$D$500,$B319,'7.  Persistence Report'!$C$27:$C$500,"&lt;&gt;Pre-2011 Programs Completed in 2011",'7.  Persistence Report'!$J$27:$J$500,"Adjustment",'7.  Persistence Report'!$H$27:$H$500,"2013")</f>
        <v>0</v>
      </c>
      <c r="N320" s="295">
        <f>N319</f>
        <v>12</v>
      </c>
      <c r="O320" s="295">
        <f>SUMIFS('7.  Persistence Report'!N$27:N$500,'7.  Persistence Report'!$D$27:$D$500,$B319,'7.  Persistence Report'!$C$27:$C$500,"&lt;&gt;Pre-2011 Programs Completed in 2011",'7.  Persistence Report'!$J$27:$J$500,"Adjustment",'7.  Persistence Report'!$H$27:$H$500,"2013")</f>
        <v>44.373169718</v>
      </c>
      <c r="P320" s="295">
        <f>SUMIFS('7.  Persistence Report'!O$27:O$500,'7.  Persistence Report'!$D$27:$D$500,$B319,'7.  Persistence Report'!$C$27:$C$500,"&lt;&gt;Pre-2011 Programs Completed in 2011",'7.  Persistence Report'!$J$27:$J$500,"Adjustment",'7.  Persistence Report'!$H$27:$H$500,"2013")</f>
        <v>44.373169718</v>
      </c>
      <c r="Q320" s="295">
        <f>SUMIFS('7.  Persistence Report'!P$27:P$500,'7.  Persistence Report'!$D$27:$D$500,$B319,'7.  Persistence Report'!$C$27:$C$500,"&lt;&gt;Pre-2011 Programs Completed in 2011",'7.  Persistence Report'!$J$27:$J$500,"Adjustment",'7.  Persistence Report'!$H$27:$H$500,"2013")</f>
        <v>44.373169718</v>
      </c>
      <c r="R320" s="295">
        <f>SUMIFS('7.  Persistence Report'!Q$27:Q$500,'7.  Persistence Report'!$D$27:$D$500,$B319,'7.  Persistence Report'!$C$27:$C$500,"&lt;&gt;Pre-2011 Programs Completed in 2011",'7.  Persistence Report'!$J$27:$J$500,"Adjustment",'7.  Persistence Report'!$H$27:$H$500,"2013")</f>
        <v>44.373169718</v>
      </c>
      <c r="S320" s="295">
        <f>SUMIFS('7.  Persistence Report'!R$27:R$500,'7.  Persistence Report'!$D$27:$D$500,$B319,'7.  Persistence Report'!$C$27:$C$500,"&lt;&gt;Pre-2011 Programs Completed in 2011",'7.  Persistence Report'!$J$27:$J$500,"Adjustment",'7.  Persistence Report'!$H$27:$H$500,"2013")</f>
        <v>0</v>
      </c>
      <c r="T320" s="295">
        <f>SUMIFS('7.  Persistence Report'!S$27:S$500,'7.  Persistence Report'!$D$27:$D$500,$B319,'7.  Persistence Report'!$C$27:$C$500,"&lt;&gt;Pre-2011 Programs Completed in 2011",'7.  Persistence Report'!$J$27:$J$500,"Adjustment",'7.  Persistence Report'!$H$27:$H$500,"2013")</f>
        <v>0</v>
      </c>
      <c r="U320" s="295">
        <f>SUMIFS('7.  Persistence Report'!T$27:T$500,'7.  Persistence Report'!$D$27:$D$500,$B319,'7.  Persistence Report'!$C$27:$C$500,"&lt;&gt;Pre-2011 Programs Completed in 2011",'7.  Persistence Report'!$J$27:$J$500,"Adjustment",'7.  Persistence Report'!$H$27:$H$500,"2013")</f>
        <v>0</v>
      </c>
      <c r="V320" s="295">
        <f>SUMIFS('7.  Persistence Report'!U$27:U$500,'7.  Persistence Report'!$D$27:$D$500,$B319,'7.  Persistence Report'!$C$27:$C$500,"&lt;&gt;Pre-2011 Programs Completed in 2011",'7.  Persistence Report'!$J$27:$J$500,"Adjustment",'7.  Persistence Report'!$H$27:$H$500,"2013")</f>
        <v>0</v>
      </c>
      <c r="W320" s="295">
        <f>SUMIFS('7.  Persistence Report'!V$27:V$500,'7.  Persistence Report'!$D$27:$D$500,$B319,'7.  Persistence Report'!$C$27:$C$500,"&lt;&gt;Pre-2011 Programs Completed in 2011",'7.  Persistence Report'!$J$27:$J$500,"Adjustment",'7.  Persistence Report'!$H$27:$H$500,"2013")</f>
        <v>0</v>
      </c>
      <c r="X320" s="295">
        <f>SUMIFS('7.  Persistence Report'!W$27:W$500,'7.  Persistence Report'!$D$27:$D$500,$B319,'7.  Persistence Report'!$C$27:$C$500,"&lt;&gt;Pre-2011 Programs Completed in 2011",'7.  Persistence Report'!$J$27:$J$500,"Adjustment",'7.  Persistence Report'!$H$27:$H$500,"2013")</f>
        <v>0</v>
      </c>
      <c r="Y320" s="411">
        <f>Y319</f>
        <v>0</v>
      </c>
      <c r="Z320" s="411">
        <f>Z319</f>
        <v>0</v>
      </c>
      <c r="AA320" s="411">
        <f t="shared" ref="AA320:AL320" si="152">AA319</f>
        <v>1</v>
      </c>
      <c r="AB320" s="411">
        <f t="shared" si="152"/>
        <v>0</v>
      </c>
      <c r="AC320" s="411">
        <f t="shared" si="152"/>
        <v>0</v>
      </c>
      <c r="AD320" s="411">
        <f t="shared" si="152"/>
        <v>0</v>
      </c>
      <c r="AE320" s="411">
        <f t="shared" si="152"/>
        <v>0</v>
      </c>
      <c r="AF320" s="411">
        <f t="shared" si="152"/>
        <v>0</v>
      </c>
      <c r="AG320" s="411">
        <f t="shared" si="152"/>
        <v>0</v>
      </c>
      <c r="AH320" s="411">
        <f t="shared" si="152"/>
        <v>0</v>
      </c>
      <c r="AI320" s="411">
        <f t="shared" si="152"/>
        <v>0</v>
      </c>
      <c r="AJ320" s="411">
        <f t="shared" si="152"/>
        <v>0</v>
      </c>
      <c r="AK320" s="411">
        <f t="shared" si="152"/>
        <v>0</v>
      </c>
      <c r="AL320" s="411">
        <f t="shared" si="152"/>
        <v>0</v>
      </c>
      <c r="AM320" s="311"/>
    </row>
    <row r="321" spans="1:39" ht="15.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5" outlineLevel="1">
      <c r="A322" s="508">
        <v>15</v>
      </c>
      <c r="B322" s="314" t="s">
        <v>486</v>
      </c>
      <c r="C322" s="291" t="s">
        <v>25</v>
      </c>
      <c r="D322" s="295">
        <f>SUMIFS('7.  Persistence Report'!AS$27:AS$500,'7.  Persistence Report'!$D$27:$D$500,$B322,'7.  Persistence Report'!$C$27:$C$500,"&lt;&gt;Pre-2011 Programs Completed in 2011",'7.  Persistence Report'!$J$27:$J$500,"&lt;&gt;Adjustment",'7.  Persistence Report'!$H$27:$H$500,"2013")</f>
        <v>0</v>
      </c>
      <c r="E322" s="295">
        <f>SUMIFS('7.  Persistence Report'!AT$27:AT$500,'7.  Persistence Report'!$D$27:$D$500,$B322,'7.  Persistence Report'!$C$27:$C$500,"&lt;&gt;Pre-2011 Programs Completed in 2011",'7.  Persistence Report'!$J$27:$J$500,"&lt;&gt;Adjustment",'7.  Persistence Report'!$H$27:$H$500,"2013")</f>
        <v>0</v>
      </c>
      <c r="F322" s="295">
        <f>SUMIFS('7.  Persistence Report'!AU$27:AU$500,'7.  Persistence Report'!$D$27:$D$500,$B322,'7.  Persistence Report'!$C$27:$C$500,"&lt;&gt;Pre-2011 Programs Completed in 2011",'7.  Persistence Report'!$J$27:$J$500,"&lt;&gt;Adjustment",'7.  Persistence Report'!$H$27:$H$500,"2013")</f>
        <v>0</v>
      </c>
      <c r="G322" s="295">
        <f>SUMIFS('7.  Persistence Report'!AV$27:AV$500,'7.  Persistence Report'!$D$27:$D$500,$B322,'7.  Persistence Report'!$C$27:$C$500,"&lt;&gt;Pre-2011 Programs Completed in 2011",'7.  Persistence Report'!$J$27:$J$500,"&lt;&gt;Adjustment",'7.  Persistence Report'!$H$27:$H$500,"2013")</f>
        <v>0</v>
      </c>
      <c r="H322" s="295">
        <f>SUMIFS('7.  Persistence Report'!AW$27:AW$500,'7.  Persistence Report'!$D$27:$D$500,$B322,'7.  Persistence Report'!$C$27:$C$500,"&lt;&gt;Pre-2011 Programs Completed in 2011",'7.  Persistence Report'!$J$27:$J$500,"&lt;&gt;Adjustment",'7.  Persistence Report'!$H$27:$H$500,"2013")</f>
        <v>0</v>
      </c>
      <c r="I322" s="295">
        <f>SUMIFS('7.  Persistence Report'!AX$27:AX$500,'7.  Persistence Report'!$D$27:$D$500,$B322,'7.  Persistence Report'!$C$27:$C$500,"&lt;&gt;Pre-2011 Programs Completed in 2011",'7.  Persistence Report'!$J$27:$J$500,"&lt;&gt;Adjustment",'7.  Persistence Report'!$H$27:$H$500,"2013")</f>
        <v>0</v>
      </c>
      <c r="J322" s="295">
        <f>SUMIFS('7.  Persistence Report'!AY$27:AY$500,'7.  Persistence Report'!$D$27:$D$500,$B322,'7.  Persistence Report'!$C$27:$C$500,"&lt;&gt;Pre-2011 Programs Completed in 2011",'7.  Persistence Report'!$J$27:$J$500,"&lt;&gt;Adjustment",'7.  Persistence Report'!$H$27:$H$500,"2013")</f>
        <v>0</v>
      </c>
      <c r="K322" s="295">
        <f>SUMIFS('7.  Persistence Report'!AZ$27:AZ$500,'7.  Persistence Report'!$D$27:$D$500,$B322,'7.  Persistence Report'!$C$27:$C$500,"&lt;&gt;Pre-2011 Programs Completed in 2011",'7.  Persistence Report'!$J$27:$J$500,"&lt;&gt;Adjustment",'7.  Persistence Report'!$H$27:$H$500,"2013")</f>
        <v>0</v>
      </c>
      <c r="L322" s="295">
        <f>SUMIFS('7.  Persistence Report'!BA$27:BA$500,'7.  Persistence Report'!$D$27:$D$500,$B322,'7.  Persistence Report'!$C$27:$C$500,"&lt;&gt;Pre-2011 Programs Completed in 2011",'7.  Persistence Report'!$J$27:$J$500,"&lt;&gt;Adjustment",'7.  Persistence Report'!$H$27:$H$500,"2013")</f>
        <v>0</v>
      </c>
      <c r="M322" s="295">
        <f>SUMIFS('7.  Persistence Report'!BB$27:BB$500,'7.  Persistence Report'!$D$27:$D$500,$B322,'7.  Persistence Report'!$C$27:$C$500,"&lt;&gt;Pre-2011 Programs Completed in 2011",'7.  Persistence Report'!$J$27:$J$500,"&lt;&gt;Adjustment",'7.  Persistence Report'!$H$27:$H$500,"2013")</f>
        <v>0</v>
      </c>
      <c r="N322" s="291"/>
      <c r="O322" s="295">
        <f>SUMIFS('7.  Persistence Report'!N$27:N$500,'7.  Persistence Report'!$D$27:$D$500,$B322,'7.  Persistence Report'!$C$27:$C$500,"&lt;&gt;Pre-2011 Programs Completed in 2011",'7.  Persistence Report'!$J$27:$J$500,"&lt;&gt;Adjustment",'7.  Persistence Report'!$H$27:$H$500,"2013")</f>
        <v>0</v>
      </c>
      <c r="P322" s="295">
        <f>SUMIFS('7.  Persistence Report'!O$27:O$500,'7.  Persistence Report'!$D$27:$D$500,$B322,'7.  Persistence Report'!$C$27:$C$500,"&lt;&gt;Pre-2011 Programs Completed in 2011",'7.  Persistence Report'!$J$27:$J$500,"&lt;&gt;Adjustment",'7.  Persistence Report'!$H$27:$H$500,"2013")</f>
        <v>0</v>
      </c>
      <c r="Q322" s="295">
        <f>SUMIFS('7.  Persistence Report'!P$27:P$500,'7.  Persistence Report'!$D$27:$D$500,$B322,'7.  Persistence Report'!$C$27:$C$500,"&lt;&gt;Pre-2011 Programs Completed in 2011",'7.  Persistence Report'!$J$27:$J$500,"&lt;&gt;Adjustment",'7.  Persistence Report'!$H$27:$H$500,"2013")</f>
        <v>0</v>
      </c>
      <c r="R322" s="295">
        <f>SUMIFS('7.  Persistence Report'!Q$27:Q$500,'7.  Persistence Report'!$D$27:$D$500,$B322,'7.  Persistence Report'!$C$27:$C$500,"&lt;&gt;Pre-2011 Programs Completed in 2011",'7.  Persistence Report'!$J$27:$J$500,"&lt;&gt;Adjustment",'7.  Persistence Report'!$H$27:$H$500,"2013")</f>
        <v>0</v>
      </c>
      <c r="S322" s="295">
        <f>SUMIFS('7.  Persistence Report'!R$27:R$500,'7.  Persistence Report'!$D$27:$D$500,$B322,'7.  Persistence Report'!$C$27:$C$500,"&lt;&gt;Pre-2011 Programs Completed in 2011",'7.  Persistence Report'!$J$27:$J$500,"&lt;&gt;Adjustment",'7.  Persistence Report'!$H$27:$H$500,"2013")</f>
        <v>0</v>
      </c>
      <c r="T322" s="295">
        <f>SUMIFS('7.  Persistence Report'!S$27:S$500,'7.  Persistence Report'!$D$27:$D$500,$B322,'7.  Persistence Report'!$C$27:$C$500,"&lt;&gt;Pre-2011 Programs Completed in 2011",'7.  Persistence Report'!$J$27:$J$500,"&lt;&gt;Adjustment",'7.  Persistence Report'!$H$27:$H$500,"2013")</f>
        <v>0</v>
      </c>
      <c r="U322" s="295">
        <f>SUMIFS('7.  Persistence Report'!T$27:T$500,'7.  Persistence Report'!$D$27:$D$500,$B322,'7.  Persistence Report'!$C$27:$C$500,"&lt;&gt;Pre-2011 Programs Completed in 2011",'7.  Persistence Report'!$J$27:$J$500,"&lt;&gt;Adjustment",'7.  Persistence Report'!$H$27:$H$500,"2013")</f>
        <v>0</v>
      </c>
      <c r="V322" s="295">
        <f>SUMIFS('7.  Persistence Report'!U$27:U$500,'7.  Persistence Report'!$D$27:$D$500,$B322,'7.  Persistence Report'!$C$27:$C$500,"&lt;&gt;Pre-2011 Programs Completed in 2011",'7.  Persistence Report'!$J$27:$J$500,"&lt;&gt;Adjustment",'7.  Persistence Report'!$H$27:$H$500,"2013")</f>
        <v>0</v>
      </c>
      <c r="W322" s="295">
        <f>SUMIFS('7.  Persistence Report'!V$27:V$500,'7.  Persistence Report'!$D$27:$D$500,$B322,'7.  Persistence Report'!$C$27:$C$500,"&lt;&gt;Pre-2011 Programs Completed in 2011",'7.  Persistence Report'!$J$27:$J$500,"&lt;&gt;Adjustment",'7.  Persistence Report'!$H$27:$H$500,"2013")</f>
        <v>0</v>
      </c>
      <c r="X322" s="295">
        <f>SUMIFS('7.  Persistence Report'!W$27:W$500,'7.  Persistence Report'!$D$27:$D$500,$B322,'7.  Persistence Report'!$C$27:$C$500,"&lt;&gt;Pre-2011 Programs Completed in 2011",'7.  Persistence Report'!$J$27:$J$500,"&lt;&gt;Adjustment",'7.  Persistence Report'!$H$27:$H$500,"2013")</f>
        <v>0</v>
      </c>
      <c r="Y322" s="502"/>
      <c r="Z322" s="502">
        <v>1</v>
      </c>
      <c r="AA322" s="502">
        <v>1</v>
      </c>
      <c r="AB322" s="415"/>
      <c r="AC322" s="415"/>
      <c r="AD322" s="415"/>
      <c r="AE322" s="415"/>
      <c r="AF322" s="415"/>
      <c r="AG322" s="415"/>
      <c r="AH322" s="415"/>
      <c r="AI322" s="415"/>
      <c r="AJ322" s="415"/>
      <c r="AK322" s="415"/>
      <c r="AL322" s="415"/>
      <c r="AM322" s="296">
        <f>SUM(Y322:AL322)</f>
        <v>2</v>
      </c>
    </row>
    <row r="323" spans="1:39" s="283" customFormat="1" ht="15.5" outlineLevel="1">
      <c r="A323" s="508"/>
      <c r="B323" s="315" t="s">
        <v>249</v>
      </c>
      <c r="C323" s="291" t="s">
        <v>163</v>
      </c>
      <c r="D323" s="295">
        <f>SUMIFS('7.  Persistence Report'!AS$27:AS$500,'7.  Persistence Report'!$D$27:$D$500,$B322,'7.  Persistence Report'!$C$27:$C$500,"&lt;&gt;Pre-2011 Programs Completed in 2011",'7.  Persistence Report'!$J$27:$J$500,"Adjustment",'7.  Persistence Report'!$H$27:$H$500,"2013")</f>
        <v>0</v>
      </c>
      <c r="E323" s="295">
        <f>SUMIFS('7.  Persistence Report'!AT$27:AT$500,'7.  Persistence Report'!$D$27:$D$500,$B322,'7.  Persistence Report'!$C$27:$C$500,"&lt;&gt;Pre-2011 Programs Completed in 2011",'7.  Persistence Report'!$J$27:$J$500,"Adjustment",'7.  Persistence Report'!$H$27:$H$500,"2013")</f>
        <v>0</v>
      </c>
      <c r="F323" s="295">
        <f>SUMIFS('7.  Persistence Report'!AU$27:AU$500,'7.  Persistence Report'!$D$27:$D$500,$B322,'7.  Persistence Report'!$C$27:$C$500,"&lt;&gt;Pre-2011 Programs Completed in 2011",'7.  Persistence Report'!$J$27:$J$500,"Adjustment",'7.  Persistence Report'!$H$27:$H$500,"2013")</f>
        <v>0</v>
      </c>
      <c r="G323" s="295">
        <f>SUMIFS('7.  Persistence Report'!AV$27:AV$500,'7.  Persistence Report'!$D$27:$D$500,$B322,'7.  Persistence Report'!$C$27:$C$500,"&lt;&gt;Pre-2011 Programs Completed in 2011",'7.  Persistence Report'!$J$27:$J$500,"Adjustment",'7.  Persistence Report'!$H$27:$H$500,"2013")</f>
        <v>0</v>
      </c>
      <c r="H323" s="295">
        <f>SUMIFS('7.  Persistence Report'!AW$27:AW$500,'7.  Persistence Report'!$D$27:$D$500,$B322,'7.  Persistence Report'!$C$27:$C$500,"&lt;&gt;Pre-2011 Programs Completed in 2011",'7.  Persistence Report'!$J$27:$J$500,"Adjustment",'7.  Persistence Report'!$H$27:$H$500,"2013")</f>
        <v>0</v>
      </c>
      <c r="I323" s="295">
        <f>SUMIFS('7.  Persistence Report'!AX$27:AX$500,'7.  Persistence Report'!$D$27:$D$500,$B322,'7.  Persistence Report'!$C$27:$C$500,"&lt;&gt;Pre-2011 Programs Completed in 2011",'7.  Persistence Report'!$J$27:$J$500,"Adjustment",'7.  Persistence Report'!$H$27:$H$500,"2013")</f>
        <v>0</v>
      </c>
      <c r="J323" s="295">
        <f>SUMIFS('7.  Persistence Report'!AY$27:AY$500,'7.  Persistence Report'!$D$27:$D$500,$B322,'7.  Persistence Report'!$C$27:$C$500,"&lt;&gt;Pre-2011 Programs Completed in 2011",'7.  Persistence Report'!$J$27:$J$500,"Adjustment",'7.  Persistence Report'!$H$27:$H$500,"2013")</f>
        <v>0</v>
      </c>
      <c r="K323" s="295">
        <f>SUMIFS('7.  Persistence Report'!AZ$27:AZ$500,'7.  Persistence Report'!$D$27:$D$500,$B322,'7.  Persistence Report'!$C$27:$C$500,"&lt;&gt;Pre-2011 Programs Completed in 2011",'7.  Persistence Report'!$J$27:$J$500,"Adjustment",'7.  Persistence Report'!$H$27:$H$500,"2013")</f>
        <v>0</v>
      </c>
      <c r="L323" s="295">
        <f>SUMIFS('7.  Persistence Report'!BA$27:BA$500,'7.  Persistence Report'!$D$27:$D$500,$B322,'7.  Persistence Report'!$C$27:$C$500,"&lt;&gt;Pre-2011 Programs Completed in 2011",'7.  Persistence Report'!$J$27:$J$500,"Adjustment",'7.  Persistence Report'!$H$27:$H$500,"2013")</f>
        <v>0</v>
      </c>
      <c r="M323" s="295">
        <f>SUMIFS('7.  Persistence Report'!BB$27:BB$500,'7.  Persistence Report'!$D$27:$D$500,$B322,'7.  Persistence Report'!$C$27:$C$500,"&lt;&gt;Pre-2011 Programs Completed in 2011",'7.  Persistence Report'!$J$27:$J$500,"Adjustment",'7.  Persistence Report'!$H$27:$H$500,"2013")</f>
        <v>0</v>
      </c>
      <c r="N323" s="291"/>
      <c r="O323" s="295">
        <f>SUMIFS('7.  Persistence Report'!N$27:N$500,'7.  Persistence Report'!$D$27:$D$500,$B322,'7.  Persistence Report'!$C$27:$C$500,"&lt;&gt;Pre-2011 Programs Completed in 2011",'7.  Persistence Report'!$J$27:$J$500,"Adjustment",'7.  Persistence Report'!$H$27:$H$500,"2013")</f>
        <v>0</v>
      </c>
      <c r="P323" s="295">
        <f>SUMIFS('7.  Persistence Report'!O$27:O$500,'7.  Persistence Report'!$D$27:$D$500,$B322,'7.  Persistence Report'!$C$27:$C$500,"&lt;&gt;Pre-2011 Programs Completed in 2011",'7.  Persistence Report'!$J$27:$J$500,"Adjustment",'7.  Persistence Report'!$H$27:$H$500,"2013")</f>
        <v>0</v>
      </c>
      <c r="Q323" s="295">
        <f>SUMIFS('7.  Persistence Report'!P$27:P$500,'7.  Persistence Report'!$D$27:$D$500,$B322,'7.  Persistence Report'!$C$27:$C$500,"&lt;&gt;Pre-2011 Programs Completed in 2011",'7.  Persistence Report'!$J$27:$J$500,"Adjustment",'7.  Persistence Report'!$H$27:$H$500,"2013")</f>
        <v>0</v>
      </c>
      <c r="R323" s="295">
        <f>SUMIFS('7.  Persistence Report'!Q$27:Q$500,'7.  Persistence Report'!$D$27:$D$500,$B322,'7.  Persistence Report'!$C$27:$C$500,"&lt;&gt;Pre-2011 Programs Completed in 2011",'7.  Persistence Report'!$J$27:$J$500,"Adjustment",'7.  Persistence Report'!$H$27:$H$500,"2013")</f>
        <v>0</v>
      </c>
      <c r="S323" s="295">
        <f>SUMIFS('7.  Persistence Report'!R$27:R$500,'7.  Persistence Report'!$D$27:$D$500,$B322,'7.  Persistence Report'!$C$27:$C$500,"&lt;&gt;Pre-2011 Programs Completed in 2011",'7.  Persistence Report'!$J$27:$J$500,"Adjustment",'7.  Persistence Report'!$H$27:$H$500,"2013")</f>
        <v>0</v>
      </c>
      <c r="T323" s="295">
        <f>SUMIFS('7.  Persistence Report'!S$27:S$500,'7.  Persistence Report'!$D$27:$D$500,$B322,'7.  Persistence Report'!$C$27:$C$500,"&lt;&gt;Pre-2011 Programs Completed in 2011",'7.  Persistence Report'!$J$27:$J$500,"Adjustment",'7.  Persistence Report'!$H$27:$H$500,"2013")</f>
        <v>0</v>
      </c>
      <c r="U323" s="295">
        <f>SUMIFS('7.  Persistence Report'!T$27:T$500,'7.  Persistence Report'!$D$27:$D$500,$B322,'7.  Persistence Report'!$C$27:$C$500,"&lt;&gt;Pre-2011 Programs Completed in 2011",'7.  Persistence Report'!$J$27:$J$500,"Adjustment",'7.  Persistence Report'!$H$27:$H$500,"2013")</f>
        <v>0</v>
      </c>
      <c r="V323" s="295">
        <f>SUMIFS('7.  Persistence Report'!U$27:U$500,'7.  Persistence Report'!$D$27:$D$500,$B322,'7.  Persistence Report'!$C$27:$C$500,"&lt;&gt;Pre-2011 Programs Completed in 2011",'7.  Persistence Report'!$J$27:$J$500,"Adjustment",'7.  Persistence Report'!$H$27:$H$500,"2013")</f>
        <v>0</v>
      </c>
      <c r="W323" s="295">
        <f>SUMIFS('7.  Persistence Report'!V$27:V$500,'7.  Persistence Report'!$D$27:$D$500,$B322,'7.  Persistence Report'!$C$27:$C$500,"&lt;&gt;Pre-2011 Programs Completed in 2011",'7.  Persistence Report'!$J$27:$J$500,"Adjustment",'7.  Persistence Report'!$H$27:$H$500,"2013")</f>
        <v>0</v>
      </c>
      <c r="X323" s="295">
        <f>SUMIFS('7.  Persistence Report'!W$27:W$500,'7.  Persistence Report'!$D$27:$D$500,$B322,'7.  Persistence Report'!$C$27:$C$500,"&lt;&gt;Pre-2011 Programs Completed in 2011",'7.  Persistence Report'!$J$27:$J$500,"Adjustment",'7.  Persistence Report'!$H$27:$H$500,"2013")</f>
        <v>0</v>
      </c>
      <c r="Y323" s="411">
        <f>Y322</f>
        <v>0</v>
      </c>
      <c r="Z323" s="411">
        <f>Z322</f>
        <v>1</v>
      </c>
      <c r="AA323" s="411">
        <f t="shared" ref="AA323:AL323" si="153">AA322</f>
        <v>1</v>
      </c>
      <c r="AB323" s="411">
        <f t="shared" si="153"/>
        <v>0</v>
      </c>
      <c r="AC323" s="411">
        <f t="shared" si="153"/>
        <v>0</v>
      </c>
      <c r="AD323" s="411">
        <f t="shared" si="153"/>
        <v>0</v>
      </c>
      <c r="AE323" s="411">
        <f t="shared" si="153"/>
        <v>0</v>
      </c>
      <c r="AF323" s="411">
        <f t="shared" si="153"/>
        <v>0</v>
      </c>
      <c r="AG323" s="411">
        <f t="shared" si="153"/>
        <v>0</v>
      </c>
      <c r="AH323" s="411">
        <f t="shared" si="153"/>
        <v>0</v>
      </c>
      <c r="AI323" s="411">
        <f t="shared" si="153"/>
        <v>0</v>
      </c>
      <c r="AJ323" s="411">
        <f t="shared" si="153"/>
        <v>0</v>
      </c>
      <c r="AK323" s="411">
        <f t="shared" si="153"/>
        <v>0</v>
      </c>
      <c r="AL323" s="411">
        <f t="shared" si="153"/>
        <v>0</v>
      </c>
      <c r="AM323" s="311"/>
    </row>
    <row r="324" spans="1:39" s="283" customFormat="1" ht="15.5" outlineLevel="1">
      <c r="A324" s="508"/>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1" outlineLevel="1">
      <c r="A325" s="508">
        <v>16</v>
      </c>
      <c r="B325" s="314" t="s">
        <v>487</v>
      </c>
      <c r="C325" s="291" t="s">
        <v>25</v>
      </c>
      <c r="D325" s="295">
        <f>SUMIFS('7.  Persistence Report'!AS$27:AS$500,'7.  Persistence Report'!$D$27:$D$500,$B325,'7.  Persistence Report'!$C$27:$C$500,"&lt;&gt;Pre-2011 Programs Completed in 2011",'7.  Persistence Report'!$J$27:$J$500,"&lt;&gt;Adjustment",'7.  Persistence Report'!$H$27:$H$500,"2013")</f>
        <v>0</v>
      </c>
      <c r="E325" s="295">
        <f>SUMIFS('7.  Persistence Report'!AT$27:AT$500,'7.  Persistence Report'!$D$27:$D$500,$B325,'7.  Persistence Report'!$C$27:$C$500,"&lt;&gt;Pre-2011 Programs Completed in 2011",'7.  Persistence Report'!$J$27:$J$500,"&lt;&gt;Adjustment",'7.  Persistence Report'!$H$27:$H$500,"2013")</f>
        <v>0</v>
      </c>
      <c r="F325" s="295">
        <f>SUMIFS('7.  Persistence Report'!AU$27:AU$500,'7.  Persistence Report'!$D$27:$D$500,$B325,'7.  Persistence Report'!$C$27:$C$500,"&lt;&gt;Pre-2011 Programs Completed in 2011",'7.  Persistence Report'!$J$27:$J$500,"&lt;&gt;Adjustment",'7.  Persistence Report'!$H$27:$H$500,"2013")</f>
        <v>0</v>
      </c>
      <c r="G325" s="295">
        <f>SUMIFS('7.  Persistence Report'!AV$27:AV$500,'7.  Persistence Report'!$D$27:$D$500,$B325,'7.  Persistence Report'!$C$27:$C$500,"&lt;&gt;Pre-2011 Programs Completed in 2011",'7.  Persistence Report'!$J$27:$J$500,"&lt;&gt;Adjustment",'7.  Persistence Report'!$H$27:$H$500,"2013")</f>
        <v>0</v>
      </c>
      <c r="H325" s="295">
        <f>SUMIFS('7.  Persistence Report'!AW$27:AW$500,'7.  Persistence Report'!$D$27:$D$500,$B325,'7.  Persistence Report'!$C$27:$C$500,"&lt;&gt;Pre-2011 Programs Completed in 2011",'7.  Persistence Report'!$J$27:$J$500,"&lt;&gt;Adjustment",'7.  Persistence Report'!$H$27:$H$500,"2013")</f>
        <v>0</v>
      </c>
      <c r="I325" s="295">
        <f>SUMIFS('7.  Persistence Report'!AX$27:AX$500,'7.  Persistence Report'!$D$27:$D$500,$B325,'7.  Persistence Report'!$C$27:$C$500,"&lt;&gt;Pre-2011 Programs Completed in 2011",'7.  Persistence Report'!$J$27:$J$500,"&lt;&gt;Adjustment",'7.  Persistence Report'!$H$27:$H$500,"2013")</f>
        <v>0</v>
      </c>
      <c r="J325" s="295">
        <f>SUMIFS('7.  Persistence Report'!AY$27:AY$500,'7.  Persistence Report'!$D$27:$D$500,$B325,'7.  Persistence Report'!$C$27:$C$500,"&lt;&gt;Pre-2011 Programs Completed in 2011",'7.  Persistence Report'!$J$27:$J$500,"&lt;&gt;Adjustment",'7.  Persistence Report'!$H$27:$H$500,"2013")</f>
        <v>0</v>
      </c>
      <c r="K325" s="295">
        <f>SUMIFS('7.  Persistence Report'!AZ$27:AZ$500,'7.  Persistence Report'!$D$27:$D$500,$B325,'7.  Persistence Report'!$C$27:$C$500,"&lt;&gt;Pre-2011 Programs Completed in 2011",'7.  Persistence Report'!$J$27:$J$500,"&lt;&gt;Adjustment",'7.  Persistence Report'!$H$27:$H$500,"2013")</f>
        <v>0</v>
      </c>
      <c r="L325" s="295">
        <f>SUMIFS('7.  Persistence Report'!BA$27:BA$500,'7.  Persistence Report'!$D$27:$D$500,$B325,'7.  Persistence Report'!$C$27:$C$500,"&lt;&gt;Pre-2011 Programs Completed in 2011",'7.  Persistence Report'!$J$27:$J$500,"&lt;&gt;Adjustment",'7.  Persistence Report'!$H$27:$H$500,"2013")</f>
        <v>0</v>
      </c>
      <c r="M325" s="295">
        <f>SUMIFS('7.  Persistence Report'!BB$27:BB$500,'7.  Persistence Report'!$D$27:$D$500,$B325,'7.  Persistence Report'!$C$27:$C$500,"&lt;&gt;Pre-2011 Programs Completed in 2011",'7.  Persistence Report'!$J$27:$J$500,"&lt;&gt;Adjustment",'7.  Persistence Report'!$H$27:$H$500,"2013")</f>
        <v>0</v>
      </c>
      <c r="N325" s="291"/>
      <c r="O325" s="295">
        <f>SUMIFS('7.  Persistence Report'!N$27:N$500,'7.  Persistence Report'!$D$27:$D$500,$B325,'7.  Persistence Report'!$C$27:$C$500,"&lt;&gt;Pre-2011 Programs Completed in 2011",'7.  Persistence Report'!$J$27:$J$500,"&lt;&gt;Adjustment",'7.  Persistence Report'!$H$27:$H$500,"2013")</f>
        <v>0</v>
      </c>
      <c r="P325" s="295">
        <f>SUMIFS('7.  Persistence Report'!O$27:O$500,'7.  Persistence Report'!$D$27:$D$500,$B325,'7.  Persistence Report'!$C$27:$C$500,"&lt;&gt;Pre-2011 Programs Completed in 2011",'7.  Persistence Report'!$J$27:$J$500,"&lt;&gt;Adjustment",'7.  Persistence Report'!$H$27:$H$500,"2013")</f>
        <v>0</v>
      </c>
      <c r="Q325" s="295">
        <f>SUMIFS('7.  Persistence Report'!P$27:P$500,'7.  Persistence Report'!$D$27:$D$500,$B325,'7.  Persistence Report'!$C$27:$C$500,"&lt;&gt;Pre-2011 Programs Completed in 2011",'7.  Persistence Report'!$J$27:$J$500,"&lt;&gt;Adjustment",'7.  Persistence Report'!$H$27:$H$500,"2013")</f>
        <v>0</v>
      </c>
      <c r="R325" s="295">
        <f>SUMIFS('7.  Persistence Report'!Q$27:Q$500,'7.  Persistence Report'!$D$27:$D$500,$B325,'7.  Persistence Report'!$C$27:$C$500,"&lt;&gt;Pre-2011 Programs Completed in 2011",'7.  Persistence Report'!$J$27:$J$500,"&lt;&gt;Adjustment",'7.  Persistence Report'!$H$27:$H$500,"2013")</f>
        <v>0</v>
      </c>
      <c r="S325" s="295">
        <f>SUMIFS('7.  Persistence Report'!R$27:R$500,'7.  Persistence Report'!$D$27:$D$500,$B325,'7.  Persistence Report'!$C$27:$C$500,"&lt;&gt;Pre-2011 Programs Completed in 2011",'7.  Persistence Report'!$J$27:$J$500,"&lt;&gt;Adjustment",'7.  Persistence Report'!$H$27:$H$500,"2013")</f>
        <v>0</v>
      </c>
      <c r="T325" s="295">
        <f>SUMIFS('7.  Persistence Report'!S$27:S$500,'7.  Persistence Report'!$D$27:$D$500,$B325,'7.  Persistence Report'!$C$27:$C$500,"&lt;&gt;Pre-2011 Programs Completed in 2011",'7.  Persistence Report'!$J$27:$J$500,"&lt;&gt;Adjustment",'7.  Persistence Report'!$H$27:$H$500,"2013")</f>
        <v>0</v>
      </c>
      <c r="U325" s="295">
        <f>SUMIFS('7.  Persistence Report'!T$27:T$500,'7.  Persistence Report'!$D$27:$D$500,$B325,'7.  Persistence Report'!$C$27:$C$500,"&lt;&gt;Pre-2011 Programs Completed in 2011",'7.  Persistence Report'!$J$27:$J$500,"&lt;&gt;Adjustment",'7.  Persistence Report'!$H$27:$H$500,"2013")</f>
        <v>0</v>
      </c>
      <c r="V325" s="295">
        <f>SUMIFS('7.  Persistence Report'!U$27:U$500,'7.  Persistence Report'!$D$27:$D$500,$B325,'7.  Persistence Report'!$C$27:$C$500,"&lt;&gt;Pre-2011 Programs Completed in 2011",'7.  Persistence Report'!$J$27:$J$500,"&lt;&gt;Adjustment",'7.  Persistence Report'!$H$27:$H$500,"2013")</f>
        <v>0</v>
      </c>
      <c r="W325" s="295">
        <f>SUMIFS('7.  Persistence Report'!V$27:V$500,'7.  Persistence Report'!$D$27:$D$500,$B325,'7.  Persistence Report'!$C$27:$C$500,"&lt;&gt;Pre-2011 Programs Completed in 2011",'7.  Persistence Report'!$J$27:$J$500,"&lt;&gt;Adjustment",'7.  Persistence Report'!$H$27:$H$500,"2013")</f>
        <v>0</v>
      </c>
      <c r="X325" s="295">
        <f>SUMIFS('7.  Persistence Report'!W$27:W$500,'7.  Persistence Report'!$D$27:$D$500,$B325,'7.  Persistence Report'!$C$27:$C$500,"&lt;&gt;Pre-2011 Programs Completed in 2011",'7.  Persistence Report'!$J$27:$J$500,"&lt;&gt;Adjustment",'7.  Persistence Report'!$H$27:$H$500,"2013")</f>
        <v>0</v>
      </c>
      <c r="Y325" s="502"/>
      <c r="Z325" s="502">
        <v>1</v>
      </c>
      <c r="AA325" s="502">
        <v>1</v>
      </c>
      <c r="AB325" s="415"/>
      <c r="AC325" s="415"/>
      <c r="AD325" s="415"/>
      <c r="AE325" s="415"/>
      <c r="AF325" s="415"/>
      <c r="AG325" s="415"/>
      <c r="AH325" s="415"/>
      <c r="AI325" s="415"/>
      <c r="AJ325" s="415"/>
      <c r="AK325" s="415"/>
      <c r="AL325" s="415"/>
      <c r="AM325" s="296">
        <f>SUM(Y325:AL325)</f>
        <v>2</v>
      </c>
    </row>
    <row r="326" spans="1:39" s="283" customFormat="1" ht="15.5" outlineLevel="1">
      <c r="A326" s="508"/>
      <c r="B326" s="315" t="s">
        <v>249</v>
      </c>
      <c r="C326" s="291" t="s">
        <v>163</v>
      </c>
      <c r="D326" s="295">
        <f>SUMIFS('7.  Persistence Report'!AS$27:AS$500,'7.  Persistence Report'!$D$27:$D$500,$B325,'7.  Persistence Report'!$C$27:$C$500,"&lt;&gt;Pre-2011 Programs Completed in 2011",'7.  Persistence Report'!$J$27:$J$500,"Adjustment",'7.  Persistence Report'!$H$27:$H$500,"2013")</f>
        <v>0</v>
      </c>
      <c r="E326" s="295">
        <f>SUMIFS('7.  Persistence Report'!AT$27:AT$500,'7.  Persistence Report'!$D$27:$D$500,$B325,'7.  Persistence Report'!$C$27:$C$500,"&lt;&gt;Pre-2011 Programs Completed in 2011",'7.  Persistence Report'!$J$27:$J$500,"Adjustment",'7.  Persistence Report'!$H$27:$H$500,"2013")</f>
        <v>0</v>
      </c>
      <c r="F326" s="295">
        <f>SUMIFS('7.  Persistence Report'!AU$27:AU$500,'7.  Persistence Report'!$D$27:$D$500,$B325,'7.  Persistence Report'!$C$27:$C$500,"&lt;&gt;Pre-2011 Programs Completed in 2011",'7.  Persistence Report'!$J$27:$J$500,"Adjustment",'7.  Persistence Report'!$H$27:$H$500,"2013")</f>
        <v>0</v>
      </c>
      <c r="G326" s="295">
        <f>SUMIFS('7.  Persistence Report'!AV$27:AV$500,'7.  Persistence Report'!$D$27:$D$500,$B325,'7.  Persistence Report'!$C$27:$C$500,"&lt;&gt;Pre-2011 Programs Completed in 2011",'7.  Persistence Report'!$J$27:$J$500,"Adjustment",'7.  Persistence Report'!$H$27:$H$500,"2013")</f>
        <v>0</v>
      </c>
      <c r="H326" s="295">
        <f>SUMIFS('7.  Persistence Report'!AW$27:AW$500,'7.  Persistence Report'!$D$27:$D$500,$B325,'7.  Persistence Report'!$C$27:$C$500,"&lt;&gt;Pre-2011 Programs Completed in 2011",'7.  Persistence Report'!$J$27:$J$500,"Adjustment",'7.  Persistence Report'!$H$27:$H$500,"2013")</f>
        <v>0</v>
      </c>
      <c r="I326" s="295">
        <f>SUMIFS('7.  Persistence Report'!AX$27:AX$500,'7.  Persistence Report'!$D$27:$D$500,$B325,'7.  Persistence Report'!$C$27:$C$500,"&lt;&gt;Pre-2011 Programs Completed in 2011",'7.  Persistence Report'!$J$27:$J$500,"Adjustment",'7.  Persistence Report'!$H$27:$H$500,"2013")</f>
        <v>0</v>
      </c>
      <c r="J326" s="295">
        <f>SUMIFS('7.  Persistence Report'!AY$27:AY$500,'7.  Persistence Report'!$D$27:$D$500,$B325,'7.  Persistence Report'!$C$27:$C$500,"&lt;&gt;Pre-2011 Programs Completed in 2011",'7.  Persistence Report'!$J$27:$J$500,"Adjustment",'7.  Persistence Report'!$H$27:$H$500,"2013")</f>
        <v>0</v>
      </c>
      <c r="K326" s="295">
        <f>SUMIFS('7.  Persistence Report'!AZ$27:AZ$500,'7.  Persistence Report'!$D$27:$D$500,$B325,'7.  Persistence Report'!$C$27:$C$500,"&lt;&gt;Pre-2011 Programs Completed in 2011",'7.  Persistence Report'!$J$27:$J$500,"Adjustment",'7.  Persistence Report'!$H$27:$H$500,"2013")</f>
        <v>0</v>
      </c>
      <c r="L326" s="295">
        <f>SUMIFS('7.  Persistence Report'!BA$27:BA$500,'7.  Persistence Report'!$D$27:$D$500,$B325,'7.  Persistence Report'!$C$27:$C$500,"&lt;&gt;Pre-2011 Programs Completed in 2011",'7.  Persistence Report'!$J$27:$J$500,"Adjustment",'7.  Persistence Report'!$H$27:$H$500,"2013")</f>
        <v>0</v>
      </c>
      <c r="M326" s="295">
        <f>SUMIFS('7.  Persistence Report'!BB$27:BB$500,'7.  Persistence Report'!$D$27:$D$500,$B325,'7.  Persistence Report'!$C$27:$C$500,"&lt;&gt;Pre-2011 Programs Completed in 2011",'7.  Persistence Report'!$J$27:$J$500,"Adjustment",'7.  Persistence Report'!$H$27:$H$500,"2013")</f>
        <v>0</v>
      </c>
      <c r="N326" s="291"/>
      <c r="O326" s="295">
        <f>SUMIFS('7.  Persistence Report'!N$27:N$500,'7.  Persistence Report'!$D$27:$D$500,$B325,'7.  Persistence Report'!$C$27:$C$500,"&lt;&gt;Pre-2011 Programs Completed in 2011",'7.  Persistence Report'!$J$27:$J$500,"Adjustment",'7.  Persistence Report'!$H$27:$H$500,"2013")</f>
        <v>0</v>
      </c>
      <c r="P326" s="295">
        <f>SUMIFS('7.  Persistence Report'!O$27:O$500,'7.  Persistence Report'!$D$27:$D$500,$B325,'7.  Persistence Report'!$C$27:$C$500,"&lt;&gt;Pre-2011 Programs Completed in 2011",'7.  Persistence Report'!$J$27:$J$500,"Adjustment",'7.  Persistence Report'!$H$27:$H$500,"2013")</f>
        <v>0</v>
      </c>
      <c r="Q326" s="295">
        <f>SUMIFS('7.  Persistence Report'!P$27:P$500,'7.  Persistence Report'!$D$27:$D$500,$B325,'7.  Persistence Report'!$C$27:$C$500,"&lt;&gt;Pre-2011 Programs Completed in 2011",'7.  Persistence Report'!$J$27:$J$500,"Adjustment",'7.  Persistence Report'!$H$27:$H$500,"2013")</f>
        <v>0</v>
      </c>
      <c r="R326" s="295">
        <f>SUMIFS('7.  Persistence Report'!Q$27:Q$500,'7.  Persistence Report'!$D$27:$D$500,$B325,'7.  Persistence Report'!$C$27:$C$500,"&lt;&gt;Pre-2011 Programs Completed in 2011",'7.  Persistence Report'!$J$27:$J$500,"Adjustment",'7.  Persistence Report'!$H$27:$H$500,"2013")</f>
        <v>0</v>
      </c>
      <c r="S326" s="295">
        <f>SUMIFS('7.  Persistence Report'!R$27:R$500,'7.  Persistence Report'!$D$27:$D$500,$B325,'7.  Persistence Report'!$C$27:$C$500,"&lt;&gt;Pre-2011 Programs Completed in 2011",'7.  Persistence Report'!$J$27:$J$500,"Adjustment",'7.  Persistence Report'!$H$27:$H$500,"2013")</f>
        <v>0</v>
      </c>
      <c r="T326" s="295">
        <f>SUMIFS('7.  Persistence Report'!S$27:S$500,'7.  Persistence Report'!$D$27:$D$500,$B325,'7.  Persistence Report'!$C$27:$C$500,"&lt;&gt;Pre-2011 Programs Completed in 2011",'7.  Persistence Report'!$J$27:$J$500,"Adjustment",'7.  Persistence Report'!$H$27:$H$500,"2013")</f>
        <v>0</v>
      </c>
      <c r="U326" s="295">
        <f>SUMIFS('7.  Persistence Report'!T$27:T$500,'7.  Persistence Report'!$D$27:$D$500,$B325,'7.  Persistence Report'!$C$27:$C$500,"&lt;&gt;Pre-2011 Programs Completed in 2011",'7.  Persistence Report'!$J$27:$J$500,"Adjustment",'7.  Persistence Report'!$H$27:$H$500,"2013")</f>
        <v>0</v>
      </c>
      <c r="V326" s="295">
        <f>SUMIFS('7.  Persistence Report'!U$27:U$500,'7.  Persistence Report'!$D$27:$D$500,$B325,'7.  Persistence Report'!$C$27:$C$500,"&lt;&gt;Pre-2011 Programs Completed in 2011",'7.  Persistence Report'!$J$27:$J$500,"Adjustment",'7.  Persistence Report'!$H$27:$H$500,"2013")</f>
        <v>0</v>
      </c>
      <c r="W326" s="295">
        <f>SUMIFS('7.  Persistence Report'!V$27:V$500,'7.  Persistence Report'!$D$27:$D$500,$B325,'7.  Persistence Report'!$C$27:$C$500,"&lt;&gt;Pre-2011 Programs Completed in 2011",'7.  Persistence Report'!$J$27:$J$500,"Adjustment",'7.  Persistence Report'!$H$27:$H$500,"2013")</f>
        <v>0</v>
      </c>
      <c r="X326" s="295">
        <f>SUMIFS('7.  Persistence Report'!W$27:W$500,'7.  Persistence Report'!$D$27:$D$500,$B325,'7.  Persistence Report'!$C$27:$C$500,"&lt;&gt;Pre-2011 Programs Completed in 2011",'7.  Persistence Report'!$J$27:$J$500,"Adjustment",'7.  Persistence Report'!$H$27:$H$500,"2013")</f>
        <v>0</v>
      </c>
      <c r="Y326" s="411">
        <f>Y325</f>
        <v>0</v>
      </c>
      <c r="Z326" s="411">
        <f>Z325</f>
        <v>1</v>
      </c>
      <c r="AA326" s="411">
        <f t="shared" ref="AA326:AL326" si="154">AA325</f>
        <v>1</v>
      </c>
      <c r="AB326" s="411">
        <f t="shared" si="154"/>
        <v>0</v>
      </c>
      <c r="AC326" s="411">
        <f t="shared" si="154"/>
        <v>0</v>
      </c>
      <c r="AD326" s="411">
        <f t="shared" si="154"/>
        <v>0</v>
      </c>
      <c r="AE326" s="411">
        <f t="shared" si="154"/>
        <v>0</v>
      </c>
      <c r="AF326" s="411">
        <f t="shared" si="154"/>
        <v>0</v>
      </c>
      <c r="AG326" s="411">
        <f t="shared" si="154"/>
        <v>0</v>
      </c>
      <c r="AH326" s="411">
        <f t="shared" si="154"/>
        <v>0</v>
      </c>
      <c r="AI326" s="411">
        <f t="shared" si="154"/>
        <v>0</v>
      </c>
      <c r="AJ326" s="411">
        <f t="shared" si="154"/>
        <v>0</v>
      </c>
      <c r="AK326" s="411">
        <f t="shared" si="154"/>
        <v>0</v>
      </c>
      <c r="AL326" s="411">
        <f t="shared" si="154"/>
        <v>0</v>
      </c>
      <c r="AM326" s="311"/>
    </row>
    <row r="327" spans="1:39" s="283" customFormat="1" ht="15.5" outlineLevel="1">
      <c r="A327" s="508"/>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5" outlineLevel="1">
      <c r="A328" s="508">
        <v>17</v>
      </c>
      <c r="B328" s="314" t="s">
        <v>9</v>
      </c>
      <c r="C328" s="291" t="s">
        <v>25</v>
      </c>
      <c r="D328" s="295">
        <f>SUMIFS('7.  Persistence Report'!AS$27:AS$500,'7.  Persistence Report'!$D$27:$D$500,$B328,'7.  Persistence Report'!$C$27:$C$500,"&lt;&gt;Pre-2011 Programs Completed in 2011",'7.  Persistence Report'!$J$27:$J$500,"&lt;&gt;Adjustment",'7.  Persistence Report'!$H$27:$H$500,"2013")</f>
        <v>0</v>
      </c>
      <c r="E328" s="295">
        <f>SUMIFS('7.  Persistence Report'!AT$27:AT$500,'7.  Persistence Report'!$D$27:$D$500,$B328,'7.  Persistence Report'!$C$27:$C$500,"&lt;&gt;Pre-2011 Programs Completed in 2011",'7.  Persistence Report'!$J$27:$J$500,"&lt;&gt;Adjustment",'7.  Persistence Report'!$H$27:$H$500,"2013")</f>
        <v>0</v>
      </c>
      <c r="F328" s="295">
        <f>SUMIFS('7.  Persistence Report'!AU$27:AU$500,'7.  Persistence Report'!$D$27:$D$500,$B328,'7.  Persistence Report'!$C$27:$C$500,"&lt;&gt;Pre-2011 Programs Completed in 2011",'7.  Persistence Report'!$J$27:$J$500,"&lt;&gt;Adjustment",'7.  Persistence Report'!$H$27:$H$500,"2013")</f>
        <v>0</v>
      </c>
      <c r="G328" s="295">
        <f>SUMIFS('7.  Persistence Report'!AV$27:AV$500,'7.  Persistence Report'!$D$27:$D$500,$B328,'7.  Persistence Report'!$C$27:$C$500,"&lt;&gt;Pre-2011 Programs Completed in 2011",'7.  Persistence Report'!$J$27:$J$500,"&lt;&gt;Adjustment",'7.  Persistence Report'!$H$27:$H$500,"2013")</f>
        <v>0</v>
      </c>
      <c r="H328" s="295">
        <f>SUMIFS('7.  Persistence Report'!AW$27:AW$500,'7.  Persistence Report'!$D$27:$D$500,$B328,'7.  Persistence Report'!$C$27:$C$500,"&lt;&gt;Pre-2011 Programs Completed in 2011",'7.  Persistence Report'!$J$27:$J$500,"&lt;&gt;Adjustment",'7.  Persistence Report'!$H$27:$H$500,"2013")</f>
        <v>0</v>
      </c>
      <c r="I328" s="295">
        <f>SUMIFS('7.  Persistence Report'!AX$27:AX$500,'7.  Persistence Report'!$D$27:$D$500,$B328,'7.  Persistence Report'!$C$27:$C$500,"&lt;&gt;Pre-2011 Programs Completed in 2011",'7.  Persistence Report'!$J$27:$J$500,"&lt;&gt;Adjustment",'7.  Persistence Report'!$H$27:$H$500,"2013")</f>
        <v>0</v>
      </c>
      <c r="J328" s="295">
        <f>SUMIFS('7.  Persistence Report'!AY$27:AY$500,'7.  Persistence Report'!$D$27:$D$500,$B328,'7.  Persistence Report'!$C$27:$C$500,"&lt;&gt;Pre-2011 Programs Completed in 2011",'7.  Persistence Report'!$J$27:$J$500,"&lt;&gt;Adjustment",'7.  Persistence Report'!$H$27:$H$500,"2013")</f>
        <v>0</v>
      </c>
      <c r="K328" s="295">
        <f>SUMIFS('7.  Persistence Report'!AZ$27:AZ$500,'7.  Persistence Report'!$D$27:$D$500,$B328,'7.  Persistence Report'!$C$27:$C$500,"&lt;&gt;Pre-2011 Programs Completed in 2011",'7.  Persistence Report'!$J$27:$J$500,"&lt;&gt;Adjustment",'7.  Persistence Report'!$H$27:$H$500,"2013")</f>
        <v>0</v>
      </c>
      <c r="L328" s="295">
        <f>SUMIFS('7.  Persistence Report'!BA$27:BA$500,'7.  Persistence Report'!$D$27:$D$500,$B328,'7.  Persistence Report'!$C$27:$C$500,"&lt;&gt;Pre-2011 Programs Completed in 2011",'7.  Persistence Report'!$J$27:$J$500,"&lt;&gt;Adjustment",'7.  Persistence Report'!$H$27:$H$500,"2013")</f>
        <v>0</v>
      </c>
      <c r="M328" s="295">
        <f>SUMIFS('7.  Persistence Report'!BB$27:BB$500,'7.  Persistence Report'!$D$27:$D$500,$B328,'7.  Persistence Report'!$C$27:$C$500,"&lt;&gt;Pre-2011 Programs Completed in 2011",'7.  Persistence Report'!$J$27:$J$500,"&lt;&gt;Adjustment",'7.  Persistence Report'!$H$27:$H$500,"2013")</f>
        <v>0</v>
      </c>
      <c r="N328" s="291"/>
      <c r="O328" s="295">
        <f>SUMIFS('7.  Persistence Report'!N$27:N$500,'7.  Persistence Report'!$D$27:$D$500,$B328,'7.  Persistence Report'!$C$27:$C$500,"&lt;&gt;Pre-2011 Programs Completed in 2011",'7.  Persistence Report'!$J$27:$J$500,"&lt;&gt;Adjustment",'7.  Persistence Report'!$H$27:$H$500,"2013")</f>
        <v>0</v>
      </c>
      <c r="P328" s="295">
        <f>SUMIFS('7.  Persistence Report'!O$27:O$500,'7.  Persistence Report'!$D$27:$D$500,$B328,'7.  Persistence Report'!$C$27:$C$500,"&lt;&gt;Pre-2011 Programs Completed in 2011",'7.  Persistence Report'!$J$27:$J$500,"&lt;&gt;Adjustment",'7.  Persistence Report'!$H$27:$H$500,"2013")</f>
        <v>0</v>
      </c>
      <c r="Q328" s="295">
        <f>SUMIFS('7.  Persistence Report'!P$27:P$500,'7.  Persistence Report'!$D$27:$D$500,$B328,'7.  Persistence Report'!$C$27:$C$500,"&lt;&gt;Pre-2011 Programs Completed in 2011",'7.  Persistence Report'!$J$27:$J$500,"&lt;&gt;Adjustment",'7.  Persistence Report'!$H$27:$H$500,"2013")</f>
        <v>0</v>
      </c>
      <c r="R328" s="295">
        <f>SUMIFS('7.  Persistence Report'!Q$27:Q$500,'7.  Persistence Report'!$D$27:$D$500,$B328,'7.  Persistence Report'!$C$27:$C$500,"&lt;&gt;Pre-2011 Programs Completed in 2011",'7.  Persistence Report'!$J$27:$J$500,"&lt;&gt;Adjustment",'7.  Persistence Report'!$H$27:$H$500,"2013")</f>
        <v>0</v>
      </c>
      <c r="S328" s="295">
        <f>SUMIFS('7.  Persistence Report'!R$27:R$500,'7.  Persistence Report'!$D$27:$D$500,$B328,'7.  Persistence Report'!$C$27:$C$500,"&lt;&gt;Pre-2011 Programs Completed in 2011",'7.  Persistence Report'!$J$27:$J$500,"&lt;&gt;Adjustment",'7.  Persistence Report'!$H$27:$H$500,"2013")</f>
        <v>0</v>
      </c>
      <c r="T328" s="295">
        <f>SUMIFS('7.  Persistence Report'!S$27:S$500,'7.  Persistence Report'!$D$27:$D$500,$B328,'7.  Persistence Report'!$C$27:$C$500,"&lt;&gt;Pre-2011 Programs Completed in 2011",'7.  Persistence Report'!$J$27:$J$500,"&lt;&gt;Adjustment",'7.  Persistence Report'!$H$27:$H$500,"2013")</f>
        <v>0</v>
      </c>
      <c r="U328" s="295">
        <f>SUMIFS('7.  Persistence Report'!T$27:T$500,'7.  Persistence Report'!$D$27:$D$500,$B328,'7.  Persistence Report'!$C$27:$C$500,"&lt;&gt;Pre-2011 Programs Completed in 2011",'7.  Persistence Report'!$J$27:$J$500,"&lt;&gt;Adjustment",'7.  Persistence Report'!$H$27:$H$500,"2013")</f>
        <v>0</v>
      </c>
      <c r="V328" s="295">
        <f>SUMIFS('7.  Persistence Report'!U$27:U$500,'7.  Persistence Report'!$D$27:$D$500,$B328,'7.  Persistence Report'!$C$27:$C$500,"&lt;&gt;Pre-2011 Programs Completed in 2011",'7.  Persistence Report'!$J$27:$J$500,"&lt;&gt;Adjustment",'7.  Persistence Report'!$H$27:$H$500,"2013")</f>
        <v>0</v>
      </c>
      <c r="W328" s="295">
        <f>SUMIFS('7.  Persistence Report'!V$27:V$500,'7.  Persistence Report'!$D$27:$D$500,$B328,'7.  Persistence Report'!$C$27:$C$500,"&lt;&gt;Pre-2011 Programs Completed in 2011",'7.  Persistence Report'!$J$27:$J$500,"&lt;&gt;Adjustment",'7.  Persistence Report'!$H$27:$H$500,"2013")</f>
        <v>0</v>
      </c>
      <c r="X328" s="295">
        <f>SUMIFS('7.  Persistence Report'!W$27:W$500,'7.  Persistence Report'!$D$27:$D$500,$B328,'7.  Persistence Report'!$C$27:$C$500,"&lt;&gt;Pre-2011 Programs Completed in 2011",'7.  Persistence Report'!$J$27:$J$500,"&lt;&gt;Adjustment",'7.  Persistence Report'!$H$27:$H$500,"2013")</f>
        <v>0</v>
      </c>
      <c r="Y328" s="415"/>
      <c r="Z328" s="415"/>
      <c r="AA328" s="415"/>
      <c r="AB328" s="415"/>
      <c r="AC328" s="415"/>
      <c r="AD328" s="415"/>
      <c r="AE328" s="415"/>
      <c r="AF328" s="415"/>
      <c r="AG328" s="415"/>
      <c r="AH328" s="415"/>
      <c r="AI328" s="415"/>
      <c r="AJ328" s="415"/>
      <c r="AK328" s="415"/>
      <c r="AL328" s="415"/>
      <c r="AM328" s="296">
        <f>SUM(Y328:AL328)</f>
        <v>0</v>
      </c>
    </row>
    <row r="329" spans="1:39" ht="15.5" outlineLevel="1">
      <c r="B329" s="294" t="s">
        <v>249</v>
      </c>
      <c r="C329" s="291" t="s">
        <v>163</v>
      </c>
      <c r="D329" s="295">
        <f>SUMIFS('7.  Persistence Report'!AS$27:AS$500,'7.  Persistence Report'!$D$27:$D$500,$B328,'7.  Persistence Report'!$C$27:$C$500,"&lt;&gt;Pre-2011 Programs Completed in 2011",'7.  Persistence Report'!$J$27:$J$500,"Adjustment",'7.  Persistence Report'!$H$27:$H$500,"2013")</f>
        <v>0</v>
      </c>
      <c r="E329" s="295">
        <f>SUMIFS('7.  Persistence Report'!AT$27:AT$500,'7.  Persistence Report'!$D$27:$D$500,$B328,'7.  Persistence Report'!$C$27:$C$500,"&lt;&gt;Pre-2011 Programs Completed in 2011",'7.  Persistence Report'!$J$27:$J$500,"Adjustment",'7.  Persistence Report'!$H$27:$H$500,"2013")</f>
        <v>0</v>
      </c>
      <c r="F329" s="295">
        <f>SUMIFS('7.  Persistence Report'!AU$27:AU$500,'7.  Persistence Report'!$D$27:$D$500,$B328,'7.  Persistence Report'!$C$27:$C$500,"&lt;&gt;Pre-2011 Programs Completed in 2011",'7.  Persistence Report'!$J$27:$J$500,"Adjustment",'7.  Persistence Report'!$H$27:$H$500,"2013")</f>
        <v>0</v>
      </c>
      <c r="G329" s="295">
        <f>SUMIFS('7.  Persistence Report'!AV$27:AV$500,'7.  Persistence Report'!$D$27:$D$500,$B328,'7.  Persistence Report'!$C$27:$C$500,"&lt;&gt;Pre-2011 Programs Completed in 2011",'7.  Persistence Report'!$J$27:$J$500,"Adjustment",'7.  Persistence Report'!$H$27:$H$500,"2013")</f>
        <v>0</v>
      </c>
      <c r="H329" s="295">
        <f>SUMIFS('7.  Persistence Report'!AW$27:AW$500,'7.  Persistence Report'!$D$27:$D$500,$B328,'7.  Persistence Report'!$C$27:$C$500,"&lt;&gt;Pre-2011 Programs Completed in 2011",'7.  Persistence Report'!$J$27:$J$500,"Adjustment",'7.  Persistence Report'!$H$27:$H$500,"2013")</f>
        <v>0</v>
      </c>
      <c r="I329" s="295">
        <f>SUMIFS('7.  Persistence Report'!AX$27:AX$500,'7.  Persistence Report'!$D$27:$D$500,$B328,'7.  Persistence Report'!$C$27:$C$500,"&lt;&gt;Pre-2011 Programs Completed in 2011",'7.  Persistence Report'!$J$27:$J$500,"Adjustment",'7.  Persistence Report'!$H$27:$H$500,"2013")</f>
        <v>0</v>
      </c>
      <c r="J329" s="295">
        <f>SUMIFS('7.  Persistence Report'!AY$27:AY$500,'7.  Persistence Report'!$D$27:$D$500,$B328,'7.  Persistence Report'!$C$27:$C$500,"&lt;&gt;Pre-2011 Programs Completed in 2011",'7.  Persistence Report'!$J$27:$J$500,"Adjustment",'7.  Persistence Report'!$H$27:$H$500,"2013")</f>
        <v>0</v>
      </c>
      <c r="K329" s="295">
        <f>SUMIFS('7.  Persistence Report'!AZ$27:AZ$500,'7.  Persistence Report'!$D$27:$D$500,$B328,'7.  Persistence Report'!$C$27:$C$500,"&lt;&gt;Pre-2011 Programs Completed in 2011",'7.  Persistence Report'!$J$27:$J$500,"Adjustment",'7.  Persistence Report'!$H$27:$H$500,"2013")</f>
        <v>0</v>
      </c>
      <c r="L329" s="295">
        <f>SUMIFS('7.  Persistence Report'!BA$27:BA$500,'7.  Persistence Report'!$D$27:$D$500,$B328,'7.  Persistence Report'!$C$27:$C$500,"&lt;&gt;Pre-2011 Programs Completed in 2011",'7.  Persistence Report'!$J$27:$J$500,"Adjustment",'7.  Persistence Report'!$H$27:$H$500,"2013")</f>
        <v>0</v>
      </c>
      <c r="M329" s="295">
        <f>SUMIFS('7.  Persistence Report'!BB$27:BB$500,'7.  Persistence Report'!$D$27:$D$500,$B328,'7.  Persistence Report'!$C$27:$C$500,"&lt;&gt;Pre-2011 Programs Completed in 2011",'7.  Persistence Report'!$J$27:$J$500,"Adjustment",'7.  Persistence Report'!$H$27:$H$500,"2013")</f>
        <v>0</v>
      </c>
      <c r="N329" s="291"/>
      <c r="O329" s="295">
        <f>SUMIFS('7.  Persistence Report'!N$27:N$500,'7.  Persistence Report'!$D$27:$D$500,$B328,'7.  Persistence Report'!$C$27:$C$500,"&lt;&gt;Pre-2011 Programs Completed in 2011",'7.  Persistence Report'!$J$27:$J$500,"Adjustment",'7.  Persistence Report'!$H$27:$H$500,"2013")</f>
        <v>0</v>
      </c>
      <c r="P329" s="295">
        <f>SUMIFS('7.  Persistence Report'!O$27:O$500,'7.  Persistence Report'!$D$27:$D$500,$B328,'7.  Persistence Report'!$C$27:$C$500,"&lt;&gt;Pre-2011 Programs Completed in 2011",'7.  Persistence Report'!$J$27:$J$500,"Adjustment",'7.  Persistence Report'!$H$27:$H$500,"2013")</f>
        <v>150.44489999999999</v>
      </c>
      <c r="Q329" s="295">
        <f>SUMIFS('7.  Persistence Report'!P$27:P$500,'7.  Persistence Report'!$D$27:$D$500,$B328,'7.  Persistence Report'!$C$27:$C$500,"&lt;&gt;Pre-2011 Programs Completed in 2011",'7.  Persistence Report'!$J$27:$J$500,"Adjustment",'7.  Persistence Report'!$H$27:$H$500,"2013")</f>
        <v>0</v>
      </c>
      <c r="R329" s="295">
        <f>SUMIFS('7.  Persistence Report'!Q$27:Q$500,'7.  Persistence Report'!$D$27:$D$500,$B328,'7.  Persistence Report'!$C$27:$C$500,"&lt;&gt;Pre-2011 Programs Completed in 2011",'7.  Persistence Report'!$J$27:$J$500,"Adjustment",'7.  Persistence Report'!$H$27:$H$500,"2013")</f>
        <v>0</v>
      </c>
      <c r="S329" s="295">
        <f>SUMIFS('7.  Persistence Report'!R$27:R$500,'7.  Persistence Report'!$D$27:$D$500,$B328,'7.  Persistence Report'!$C$27:$C$500,"&lt;&gt;Pre-2011 Programs Completed in 2011",'7.  Persistence Report'!$J$27:$J$500,"Adjustment",'7.  Persistence Report'!$H$27:$H$500,"2013")</f>
        <v>0</v>
      </c>
      <c r="T329" s="295">
        <f>SUMIFS('7.  Persistence Report'!S$27:S$500,'7.  Persistence Report'!$D$27:$D$500,$B328,'7.  Persistence Report'!$C$27:$C$500,"&lt;&gt;Pre-2011 Programs Completed in 2011",'7.  Persistence Report'!$J$27:$J$500,"Adjustment",'7.  Persistence Report'!$H$27:$H$500,"2013")</f>
        <v>0</v>
      </c>
      <c r="U329" s="295">
        <f>SUMIFS('7.  Persistence Report'!T$27:T$500,'7.  Persistence Report'!$D$27:$D$500,$B328,'7.  Persistence Report'!$C$27:$C$500,"&lt;&gt;Pre-2011 Programs Completed in 2011",'7.  Persistence Report'!$J$27:$J$500,"Adjustment",'7.  Persistence Report'!$H$27:$H$500,"2013")</f>
        <v>0</v>
      </c>
      <c r="V329" s="295">
        <f>SUMIFS('7.  Persistence Report'!U$27:U$500,'7.  Persistence Report'!$D$27:$D$500,$B328,'7.  Persistence Report'!$C$27:$C$500,"&lt;&gt;Pre-2011 Programs Completed in 2011",'7.  Persistence Report'!$J$27:$J$500,"Adjustment",'7.  Persistence Report'!$H$27:$H$500,"2013")</f>
        <v>0</v>
      </c>
      <c r="W329" s="295">
        <f>SUMIFS('7.  Persistence Report'!V$27:V$500,'7.  Persistence Report'!$D$27:$D$500,$B328,'7.  Persistence Report'!$C$27:$C$500,"&lt;&gt;Pre-2011 Programs Completed in 2011",'7.  Persistence Report'!$J$27:$J$500,"Adjustment",'7.  Persistence Report'!$H$27:$H$500,"2013")</f>
        <v>0</v>
      </c>
      <c r="X329" s="295">
        <f>SUMIFS('7.  Persistence Report'!W$27:W$500,'7.  Persistence Report'!$D$27:$D$500,$B328,'7.  Persistence Report'!$C$27:$C$500,"&lt;&gt;Pre-2011 Programs Completed in 2011",'7.  Persistence Report'!$J$27:$J$500,"Adjustment",'7.  Persistence Report'!$H$27:$H$500,"2013")</f>
        <v>0</v>
      </c>
      <c r="Y329" s="411">
        <f>Y328</f>
        <v>0</v>
      </c>
      <c r="Z329" s="411">
        <f>Z328</f>
        <v>0</v>
      </c>
      <c r="AA329" s="411">
        <f t="shared" ref="AA329:AL329" si="155">AA328</f>
        <v>0</v>
      </c>
      <c r="AB329" s="411">
        <f t="shared" si="155"/>
        <v>0</v>
      </c>
      <c r="AC329" s="411">
        <f t="shared" si="155"/>
        <v>0</v>
      </c>
      <c r="AD329" s="411">
        <f t="shared" si="155"/>
        <v>0</v>
      </c>
      <c r="AE329" s="411">
        <f t="shared" si="155"/>
        <v>0</v>
      </c>
      <c r="AF329" s="411">
        <f t="shared" si="155"/>
        <v>0</v>
      </c>
      <c r="AG329" s="411">
        <f t="shared" si="155"/>
        <v>0</v>
      </c>
      <c r="AH329" s="411">
        <f t="shared" si="155"/>
        <v>0</v>
      </c>
      <c r="AI329" s="411">
        <f t="shared" si="155"/>
        <v>0</v>
      </c>
      <c r="AJ329" s="411">
        <f t="shared" si="155"/>
        <v>0</v>
      </c>
      <c r="AK329" s="411">
        <f t="shared" si="155"/>
        <v>0</v>
      </c>
      <c r="AL329" s="411">
        <f t="shared" si="155"/>
        <v>0</v>
      </c>
      <c r="AM329" s="311"/>
    </row>
    <row r="330" spans="1:39" ht="15.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5" outlineLevel="1">
      <c r="A331" s="509"/>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5" outlineLevel="1">
      <c r="A332" s="508">
        <v>18</v>
      </c>
      <c r="B332" s="315" t="s">
        <v>11</v>
      </c>
      <c r="C332" s="291" t="s">
        <v>25</v>
      </c>
      <c r="D332" s="295">
        <f>SUMIFS('7.  Persistence Report'!AS$27:AS$500,'7.  Persistence Report'!$D$27:$D$500,$B332,'7.  Persistence Report'!$C$27:$C$500,"&lt;&gt;Pre-2011 Programs Completed in 2011",'7.  Persistence Report'!$J$27:$J$500,"&lt;&gt;Adjustment",'7.  Persistence Report'!$H$27:$H$500,"2013")</f>
        <v>0</v>
      </c>
      <c r="E332" s="295">
        <f>SUMIFS('7.  Persistence Report'!AT$27:AT$500,'7.  Persistence Report'!$D$27:$D$500,$B332,'7.  Persistence Report'!$C$27:$C$500,"&lt;&gt;Pre-2011 Programs Completed in 2011",'7.  Persistence Report'!$J$27:$J$500,"&lt;&gt;Adjustment",'7.  Persistence Report'!$H$27:$H$500,"2013")</f>
        <v>0</v>
      </c>
      <c r="F332" s="295">
        <f>SUMIFS('7.  Persistence Report'!AU$27:AU$500,'7.  Persistence Report'!$D$27:$D$500,$B332,'7.  Persistence Report'!$C$27:$C$500,"&lt;&gt;Pre-2011 Programs Completed in 2011",'7.  Persistence Report'!$J$27:$J$500,"&lt;&gt;Adjustment",'7.  Persistence Report'!$H$27:$H$500,"2013")</f>
        <v>0</v>
      </c>
      <c r="G332" s="295">
        <f>SUMIFS('7.  Persistence Report'!AV$27:AV$500,'7.  Persistence Report'!$D$27:$D$500,$B332,'7.  Persistence Report'!$C$27:$C$500,"&lt;&gt;Pre-2011 Programs Completed in 2011",'7.  Persistence Report'!$J$27:$J$500,"&lt;&gt;Adjustment",'7.  Persistence Report'!$H$27:$H$500,"2013")</f>
        <v>0</v>
      </c>
      <c r="H332" s="295">
        <f>SUMIFS('7.  Persistence Report'!AW$27:AW$500,'7.  Persistence Report'!$D$27:$D$500,$B332,'7.  Persistence Report'!$C$27:$C$500,"&lt;&gt;Pre-2011 Programs Completed in 2011",'7.  Persistence Report'!$J$27:$J$500,"&lt;&gt;Adjustment",'7.  Persistence Report'!$H$27:$H$500,"2013")</f>
        <v>0</v>
      </c>
      <c r="I332" s="295">
        <f>SUMIFS('7.  Persistence Report'!AX$27:AX$500,'7.  Persistence Report'!$D$27:$D$500,$B332,'7.  Persistence Report'!$C$27:$C$500,"&lt;&gt;Pre-2011 Programs Completed in 2011",'7.  Persistence Report'!$J$27:$J$500,"&lt;&gt;Adjustment",'7.  Persistence Report'!$H$27:$H$500,"2013")</f>
        <v>0</v>
      </c>
      <c r="J332" s="295">
        <f>SUMIFS('7.  Persistence Report'!AY$27:AY$500,'7.  Persistence Report'!$D$27:$D$500,$B332,'7.  Persistence Report'!$C$27:$C$500,"&lt;&gt;Pre-2011 Programs Completed in 2011",'7.  Persistence Report'!$J$27:$J$500,"&lt;&gt;Adjustment",'7.  Persistence Report'!$H$27:$H$500,"2013")</f>
        <v>0</v>
      </c>
      <c r="K332" s="295">
        <f>SUMIFS('7.  Persistence Report'!AZ$27:AZ$500,'7.  Persistence Report'!$D$27:$D$500,$B332,'7.  Persistence Report'!$C$27:$C$500,"&lt;&gt;Pre-2011 Programs Completed in 2011",'7.  Persistence Report'!$J$27:$J$500,"&lt;&gt;Adjustment",'7.  Persistence Report'!$H$27:$H$500,"2013")</f>
        <v>0</v>
      </c>
      <c r="L332" s="295">
        <f>SUMIFS('7.  Persistence Report'!BA$27:BA$500,'7.  Persistence Report'!$D$27:$D$500,$B332,'7.  Persistence Report'!$C$27:$C$500,"&lt;&gt;Pre-2011 Programs Completed in 2011",'7.  Persistence Report'!$J$27:$J$500,"&lt;&gt;Adjustment",'7.  Persistence Report'!$H$27:$H$500,"2013")</f>
        <v>0</v>
      </c>
      <c r="M332" s="295">
        <f>SUMIFS('7.  Persistence Report'!BB$27:BB$500,'7.  Persistence Report'!$D$27:$D$500,$B332,'7.  Persistence Report'!$C$27:$C$500,"&lt;&gt;Pre-2011 Programs Completed in 2011",'7.  Persistence Report'!$J$27:$J$500,"&lt;&gt;Adjustment",'7.  Persistence Report'!$H$27:$H$500,"2013")</f>
        <v>0</v>
      </c>
      <c r="N332" s="295">
        <v>12</v>
      </c>
      <c r="O332" s="295">
        <f>SUMIFS('7.  Persistence Report'!N$27:N$500,'7.  Persistence Report'!$D$27:$D$500,$B332,'7.  Persistence Report'!$C$27:$C$500,"&lt;&gt;Pre-2011 Programs Completed in 2011",'7.  Persistence Report'!$J$27:$J$500,"&lt;&gt;Adjustment",'7.  Persistence Report'!$H$27:$H$500,"2013")</f>
        <v>0</v>
      </c>
      <c r="P332" s="295">
        <f>SUMIFS('7.  Persistence Report'!O$27:O$500,'7.  Persistence Report'!$D$27:$D$500,$B332,'7.  Persistence Report'!$C$27:$C$500,"&lt;&gt;Pre-2011 Programs Completed in 2011",'7.  Persistence Report'!$J$27:$J$500,"&lt;&gt;Adjustment",'7.  Persistence Report'!$H$27:$H$500,"2013")</f>
        <v>0</v>
      </c>
      <c r="Q332" s="295">
        <f>SUMIFS('7.  Persistence Report'!P$27:P$500,'7.  Persistence Report'!$D$27:$D$500,$B332,'7.  Persistence Report'!$C$27:$C$500,"&lt;&gt;Pre-2011 Programs Completed in 2011",'7.  Persistence Report'!$J$27:$J$500,"&lt;&gt;Adjustment",'7.  Persistence Report'!$H$27:$H$500,"2013")</f>
        <v>0</v>
      </c>
      <c r="R332" s="295">
        <f>SUMIFS('7.  Persistence Report'!Q$27:Q$500,'7.  Persistence Report'!$D$27:$D$500,$B332,'7.  Persistence Report'!$C$27:$C$500,"&lt;&gt;Pre-2011 Programs Completed in 2011",'7.  Persistence Report'!$J$27:$J$500,"&lt;&gt;Adjustment",'7.  Persistence Report'!$H$27:$H$500,"2013")</f>
        <v>0</v>
      </c>
      <c r="S332" s="295">
        <f>SUMIFS('7.  Persistence Report'!R$27:R$500,'7.  Persistence Report'!$D$27:$D$500,$B332,'7.  Persistence Report'!$C$27:$C$500,"&lt;&gt;Pre-2011 Programs Completed in 2011",'7.  Persistence Report'!$J$27:$J$500,"&lt;&gt;Adjustment",'7.  Persistence Report'!$H$27:$H$500,"2013")</f>
        <v>0</v>
      </c>
      <c r="T332" s="295">
        <f>SUMIFS('7.  Persistence Report'!S$27:S$500,'7.  Persistence Report'!$D$27:$D$500,$B332,'7.  Persistence Report'!$C$27:$C$500,"&lt;&gt;Pre-2011 Programs Completed in 2011",'7.  Persistence Report'!$J$27:$J$500,"&lt;&gt;Adjustment",'7.  Persistence Report'!$H$27:$H$500,"2013")</f>
        <v>0</v>
      </c>
      <c r="U332" s="295">
        <f>SUMIFS('7.  Persistence Report'!T$27:T$500,'7.  Persistence Report'!$D$27:$D$500,$B332,'7.  Persistence Report'!$C$27:$C$500,"&lt;&gt;Pre-2011 Programs Completed in 2011",'7.  Persistence Report'!$J$27:$J$500,"&lt;&gt;Adjustment",'7.  Persistence Report'!$H$27:$H$500,"2013")</f>
        <v>0</v>
      </c>
      <c r="V332" s="295">
        <f>SUMIFS('7.  Persistence Report'!U$27:U$500,'7.  Persistence Report'!$D$27:$D$500,$B332,'7.  Persistence Report'!$C$27:$C$500,"&lt;&gt;Pre-2011 Programs Completed in 2011",'7.  Persistence Report'!$J$27:$J$500,"&lt;&gt;Adjustment",'7.  Persistence Report'!$H$27:$H$500,"2013")</f>
        <v>0</v>
      </c>
      <c r="W332" s="295">
        <f>SUMIFS('7.  Persistence Report'!V$27:V$500,'7.  Persistence Report'!$D$27:$D$500,$B332,'7.  Persistence Report'!$C$27:$C$500,"&lt;&gt;Pre-2011 Programs Completed in 2011",'7.  Persistence Report'!$J$27:$J$500,"&lt;&gt;Adjustment",'7.  Persistence Report'!$H$27:$H$500,"2013")</f>
        <v>0</v>
      </c>
      <c r="X332" s="295">
        <f>SUMIFS('7.  Persistence Report'!W$27:W$500,'7.  Persistence Report'!$D$27:$D$500,$B332,'7.  Persistence Report'!$C$27:$C$500,"&lt;&gt;Pre-2011 Programs Completed in 2011",'7.  Persistence Report'!$J$27:$J$500,"&lt;&gt;Adjustment",'7.  Persistence Report'!$H$27:$H$500,"2013")</f>
        <v>0</v>
      </c>
      <c r="Y332" s="426"/>
      <c r="Z332" s="415"/>
      <c r="AA332" s="502">
        <v>1</v>
      </c>
      <c r="AB332" s="415"/>
      <c r="AC332" s="415"/>
      <c r="AD332" s="415"/>
      <c r="AE332" s="415"/>
      <c r="AF332" s="415"/>
      <c r="AG332" s="415"/>
      <c r="AH332" s="415"/>
      <c r="AI332" s="415"/>
      <c r="AJ332" s="415"/>
      <c r="AK332" s="415"/>
      <c r="AL332" s="415"/>
      <c r="AM332" s="296">
        <f>SUM(Y332:AL332)</f>
        <v>1</v>
      </c>
    </row>
    <row r="333" spans="1:39" ht="15.5" outlineLevel="1">
      <c r="B333" s="294" t="s">
        <v>249</v>
      </c>
      <c r="C333" s="291" t="s">
        <v>163</v>
      </c>
      <c r="D333" s="295">
        <f>SUMIFS('7.  Persistence Report'!AS$27:AS$500,'7.  Persistence Report'!$D$27:$D$500,$B332,'7.  Persistence Report'!$C$27:$C$500,"&lt;&gt;Pre-2011 Programs Completed in 2011",'7.  Persistence Report'!$J$27:$J$500,"Adjustment",'7.  Persistence Report'!$H$27:$H$500,"2013")</f>
        <v>0</v>
      </c>
      <c r="E333" s="295">
        <f>SUMIFS('7.  Persistence Report'!AT$27:AT$500,'7.  Persistence Report'!$D$27:$D$500,$B332,'7.  Persistence Report'!$C$27:$C$500,"&lt;&gt;Pre-2011 Programs Completed in 2011",'7.  Persistence Report'!$J$27:$J$500,"Adjustment",'7.  Persistence Report'!$H$27:$H$500,"2013")</f>
        <v>0</v>
      </c>
      <c r="F333" s="295">
        <f>SUMIFS('7.  Persistence Report'!AU$27:AU$500,'7.  Persistence Report'!$D$27:$D$500,$B332,'7.  Persistence Report'!$C$27:$C$500,"&lt;&gt;Pre-2011 Programs Completed in 2011",'7.  Persistence Report'!$J$27:$J$500,"Adjustment",'7.  Persistence Report'!$H$27:$H$500,"2013")</f>
        <v>0</v>
      </c>
      <c r="G333" s="295">
        <f>SUMIFS('7.  Persistence Report'!AV$27:AV$500,'7.  Persistence Report'!$D$27:$D$500,$B332,'7.  Persistence Report'!$C$27:$C$500,"&lt;&gt;Pre-2011 Programs Completed in 2011",'7.  Persistence Report'!$J$27:$J$500,"Adjustment",'7.  Persistence Report'!$H$27:$H$500,"2013")</f>
        <v>0</v>
      </c>
      <c r="H333" s="295">
        <f>SUMIFS('7.  Persistence Report'!AW$27:AW$500,'7.  Persistence Report'!$D$27:$D$500,$B332,'7.  Persistence Report'!$C$27:$C$500,"&lt;&gt;Pre-2011 Programs Completed in 2011",'7.  Persistence Report'!$J$27:$J$500,"Adjustment",'7.  Persistence Report'!$H$27:$H$500,"2013")</f>
        <v>0</v>
      </c>
      <c r="I333" s="295">
        <f>SUMIFS('7.  Persistence Report'!AX$27:AX$500,'7.  Persistence Report'!$D$27:$D$500,$B332,'7.  Persistence Report'!$C$27:$C$500,"&lt;&gt;Pre-2011 Programs Completed in 2011",'7.  Persistence Report'!$J$27:$J$500,"Adjustment",'7.  Persistence Report'!$H$27:$H$500,"2013")</f>
        <v>0</v>
      </c>
      <c r="J333" s="295">
        <f>SUMIFS('7.  Persistence Report'!AY$27:AY$500,'7.  Persistence Report'!$D$27:$D$500,$B332,'7.  Persistence Report'!$C$27:$C$500,"&lt;&gt;Pre-2011 Programs Completed in 2011",'7.  Persistence Report'!$J$27:$J$500,"Adjustment",'7.  Persistence Report'!$H$27:$H$500,"2013")</f>
        <v>0</v>
      </c>
      <c r="K333" s="295">
        <f>SUMIFS('7.  Persistence Report'!AZ$27:AZ$500,'7.  Persistence Report'!$D$27:$D$500,$B332,'7.  Persistence Report'!$C$27:$C$500,"&lt;&gt;Pre-2011 Programs Completed in 2011",'7.  Persistence Report'!$J$27:$J$500,"Adjustment",'7.  Persistence Report'!$H$27:$H$500,"2013")</f>
        <v>0</v>
      </c>
      <c r="L333" s="295">
        <f>SUMIFS('7.  Persistence Report'!BA$27:BA$500,'7.  Persistence Report'!$D$27:$D$500,$B332,'7.  Persistence Report'!$C$27:$C$500,"&lt;&gt;Pre-2011 Programs Completed in 2011",'7.  Persistence Report'!$J$27:$J$500,"Adjustment",'7.  Persistence Report'!$H$27:$H$500,"2013")</f>
        <v>0</v>
      </c>
      <c r="M333" s="295">
        <f>SUMIFS('7.  Persistence Report'!BB$27:BB$500,'7.  Persistence Report'!$D$27:$D$500,$B332,'7.  Persistence Report'!$C$27:$C$500,"&lt;&gt;Pre-2011 Programs Completed in 2011",'7.  Persistence Report'!$J$27:$J$500,"Adjustment",'7.  Persistence Report'!$H$27:$H$500,"2013")</f>
        <v>0</v>
      </c>
      <c r="N333" s="295">
        <f>N332</f>
        <v>12</v>
      </c>
      <c r="O333" s="295">
        <f>SUMIFS('7.  Persistence Report'!N$27:N$500,'7.  Persistence Report'!$D$27:$D$500,$B332,'7.  Persistence Report'!$C$27:$C$500,"&lt;&gt;Pre-2011 Programs Completed in 2011",'7.  Persistence Report'!$J$27:$J$500,"Adjustment",'7.  Persistence Report'!$H$27:$H$500,"2013")</f>
        <v>0</v>
      </c>
      <c r="P333" s="295">
        <f>SUMIFS('7.  Persistence Report'!O$27:O$500,'7.  Persistence Report'!$D$27:$D$500,$B332,'7.  Persistence Report'!$C$27:$C$500,"&lt;&gt;Pre-2011 Programs Completed in 2011",'7.  Persistence Report'!$J$27:$J$500,"Adjustment",'7.  Persistence Report'!$H$27:$H$500,"2013")</f>
        <v>0</v>
      </c>
      <c r="Q333" s="295">
        <f>SUMIFS('7.  Persistence Report'!P$27:P$500,'7.  Persistence Report'!$D$27:$D$500,$B332,'7.  Persistence Report'!$C$27:$C$500,"&lt;&gt;Pre-2011 Programs Completed in 2011",'7.  Persistence Report'!$J$27:$J$500,"Adjustment",'7.  Persistence Report'!$H$27:$H$500,"2013")</f>
        <v>0</v>
      </c>
      <c r="R333" s="295">
        <f>SUMIFS('7.  Persistence Report'!Q$27:Q$500,'7.  Persistence Report'!$D$27:$D$500,$B332,'7.  Persistence Report'!$C$27:$C$500,"&lt;&gt;Pre-2011 Programs Completed in 2011",'7.  Persistence Report'!$J$27:$J$500,"Adjustment",'7.  Persistence Report'!$H$27:$H$500,"2013")</f>
        <v>0</v>
      </c>
      <c r="S333" s="295">
        <f>SUMIFS('7.  Persistence Report'!R$27:R$500,'7.  Persistence Report'!$D$27:$D$500,$B332,'7.  Persistence Report'!$C$27:$C$500,"&lt;&gt;Pre-2011 Programs Completed in 2011",'7.  Persistence Report'!$J$27:$J$500,"Adjustment",'7.  Persistence Report'!$H$27:$H$500,"2013")</f>
        <v>0</v>
      </c>
      <c r="T333" s="295">
        <f>SUMIFS('7.  Persistence Report'!S$27:S$500,'7.  Persistence Report'!$D$27:$D$500,$B332,'7.  Persistence Report'!$C$27:$C$500,"&lt;&gt;Pre-2011 Programs Completed in 2011",'7.  Persistence Report'!$J$27:$J$500,"Adjustment",'7.  Persistence Report'!$H$27:$H$500,"2013")</f>
        <v>0</v>
      </c>
      <c r="U333" s="295">
        <f>SUMIFS('7.  Persistence Report'!T$27:T$500,'7.  Persistence Report'!$D$27:$D$500,$B332,'7.  Persistence Report'!$C$27:$C$500,"&lt;&gt;Pre-2011 Programs Completed in 2011",'7.  Persistence Report'!$J$27:$J$500,"Adjustment",'7.  Persistence Report'!$H$27:$H$500,"2013")</f>
        <v>0</v>
      </c>
      <c r="V333" s="295">
        <f>SUMIFS('7.  Persistence Report'!U$27:U$500,'7.  Persistence Report'!$D$27:$D$500,$B332,'7.  Persistence Report'!$C$27:$C$500,"&lt;&gt;Pre-2011 Programs Completed in 2011",'7.  Persistence Report'!$J$27:$J$500,"Adjustment",'7.  Persistence Report'!$H$27:$H$500,"2013")</f>
        <v>0</v>
      </c>
      <c r="W333" s="295">
        <f>SUMIFS('7.  Persistence Report'!V$27:V$500,'7.  Persistence Report'!$D$27:$D$500,$B332,'7.  Persistence Report'!$C$27:$C$500,"&lt;&gt;Pre-2011 Programs Completed in 2011",'7.  Persistence Report'!$J$27:$J$500,"Adjustment",'7.  Persistence Report'!$H$27:$H$500,"2013")</f>
        <v>0</v>
      </c>
      <c r="X333" s="295">
        <f>SUMIFS('7.  Persistence Report'!W$27:W$500,'7.  Persistence Report'!$D$27:$D$500,$B332,'7.  Persistence Report'!$C$27:$C$500,"&lt;&gt;Pre-2011 Programs Completed in 2011",'7.  Persistence Report'!$J$27:$J$500,"Adjustment",'7.  Persistence Report'!$H$27:$H$500,"2013")</f>
        <v>0</v>
      </c>
      <c r="Y333" s="411">
        <f>Y332</f>
        <v>0</v>
      </c>
      <c r="Z333" s="411">
        <f>Z332</f>
        <v>0</v>
      </c>
      <c r="AA333" s="411">
        <f t="shared" ref="AA333:AL333" si="156">AA332</f>
        <v>1</v>
      </c>
      <c r="AB333" s="411">
        <f t="shared" si="156"/>
        <v>0</v>
      </c>
      <c r="AC333" s="411">
        <f t="shared" si="156"/>
        <v>0</v>
      </c>
      <c r="AD333" s="411">
        <f t="shared" si="156"/>
        <v>0</v>
      </c>
      <c r="AE333" s="411">
        <f t="shared" si="156"/>
        <v>0</v>
      </c>
      <c r="AF333" s="411">
        <f t="shared" si="156"/>
        <v>0</v>
      </c>
      <c r="AG333" s="411">
        <f t="shared" si="156"/>
        <v>0</v>
      </c>
      <c r="AH333" s="411">
        <f t="shared" si="156"/>
        <v>0</v>
      </c>
      <c r="AI333" s="411">
        <f t="shared" si="156"/>
        <v>0</v>
      </c>
      <c r="AJ333" s="411">
        <f t="shared" si="156"/>
        <v>0</v>
      </c>
      <c r="AK333" s="411">
        <f t="shared" si="156"/>
        <v>0</v>
      </c>
      <c r="AL333" s="411">
        <f t="shared" si="156"/>
        <v>0</v>
      </c>
      <c r="AM333" s="297"/>
    </row>
    <row r="334" spans="1:39" ht="15.5" outlineLevel="1">
      <c r="A334" s="511"/>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5" outlineLevel="1">
      <c r="A335" s="508">
        <v>19</v>
      </c>
      <c r="B335" s="315" t="s">
        <v>12</v>
      </c>
      <c r="C335" s="291" t="s">
        <v>25</v>
      </c>
      <c r="D335" s="295">
        <f>SUMIFS('7.  Persistence Report'!AS$27:AS$500,'7.  Persistence Report'!$D$27:$D$500,$B335,'7.  Persistence Report'!$C$27:$C$500,"&lt;&gt;Pre-2011 Programs Completed in 2011",'7.  Persistence Report'!$J$27:$J$500,"&lt;&gt;Adjustment",'7.  Persistence Report'!$H$27:$H$500,"2013")</f>
        <v>0</v>
      </c>
      <c r="E335" s="295">
        <f>SUMIFS('7.  Persistence Report'!AT$27:AT$500,'7.  Persistence Report'!$D$27:$D$500,$B335,'7.  Persistence Report'!$C$27:$C$500,"&lt;&gt;Pre-2011 Programs Completed in 2011",'7.  Persistence Report'!$J$27:$J$500,"&lt;&gt;Adjustment",'7.  Persistence Report'!$H$27:$H$500,"2013")</f>
        <v>0</v>
      </c>
      <c r="F335" s="295">
        <f>SUMIFS('7.  Persistence Report'!AU$27:AU$500,'7.  Persistence Report'!$D$27:$D$500,$B335,'7.  Persistence Report'!$C$27:$C$500,"&lt;&gt;Pre-2011 Programs Completed in 2011",'7.  Persistence Report'!$J$27:$J$500,"&lt;&gt;Adjustment",'7.  Persistence Report'!$H$27:$H$500,"2013")</f>
        <v>0</v>
      </c>
      <c r="G335" s="295">
        <f>SUMIFS('7.  Persistence Report'!AV$27:AV$500,'7.  Persistence Report'!$D$27:$D$500,$B335,'7.  Persistence Report'!$C$27:$C$500,"&lt;&gt;Pre-2011 Programs Completed in 2011",'7.  Persistence Report'!$J$27:$J$500,"&lt;&gt;Adjustment",'7.  Persistence Report'!$H$27:$H$500,"2013")</f>
        <v>0</v>
      </c>
      <c r="H335" s="295">
        <f>SUMIFS('7.  Persistence Report'!AW$27:AW$500,'7.  Persistence Report'!$D$27:$D$500,$B335,'7.  Persistence Report'!$C$27:$C$500,"&lt;&gt;Pre-2011 Programs Completed in 2011",'7.  Persistence Report'!$J$27:$J$500,"&lt;&gt;Adjustment",'7.  Persistence Report'!$H$27:$H$500,"2013")</f>
        <v>0</v>
      </c>
      <c r="I335" s="295">
        <f>SUMIFS('7.  Persistence Report'!AX$27:AX$500,'7.  Persistence Report'!$D$27:$D$500,$B335,'7.  Persistence Report'!$C$27:$C$500,"&lt;&gt;Pre-2011 Programs Completed in 2011",'7.  Persistence Report'!$J$27:$J$500,"&lt;&gt;Adjustment",'7.  Persistence Report'!$H$27:$H$500,"2013")</f>
        <v>0</v>
      </c>
      <c r="J335" s="295">
        <f>SUMIFS('7.  Persistence Report'!AY$27:AY$500,'7.  Persistence Report'!$D$27:$D$500,$B335,'7.  Persistence Report'!$C$27:$C$500,"&lt;&gt;Pre-2011 Programs Completed in 2011",'7.  Persistence Report'!$J$27:$J$500,"&lt;&gt;Adjustment",'7.  Persistence Report'!$H$27:$H$500,"2013")</f>
        <v>0</v>
      </c>
      <c r="K335" s="295">
        <f>SUMIFS('7.  Persistence Report'!AZ$27:AZ$500,'7.  Persistence Report'!$D$27:$D$500,$B335,'7.  Persistence Report'!$C$27:$C$500,"&lt;&gt;Pre-2011 Programs Completed in 2011",'7.  Persistence Report'!$J$27:$J$500,"&lt;&gt;Adjustment",'7.  Persistence Report'!$H$27:$H$500,"2013")</f>
        <v>0</v>
      </c>
      <c r="L335" s="295">
        <f>SUMIFS('7.  Persistence Report'!BA$27:BA$500,'7.  Persistence Report'!$D$27:$D$500,$B335,'7.  Persistence Report'!$C$27:$C$500,"&lt;&gt;Pre-2011 Programs Completed in 2011",'7.  Persistence Report'!$J$27:$J$500,"&lt;&gt;Adjustment",'7.  Persistence Report'!$H$27:$H$500,"2013")</f>
        <v>0</v>
      </c>
      <c r="M335" s="295">
        <f>SUMIFS('7.  Persistence Report'!BB$27:BB$500,'7.  Persistence Report'!$D$27:$D$500,$B335,'7.  Persistence Report'!$C$27:$C$500,"&lt;&gt;Pre-2011 Programs Completed in 2011",'7.  Persistence Report'!$J$27:$J$500,"&lt;&gt;Adjustment",'7.  Persistence Report'!$H$27:$H$500,"2013")</f>
        <v>0</v>
      </c>
      <c r="N335" s="295">
        <v>12</v>
      </c>
      <c r="O335" s="295">
        <f>SUMIFS('7.  Persistence Report'!N$27:N$500,'7.  Persistence Report'!$D$27:$D$500,$B335,'7.  Persistence Report'!$C$27:$C$500,"&lt;&gt;Pre-2011 Programs Completed in 2011",'7.  Persistence Report'!$J$27:$J$500,"&lt;&gt;Adjustment",'7.  Persistence Report'!$H$27:$H$500,"2013")</f>
        <v>0</v>
      </c>
      <c r="P335" s="295">
        <f>SUMIFS('7.  Persistence Report'!O$27:O$500,'7.  Persistence Report'!$D$27:$D$500,$B335,'7.  Persistence Report'!$C$27:$C$500,"&lt;&gt;Pre-2011 Programs Completed in 2011",'7.  Persistence Report'!$J$27:$J$500,"&lt;&gt;Adjustment",'7.  Persistence Report'!$H$27:$H$500,"2013")</f>
        <v>0</v>
      </c>
      <c r="Q335" s="295">
        <f>SUMIFS('7.  Persistence Report'!P$27:P$500,'7.  Persistence Report'!$D$27:$D$500,$B335,'7.  Persistence Report'!$C$27:$C$500,"&lt;&gt;Pre-2011 Programs Completed in 2011",'7.  Persistence Report'!$J$27:$J$500,"&lt;&gt;Adjustment",'7.  Persistence Report'!$H$27:$H$500,"2013")</f>
        <v>0</v>
      </c>
      <c r="R335" s="295">
        <f>SUMIFS('7.  Persistence Report'!Q$27:Q$500,'7.  Persistence Report'!$D$27:$D$500,$B335,'7.  Persistence Report'!$C$27:$C$500,"&lt;&gt;Pre-2011 Programs Completed in 2011",'7.  Persistence Report'!$J$27:$J$500,"&lt;&gt;Adjustment",'7.  Persistence Report'!$H$27:$H$500,"2013")</f>
        <v>0</v>
      </c>
      <c r="S335" s="295">
        <f>SUMIFS('7.  Persistence Report'!R$27:R$500,'7.  Persistence Report'!$D$27:$D$500,$B335,'7.  Persistence Report'!$C$27:$C$500,"&lt;&gt;Pre-2011 Programs Completed in 2011",'7.  Persistence Report'!$J$27:$J$500,"&lt;&gt;Adjustment",'7.  Persistence Report'!$H$27:$H$500,"2013")</f>
        <v>0</v>
      </c>
      <c r="T335" s="295">
        <f>SUMIFS('7.  Persistence Report'!S$27:S$500,'7.  Persistence Report'!$D$27:$D$500,$B335,'7.  Persistence Report'!$C$27:$C$500,"&lt;&gt;Pre-2011 Programs Completed in 2011",'7.  Persistence Report'!$J$27:$J$500,"&lt;&gt;Adjustment",'7.  Persistence Report'!$H$27:$H$500,"2013")</f>
        <v>0</v>
      </c>
      <c r="U335" s="295">
        <f>SUMIFS('7.  Persistence Report'!T$27:T$500,'7.  Persistence Report'!$D$27:$D$500,$B335,'7.  Persistence Report'!$C$27:$C$500,"&lt;&gt;Pre-2011 Programs Completed in 2011",'7.  Persistence Report'!$J$27:$J$500,"&lt;&gt;Adjustment",'7.  Persistence Report'!$H$27:$H$500,"2013")</f>
        <v>0</v>
      </c>
      <c r="V335" s="295">
        <f>SUMIFS('7.  Persistence Report'!U$27:U$500,'7.  Persistence Report'!$D$27:$D$500,$B335,'7.  Persistence Report'!$C$27:$C$500,"&lt;&gt;Pre-2011 Programs Completed in 2011",'7.  Persistence Report'!$J$27:$J$500,"&lt;&gt;Adjustment",'7.  Persistence Report'!$H$27:$H$500,"2013")</f>
        <v>0</v>
      </c>
      <c r="W335" s="295">
        <f>SUMIFS('7.  Persistence Report'!V$27:V$500,'7.  Persistence Report'!$D$27:$D$500,$B335,'7.  Persistence Report'!$C$27:$C$500,"&lt;&gt;Pre-2011 Programs Completed in 2011",'7.  Persistence Report'!$J$27:$J$500,"&lt;&gt;Adjustment",'7.  Persistence Report'!$H$27:$H$500,"2013")</f>
        <v>0</v>
      </c>
      <c r="X335" s="295">
        <f>SUMIFS('7.  Persistence Report'!W$27:W$500,'7.  Persistence Report'!$D$27:$D$500,$B335,'7.  Persistence Report'!$C$27:$C$500,"&lt;&gt;Pre-2011 Programs Completed in 2011",'7.  Persistence Report'!$J$27:$J$500,"&lt;&gt;Adjustment",'7.  Persistence Report'!$H$27:$H$500,"2013")</f>
        <v>0</v>
      </c>
      <c r="Y335" s="410"/>
      <c r="Z335" s="415"/>
      <c r="AA335" s="502">
        <v>1</v>
      </c>
      <c r="AB335" s="415"/>
      <c r="AC335" s="415"/>
      <c r="AD335" s="415"/>
      <c r="AE335" s="415"/>
      <c r="AF335" s="415"/>
      <c r="AG335" s="415"/>
      <c r="AH335" s="415"/>
      <c r="AI335" s="415"/>
      <c r="AJ335" s="415"/>
      <c r="AK335" s="415"/>
      <c r="AL335" s="415"/>
      <c r="AM335" s="296">
        <f>SUM(Y335:AL335)</f>
        <v>1</v>
      </c>
    </row>
    <row r="336" spans="1:39" ht="15.5" outlineLevel="1">
      <c r="B336" s="294" t="s">
        <v>249</v>
      </c>
      <c r="C336" s="291" t="s">
        <v>163</v>
      </c>
      <c r="D336" s="295">
        <f>SUMIFS('7.  Persistence Report'!AS$27:AS$500,'7.  Persistence Report'!$D$27:$D$500,$B335,'7.  Persistence Report'!$C$27:$C$500,"&lt;&gt;Pre-2011 Programs Completed in 2011",'7.  Persistence Report'!$J$27:$J$500,"Adjustment",'7.  Persistence Report'!$H$27:$H$500,"2013")</f>
        <v>0</v>
      </c>
      <c r="E336" s="295">
        <f>SUMIFS('7.  Persistence Report'!AT$27:AT$500,'7.  Persistence Report'!$D$27:$D$500,$B335,'7.  Persistence Report'!$C$27:$C$500,"&lt;&gt;Pre-2011 Programs Completed in 2011",'7.  Persistence Report'!$J$27:$J$500,"Adjustment",'7.  Persistence Report'!$H$27:$H$500,"2013")</f>
        <v>0</v>
      </c>
      <c r="F336" s="295">
        <f>SUMIFS('7.  Persistence Report'!AU$27:AU$500,'7.  Persistence Report'!$D$27:$D$500,$B335,'7.  Persistence Report'!$C$27:$C$500,"&lt;&gt;Pre-2011 Programs Completed in 2011",'7.  Persistence Report'!$J$27:$J$500,"Adjustment",'7.  Persistence Report'!$H$27:$H$500,"2013")</f>
        <v>0</v>
      </c>
      <c r="G336" s="295">
        <f>SUMIFS('7.  Persistence Report'!AV$27:AV$500,'7.  Persistence Report'!$D$27:$D$500,$B335,'7.  Persistence Report'!$C$27:$C$500,"&lt;&gt;Pre-2011 Programs Completed in 2011",'7.  Persistence Report'!$J$27:$J$500,"Adjustment",'7.  Persistence Report'!$H$27:$H$500,"2013")</f>
        <v>0</v>
      </c>
      <c r="H336" s="295">
        <f>SUMIFS('7.  Persistence Report'!AW$27:AW$500,'7.  Persistence Report'!$D$27:$D$500,$B335,'7.  Persistence Report'!$C$27:$C$500,"&lt;&gt;Pre-2011 Programs Completed in 2011",'7.  Persistence Report'!$J$27:$J$500,"Adjustment",'7.  Persistence Report'!$H$27:$H$500,"2013")</f>
        <v>0</v>
      </c>
      <c r="I336" s="295">
        <f>SUMIFS('7.  Persistence Report'!AX$27:AX$500,'7.  Persistence Report'!$D$27:$D$500,$B335,'7.  Persistence Report'!$C$27:$C$500,"&lt;&gt;Pre-2011 Programs Completed in 2011",'7.  Persistence Report'!$J$27:$J$500,"Adjustment",'7.  Persistence Report'!$H$27:$H$500,"2013")</f>
        <v>0</v>
      </c>
      <c r="J336" s="295">
        <f>SUMIFS('7.  Persistence Report'!AY$27:AY$500,'7.  Persistence Report'!$D$27:$D$500,$B335,'7.  Persistence Report'!$C$27:$C$500,"&lt;&gt;Pre-2011 Programs Completed in 2011",'7.  Persistence Report'!$J$27:$J$500,"Adjustment",'7.  Persistence Report'!$H$27:$H$500,"2013")</f>
        <v>0</v>
      </c>
      <c r="K336" s="295">
        <f>SUMIFS('7.  Persistence Report'!AZ$27:AZ$500,'7.  Persistence Report'!$D$27:$D$500,$B335,'7.  Persistence Report'!$C$27:$C$500,"&lt;&gt;Pre-2011 Programs Completed in 2011",'7.  Persistence Report'!$J$27:$J$500,"Adjustment",'7.  Persistence Report'!$H$27:$H$500,"2013")</f>
        <v>0</v>
      </c>
      <c r="L336" s="295">
        <f>SUMIFS('7.  Persistence Report'!BA$27:BA$500,'7.  Persistence Report'!$D$27:$D$500,$B335,'7.  Persistence Report'!$C$27:$C$500,"&lt;&gt;Pre-2011 Programs Completed in 2011",'7.  Persistence Report'!$J$27:$J$500,"Adjustment",'7.  Persistence Report'!$H$27:$H$500,"2013")</f>
        <v>0</v>
      </c>
      <c r="M336" s="295">
        <f>SUMIFS('7.  Persistence Report'!BB$27:BB$500,'7.  Persistence Report'!$D$27:$D$500,$B335,'7.  Persistence Report'!$C$27:$C$500,"&lt;&gt;Pre-2011 Programs Completed in 2011",'7.  Persistence Report'!$J$27:$J$500,"Adjustment",'7.  Persistence Report'!$H$27:$H$500,"2013")</f>
        <v>0</v>
      </c>
      <c r="N336" s="295">
        <f>N335</f>
        <v>12</v>
      </c>
      <c r="O336" s="295">
        <f>SUMIFS('7.  Persistence Report'!N$27:N$500,'7.  Persistence Report'!$D$27:$D$500,$B335,'7.  Persistence Report'!$C$27:$C$500,"&lt;&gt;Pre-2011 Programs Completed in 2011",'7.  Persistence Report'!$J$27:$J$500,"Adjustment",'7.  Persistence Report'!$H$27:$H$500,"2013")</f>
        <v>0</v>
      </c>
      <c r="P336" s="295">
        <f>SUMIFS('7.  Persistence Report'!O$27:O$500,'7.  Persistence Report'!$D$27:$D$500,$B335,'7.  Persistence Report'!$C$27:$C$500,"&lt;&gt;Pre-2011 Programs Completed in 2011",'7.  Persistence Report'!$J$27:$J$500,"Adjustment",'7.  Persistence Report'!$H$27:$H$500,"2013")</f>
        <v>0</v>
      </c>
      <c r="Q336" s="295">
        <f>SUMIFS('7.  Persistence Report'!P$27:P$500,'7.  Persistence Report'!$D$27:$D$500,$B335,'7.  Persistence Report'!$C$27:$C$500,"&lt;&gt;Pre-2011 Programs Completed in 2011",'7.  Persistence Report'!$J$27:$J$500,"Adjustment",'7.  Persistence Report'!$H$27:$H$500,"2013")</f>
        <v>0</v>
      </c>
      <c r="R336" s="295">
        <f>SUMIFS('7.  Persistence Report'!Q$27:Q$500,'7.  Persistence Report'!$D$27:$D$500,$B335,'7.  Persistence Report'!$C$27:$C$500,"&lt;&gt;Pre-2011 Programs Completed in 2011",'7.  Persistence Report'!$J$27:$J$500,"Adjustment",'7.  Persistence Report'!$H$27:$H$500,"2013")</f>
        <v>0</v>
      </c>
      <c r="S336" s="295">
        <f>SUMIFS('7.  Persistence Report'!R$27:R$500,'7.  Persistence Report'!$D$27:$D$500,$B335,'7.  Persistence Report'!$C$27:$C$500,"&lt;&gt;Pre-2011 Programs Completed in 2011",'7.  Persistence Report'!$J$27:$J$500,"Adjustment",'7.  Persistence Report'!$H$27:$H$500,"2013")</f>
        <v>0</v>
      </c>
      <c r="T336" s="295">
        <f>SUMIFS('7.  Persistence Report'!S$27:S$500,'7.  Persistence Report'!$D$27:$D$500,$B335,'7.  Persistence Report'!$C$27:$C$500,"&lt;&gt;Pre-2011 Programs Completed in 2011",'7.  Persistence Report'!$J$27:$J$500,"Adjustment",'7.  Persistence Report'!$H$27:$H$500,"2013")</f>
        <v>0</v>
      </c>
      <c r="U336" s="295">
        <f>SUMIFS('7.  Persistence Report'!T$27:T$500,'7.  Persistence Report'!$D$27:$D$500,$B335,'7.  Persistence Report'!$C$27:$C$500,"&lt;&gt;Pre-2011 Programs Completed in 2011",'7.  Persistence Report'!$J$27:$J$500,"Adjustment",'7.  Persistence Report'!$H$27:$H$500,"2013")</f>
        <v>0</v>
      </c>
      <c r="V336" s="295">
        <f>SUMIFS('7.  Persistence Report'!U$27:U$500,'7.  Persistence Report'!$D$27:$D$500,$B335,'7.  Persistence Report'!$C$27:$C$500,"&lt;&gt;Pre-2011 Programs Completed in 2011",'7.  Persistence Report'!$J$27:$J$500,"Adjustment",'7.  Persistence Report'!$H$27:$H$500,"2013")</f>
        <v>0</v>
      </c>
      <c r="W336" s="295">
        <f>SUMIFS('7.  Persistence Report'!V$27:V$500,'7.  Persistence Report'!$D$27:$D$500,$B335,'7.  Persistence Report'!$C$27:$C$500,"&lt;&gt;Pre-2011 Programs Completed in 2011",'7.  Persistence Report'!$J$27:$J$500,"Adjustment",'7.  Persistence Report'!$H$27:$H$500,"2013")</f>
        <v>0</v>
      </c>
      <c r="X336" s="295">
        <f>SUMIFS('7.  Persistence Report'!W$27:W$500,'7.  Persistence Report'!$D$27:$D$500,$B335,'7.  Persistence Report'!$C$27:$C$500,"&lt;&gt;Pre-2011 Programs Completed in 2011",'7.  Persistence Report'!$J$27:$J$500,"Adjustment",'7.  Persistence Report'!$H$27:$H$500,"2013")</f>
        <v>0</v>
      </c>
      <c r="Y336" s="411">
        <f>Y335</f>
        <v>0</v>
      </c>
      <c r="Z336" s="411">
        <f>Z335</f>
        <v>0</v>
      </c>
      <c r="AA336" s="411">
        <f t="shared" ref="AA336:AL336" si="157">AA335</f>
        <v>1</v>
      </c>
      <c r="AB336" s="411">
        <f t="shared" si="157"/>
        <v>0</v>
      </c>
      <c r="AC336" s="411">
        <f t="shared" si="157"/>
        <v>0</v>
      </c>
      <c r="AD336" s="411">
        <f t="shared" si="157"/>
        <v>0</v>
      </c>
      <c r="AE336" s="411">
        <f t="shared" si="157"/>
        <v>0</v>
      </c>
      <c r="AF336" s="411">
        <f t="shared" si="157"/>
        <v>0</v>
      </c>
      <c r="AG336" s="411">
        <f t="shared" si="157"/>
        <v>0</v>
      </c>
      <c r="AH336" s="411">
        <f t="shared" si="157"/>
        <v>0</v>
      </c>
      <c r="AI336" s="411">
        <f t="shared" si="157"/>
        <v>0</v>
      </c>
      <c r="AJ336" s="411">
        <f t="shared" si="157"/>
        <v>0</v>
      </c>
      <c r="AK336" s="411">
        <f t="shared" si="157"/>
        <v>0</v>
      </c>
      <c r="AL336" s="411">
        <f t="shared" si="157"/>
        <v>0</v>
      </c>
      <c r="AM336" s="297"/>
    </row>
    <row r="337" spans="1:39" ht="15.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5" outlineLevel="1">
      <c r="A338" s="508">
        <v>20</v>
      </c>
      <c r="B338" s="315" t="s">
        <v>13</v>
      </c>
      <c r="C338" s="291" t="s">
        <v>25</v>
      </c>
      <c r="D338" s="295">
        <f>SUMIFS('7.  Persistence Report'!AS$27:AS$500,'7.  Persistence Report'!$D$27:$D$500,$B338,'7.  Persistence Report'!$C$27:$C$500,"&lt;&gt;Pre-2011 Programs Completed in 2011",'7.  Persistence Report'!$J$27:$J$500,"&lt;&gt;Adjustment",'7.  Persistence Report'!$H$27:$H$500,"2013")</f>
        <v>0</v>
      </c>
      <c r="E338" s="295">
        <f>SUMIFS('7.  Persistence Report'!AT$27:AT$500,'7.  Persistence Report'!$D$27:$D$500,$B338,'7.  Persistence Report'!$C$27:$C$500,"&lt;&gt;Pre-2011 Programs Completed in 2011",'7.  Persistence Report'!$J$27:$J$500,"&lt;&gt;Adjustment",'7.  Persistence Report'!$H$27:$H$500,"2013")</f>
        <v>0</v>
      </c>
      <c r="F338" s="295">
        <f>SUMIFS('7.  Persistence Report'!AU$27:AU$500,'7.  Persistence Report'!$D$27:$D$500,$B338,'7.  Persistence Report'!$C$27:$C$500,"&lt;&gt;Pre-2011 Programs Completed in 2011",'7.  Persistence Report'!$J$27:$J$500,"&lt;&gt;Adjustment",'7.  Persistence Report'!$H$27:$H$500,"2013")</f>
        <v>0</v>
      </c>
      <c r="G338" s="295">
        <f>SUMIFS('7.  Persistence Report'!AV$27:AV$500,'7.  Persistence Report'!$D$27:$D$500,$B338,'7.  Persistence Report'!$C$27:$C$500,"&lt;&gt;Pre-2011 Programs Completed in 2011",'7.  Persistence Report'!$J$27:$J$500,"&lt;&gt;Adjustment",'7.  Persistence Report'!$H$27:$H$500,"2013")</f>
        <v>0</v>
      </c>
      <c r="H338" s="295">
        <f>SUMIFS('7.  Persistence Report'!AW$27:AW$500,'7.  Persistence Report'!$D$27:$D$500,$B338,'7.  Persistence Report'!$C$27:$C$500,"&lt;&gt;Pre-2011 Programs Completed in 2011",'7.  Persistence Report'!$J$27:$J$500,"&lt;&gt;Adjustment",'7.  Persistence Report'!$H$27:$H$500,"2013")</f>
        <v>0</v>
      </c>
      <c r="I338" s="295">
        <f>SUMIFS('7.  Persistence Report'!AX$27:AX$500,'7.  Persistence Report'!$D$27:$D$500,$B338,'7.  Persistence Report'!$C$27:$C$500,"&lt;&gt;Pre-2011 Programs Completed in 2011",'7.  Persistence Report'!$J$27:$J$500,"&lt;&gt;Adjustment",'7.  Persistence Report'!$H$27:$H$500,"2013")</f>
        <v>0</v>
      </c>
      <c r="J338" s="295">
        <f>SUMIFS('7.  Persistence Report'!AY$27:AY$500,'7.  Persistence Report'!$D$27:$D$500,$B338,'7.  Persistence Report'!$C$27:$C$500,"&lt;&gt;Pre-2011 Programs Completed in 2011",'7.  Persistence Report'!$J$27:$J$500,"&lt;&gt;Adjustment",'7.  Persistence Report'!$H$27:$H$500,"2013")</f>
        <v>0</v>
      </c>
      <c r="K338" s="295">
        <f>SUMIFS('7.  Persistence Report'!AZ$27:AZ$500,'7.  Persistence Report'!$D$27:$D$500,$B338,'7.  Persistence Report'!$C$27:$C$500,"&lt;&gt;Pre-2011 Programs Completed in 2011",'7.  Persistence Report'!$J$27:$J$500,"&lt;&gt;Adjustment",'7.  Persistence Report'!$H$27:$H$500,"2013")</f>
        <v>0</v>
      </c>
      <c r="L338" s="295">
        <f>SUMIFS('7.  Persistence Report'!BA$27:BA$500,'7.  Persistence Report'!$D$27:$D$500,$B338,'7.  Persistence Report'!$C$27:$C$500,"&lt;&gt;Pre-2011 Programs Completed in 2011",'7.  Persistence Report'!$J$27:$J$500,"&lt;&gt;Adjustment",'7.  Persistence Report'!$H$27:$H$500,"2013")</f>
        <v>0</v>
      </c>
      <c r="M338" s="295">
        <f>SUMIFS('7.  Persistence Report'!BB$27:BB$500,'7.  Persistence Report'!$D$27:$D$500,$B338,'7.  Persistence Report'!$C$27:$C$500,"&lt;&gt;Pre-2011 Programs Completed in 2011",'7.  Persistence Report'!$J$27:$J$500,"&lt;&gt;Adjustment",'7.  Persistence Report'!$H$27:$H$500,"2013")</f>
        <v>0</v>
      </c>
      <c r="N338" s="295">
        <v>12</v>
      </c>
      <c r="O338" s="295">
        <f>SUMIFS('7.  Persistence Report'!N$27:N$500,'7.  Persistence Report'!$D$27:$D$500,$B338,'7.  Persistence Report'!$C$27:$C$500,"&lt;&gt;Pre-2011 Programs Completed in 2011",'7.  Persistence Report'!$J$27:$J$500,"&lt;&gt;Adjustment",'7.  Persistence Report'!$H$27:$H$500,"2013")</f>
        <v>0</v>
      </c>
      <c r="P338" s="295">
        <f>SUMIFS('7.  Persistence Report'!O$27:O$500,'7.  Persistence Report'!$D$27:$D$500,$B338,'7.  Persistence Report'!$C$27:$C$500,"&lt;&gt;Pre-2011 Programs Completed in 2011",'7.  Persistence Report'!$J$27:$J$500,"&lt;&gt;Adjustment",'7.  Persistence Report'!$H$27:$H$500,"2013")</f>
        <v>0</v>
      </c>
      <c r="Q338" s="295">
        <f>SUMIFS('7.  Persistence Report'!P$27:P$500,'7.  Persistence Report'!$D$27:$D$500,$B338,'7.  Persistence Report'!$C$27:$C$500,"&lt;&gt;Pre-2011 Programs Completed in 2011",'7.  Persistence Report'!$J$27:$J$500,"&lt;&gt;Adjustment",'7.  Persistence Report'!$H$27:$H$500,"2013")</f>
        <v>0</v>
      </c>
      <c r="R338" s="295">
        <f>SUMIFS('7.  Persistence Report'!Q$27:Q$500,'7.  Persistence Report'!$D$27:$D$500,$B338,'7.  Persistence Report'!$C$27:$C$500,"&lt;&gt;Pre-2011 Programs Completed in 2011",'7.  Persistence Report'!$J$27:$J$500,"&lt;&gt;Adjustment",'7.  Persistence Report'!$H$27:$H$500,"2013")</f>
        <v>0</v>
      </c>
      <c r="S338" s="295">
        <f>SUMIFS('7.  Persistence Report'!R$27:R$500,'7.  Persistence Report'!$D$27:$D$500,$B338,'7.  Persistence Report'!$C$27:$C$500,"&lt;&gt;Pre-2011 Programs Completed in 2011",'7.  Persistence Report'!$J$27:$J$500,"&lt;&gt;Adjustment",'7.  Persistence Report'!$H$27:$H$500,"2013")</f>
        <v>0</v>
      </c>
      <c r="T338" s="295">
        <f>SUMIFS('7.  Persistence Report'!S$27:S$500,'7.  Persistence Report'!$D$27:$D$500,$B338,'7.  Persistence Report'!$C$27:$C$500,"&lt;&gt;Pre-2011 Programs Completed in 2011",'7.  Persistence Report'!$J$27:$J$500,"&lt;&gt;Adjustment",'7.  Persistence Report'!$H$27:$H$500,"2013")</f>
        <v>0</v>
      </c>
      <c r="U338" s="295">
        <f>SUMIFS('7.  Persistence Report'!T$27:T$500,'7.  Persistence Report'!$D$27:$D$500,$B338,'7.  Persistence Report'!$C$27:$C$500,"&lt;&gt;Pre-2011 Programs Completed in 2011",'7.  Persistence Report'!$J$27:$J$500,"&lt;&gt;Adjustment",'7.  Persistence Report'!$H$27:$H$500,"2013")</f>
        <v>0</v>
      </c>
      <c r="V338" s="295">
        <f>SUMIFS('7.  Persistence Report'!U$27:U$500,'7.  Persistence Report'!$D$27:$D$500,$B338,'7.  Persistence Report'!$C$27:$C$500,"&lt;&gt;Pre-2011 Programs Completed in 2011",'7.  Persistence Report'!$J$27:$J$500,"&lt;&gt;Adjustment",'7.  Persistence Report'!$H$27:$H$500,"2013")</f>
        <v>0</v>
      </c>
      <c r="W338" s="295">
        <f>SUMIFS('7.  Persistence Report'!V$27:V$500,'7.  Persistence Report'!$D$27:$D$500,$B338,'7.  Persistence Report'!$C$27:$C$500,"&lt;&gt;Pre-2011 Programs Completed in 2011",'7.  Persistence Report'!$J$27:$J$500,"&lt;&gt;Adjustment",'7.  Persistence Report'!$H$27:$H$500,"2013")</f>
        <v>0</v>
      </c>
      <c r="X338" s="295">
        <f>SUMIFS('7.  Persistence Report'!W$27:W$500,'7.  Persistence Report'!$D$27:$D$500,$B338,'7.  Persistence Report'!$C$27:$C$500,"&lt;&gt;Pre-2011 Programs Completed in 2011",'7.  Persistence Report'!$J$27:$J$500,"&lt;&gt;Adjustment",'7.  Persistence Report'!$H$27:$H$500,"2013")</f>
        <v>0</v>
      </c>
      <c r="Y338" s="410"/>
      <c r="Z338" s="415"/>
      <c r="AA338" s="502">
        <v>1</v>
      </c>
      <c r="AB338" s="415"/>
      <c r="AC338" s="468"/>
      <c r="AD338" s="415"/>
      <c r="AE338" s="415"/>
      <c r="AF338" s="415"/>
      <c r="AG338" s="415"/>
      <c r="AH338" s="415"/>
      <c r="AI338" s="415"/>
      <c r="AJ338" s="415"/>
      <c r="AK338" s="415"/>
      <c r="AL338" s="415"/>
      <c r="AM338" s="296">
        <f>SUM(Y338:AL338)</f>
        <v>1</v>
      </c>
    </row>
    <row r="339" spans="1:39" ht="15.5" outlineLevel="1">
      <c r="B339" s="294" t="s">
        <v>249</v>
      </c>
      <c r="C339" s="291" t="s">
        <v>163</v>
      </c>
      <c r="D339" s="295">
        <f>SUMIFS('7.  Persistence Report'!AS$27:AS$500,'7.  Persistence Report'!$D$27:$D$500,$B338,'7.  Persistence Report'!$C$27:$C$500,"&lt;&gt;Pre-2011 Programs Completed in 2011",'7.  Persistence Report'!$J$27:$J$500,"Adjustment",'7.  Persistence Report'!$H$27:$H$500,"2013")</f>
        <v>0</v>
      </c>
      <c r="E339" s="295">
        <f>SUMIFS('7.  Persistence Report'!AT$27:AT$500,'7.  Persistence Report'!$D$27:$D$500,$B338,'7.  Persistence Report'!$C$27:$C$500,"&lt;&gt;Pre-2011 Programs Completed in 2011",'7.  Persistence Report'!$J$27:$J$500,"Adjustment",'7.  Persistence Report'!$H$27:$H$500,"2013")</f>
        <v>0</v>
      </c>
      <c r="F339" s="295">
        <f>SUMIFS('7.  Persistence Report'!AU$27:AU$500,'7.  Persistence Report'!$D$27:$D$500,$B338,'7.  Persistence Report'!$C$27:$C$500,"&lt;&gt;Pre-2011 Programs Completed in 2011",'7.  Persistence Report'!$J$27:$J$500,"Adjustment",'7.  Persistence Report'!$H$27:$H$500,"2013")</f>
        <v>0</v>
      </c>
      <c r="G339" s="295">
        <f>SUMIFS('7.  Persistence Report'!AV$27:AV$500,'7.  Persistence Report'!$D$27:$D$500,$B338,'7.  Persistence Report'!$C$27:$C$500,"&lt;&gt;Pre-2011 Programs Completed in 2011",'7.  Persistence Report'!$J$27:$J$500,"Adjustment",'7.  Persistence Report'!$H$27:$H$500,"2013")</f>
        <v>0</v>
      </c>
      <c r="H339" s="295">
        <f>SUMIFS('7.  Persistence Report'!AW$27:AW$500,'7.  Persistence Report'!$D$27:$D$500,$B338,'7.  Persistence Report'!$C$27:$C$500,"&lt;&gt;Pre-2011 Programs Completed in 2011",'7.  Persistence Report'!$J$27:$J$500,"Adjustment",'7.  Persistence Report'!$H$27:$H$500,"2013")</f>
        <v>0</v>
      </c>
      <c r="I339" s="295">
        <f>SUMIFS('7.  Persistence Report'!AX$27:AX$500,'7.  Persistence Report'!$D$27:$D$500,$B338,'7.  Persistence Report'!$C$27:$C$500,"&lt;&gt;Pre-2011 Programs Completed in 2011",'7.  Persistence Report'!$J$27:$J$500,"Adjustment",'7.  Persistence Report'!$H$27:$H$500,"2013")</f>
        <v>0</v>
      </c>
      <c r="J339" s="295">
        <f>SUMIFS('7.  Persistence Report'!AY$27:AY$500,'7.  Persistence Report'!$D$27:$D$500,$B338,'7.  Persistence Report'!$C$27:$C$500,"&lt;&gt;Pre-2011 Programs Completed in 2011",'7.  Persistence Report'!$J$27:$J$500,"Adjustment",'7.  Persistence Report'!$H$27:$H$500,"2013")</f>
        <v>0</v>
      </c>
      <c r="K339" s="295">
        <f>SUMIFS('7.  Persistence Report'!AZ$27:AZ$500,'7.  Persistence Report'!$D$27:$D$500,$B338,'7.  Persistence Report'!$C$27:$C$500,"&lt;&gt;Pre-2011 Programs Completed in 2011",'7.  Persistence Report'!$J$27:$J$500,"Adjustment",'7.  Persistence Report'!$H$27:$H$500,"2013")</f>
        <v>0</v>
      </c>
      <c r="L339" s="295">
        <f>SUMIFS('7.  Persistence Report'!BA$27:BA$500,'7.  Persistence Report'!$D$27:$D$500,$B338,'7.  Persistence Report'!$C$27:$C$500,"&lt;&gt;Pre-2011 Programs Completed in 2011",'7.  Persistence Report'!$J$27:$J$500,"Adjustment",'7.  Persistence Report'!$H$27:$H$500,"2013")</f>
        <v>0</v>
      </c>
      <c r="M339" s="295">
        <f>SUMIFS('7.  Persistence Report'!BB$27:BB$500,'7.  Persistence Report'!$D$27:$D$500,$B338,'7.  Persistence Report'!$C$27:$C$500,"&lt;&gt;Pre-2011 Programs Completed in 2011",'7.  Persistence Report'!$J$27:$J$500,"Adjustment",'7.  Persistence Report'!$H$27:$H$500,"2013")</f>
        <v>0</v>
      </c>
      <c r="N339" s="295">
        <f>N338</f>
        <v>12</v>
      </c>
      <c r="O339" s="295">
        <f>SUMIFS('7.  Persistence Report'!N$27:N$500,'7.  Persistence Report'!$D$27:$D$500,$B338,'7.  Persistence Report'!$C$27:$C$500,"&lt;&gt;Pre-2011 Programs Completed in 2011",'7.  Persistence Report'!$J$27:$J$500,"Adjustment",'7.  Persistence Report'!$H$27:$H$500,"2013")</f>
        <v>0</v>
      </c>
      <c r="P339" s="295">
        <f>SUMIFS('7.  Persistence Report'!O$27:O$500,'7.  Persistence Report'!$D$27:$D$500,$B338,'7.  Persistence Report'!$C$27:$C$500,"&lt;&gt;Pre-2011 Programs Completed in 2011",'7.  Persistence Report'!$J$27:$J$500,"Adjustment",'7.  Persistence Report'!$H$27:$H$500,"2013")</f>
        <v>0</v>
      </c>
      <c r="Q339" s="295">
        <f>SUMIFS('7.  Persistence Report'!P$27:P$500,'7.  Persistence Report'!$D$27:$D$500,$B338,'7.  Persistence Report'!$C$27:$C$500,"&lt;&gt;Pre-2011 Programs Completed in 2011",'7.  Persistence Report'!$J$27:$J$500,"Adjustment",'7.  Persistence Report'!$H$27:$H$500,"2013")</f>
        <v>0</v>
      </c>
      <c r="R339" s="295">
        <f>SUMIFS('7.  Persistence Report'!Q$27:Q$500,'7.  Persistence Report'!$D$27:$D$500,$B338,'7.  Persistence Report'!$C$27:$C$500,"&lt;&gt;Pre-2011 Programs Completed in 2011",'7.  Persistence Report'!$J$27:$J$500,"Adjustment",'7.  Persistence Report'!$H$27:$H$500,"2013")</f>
        <v>0</v>
      </c>
      <c r="S339" s="295">
        <f>SUMIFS('7.  Persistence Report'!R$27:R$500,'7.  Persistence Report'!$D$27:$D$500,$B338,'7.  Persistence Report'!$C$27:$C$500,"&lt;&gt;Pre-2011 Programs Completed in 2011",'7.  Persistence Report'!$J$27:$J$500,"Adjustment",'7.  Persistence Report'!$H$27:$H$500,"2013")</f>
        <v>0</v>
      </c>
      <c r="T339" s="295">
        <f>SUMIFS('7.  Persistence Report'!S$27:S$500,'7.  Persistence Report'!$D$27:$D$500,$B338,'7.  Persistence Report'!$C$27:$C$500,"&lt;&gt;Pre-2011 Programs Completed in 2011",'7.  Persistence Report'!$J$27:$J$500,"Adjustment",'7.  Persistence Report'!$H$27:$H$500,"2013")</f>
        <v>0</v>
      </c>
      <c r="U339" s="295">
        <f>SUMIFS('7.  Persistence Report'!T$27:T$500,'7.  Persistence Report'!$D$27:$D$500,$B338,'7.  Persistence Report'!$C$27:$C$500,"&lt;&gt;Pre-2011 Programs Completed in 2011",'7.  Persistence Report'!$J$27:$J$500,"Adjustment",'7.  Persistence Report'!$H$27:$H$500,"2013")</f>
        <v>0</v>
      </c>
      <c r="V339" s="295">
        <f>SUMIFS('7.  Persistence Report'!U$27:U$500,'7.  Persistence Report'!$D$27:$D$500,$B338,'7.  Persistence Report'!$C$27:$C$500,"&lt;&gt;Pre-2011 Programs Completed in 2011",'7.  Persistence Report'!$J$27:$J$500,"Adjustment",'7.  Persistence Report'!$H$27:$H$500,"2013")</f>
        <v>0</v>
      </c>
      <c r="W339" s="295">
        <f>SUMIFS('7.  Persistence Report'!V$27:V$500,'7.  Persistence Report'!$D$27:$D$500,$B338,'7.  Persistence Report'!$C$27:$C$500,"&lt;&gt;Pre-2011 Programs Completed in 2011",'7.  Persistence Report'!$J$27:$J$500,"Adjustment",'7.  Persistence Report'!$H$27:$H$500,"2013")</f>
        <v>0</v>
      </c>
      <c r="X339" s="295">
        <f>SUMIFS('7.  Persistence Report'!W$27:W$500,'7.  Persistence Report'!$D$27:$D$500,$B338,'7.  Persistence Report'!$C$27:$C$500,"&lt;&gt;Pre-2011 Programs Completed in 2011",'7.  Persistence Report'!$J$27:$J$500,"Adjustment",'7.  Persistence Report'!$H$27:$H$500,"2013")</f>
        <v>0</v>
      </c>
      <c r="Y339" s="411">
        <f>Y338</f>
        <v>0</v>
      </c>
      <c r="Z339" s="411">
        <f>Z338</f>
        <v>0</v>
      </c>
      <c r="AA339" s="411">
        <f t="shared" ref="AA339:AL339" si="158">AA338</f>
        <v>1</v>
      </c>
      <c r="AB339" s="411">
        <f t="shared" si="158"/>
        <v>0</v>
      </c>
      <c r="AC339" s="411">
        <f t="shared" si="158"/>
        <v>0</v>
      </c>
      <c r="AD339" s="411">
        <f t="shared" si="158"/>
        <v>0</v>
      </c>
      <c r="AE339" s="411">
        <f t="shared" si="158"/>
        <v>0</v>
      </c>
      <c r="AF339" s="411">
        <f t="shared" si="158"/>
        <v>0</v>
      </c>
      <c r="AG339" s="411">
        <f t="shared" si="158"/>
        <v>0</v>
      </c>
      <c r="AH339" s="411">
        <f t="shared" si="158"/>
        <v>0</v>
      </c>
      <c r="AI339" s="411">
        <f t="shared" si="158"/>
        <v>0</v>
      </c>
      <c r="AJ339" s="411">
        <f t="shared" si="158"/>
        <v>0</v>
      </c>
      <c r="AK339" s="411">
        <f t="shared" si="158"/>
        <v>0</v>
      </c>
      <c r="AL339" s="411">
        <f t="shared" si="158"/>
        <v>0</v>
      </c>
      <c r="AM339" s="306"/>
    </row>
    <row r="340" spans="1:39" ht="15.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5" outlineLevel="1">
      <c r="A341" s="508">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502">
        <v>1</v>
      </c>
      <c r="AB341" s="415"/>
      <c r="AC341" s="415"/>
      <c r="AD341" s="415"/>
      <c r="AE341" s="415"/>
      <c r="AF341" s="415"/>
      <c r="AG341" s="415"/>
      <c r="AH341" s="415"/>
      <c r="AI341" s="415"/>
      <c r="AJ341" s="415"/>
      <c r="AK341" s="415"/>
      <c r="AL341" s="415"/>
      <c r="AM341" s="296">
        <f>SUM(Y341:AL341)</f>
        <v>1</v>
      </c>
    </row>
    <row r="342" spans="1:39" ht="15.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159">AA341</f>
        <v>1</v>
      </c>
      <c r="AB342" s="411">
        <f t="shared" si="159"/>
        <v>0</v>
      </c>
      <c r="AC342" s="411">
        <f t="shared" si="159"/>
        <v>0</v>
      </c>
      <c r="AD342" s="411">
        <f t="shared" si="159"/>
        <v>0</v>
      </c>
      <c r="AE342" s="411">
        <f t="shared" si="159"/>
        <v>0</v>
      </c>
      <c r="AF342" s="411">
        <f t="shared" si="159"/>
        <v>0</v>
      </c>
      <c r="AG342" s="411">
        <f t="shared" si="159"/>
        <v>0</v>
      </c>
      <c r="AH342" s="411">
        <f t="shared" si="159"/>
        <v>0</v>
      </c>
      <c r="AI342" s="411">
        <f t="shared" si="159"/>
        <v>0</v>
      </c>
      <c r="AJ342" s="411">
        <f t="shared" si="159"/>
        <v>0</v>
      </c>
      <c r="AK342" s="411">
        <f t="shared" si="159"/>
        <v>0</v>
      </c>
      <c r="AL342" s="411">
        <f t="shared" si="159"/>
        <v>0</v>
      </c>
      <c r="AM342" s="297"/>
    </row>
    <row r="343" spans="1:39" ht="15.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5" outlineLevel="1">
      <c r="A344" s="508">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502">
        <v>1</v>
      </c>
      <c r="AB344" s="415"/>
      <c r="AC344" s="415"/>
      <c r="AD344" s="415"/>
      <c r="AE344" s="415"/>
      <c r="AF344" s="415"/>
      <c r="AG344" s="415"/>
      <c r="AH344" s="415"/>
      <c r="AI344" s="415"/>
      <c r="AJ344" s="415"/>
      <c r="AK344" s="415"/>
      <c r="AL344" s="415"/>
      <c r="AM344" s="296">
        <f>SUM(Y344:AL344)</f>
        <v>1</v>
      </c>
    </row>
    <row r="345" spans="1:39" ht="15.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160">AA344</f>
        <v>1</v>
      </c>
      <c r="AB345" s="411">
        <f t="shared" si="160"/>
        <v>0</v>
      </c>
      <c r="AC345" s="411">
        <f t="shared" si="160"/>
        <v>0</v>
      </c>
      <c r="AD345" s="411">
        <f t="shared" si="160"/>
        <v>0</v>
      </c>
      <c r="AE345" s="411">
        <f t="shared" si="160"/>
        <v>0</v>
      </c>
      <c r="AF345" s="411">
        <f t="shared" si="160"/>
        <v>0</v>
      </c>
      <c r="AG345" s="411">
        <f t="shared" si="160"/>
        <v>0</v>
      </c>
      <c r="AH345" s="411">
        <f t="shared" si="160"/>
        <v>0</v>
      </c>
      <c r="AI345" s="411">
        <f t="shared" si="160"/>
        <v>0</v>
      </c>
      <c r="AJ345" s="411">
        <f t="shared" si="160"/>
        <v>0</v>
      </c>
      <c r="AK345" s="411">
        <f t="shared" si="160"/>
        <v>0</v>
      </c>
      <c r="AL345" s="411">
        <f t="shared" si="160"/>
        <v>0</v>
      </c>
      <c r="AM345" s="306"/>
    </row>
    <row r="346" spans="1:39" ht="15.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5" outlineLevel="1">
      <c r="A347" s="509"/>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5" outlineLevel="1">
      <c r="A348" s="508">
        <v>23</v>
      </c>
      <c r="B348" s="315" t="s">
        <v>14</v>
      </c>
      <c r="C348" s="291" t="s">
        <v>25</v>
      </c>
      <c r="D348" s="295">
        <f>SUMIFS('7.  Persistence Report'!AS$27:AS$500,'7.  Persistence Report'!$D$27:$D$500,$B348,'7.  Persistence Report'!$C$27:$C$500,"&lt;&gt;Pre-2011 Programs Completed in 2011",'7.  Persistence Report'!$J$27:$J$500,"&lt;&gt;Adjustment",'7.  Persistence Report'!$H$27:$H$500,"2013")</f>
        <v>384041</v>
      </c>
      <c r="E348" s="295">
        <f>SUMIFS('7.  Persistence Report'!AT$27:AT$500,'7.  Persistence Report'!$D$27:$D$500,$B348,'7.  Persistence Report'!$C$27:$C$500,"&lt;&gt;Pre-2011 Programs Completed in 2011",'7.  Persistence Report'!$J$27:$J$500,"&lt;&gt;Adjustment",'7.  Persistence Report'!$H$27:$H$500,"2013")</f>
        <v>381518</v>
      </c>
      <c r="F348" s="295">
        <f>SUMIFS('7.  Persistence Report'!AU$27:AU$500,'7.  Persistence Report'!$D$27:$D$500,$B348,'7.  Persistence Report'!$C$27:$C$500,"&lt;&gt;Pre-2011 Programs Completed in 2011",'7.  Persistence Report'!$J$27:$J$500,"&lt;&gt;Adjustment",'7.  Persistence Report'!$H$27:$H$500,"2013")</f>
        <v>381267</v>
      </c>
      <c r="G348" s="295">
        <f>SUMIFS('7.  Persistence Report'!AV$27:AV$500,'7.  Persistence Report'!$D$27:$D$500,$B348,'7.  Persistence Report'!$C$27:$C$500,"&lt;&gt;Pre-2011 Programs Completed in 2011",'7.  Persistence Report'!$J$27:$J$500,"&lt;&gt;Adjustment",'7.  Persistence Report'!$H$27:$H$500,"2013")</f>
        <v>338439</v>
      </c>
      <c r="H348" s="295">
        <f>SUMIFS('7.  Persistence Report'!AW$27:AW$500,'7.  Persistence Report'!$D$27:$D$500,$B348,'7.  Persistence Report'!$C$27:$C$500,"&lt;&gt;Pre-2011 Programs Completed in 2011",'7.  Persistence Report'!$J$27:$J$500,"&lt;&gt;Adjustment",'7.  Persistence Report'!$H$27:$H$500,"2013")</f>
        <v>317422</v>
      </c>
      <c r="I348" s="295">
        <f>SUMIFS('7.  Persistence Report'!AX$27:AX$500,'7.  Persistence Report'!$D$27:$D$500,$B348,'7.  Persistence Report'!$C$27:$C$500,"&lt;&gt;Pre-2011 Programs Completed in 2011",'7.  Persistence Report'!$J$27:$J$500,"&lt;&gt;Adjustment",'7.  Persistence Report'!$H$27:$H$500,"2013")</f>
        <v>296928</v>
      </c>
      <c r="J348" s="295">
        <f>SUMIFS('7.  Persistence Report'!AY$27:AY$500,'7.  Persistence Report'!$D$27:$D$500,$B348,'7.  Persistence Report'!$C$27:$C$500,"&lt;&gt;Pre-2011 Programs Completed in 2011",'7.  Persistence Report'!$J$27:$J$500,"&lt;&gt;Adjustment",'7.  Persistence Report'!$H$27:$H$500,"2013")</f>
        <v>294282</v>
      </c>
      <c r="K348" s="295">
        <f>SUMIFS('7.  Persistence Report'!AZ$27:AZ$500,'7.  Persistence Report'!$D$27:$D$500,$B348,'7.  Persistence Report'!$C$27:$C$500,"&lt;&gt;Pre-2011 Programs Completed in 2011",'7.  Persistence Report'!$J$27:$J$500,"&lt;&gt;Adjustment",'7.  Persistence Report'!$H$27:$H$500,"2013")</f>
        <v>294282</v>
      </c>
      <c r="L348" s="295">
        <f>SUMIFS('7.  Persistence Report'!BA$27:BA$500,'7.  Persistence Report'!$D$27:$D$500,$B348,'7.  Persistence Report'!$C$27:$C$500,"&lt;&gt;Pre-2011 Programs Completed in 2011",'7.  Persistence Report'!$J$27:$J$500,"&lt;&gt;Adjustment",'7.  Persistence Report'!$H$27:$H$500,"2013")</f>
        <v>142029</v>
      </c>
      <c r="M348" s="295">
        <f>SUMIFS('7.  Persistence Report'!BB$27:BB$500,'7.  Persistence Report'!$D$27:$D$500,$B348,'7.  Persistence Report'!$C$27:$C$500,"&lt;&gt;Pre-2011 Programs Completed in 2011",'7.  Persistence Report'!$J$27:$J$500,"&lt;&gt;Adjustment",'7.  Persistence Report'!$H$27:$H$500,"2013")</f>
        <v>140952</v>
      </c>
      <c r="N348" s="291"/>
      <c r="O348" s="295">
        <f>SUMIFS('7.  Persistence Report'!N$27:N$500,'7.  Persistence Report'!$D$27:$D$500,$B348,'7.  Persistence Report'!$C$27:$C$500,"&lt;&gt;Pre-2011 Programs Completed in 2011",'7.  Persistence Report'!$J$27:$J$500,"&lt;&gt;Adjustment",'7.  Persistence Report'!$H$27:$H$500,"2013")</f>
        <v>32</v>
      </c>
      <c r="P348" s="295">
        <f>SUMIFS('7.  Persistence Report'!O$27:O$500,'7.  Persistence Report'!$D$27:$D$500,$B348,'7.  Persistence Report'!$C$27:$C$500,"&lt;&gt;Pre-2011 Programs Completed in 2011",'7.  Persistence Report'!$J$27:$J$500,"&lt;&gt;Adjustment",'7.  Persistence Report'!$H$27:$H$500,"2013")</f>
        <v>32</v>
      </c>
      <c r="Q348" s="295">
        <f>SUMIFS('7.  Persistence Report'!P$27:P$500,'7.  Persistence Report'!$D$27:$D$500,$B348,'7.  Persistence Report'!$C$27:$C$500,"&lt;&gt;Pre-2011 Programs Completed in 2011",'7.  Persistence Report'!$J$27:$J$500,"&lt;&gt;Adjustment",'7.  Persistence Report'!$H$27:$H$500,"2013")</f>
        <v>32</v>
      </c>
      <c r="R348" s="295">
        <f>SUMIFS('7.  Persistence Report'!Q$27:Q$500,'7.  Persistence Report'!$D$27:$D$500,$B348,'7.  Persistence Report'!$C$27:$C$500,"&lt;&gt;Pre-2011 Programs Completed in 2011",'7.  Persistence Report'!$J$27:$J$500,"&lt;&gt;Adjustment",'7.  Persistence Report'!$H$27:$H$500,"2013")</f>
        <v>29</v>
      </c>
      <c r="S348" s="295">
        <f>SUMIFS('7.  Persistence Report'!R$27:R$500,'7.  Persistence Report'!$D$27:$D$500,$B348,'7.  Persistence Report'!$C$27:$C$500,"&lt;&gt;Pre-2011 Programs Completed in 2011",'7.  Persistence Report'!$J$27:$J$500,"&lt;&gt;Adjustment",'7.  Persistence Report'!$H$27:$H$500,"2013")</f>
        <v>28</v>
      </c>
      <c r="T348" s="295">
        <f>SUMIFS('7.  Persistence Report'!S$27:S$500,'7.  Persistence Report'!$D$27:$D$500,$B348,'7.  Persistence Report'!$C$27:$C$500,"&lt;&gt;Pre-2011 Programs Completed in 2011",'7.  Persistence Report'!$J$27:$J$500,"&lt;&gt;Adjustment",'7.  Persistence Report'!$H$27:$H$500,"2013")</f>
        <v>27</v>
      </c>
      <c r="U348" s="295">
        <f>SUMIFS('7.  Persistence Report'!T$27:T$500,'7.  Persistence Report'!$D$27:$D$500,$B348,'7.  Persistence Report'!$C$27:$C$500,"&lt;&gt;Pre-2011 Programs Completed in 2011",'7.  Persistence Report'!$J$27:$J$500,"&lt;&gt;Adjustment",'7.  Persistence Report'!$H$27:$H$500,"2013")</f>
        <v>27</v>
      </c>
      <c r="V348" s="295">
        <f>SUMIFS('7.  Persistence Report'!U$27:U$500,'7.  Persistence Report'!$D$27:$D$500,$B348,'7.  Persistence Report'!$C$27:$C$500,"&lt;&gt;Pre-2011 Programs Completed in 2011",'7.  Persistence Report'!$J$27:$J$500,"&lt;&gt;Adjustment",'7.  Persistence Report'!$H$27:$H$500,"2013")</f>
        <v>27</v>
      </c>
      <c r="W348" s="295">
        <f>SUMIFS('7.  Persistence Report'!V$27:V$500,'7.  Persistence Report'!$D$27:$D$500,$B348,'7.  Persistence Report'!$C$27:$C$500,"&lt;&gt;Pre-2011 Programs Completed in 2011",'7.  Persistence Report'!$J$27:$J$500,"&lt;&gt;Adjustment",'7.  Persistence Report'!$H$27:$H$500,"2013")</f>
        <v>19</v>
      </c>
      <c r="X348" s="295">
        <f>SUMIFS('7.  Persistence Report'!W$27:W$500,'7.  Persistence Report'!$D$27:$D$500,$B348,'7.  Persistence Report'!$C$27:$C$500,"&lt;&gt;Pre-2011 Programs Completed in 2011",'7.  Persistence Report'!$J$27:$J$500,"&lt;&gt;Adjustment",'7.  Persistence Report'!$H$27:$H$500,"2013")</f>
        <v>18</v>
      </c>
      <c r="Y348" s="502">
        <v>1</v>
      </c>
      <c r="Z348" s="410"/>
      <c r="AA348" s="502"/>
      <c r="AB348" s="410"/>
      <c r="AC348" s="410"/>
      <c r="AD348" s="410"/>
      <c r="AE348" s="410"/>
      <c r="AF348" s="410"/>
      <c r="AG348" s="410"/>
      <c r="AH348" s="410"/>
      <c r="AI348" s="410"/>
      <c r="AJ348" s="410"/>
      <c r="AK348" s="410"/>
      <c r="AL348" s="410"/>
      <c r="AM348" s="296">
        <f>SUM(Y348:AL348)</f>
        <v>1</v>
      </c>
    </row>
    <row r="349" spans="1:39" ht="15.5" outlineLevel="1">
      <c r="B349" s="294" t="s">
        <v>249</v>
      </c>
      <c r="C349" s="291" t="s">
        <v>163</v>
      </c>
      <c r="D349" s="295">
        <f>SUMIFS('7.  Persistence Report'!AS$27:AS$500,'7.  Persistence Report'!$D$27:$D$500,$B348,'7.  Persistence Report'!$C$27:$C$500,"&lt;&gt;Pre-2011 Programs Completed in 2011",'7.  Persistence Report'!$J$27:$J$500,"Adjustment",'7.  Persistence Report'!$H$27:$H$500,"2013")</f>
        <v>258001.3847</v>
      </c>
      <c r="E349" s="295">
        <f>SUMIFS('7.  Persistence Report'!AT$27:AT$500,'7.  Persistence Report'!$D$27:$D$500,$B348,'7.  Persistence Report'!$C$27:$C$500,"&lt;&gt;Pre-2011 Programs Completed in 2011",'7.  Persistence Report'!$J$27:$J$500,"Adjustment",'7.  Persistence Report'!$H$27:$H$500,"2013")</f>
        <v>256092.5356</v>
      </c>
      <c r="F349" s="295">
        <f>SUMIFS('7.  Persistence Report'!AU$27:AU$500,'7.  Persistence Report'!$D$27:$D$500,$B348,'7.  Persistence Report'!$C$27:$C$500,"&lt;&gt;Pre-2011 Programs Completed in 2011",'7.  Persistence Report'!$J$27:$J$500,"Adjustment",'7.  Persistence Report'!$H$27:$H$500,"2013")</f>
        <v>255919.00380000001</v>
      </c>
      <c r="G349" s="295">
        <f>SUMIFS('7.  Persistence Report'!AV$27:AV$500,'7.  Persistence Report'!$D$27:$D$500,$B348,'7.  Persistence Report'!$C$27:$C$500,"&lt;&gt;Pre-2011 Programs Completed in 2011",'7.  Persistence Report'!$J$27:$J$500,"Adjustment",'7.  Persistence Report'!$H$27:$H$500,"2013")</f>
        <v>222069.83300000001</v>
      </c>
      <c r="H349" s="295">
        <f>SUMIFS('7.  Persistence Report'!AW$27:AW$500,'7.  Persistence Report'!$D$27:$D$500,$B348,'7.  Persistence Report'!$C$27:$C$500,"&lt;&gt;Pre-2011 Programs Completed in 2011",'7.  Persistence Report'!$J$27:$J$500,"Adjustment",'7.  Persistence Report'!$H$27:$H$500,"2013")</f>
        <v>205839.37450000001</v>
      </c>
      <c r="I349" s="295">
        <f>SUMIFS('7.  Persistence Report'!AX$27:AX$500,'7.  Persistence Report'!$D$27:$D$500,$B348,'7.  Persistence Report'!$C$27:$C$500,"&lt;&gt;Pre-2011 Programs Completed in 2011",'7.  Persistence Report'!$J$27:$J$500,"Adjustment",'7.  Persistence Report'!$H$27:$H$500,"2013")</f>
        <v>189608.91570000001</v>
      </c>
      <c r="J349" s="295">
        <f>SUMIFS('7.  Persistence Report'!AY$27:AY$500,'7.  Persistence Report'!$D$27:$D$500,$B348,'7.  Persistence Report'!$C$27:$C$500,"&lt;&gt;Pre-2011 Programs Completed in 2011",'7.  Persistence Report'!$J$27:$J$500,"Adjustment",'7.  Persistence Report'!$H$27:$H$500,"2013")</f>
        <v>188428.0289</v>
      </c>
      <c r="K349" s="295">
        <f>SUMIFS('7.  Persistence Report'!AZ$27:AZ$500,'7.  Persistence Report'!$D$27:$D$500,$B348,'7.  Persistence Report'!$C$27:$C$500,"&lt;&gt;Pre-2011 Programs Completed in 2011",'7.  Persistence Report'!$J$27:$J$500,"Adjustment",'7.  Persistence Report'!$H$27:$H$500,"2013")</f>
        <v>188428.0289</v>
      </c>
      <c r="L349" s="295">
        <f>SUMIFS('7.  Persistence Report'!BA$27:BA$500,'7.  Persistence Report'!$D$27:$D$500,$B348,'7.  Persistence Report'!$C$27:$C$500,"&lt;&gt;Pre-2011 Programs Completed in 2011",'7.  Persistence Report'!$J$27:$J$500,"Adjustment",'7.  Persistence Report'!$H$27:$H$500,"2013")</f>
        <v>68158.330379999999</v>
      </c>
      <c r="M349" s="295">
        <f>SUMIFS('7.  Persistence Report'!BB$27:BB$500,'7.  Persistence Report'!$D$27:$D$500,$B348,'7.  Persistence Report'!$C$27:$C$500,"&lt;&gt;Pre-2011 Programs Completed in 2011",'7.  Persistence Report'!$J$27:$J$500,"Adjustment",'7.  Persistence Report'!$H$27:$H$500,"2013")</f>
        <v>67328.830379999999</v>
      </c>
      <c r="N349" s="467"/>
      <c r="O349" s="295">
        <f>SUMIFS('7.  Persistence Report'!N$27:N$500,'7.  Persistence Report'!$D$27:$D$500,$B348,'7.  Persistence Report'!$C$27:$C$500,"&lt;&gt;Pre-2011 Programs Completed in 2011",'7.  Persistence Report'!$J$27:$J$500,"Adjustment",'7.  Persistence Report'!$H$27:$H$500,"2013")</f>
        <v>18.71940481</v>
      </c>
      <c r="P349" s="295">
        <f>SUMIFS('7.  Persistence Report'!O$27:O$500,'7.  Persistence Report'!$D$27:$D$500,$B348,'7.  Persistence Report'!$C$27:$C$500,"&lt;&gt;Pre-2011 Programs Completed in 2011",'7.  Persistence Report'!$J$27:$J$500,"Adjustment",'7.  Persistence Report'!$H$27:$H$500,"2013")</f>
        <v>18.621382820000001</v>
      </c>
      <c r="Q349" s="295">
        <f>SUMIFS('7.  Persistence Report'!P$27:P$500,'7.  Persistence Report'!$D$27:$D$500,$B348,'7.  Persistence Report'!$C$27:$C$500,"&lt;&gt;Pre-2011 Programs Completed in 2011",'7.  Persistence Report'!$J$27:$J$500,"Adjustment",'7.  Persistence Report'!$H$27:$H$500,"2013")</f>
        <v>18.612471729999999</v>
      </c>
      <c r="R349" s="295">
        <f>SUMIFS('7.  Persistence Report'!Q$27:Q$500,'7.  Persistence Report'!$D$27:$D$500,$B348,'7.  Persistence Report'!$C$27:$C$500,"&lt;&gt;Pre-2011 Programs Completed in 2011",'7.  Persistence Report'!$J$27:$J$500,"Adjustment",'7.  Persistence Report'!$H$27:$H$500,"2013")</f>
        <v>16.847570040000001</v>
      </c>
      <c r="S349" s="295">
        <f>SUMIFS('7.  Persistence Report'!R$27:R$500,'7.  Persistence Report'!$D$27:$D$500,$B348,'7.  Persistence Report'!$C$27:$C$500,"&lt;&gt;Pre-2011 Programs Completed in 2011",'7.  Persistence Report'!$J$27:$J$500,"Adjustment",'7.  Persistence Report'!$H$27:$H$500,"2013")</f>
        <v>16.00076352</v>
      </c>
      <c r="T349" s="295">
        <f>SUMIFS('7.  Persistence Report'!S$27:S$500,'7.  Persistence Report'!$D$27:$D$500,$B348,'7.  Persistence Report'!$C$27:$C$500,"&lt;&gt;Pre-2011 Programs Completed in 2011",'7.  Persistence Report'!$J$27:$J$500,"Adjustment",'7.  Persistence Report'!$H$27:$H$500,"2013")</f>
        <v>15.153956920000001</v>
      </c>
      <c r="U349" s="295">
        <f>SUMIFS('7.  Persistence Report'!T$27:T$500,'7.  Persistence Report'!$D$27:$D$500,$B348,'7.  Persistence Report'!$C$27:$C$500,"&lt;&gt;Pre-2011 Programs Completed in 2011",'7.  Persistence Report'!$J$27:$J$500,"Adjustment",'7.  Persistence Report'!$H$27:$H$500,"2013")</f>
        <v>15.092400059999999</v>
      </c>
      <c r="V349" s="295">
        <f>SUMIFS('7.  Persistence Report'!U$27:U$500,'7.  Persistence Report'!$D$27:$D$500,$B348,'7.  Persistence Report'!$C$27:$C$500,"&lt;&gt;Pre-2011 Programs Completed in 2011",'7.  Persistence Report'!$J$27:$J$500,"Adjustment",'7.  Persistence Report'!$H$27:$H$500,"2013")</f>
        <v>15.092400059999999</v>
      </c>
      <c r="W349" s="295">
        <f>SUMIFS('7.  Persistence Report'!V$27:V$500,'7.  Persistence Report'!$D$27:$D$500,$B348,'7.  Persistence Report'!$C$27:$C$500,"&lt;&gt;Pre-2011 Programs Completed in 2011",'7.  Persistence Report'!$J$27:$J$500,"Adjustment",'7.  Persistence Report'!$H$27:$H$500,"2013")</f>
        <v>8.8221494160000002</v>
      </c>
      <c r="X349" s="295">
        <f>SUMIFS('7.  Persistence Report'!W$27:W$500,'7.  Persistence Report'!$D$27:$D$500,$B348,'7.  Persistence Report'!$C$27:$C$500,"&lt;&gt;Pre-2011 Programs Completed in 2011",'7.  Persistence Report'!$J$27:$J$500,"Adjustment",'7.  Persistence Report'!$H$27:$H$500,"2013")</f>
        <v>7.9340403430000004</v>
      </c>
      <c r="Y349" s="411">
        <f>Y348</f>
        <v>1</v>
      </c>
      <c r="Z349" s="411">
        <f>Z348</f>
        <v>0</v>
      </c>
      <c r="AA349" s="411">
        <f t="shared" ref="AA349:AL349" si="161">AA348</f>
        <v>0</v>
      </c>
      <c r="AB349" s="411">
        <f t="shared" si="161"/>
        <v>0</v>
      </c>
      <c r="AC349" s="411">
        <f t="shared" si="161"/>
        <v>0</v>
      </c>
      <c r="AD349" s="411">
        <f t="shared" si="161"/>
        <v>0</v>
      </c>
      <c r="AE349" s="411">
        <f t="shared" si="161"/>
        <v>0</v>
      </c>
      <c r="AF349" s="411">
        <f t="shared" si="161"/>
        <v>0</v>
      </c>
      <c r="AG349" s="411">
        <f t="shared" si="161"/>
        <v>0</v>
      </c>
      <c r="AH349" s="411">
        <f t="shared" si="161"/>
        <v>0</v>
      </c>
      <c r="AI349" s="411">
        <f t="shared" si="161"/>
        <v>0</v>
      </c>
      <c r="AJ349" s="411">
        <f t="shared" si="161"/>
        <v>0</v>
      </c>
      <c r="AK349" s="411">
        <f t="shared" si="161"/>
        <v>0</v>
      </c>
      <c r="AL349" s="411">
        <f t="shared" si="161"/>
        <v>0</v>
      </c>
      <c r="AM349" s="297"/>
    </row>
    <row r="350" spans="1:39" ht="15.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5" outlineLevel="1">
      <c r="A351" s="509"/>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5" outlineLevel="1">
      <c r="A352" s="508">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5" outlineLevel="1">
      <c r="A353" s="508"/>
      <c r="B353" s="315" t="s">
        <v>249</v>
      </c>
      <c r="C353" s="291" t="s">
        <v>163</v>
      </c>
      <c r="D353" s="295"/>
      <c r="E353" s="295"/>
      <c r="F353" s="295"/>
      <c r="G353" s="295"/>
      <c r="H353" s="295"/>
      <c r="I353" s="295"/>
      <c r="J353" s="295"/>
      <c r="K353" s="295"/>
      <c r="L353" s="295"/>
      <c r="M353" s="295"/>
      <c r="N353" s="467"/>
      <c r="O353" s="295"/>
      <c r="P353" s="295"/>
      <c r="Q353" s="295"/>
      <c r="R353" s="295"/>
      <c r="S353" s="295"/>
      <c r="T353" s="295"/>
      <c r="U353" s="295"/>
      <c r="V353" s="295"/>
      <c r="W353" s="295"/>
      <c r="X353" s="295"/>
      <c r="Y353" s="411">
        <f>Y352</f>
        <v>0</v>
      </c>
      <c r="Z353" s="411">
        <f>Z352</f>
        <v>0</v>
      </c>
      <c r="AA353" s="411">
        <f t="shared" ref="AA353:AL353" si="162">AA352</f>
        <v>0</v>
      </c>
      <c r="AB353" s="411">
        <f t="shared" si="162"/>
        <v>0</v>
      </c>
      <c r="AC353" s="411">
        <f t="shared" si="162"/>
        <v>0</v>
      </c>
      <c r="AD353" s="411">
        <f t="shared" si="162"/>
        <v>0</v>
      </c>
      <c r="AE353" s="411">
        <f t="shared" si="162"/>
        <v>0</v>
      </c>
      <c r="AF353" s="411">
        <f t="shared" si="162"/>
        <v>0</v>
      </c>
      <c r="AG353" s="411">
        <f t="shared" si="162"/>
        <v>0</v>
      </c>
      <c r="AH353" s="411">
        <f t="shared" si="162"/>
        <v>0</v>
      </c>
      <c r="AI353" s="411">
        <f t="shared" si="162"/>
        <v>0</v>
      </c>
      <c r="AJ353" s="411">
        <f t="shared" si="162"/>
        <v>0</v>
      </c>
      <c r="AK353" s="411">
        <f t="shared" si="162"/>
        <v>0</v>
      </c>
      <c r="AL353" s="411">
        <f t="shared" si="162"/>
        <v>0</v>
      </c>
      <c r="AM353" s="297"/>
    </row>
    <row r="354" spans="1:39" s="283" customFormat="1" ht="15.5" outlineLevel="1">
      <c r="A354" s="508"/>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5" outlineLevel="1">
      <c r="A355" s="508">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5" outlineLevel="1">
      <c r="A356" s="508"/>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63">AA355</f>
        <v>0</v>
      </c>
      <c r="AB356" s="411">
        <f t="shared" si="163"/>
        <v>0</v>
      </c>
      <c r="AC356" s="411">
        <f t="shared" si="163"/>
        <v>0</v>
      </c>
      <c r="AD356" s="411">
        <f t="shared" si="163"/>
        <v>0</v>
      </c>
      <c r="AE356" s="411">
        <f t="shared" si="163"/>
        <v>0</v>
      </c>
      <c r="AF356" s="411">
        <f t="shared" si="163"/>
        <v>0</v>
      </c>
      <c r="AG356" s="411">
        <f t="shared" si="163"/>
        <v>0</v>
      </c>
      <c r="AH356" s="411">
        <f t="shared" si="163"/>
        <v>0</v>
      </c>
      <c r="AI356" s="411">
        <f t="shared" si="163"/>
        <v>0</v>
      </c>
      <c r="AJ356" s="411">
        <f t="shared" si="163"/>
        <v>0</v>
      </c>
      <c r="AK356" s="411">
        <f t="shared" si="163"/>
        <v>0</v>
      </c>
      <c r="AL356" s="411">
        <f t="shared" si="163"/>
        <v>0</v>
      </c>
      <c r="AM356" s="311"/>
    </row>
    <row r="357" spans="1:39" s="283" customFormat="1" ht="15.5" outlineLevel="1">
      <c r="A357" s="508"/>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5" outlineLevel="1">
      <c r="A358" s="509"/>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5" outlineLevel="1">
      <c r="A359" s="508">
        <v>26</v>
      </c>
      <c r="B359" s="321" t="s">
        <v>16</v>
      </c>
      <c r="C359" s="291" t="s">
        <v>25</v>
      </c>
      <c r="D359" s="295">
        <f>SUMIFS('7.  Persistence Report'!AS$27:AS$500,'7.  Persistence Report'!$D$27:$D$500,$B359,'7.  Persistence Report'!$C$27:$C$500,"Pre-2011 Programs Completed in 2011",'7.  Persistence Report'!$J$27:$J$500,"&lt;&gt;Adjustment",'7.  Persistence Report'!$H$27:$H$500,"2013")</f>
        <v>0</v>
      </c>
      <c r="E359" s="295">
        <f>SUMIFS('7.  Persistence Report'!AT$27:AT$500,'7.  Persistence Report'!$D$27:$D$500,$B359,'7.  Persistence Report'!$C$27:$C$500,"Pre-2011 Programs Completed in 2011",'7.  Persistence Report'!$J$27:$J$500,"&lt;&gt;Adjustment",'7.  Persistence Report'!$H$27:$H$500,"2013")</f>
        <v>0</v>
      </c>
      <c r="F359" s="295">
        <f>SUMIFS('7.  Persistence Report'!AU$27:AU$500,'7.  Persistence Report'!$D$27:$D$500,$B359,'7.  Persistence Report'!$C$27:$C$500,"Pre-2011 Programs Completed in 2011",'7.  Persistence Report'!$J$27:$J$500,"&lt;&gt;Adjustment",'7.  Persistence Report'!$H$27:$H$500,"2013")</f>
        <v>0</v>
      </c>
      <c r="G359" s="295">
        <f>SUMIFS('7.  Persistence Report'!AV$27:AV$500,'7.  Persistence Report'!$D$27:$D$500,$B359,'7.  Persistence Report'!$C$27:$C$500,"Pre-2011 Programs Completed in 2011",'7.  Persistence Report'!$J$27:$J$500,"&lt;&gt;Adjustment",'7.  Persistence Report'!$H$27:$H$500,"2013")</f>
        <v>0</v>
      </c>
      <c r="H359" s="295">
        <f>SUMIFS('7.  Persistence Report'!AW$27:AW$500,'7.  Persistence Report'!$D$27:$D$500,$B359,'7.  Persistence Report'!$C$27:$C$500,"Pre-2011 Programs Completed in 2011",'7.  Persistence Report'!$J$27:$J$500,"&lt;&gt;Adjustment",'7.  Persistence Report'!$H$27:$H$500,"2013")</f>
        <v>0</v>
      </c>
      <c r="I359" s="295">
        <f>SUMIFS('7.  Persistence Report'!AX$27:AX$500,'7.  Persistence Report'!$D$27:$D$500,$B359,'7.  Persistence Report'!$C$27:$C$500,"Pre-2011 Programs Completed in 2011",'7.  Persistence Report'!$J$27:$J$500,"&lt;&gt;Adjustment",'7.  Persistence Report'!$H$27:$H$500,"2013")</f>
        <v>0</v>
      </c>
      <c r="J359" s="295">
        <f>SUMIFS('7.  Persistence Report'!AY$27:AY$500,'7.  Persistence Report'!$D$27:$D$500,$B359,'7.  Persistence Report'!$C$27:$C$500,"Pre-2011 Programs Completed in 2011",'7.  Persistence Report'!$J$27:$J$500,"&lt;&gt;Adjustment",'7.  Persistence Report'!$H$27:$H$500,"2013")</f>
        <v>0</v>
      </c>
      <c r="K359" s="295">
        <f>SUMIFS('7.  Persistence Report'!AZ$27:AZ$500,'7.  Persistence Report'!$D$27:$D$500,$B359,'7.  Persistence Report'!$C$27:$C$500,"Pre-2011 Programs Completed in 2011",'7.  Persistence Report'!$J$27:$J$500,"&lt;&gt;Adjustment",'7.  Persistence Report'!$H$27:$H$500,"2013")</f>
        <v>0</v>
      </c>
      <c r="L359" s="295">
        <f>SUMIFS('7.  Persistence Report'!BA$27:BA$500,'7.  Persistence Report'!$D$27:$D$500,$B359,'7.  Persistence Report'!$C$27:$C$500,"Pre-2011 Programs Completed in 2011",'7.  Persistence Report'!$J$27:$J$500,"&lt;&gt;Adjustment",'7.  Persistence Report'!$H$27:$H$500,"2013")</f>
        <v>0</v>
      </c>
      <c r="M359" s="295">
        <f>SUMIFS('7.  Persistence Report'!BB$27:BB$500,'7.  Persistence Report'!$D$27:$D$500,$B359,'7.  Persistence Report'!$C$27:$C$500,"Pre-2011 Programs Completed in 2011",'7.  Persistence Report'!$J$27:$J$500,"&lt;&gt;Adjustment",'7.  Persistence Report'!$H$27:$H$500,"2013")</f>
        <v>0</v>
      </c>
      <c r="N359" s="295">
        <v>12</v>
      </c>
      <c r="O359" s="295">
        <f>SUMIFS('7.  Persistence Report'!N$27:N$500,'7.  Persistence Report'!$D$27:$D$500,$B359,'7.  Persistence Report'!$C$27:$C$500,"Pre-2011 Programs Completed in 2011",'7.  Persistence Report'!$J$27:$J$500,"&lt;&gt;Adjustment",'7.  Persistence Report'!$H$27:$H$500,"2013")</f>
        <v>0</v>
      </c>
      <c r="P359" s="295">
        <f>SUMIFS('7.  Persistence Report'!O$27:O$500,'7.  Persistence Report'!$D$27:$D$500,$B359,'7.  Persistence Report'!$C$27:$C$500,"Pre-2011 Programs Completed in 2011",'7.  Persistence Report'!$J$27:$J$500,"&lt;&gt;Adjustment",'7.  Persistence Report'!$H$27:$H$500,"2013")</f>
        <v>0</v>
      </c>
      <c r="Q359" s="295">
        <f>SUMIFS('7.  Persistence Report'!P$27:P$500,'7.  Persistence Report'!$D$27:$D$500,$B359,'7.  Persistence Report'!$C$27:$C$500,"Pre-2011 Programs Completed in 2011",'7.  Persistence Report'!$J$27:$J$500,"&lt;&gt;Adjustment",'7.  Persistence Report'!$H$27:$H$500,"2013")</f>
        <v>0</v>
      </c>
      <c r="R359" s="295">
        <f>SUMIFS('7.  Persistence Report'!Q$27:Q$500,'7.  Persistence Report'!$D$27:$D$500,$B359,'7.  Persistence Report'!$C$27:$C$500,"Pre-2011 Programs Completed in 2011",'7.  Persistence Report'!$J$27:$J$500,"&lt;&gt;Adjustment",'7.  Persistence Report'!$H$27:$H$500,"2013")</f>
        <v>0</v>
      </c>
      <c r="S359" s="295">
        <f>SUMIFS('7.  Persistence Report'!R$27:R$500,'7.  Persistence Report'!$D$27:$D$500,$B359,'7.  Persistence Report'!$C$27:$C$500,"Pre-2011 Programs Completed in 2011",'7.  Persistence Report'!$J$27:$J$500,"&lt;&gt;Adjustment",'7.  Persistence Report'!$H$27:$H$500,"2013")</f>
        <v>0</v>
      </c>
      <c r="T359" s="295">
        <f>SUMIFS('7.  Persistence Report'!S$27:S$500,'7.  Persistence Report'!$D$27:$D$500,$B359,'7.  Persistence Report'!$C$27:$C$500,"Pre-2011 Programs Completed in 2011",'7.  Persistence Report'!$J$27:$J$500,"&lt;&gt;Adjustment",'7.  Persistence Report'!$H$27:$H$500,"2013")</f>
        <v>0</v>
      </c>
      <c r="U359" s="295">
        <f>SUMIFS('7.  Persistence Report'!T$27:T$500,'7.  Persistence Report'!$D$27:$D$500,$B359,'7.  Persistence Report'!$C$27:$C$500,"Pre-2011 Programs Completed in 2011",'7.  Persistence Report'!$J$27:$J$500,"&lt;&gt;Adjustment",'7.  Persistence Report'!$H$27:$H$500,"2013")</f>
        <v>0</v>
      </c>
      <c r="V359" s="295">
        <f>SUMIFS('7.  Persistence Report'!U$27:U$500,'7.  Persistence Report'!$D$27:$D$500,$B359,'7.  Persistence Report'!$C$27:$C$500,"Pre-2011 Programs Completed in 2011",'7.  Persistence Report'!$J$27:$J$500,"&lt;&gt;Adjustment",'7.  Persistence Report'!$H$27:$H$500,"2013")</f>
        <v>0</v>
      </c>
      <c r="W359" s="295">
        <f>SUMIFS('7.  Persistence Report'!V$27:V$500,'7.  Persistence Report'!$D$27:$D$500,$B359,'7.  Persistence Report'!$C$27:$C$500,"Pre-2011 Programs Completed in 2011",'7.  Persistence Report'!$J$27:$J$500,"&lt;&gt;Adjustment",'7.  Persistence Report'!$H$27:$H$500,"2013")</f>
        <v>0</v>
      </c>
      <c r="X359" s="295">
        <f>SUMIFS('7.  Persistence Report'!W$27:W$500,'7.  Persistence Report'!$D$27:$D$500,$B359,'7.  Persistence Report'!$C$27:$C$500,"Pre-2011 Programs Completed in 2011",'7.  Persistence Report'!$J$27:$J$500,"&lt;&gt;Adjustment",'7.  Persistence Report'!$H$27:$H$500,"2013")</f>
        <v>0</v>
      </c>
      <c r="Y359" s="426"/>
      <c r="Z359" s="415"/>
      <c r="AA359" s="502">
        <v>1</v>
      </c>
      <c r="AB359" s="415"/>
      <c r="AC359" s="415"/>
      <c r="AD359" s="415"/>
      <c r="AE359" s="415"/>
      <c r="AF359" s="415"/>
      <c r="AG359" s="415"/>
      <c r="AH359" s="415"/>
      <c r="AI359" s="415"/>
      <c r="AJ359" s="415"/>
      <c r="AK359" s="415"/>
      <c r="AL359" s="415"/>
      <c r="AM359" s="296">
        <f>SUM(Y359:AL359)</f>
        <v>1</v>
      </c>
    </row>
    <row r="360" spans="1:39" ht="15.5" outlineLevel="1">
      <c r="B360" s="294" t="s">
        <v>249</v>
      </c>
      <c r="C360" s="291" t="s">
        <v>163</v>
      </c>
      <c r="D360" s="295">
        <f>SUMIFS('7.  Persistence Report'!AS$27:AS$500,'7.  Persistence Report'!$D$27:$D$500,$B359,'7.  Persistence Report'!$C$27:$C$500,"&lt;&gt;Pre-2011 Programs Completed in 2011",'7.  Persistence Report'!$J$27:$J$500,"Adjustment",'7.  Persistence Report'!$H$27:$H$500,"2013")</f>
        <v>0</v>
      </c>
      <c r="E360" s="295">
        <f>SUMIFS('7.  Persistence Report'!AT$27:AT$500,'7.  Persistence Report'!$D$27:$D$500,$B359,'7.  Persistence Report'!$C$27:$C$500,"&lt;&gt;Pre-2011 Programs Completed in 2011",'7.  Persistence Report'!$J$27:$J$500,"Adjustment",'7.  Persistence Report'!$H$27:$H$500,"2013")</f>
        <v>0</v>
      </c>
      <c r="F360" s="295">
        <f>SUMIFS('7.  Persistence Report'!AU$27:AU$500,'7.  Persistence Report'!$D$27:$D$500,$B359,'7.  Persistence Report'!$C$27:$C$500,"&lt;&gt;Pre-2011 Programs Completed in 2011",'7.  Persistence Report'!$J$27:$J$500,"Adjustment",'7.  Persistence Report'!$H$27:$H$500,"2013")</f>
        <v>0</v>
      </c>
      <c r="G360" s="295">
        <f>SUMIFS('7.  Persistence Report'!AV$27:AV$500,'7.  Persistence Report'!$D$27:$D$500,$B359,'7.  Persistence Report'!$C$27:$C$500,"&lt;&gt;Pre-2011 Programs Completed in 2011",'7.  Persistence Report'!$J$27:$J$500,"Adjustment",'7.  Persistence Report'!$H$27:$H$500,"2013")</f>
        <v>0</v>
      </c>
      <c r="H360" s="295">
        <f>SUMIFS('7.  Persistence Report'!AW$27:AW$500,'7.  Persistence Report'!$D$27:$D$500,$B359,'7.  Persistence Report'!$C$27:$C$500,"&lt;&gt;Pre-2011 Programs Completed in 2011",'7.  Persistence Report'!$J$27:$J$500,"Adjustment",'7.  Persistence Report'!$H$27:$H$500,"2013")</f>
        <v>0</v>
      </c>
      <c r="I360" s="295">
        <f>SUMIFS('7.  Persistence Report'!AX$27:AX$500,'7.  Persistence Report'!$D$27:$D$500,$B359,'7.  Persistence Report'!$C$27:$C$500,"&lt;&gt;Pre-2011 Programs Completed in 2011",'7.  Persistence Report'!$J$27:$J$500,"Adjustment",'7.  Persistence Report'!$H$27:$H$500,"2013")</f>
        <v>0</v>
      </c>
      <c r="J360" s="295">
        <f>SUMIFS('7.  Persistence Report'!AY$27:AY$500,'7.  Persistence Report'!$D$27:$D$500,$B359,'7.  Persistence Report'!$C$27:$C$500,"&lt;&gt;Pre-2011 Programs Completed in 2011",'7.  Persistence Report'!$J$27:$J$500,"Adjustment",'7.  Persistence Report'!$H$27:$H$500,"2013")</f>
        <v>0</v>
      </c>
      <c r="K360" s="295">
        <f>SUMIFS('7.  Persistence Report'!AZ$27:AZ$500,'7.  Persistence Report'!$D$27:$D$500,$B359,'7.  Persistence Report'!$C$27:$C$500,"&lt;&gt;Pre-2011 Programs Completed in 2011",'7.  Persistence Report'!$J$27:$J$500,"Adjustment",'7.  Persistence Report'!$H$27:$H$500,"2013")</f>
        <v>0</v>
      </c>
      <c r="L360" s="295">
        <f>SUMIFS('7.  Persistence Report'!BA$27:BA$500,'7.  Persistence Report'!$D$27:$D$500,$B359,'7.  Persistence Report'!$C$27:$C$500,"&lt;&gt;Pre-2011 Programs Completed in 2011",'7.  Persistence Report'!$J$27:$J$500,"Adjustment",'7.  Persistence Report'!$H$27:$H$500,"2013")</f>
        <v>0</v>
      </c>
      <c r="M360" s="295">
        <f>SUMIFS('7.  Persistence Report'!BB$27:BB$500,'7.  Persistence Report'!$D$27:$D$500,$B359,'7.  Persistence Report'!$C$27:$C$500,"&lt;&gt;Pre-2011 Programs Completed in 2011",'7.  Persistence Report'!$J$27:$J$500,"Adjustment",'7.  Persistence Report'!$H$27:$H$500,"2013")</f>
        <v>0</v>
      </c>
      <c r="N360" s="295">
        <f>N359</f>
        <v>12</v>
      </c>
      <c r="O360" s="295">
        <f>SUMIFS('7.  Persistence Report'!N$27:N$500,'7.  Persistence Report'!$D$27:$D$500,$B359,'7.  Persistence Report'!$C$27:$C$500,"Pre-2011 Programs Completed in 2011",'7.  Persistence Report'!$J$27:$J$500,"Adjustment",'7.  Persistence Report'!$H$27:$H$500,"2013")</f>
        <v>0</v>
      </c>
      <c r="P360" s="295">
        <f>SUMIFS('7.  Persistence Report'!O$27:O$500,'7.  Persistence Report'!$D$27:$D$500,$B359,'7.  Persistence Report'!$C$27:$C$500,"Pre-2011 Programs Completed in 2011",'7.  Persistence Report'!$J$27:$J$500,"Adjustment",'7.  Persistence Report'!$H$27:$H$500,"2013")</f>
        <v>0</v>
      </c>
      <c r="Q360" s="295">
        <f>SUMIFS('7.  Persistence Report'!P$27:P$500,'7.  Persistence Report'!$D$27:$D$500,$B359,'7.  Persistence Report'!$C$27:$C$500,"Pre-2011 Programs Completed in 2011",'7.  Persistence Report'!$J$27:$J$500,"Adjustment",'7.  Persistence Report'!$H$27:$H$500,"2013")</f>
        <v>0</v>
      </c>
      <c r="R360" s="295">
        <f>SUMIFS('7.  Persistence Report'!Q$27:Q$500,'7.  Persistence Report'!$D$27:$D$500,$B359,'7.  Persistence Report'!$C$27:$C$500,"Pre-2011 Programs Completed in 2011",'7.  Persistence Report'!$J$27:$J$500,"Adjustment",'7.  Persistence Report'!$H$27:$H$500,"2013")</f>
        <v>0</v>
      </c>
      <c r="S360" s="295">
        <f>SUMIFS('7.  Persistence Report'!R$27:R$500,'7.  Persistence Report'!$D$27:$D$500,$B359,'7.  Persistence Report'!$C$27:$C$500,"Pre-2011 Programs Completed in 2011",'7.  Persistence Report'!$J$27:$J$500,"Adjustment",'7.  Persistence Report'!$H$27:$H$500,"2013")</f>
        <v>0</v>
      </c>
      <c r="T360" s="295">
        <f>SUMIFS('7.  Persistence Report'!S$27:S$500,'7.  Persistence Report'!$D$27:$D$500,$B359,'7.  Persistence Report'!$C$27:$C$500,"Pre-2011 Programs Completed in 2011",'7.  Persistence Report'!$J$27:$J$500,"Adjustment",'7.  Persistence Report'!$H$27:$H$500,"2013")</f>
        <v>0</v>
      </c>
      <c r="U360" s="295">
        <f>SUMIFS('7.  Persistence Report'!T$27:T$500,'7.  Persistence Report'!$D$27:$D$500,$B359,'7.  Persistence Report'!$C$27:$C$500,"Pre-2011 Programs Completed in 2011",'7.  Persistence Report'!$J$27:$J$500,"Adjustment",'7.  Persistence Report'!$H$27:$H$500,"2013")</f>
        <v>0</v>
      </c>
      <c r="V360" s="295">
        <f>SUMIFS('7.  Persistence Report'!U$27:U$500,'7.  Persistence Report'!$D$27:$D$500,$B359,'7.  Persistence Report'!$C$27:$C$500,"Pre-2011 Programs Completed in 2011",'7.  Persistence Report'!$J$27:$J$500,"Adjustment",'7.  Persistence Report'!$H$27:$H$500,"2013")</f>
        <v>0</v>
      </c>
      <c r="W360" s="295">
        <f>SUMIFS('7.  Persistence Report'!V$27:V$500,'7.  Persistence Report'!$D$27:$D$500,$B359,'7.  Persistence Report'!$C$27:$C$500,"Pre-2011 Programs Completed in 2011",'7.  Persistence Report'!$J$27:$J$500,"Adjustment",'7.  Persistence Report'!$H$27:$H$500,"2013")</f>
        <v>0</v>
      </c>
      <c r="X360" s="295">
        <f>SUMIFS('7.  Persistence Report'!W$27:W$500,'7.  Persistence Report'!$D$27:$D$500,$B359,'7.  Persistence Report'!$C$27:$C$500,"Pre-2011 Programs Completed in 2011",'7.  Persistence Report'!$J$27:$J$500,"Adjustment",'7.  Persistence Report'!$H$27:$H$500,"2013")</f>
        <v>0</v>
      </c>
      <c r="Y360" s="411">
        <f>Y359</f>
        <v>0</v>
      </c>
      <c r="Z360" s="411">
        <f>Z359</f>
        <v>0</v>
      </c>
      <c r="AA360" s="411">
        <f t="shared" ref="AA360:AL360" si="164">AA359</f>
        <v>1</v>
      </c>
      <c r="AB360" s="411">
        <f t="shared" si="164"/>
        <v>0</v>
      </c>
      <c r="AC360" s="411">
        <f t="shared" si="164"/>
        <v>0</v>
      </c>
      <c r="AD360" s="411">
        <f t="shared" si="164"/>
        <v>0</v>
      </c>
      <c r="AE360" s="411">
        <f t="shared" si="164"/>
        <v>0</v>
      </c>
      <c r="AF360" s="411">
        <f t="shared" si="164"/>
        <v>0</v>
      </c>
      <c r="AG360" s="411">
        <f t="shared" si="164"/>
        <v>0</v>
      </c>
      <c r="AH360" s="411">
        <f t="shared" si="164"/>
        <v>0</v>
      </c>
      <c r="AI360" s="411">
        <f t="shared" si="164"/>
        <v>0</v>
      </c>
      <c r="AJ360" s="411">
        <f t="shared" si="164"/>
        <v>0</v>
      </c>
      <c r="AK360" s="411">
        <f t="shared" si="164"/>
        <v>0</v>
      </c>
      <c r="AL360" s="411">
        <f t="shared" si="164"/>
        <v>0</v>
      </c>
      <c r="AM360" s="306"/>
    </row>
    <row r="361" spans="1:39" ht="15.5" outlineLevel="1">
      <c r="A361" s="511"/>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5" outlineLevel="1">
      <c r="A362" s="508">
        <v>27</v>
      </c>
      <c r="B362" s="321" t="s">
        <v>17</v>
      </c>
      <c r="C362" s="291" t="s">
        <v>25</v>
      </c>
      <c r="D362" s="295">
        <f>SUMIFS('7.  Persistence Report'!AS$27:AS$500,'7.  Persistence Report'!$D$27:$D$500,$B362,'7.  Persistence Report'!$C$27:$C$500,"Pre-2011 Programs Completed in 2011",'7.  Persistence Report'!$J$27:$J$500,"&lt;&gt;Adjustment",'7.  Persistence Report'!$H$27:$H$500,"2013")</f>
        <v>1899180</v>
      </c>
      <c r="E362" s="295">
        <f>SUMIFS('7.  Persistence Report'!AT$27:AT$500,'7.  Persistence Report'!$D$27:$D$500,$B362,'7.  Persistence Report'!$C$27:$C$500,"Pre-2011 Programs Completed in 2011",'7.  Persistence Report'!$J$27:$J$500,"&lt;&gt;Adjustment",'7.  Persistence Report'!$H$27:$H$500,"2013")</f>
        <v>1899180</v>
      </c>
      <c r="F362" s="295">
        <f>SUMIFS('7.  Persistence Report'!AU$27:AU$500,'7.  Persistence Report'!$D$27:$D$500,$B362,'7.  Persistence Report'!$C$27:$C$500,"Pre-2011 Programs Completed in 2011",'7.  Persistence Report'!$J$27:$J$500,"&lt;&gt;Adjustment",'7.  Persistence Report'!$H$27:$H$500,"2013")</f>
        <v>1899180</v>
      </c>
      <c r="G362" s="295">
        <f>SUMIFS('7.  Persistence Report'!AV$27:AV$500,'7.  Persistence Report'!$D$27:$D$500,$B362,'7.  Persistence Report'!$C$27:$C$500,"Pre-2011 Programs Completed in 2011",'7.  Persistence Report'!$J$27:$J$500,"&lt;&gt;Adjustment",'7.  Persistence Report'!$H$27:$H$500,"2013")</f>
        <v>1899180</v>
      </c>
      <c r="H362" s="295">
        <f>SUMIFS('7.  Persistence Report'!AW$27:AW$500,'7.  Persistence Report'!$D$27:$D$500,$B362,'7.  Persistence Report'!$C$27:$C$500,"Pre-2011 Programs Completed in 2011",'7.  Persistence Report'!$J$27:$J$500,"&lt;&gt;Adjustment",'7.  Persistence Report'!$H$27:$H$500,"2013")</f>
        <v>1899180</v>
      </c>
      <c r="I362" s="295">
        <f>SUMIFS('7.  Persistence Report'!AX$27:AX$500,'7.  Persistence Report'!$D$27:$D$500,$B362,'7.  Persistence Report'!$C$27:$C$500,"Pre-2011 Programs Completed in 2011",'7.  Persistence Report'!$J$27:$J$500,"&lt;&gt;Adjustment",'7.  Persistence Report'!$H$27:$H$500,"2013")</f>
        <v>1899180</v>
      </c>
      <c r="J362" s="295">
        <f>SUMIFS('7.  Persistence Report'!AY$27:AY$500,'7.  Persistence Report'!$D$27:$D$500,$B362,'7.  Persistence Report'!$C$27:$C$500,"Pre-2011 Programs Completed in 2011",'7.  Persistence Report'!$J$27:$J$500,"&lt;&gt;Adjustment",'7.  Persistence Report'!$H$27:$H$500,"2013")</f>
        <v>1899180</v>
      </c>
      <c r="K362" s="295">
        <f>SUMIFS('7.  Persistence Report'!AZ$27:AZ$500,'7.  Persistence Report'!$D$27:$D$500,$B362,'7.  Persistence Report'!$C$27:$C$500,"Pre-2011 Programs Completed in 2011",'7.  Persistence Report'!$J$27:$J$500,"&lt;&gt;Adjustment",'7.  Persistence Report'!$H$27:$H$500,"2013")</f>
        <v>1899180</v>
      </c>
      <c r="L362" s="295">
        <f>SUMIFS('7.  Persistence Report'!BA$27:BA$500,'7.  Persistence Report'!$D$27:$D$500,$B362,'7.  Persistence Report'!$C$27:$C$500,"Pre-2011 Programs Completed in 2011",'7.  Persistence Report'!$J$27:$J$500,"&lt;&gt;Adjustment",'7.  Persistence Report'!$H$27:$H$500,"2013")</f>
        <v>1899180</v>
      </c>
      <c r="M362" s="295">
        <f>SUMIFS('7.  Persistence Report'!BB$27:BB$500,'7.  Persistence Report'!$D$27:$D$500,$B362,'7.  Persistence Report'!$C$27:$C$500,"Pre-2011 Programs Completed in 2011",'7.  Persistence Report'!$J$27:$J$500,"&lt;&gt;Adjustment",'7.  Persistence Report'!$H$27:$H$500,"2013")</f>
        <v>1899180</v>
      </c>
      <c r="N362" s="295">
        <v>12</v>
      </c>
      <c r="O362" s="295">
        <f>SUMIFS('7.  Persistence Report'!N$27:N$500,'7.  Persistence Report'!$D$27:$D$500,$B362,'7.  Persistence Report'!$C$27:$C$500,"Pre-2011 Programs Completed in 2011",'7.  Persistence Report'!$J$27:$J$500,"&lt;&gt;Adjustment",'7.  Persistence Report'!$H$27:$H$500,"2013")</f>
        <v>286</v>
      </c>
      <c r="P362" s="295">
        <f>SUMIFS('7.  Persistence Report'!O$27:O$500,'7.  Persistence Report'!$D$27:$D$500,$B362,'7.  Persistence Report'!$C$27:$C$500,"Pre-2011 Programs Completed in 2011",'7.  Persistence Report'!$J$27:$J$500,"&lt;&gt;Adjustment",'7.  Persistence Report'!$H$27:$H$500,"2013")</f>
        <v>286</v>
      </c>
      <c r="Q362" s="295">
        <f>SUMIFS('7.  Persistence Report'!P$27:P$500,'7.  Persistence Report'!$D$27:$D$500,$B362,'7.  Persistence Report'!$C$27:$C$500,"Pre-2011 Programs Completed in 2011",'7.  Persistence Report'!$J$27:$J$500,"&lt;&gt;Adjustment",'7.  Persistence Report'!$H$27:$H$500,"2013")</f>
        <v>286</v>
      </c>
      <c r="R362" s="295">
        <f>SUMIFS('7.  Persistence Report'!Q$27:Q$500,'7.  Persistence Report'!$D$27:$D$500,$B362,'7.  Persistence Report'!$C$27:$C$500,"Pre-2011 Programs Completed in 2011",'7.  Persistence Report'!$J$27:$J$500,"&lt;&gt;Adjustment",'7.  Persistence Report'!$H$27:$H$500,"2013")</f>
        <v>286</v>
      </c>
      <c r="S362" s="295">
        <f>SUMIFS('7.  Persistence Report'!R$27:R$500,'7.  Persistence Report'!$D$27:$D$500,$B362,'7.  Persistence Report'!$C$27:$C$500,"Pre-2011 Programs Completed in 2011",'7.  Persistence Report'!$J$27:$J$500,"&lt;&gt;Adjustment",'7.  Persistence Report'!$H$27:$H$500,"2013")</f>
        <v>286</v>
      </c>
      <c r="T362" s="295">
        <f>SUMIFS('7.  Persistence Report'!S$27:S$500,'7.  Persistence Report'!$D$27:$D$500,$B362,'7.  Persistence Report'!$C$27:$C$500,"Pre-2011 Programs Completed in 2011",'7.  Persistence Report'!$J$27:$J$500,"&lt;&gt;Adjustment",'7.  Persistence Report'!$H$27:$H$500,"2013")</f>
        <v>286</v>
      </c>
      <c r="U362" s="295">
        <f>SUMIFS('7.  Persistence Report'!T$27:T$500,'7.  Persistence Report'!$D$27:$D$500,$B362,'7.  Persistence Report'!$C$27:$C$500,"Pre-2011 Programs Completed in 2011",'7.  Persistence Report'!$J$27:$J$500,"&lt;&gt;Adjustment",'7.  Persistence Report'!$H$27:$H$500,"2013")</f>
        <v>286</v>
      </c>
      <c r="V362" s="295">
        <f>SUMIFS('7.  Persistence Report'!U$27:U$500,'7.  Persistence Report'!$D$27:$D$500,$B362,'7.  Persistence Report'!$C$27:$C$500,"Pre-2011 Programs Completed in 2011",'7.  Persistence Report'!$J$27:$J$500,"&lt;&gt;Adjustment",'7.  Persistence Report'!$H$27:$H$500,"2013")</f>
        <v>286</v>
      </c>
      <c r="W362" s="295">
        <f>SUMIFS('7.  Persistence Report'!V$27:V$500,'7.  Persistence Report'!$D$27:$D$500,$B362,'7.  Persistence Report'!$C$27:$C$500,"Pre-2011 Programs Completed in 2011",'7.  Persistence Report'!$J$27:$J$500,"&lt;&gt;Adjustment",'7.  Persistence Report'!$H$27:$H$500,"2013")</f>
        <v>286</v>
      </c>
      <c r="X362" s="295">
        <f>SUMIFS('7.  Persistence Report'!W$27:W$500,'7.  Persistence Report'!$D$27:$D$500,$B362,'7.  Persistence Report'!$C$27:$C$500,"Pre-2011 Programs Completed in 2011",'7.  Persistence Report'!$J$27:$J$500,"&lt;&gt;Adjustment",'7.  Persistence Report'!$H$27:$H$500,"2013")</f>
        <v>286</v>
      </c>
      <c r="Y362" s="426"/>
      <c r="Z362" s="415"/>
      <c r="AA362" s="502">
        <v>1</v>
      </c>
      <c r="AB362" s="415"/>
      <c r="AC362" s="415"/>
      <c r="AD362" s="415"/>
      <c r="AE362" s="415"/>
      <c r="AF362" s="415"/>
      <c r="AG362" s="415"/>
      <c r="AH362" s="415"/>
      <c r="AI362" s="415"/>
      <c r="AJ362" s="415"/>
      <c r="AK362" s="415"/>
      <c r="AL362" s="415"/>
      <c r="AM362" s="296">
        <f>SUM(Y362:AL362)</f>
        <v>1</v>
      </c>
    </row>
    <row r="363" spans="1:39" ht="15.5" outlineLevel="1">
      <c r="B363" s="294" t="s">
        <v>249</v>
      </c>
      <c r="C363" s="291" t="s">
        <v>163</v>
      </c>
      <c r="D363" s="295">
        <f>SUMIFS('7.  Persistence Report'!AS$27:AS$500,'7.  Persistence Report'!$D$27:$D$500,$B362,'7.  Persistence Report'!$C$27:$C$500,"&lt;&gt;Pre-2011 Programs Completed in 2011",'7.  Persistence Report'!$J$27:$J$500,"Adjustment",'7.  Persistence Report'!$H$27:$H$500,"2013")</f>
        <v>0</v>
      </c>
      <c r="E363" s="295">
        <f>SUMIFS('7.  Persistence Report'!AT$27:AT$500,'7.  Persistence Report'!$D$27:$D$500,$B362,'7.  Persistence Report'!$C$27:$C$500,"&lt;&gt;Pre-2011 Programs Completed in 2011",'7.  Persistence Report'!$J$27:$J$500,"Adjustment",'7.  Persistence Report'!$H$27:$H$500,"2013")</f>
        <v>0</v>
      </c>
      <c r="F363" s="295">
        <f>SUMIFS('7.  Persistence Report'!AU$27:AU$500,'7.  Persistence Report'!$D$27:$D$500,$B362,'7.  Persistence Report'!$C$27:$C$500,"&lt;&gt;Pre-2011 Programs Completed in 2011",'7.  Persistence Report'!$J$27:$J$500,"Adjustment",'7.  Persistence Report'!$H$27:$H$500,"2013")</f>
        <v>0</v>
      </c>
      <c r="G363" s="295">
        <f>SUMIFS('7.  Persistence Report'!AV$27:AV$500,'7.  Persistence Report'!$D$27:$D$500,$B362,'7.  Persistence Report'!$C$27:$C$500,"&lt;&gt;Pre-2011 Programs Completed in 2011",'7.  Persistence Report'!$J$27:$J$500,"Adjustment",'7.  Persistence Report'!$H$27:$H$500,"2013")</f>
        <v>0</v>
      </c>
      <c r="H363" s="295">
        <f>SUMIFS('7.  Persistence Report'!AW$27:AW$500,'7.  Persistence Report'!$D$27:$D$500,$B362,'7.  Persistence Report'!$C$27:$C$500,"&lt;&gt;Pre-2011 Programs Completed in 2011",'7.  Persistence Report'!$J$27:$J$500,"Adjustment",'7.  Persistence Report'!$H$27:$H$500,"2013")</f>
        <v>0</v>
      </c>
      <c r="I363" s="295">
        <f>SUMIFS('7.  Persistence Report'!AX$27:AX$500,'7.  Persistence Report'!$D$27:$D$500,$B362,'7.  Persistence Report'!$C$27:$C$500,"&lt;&gt;Pre-2011 Programs Completed in 2011",'7.  Persistence Report'!$J$27:$J$500,"Adjustment",'7.  Persistence Report'!$H$27:$H$500,"2013")</f>
        <v>0</v>
      </c>
      <c r="J363" s="295">
        <f>SUMIFS('7.  Persistence Report'!AY$27:AY$500,'7.  Persistence Report'!$D$27:$D$500,$B362,'7.  Persistence Report'!$C$27:$C$500,"&lt;&gt;Pre-2011 Programs Completed in 2011",'7.  Persistence Report'!$J$27:$J$500,"Adjustment",'7.  Persistence Report'!$H$27:$H$500,"2013")</f>
        <v>0</v>
      </c>
      <c r="K363" s="295">
        <f>SUMIFS('7.  Persistence Report'!AZ$27:AZ$500,'7.  Persistence Report'!$D$27:$D$500,$B362,'7.  Persistence Report'!$C$27:$C$500,"&lt;&gt;Pre-2011 Programs Completed in 2011",'7.  Persistence Report'!$J$27:$J$500,"Adjustment",'7.  Persistence Report'!$H$27:$H$500,"2013")</f>
        <v>0</v>
      </c>
      <c r="L363" s="295">
        <f>SUMIFS('7.  Persistence Report'!BA$27:BA$500,'7.  Persistence Report'!$D$27:$D$500,$B362,'7.  Persistence Report'!$C$27:$C$500,"&lt;&gt;Pre-2011 Programs Completed in 2011",'7.  Persistence Report'!$J$27:$J$500,"Adjustment",'7.  Persistence Report'!$H$27:$H$500,"2013")</f>
        <v>0</v>
      </c>
      <c r="M363" s="295">
        <f>SUMIFS('7.  Persistence Report'!BB$27:BB$500,'7.  Persistence Report'!$D$27:$D$500,$B362,'7.  Persistence Report'!$C$27:$C$500,"&lt;&gt;Pre-2011 Programs Completed in 2011",'7.  Persistence Report'!$J$27:$J$500,"Adjustment",'7.  Persistence Report'!$H$27:$H$500,"2013")</f>
        <v>0</v>
      </c>
      <c r="N363" s="295">
        <f>N362</f>
        <v>12</v>
      </c>
      <c r="O363" s="295">
        <f>SUMIFS('7.  Persistence Report'!N$27:N$500,'7.  Persistence Report'!$D$27:$D$500,$B362,'7.  Persistence Report'!$C$27:$C$500,"Pre-2011 Programs Completed in 2011",'7.  Persistence Report'!$J$27:$J$500,"Adjustment",'7.  Persistence Report'!$H$27:$H$500,"2013")</f>
        <v>-143</v>
      </c>
      <c r="P363" s="295">
        <f>SUMIFS('7.  Persistence Report'!O$27:O$500,'7.  Persistence Report'!$D$27:$D$500,$B362,'7.  Persistence Report'!$C$27:$C$500,"Pre-2011 Programs Completed in 2011",'7.  Persistence Report'!$J$27:$J$500,"Adjustment",'7.  Persistence Report'!$H$27:$H$500,"2013")</f>
        <v>-143</v>
      </c>
      <c r="Q363" s="295">
        <f>SUMIFS('7.  Persistence Report'!P$27:P$500,'7.  Persistence Report'!$D$27:$D$500,$B362,'7.  Persistence Report'!$C$27:$C$500,"Pre-2011 Programs Completed in 2011",'7.  Persistence Report'!$J$27:$J$500,"Adjustment",'7.  Persistence Report'!$H$27:$H$500,"2013")</f>
        <v>-143</v>
      </c>
      <c r="R363" s="295">
        <f>SUMIFS('7.  Persistence Report'!Q$27:Q$500,'7.  Persistence Report'!$D$27:$D$500,$B362,'7.  Persistence Report'!$C$27:$C$500,"Pre-2011 Programs Completed in 2011",'7.  Persistence Report'!$J$27:$J$500,"Adjustment",'7.  Persistence Report'!$H$27:$H$500,"2013")</f>
        <v>-143</v>
      </c>
      <c r="S363" s="295">
        <f>SUMIFS('7.  Persistence Report'!R$27:R$500,'7.  Persistence Report'!$D$27:$D$500,$B362,'7.  Persistence Report'!$C$27:$C$500,"Pre-2011 Programs Completed in 2011",'7.  Persistence Report'!$J$27:$J$500,"Adjustment",'7.  Persistence Report'!$H$27:$H$500,"2013")</f>
        <v>-143</v>
      </c>
      <c r="T363" s="295">
        <f>SUMIFS('7.  Persistence Report'!S$27:S$500,'7.  Persistence Report'!$D$27:$D$500,$B362,'7.  Persistence Report'!$C$27:$C$500,"Pre-2011 Programs Completed in 2011",'7.  Persistence Report'!$J$27:$J$500,"Adjustment",'7.  Persistence Report'!$H$27:$H$500,"2013")</f>
        <v>-143</v>
      </c>
      <c r="U363" s="295">
        <f>SUMIFS('7.  Persistence Report'!T$27:T$500,'7.  Persistence Report'!$D$27:$D$500,$B362,'7.  Persistence Report'!$C$27:$C$500,"Pre-2011 Programs Completed in 2011",'7.  Persistence Report'!$J$27:$J$500,"Adjustment",'7.  Persistence Report'!$H$27:$H$500,"2013")</f>
        <v>-143</v>
      </c>
      <c r="V363" s="295">
        <f>SUMIFS('7.  Persistence Report'!U$27:U$500,'7.  Persistence Report'!$D$27:$D$500,$B362,'7.  Persistence Report'!$C$27:$C$500,"Pre-2011 Programs Completed in 2011",'7.  Persistence Report'!$J$27:$J$500,"Adjustment",'7.  Persistence Report'!$H$27:$H$500,"2013")</f>
        <v>-143</v>
      </c>
      <c r="W363" s="295">
        <f>SUMIFS('7.  Persistence Report'!V$27:V$500,'7.  Persistence Report'!$D$27:$D$500,$B362,'7.  Persistence Report'!$C$27:$C$500,"Pre-2011 Programs Completed in 2011",'7.  Persistence Report'!$J$27:$J$500,"Adjustment",'7.  Persistence Report'!$H$27:$H$500,"2013")</f>
        <v>-143</v>
      </c>
      <c r="X363" s="295">
        <f>SUMIFS('7.  Persistence Report'!W$27:W$500,'7.  Persistence Report'!$D$27:$D$500,$B362,'7.  Persistence Report'!$C$27:$C$500,"Pre-2011 Programs Completed in 2011",'7.  Persistence Report'!$J$27:$J$500,"Adjustment",'7.  Persistence Report'!$H$27:$H$500,"2013")</f>
        <v>-143</v>
      </c>
      <c r="Y363" s="411">
        <f>Y362</f>
        <v>0</v>
      </c>
      <c r="Z363" s="411">
        <f>Z362</f>
        <v>0</v>
      </c>
      <c r="AA363" s="411">
        <f t="shared" ref="AA363:AL363" si="165">AA362</f>
        <v>1</v>
      </c>
      <c r="AB363" s="411">
        <f t="shared" si="165"/>
        <v>0</v>
      </c>
      <c r="AC363" s="411">
        <f t="shared" si="165"/>
        <v>0</v>
      </c>
      <c r="AD363" s="411">
        <f t="shared" si="165"/>
        <v>0</v>
      </c>
      <c r="AE363" s="411">
        <f t="shared" si="165"/>
        <v>0</v>
      </c>
      <c r="AF363" s="411">
        <f t="shared" si="165"/>
        <v>0</v>
      </c>
      <c r="AG363" s="411">
        <f t="shared" si="165"/>
        <v>0</v>
      </c>
      <c r="AH363" s="411">
        <f t="shared" si="165"/>
        <v>0</v>
      </c>
      <c r="AI363" s="411">
        <f t="shared" si="165"/>
        <v>0</v>
      </c>
      <c r="AJ363" s="411">
        <f t="shared" si="165"/>
        <v>0</v>
      </c>
      <c r="AK363" s="411">
        <f t="shared" si="165"/>
        <v>0</v>
      </c>
      <c r="AL363" s="411">
        <f t="shared" si="165"/>
        <v>0</v>
      </c>
      <c r="AM363" s="306"/>
    </row>
    <row r="364" spans="1:39" ht="15.5" outlineLevel="1">
      <c r="A364" s="511"/>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5" outlineLevel="1">
      <c r="A365" s="508">
        <v>28</v>
      </c>
      <c r="B365" s="321" t="s">
        <v>18</v>
      </c>
      <c r="C365" s="291" t="s">
        <v>25</v>
      </c>
      <c r="D365" s="295">
        <f>SUMIFS('7.  Persistence Report'!AS$27:AS$500,'7.  Persistence Report'!$D$27:$D$500,$B365,'7.  Persistence Report'!$C$27:$C$500,"Pre-2011 Programs Completed in 2011",'7.  Persistence Report'!$J$27:$J$500,"&lt;&gt;Adjustment",'7.  Persistence Report'!$H$27:$H$500,"2013")</f>
        <v>0</v>
      </c>
      <c r="E365" s="295">
        <f>SUMIFS('7.  Persistence Report'!AT$27:AT$500,'7.  Persistence Report'!$D$27:$D$500,$B365,'7.  Persistence Report'!$C$27:$C$500,"Pre-2011 Programs Completed in 2011",'7.  Persistence Report'!$J$27:$J$500,"&lt;&gt;Adjustment",'7.  Persistence Report'!$H$27:$H$500,"2013")</f>
        <v>0</v>
      </c>
      <c r="F365" s="295">
        <f>SUMIFS('7.  Persistence Report'!AU$27:AU$500,'7.  Persistence Report'!$D$27:$D$500,$B365,'7.  Persistence Report'!$C$27:$C$500,"Pre-2011 Programs Completed in 2011",'7.  Persistence Report'!$J$27:$J$500,"&lt;&gt;Adjustment",'7.  Persistence Report'!$H$27:$H$500,"2013")</f>
        <v>0</v>
      </c>
      <c r="G365" s="295">
        <f>SUMIFS('7.  Persistence Report'!AV$27:AV$500,'7.  Persistence Report'!$D$27:$D$500,$B365,'7.  Persistence Report'!$C$27:$C$500,"Pre-2011 Programs Completed in 2011",'7.  Persistence Report'!$J$27:$J$500,"&lt;&gt;Adjustment",'7.  Persistence Report'!$H$27:$H$500,"2013")</f>
        <v>0</v>
      </c>
      <c r="H365" s="295">
        <f>SUMIFS('7.  Persistence Report'!AW$27:AW$500,'7.  Persistence Report'!$D$27:$D$500,$B365,'7.  Persistence Report'!$C$27:$C$500,"Pre-2011 Programs Completed in 2011",'7.  Persistence Report'!$J$27:$J$500,"&lt;&gt;Adjustment",'7.  Persistence Report'!$H$27:$H$500,"2013")</f>
        <v>0</v>
      </c>
      <c r="I365" s="295">
        <f>SUMIFS('7.  Persistence Report'!AX$27:AX$500,'7.  Persistence Report'!$D$27:$D$500,$B365,'7.  Persistence Report'!$C$27:$C$500,"Pre-2011 Programs Completed in 2011",'7.  Persistence Report'!$J$27:$J$500,"&lt;&gt;Adjustment",'7.  Persistence Report'!$H$27:$H$500,"2013")</f>
        <v>0</v>
      </c>
      <c r="J365" s="295">
        <f>SUMIFS('7.  Persistence Report'!AY$27:AY$500,'7.  Persistence Report'!$D$27:$D$500,$B365,'7.  Persistence Report'!$C$27:$C$500,"Pre-2011 Programs Completed in 2011",'7.  Persistence Report'!$J$27:$J$500,"&lt;&gt;Adjustment",'7.  Persistence Report'!$H$27:$H$500,"2013")</f>
        <v>0</v>
      </c>
      <c r="K365" s="295">
        <f>SUMIFS('7.  Persistence Report'!AZ$27:AZ$500,'7.  Persistence Report'!$D$27:$D$500,$B365,'7.  Persistence Report'!$C$27:$C$500,"Pre-2011 Programs Completed in 2011",'7.  Persistence Report'!$J$27:$J$500,"&lt;&gt;Adjustment",'7.  Persistence Report'!$H$27:$H$500,"2013")</f>
        <v>0</v>
      </c>
      <c r="L365" s="295">
        <f>SUMIFS('7.  Persistence Report'!BA$27:BA$500,'7.  Persistence Report'!$D$27:$D$500,$B365,'7.  Persistence Report'!$C$27:$C$500,"Pre-2011 Programs Completed in 2011",'7.  Persistence Report'!$J$27:$J$500,"&lt;&gt;Adjustment",'7.  Persistence Report'!$H$27:$H$500,"2013")</f>
        <v>0</v>
      </c>
      <c r="M365" s="295">
        <f>SUMIFS('7.  Persistence Report'!BB$27:BB$500,'7.  Persistence Report'!$D$27:$D$500,$B365,'7.  Persistence Report'!$C$27:$C$500,"Pre-2011 Programs Completed in 2011",'7.  Persistence Report'!$J$27:$J$500,"&lt;&gt;Adjustment",'7.  Persistence Report'!$H$27:$H$500,"2013")</f>
        <v>0</v>
      </c>
      <c r="N365" s="295">
        <v>0</v>
      </c>
      <c r="O365" s="295">
        <f>SUMIFS('7.  Persistence Report'!N$27:N$500,'7.  Persistence Report'!$D$27:$D$500,$B365,'7.  Persistence Report'!$C$27:$C$500,"Pre-2011 Programs Completed in 2011",'7.  Persistence Report'!$J$27:$J$500,"&lt;&gt;Adjustment",'7.  Persistence Report'!$H$27:$H$500,"2013")</f>
        <v>0</v>
      </c>
      <c r="P365" s="295">
        <f>SUMIFS('7.  Persistence Report'!O$27:O$500,'7.  Persistence Report'!$D$27:$D$500,$B365,'7.  Persistence Report'!$C$27:$C$500,"Pre-2011 Programs Completed in 2011",'7.  Persistence Report'!$J$27:$J$500,"&lt;&gt;Adjustment",'7.  Persistence Report'!$H$27:$H$500,"2013")</f>
        <v>0</v>
      </c>
      <c r="Q365" s="295">
        <f>SUMIFS('7.  Persistence Report'!P$27:P$500,'7.  Persistence Report'!$D$27:$D$500,$B365,'7.  Persistence Report'!$C$27:$C$500,"Pre-2011 Programs Completed in 2011",'7.  Persistence Report'!$J$27:$J$500,"&lt;&gt;Adjustment",'7.  Persistence Report'!$H$27:$H$500,"2013")</f>
        <v>0</v>
      </c>
      <c r="R365" s="295">
        <f>SUMIFS('7.  Persistence Report'!Q$27:Q$500,'7.  Persistence Report'!$D$27:$D$500,$B365,'7.  Persistence Report'!$C$27:$C$500,"Pre-2011 Programs Completed in 2011",'7.  Persistence Report'!$J$27:$J$500,"&lt;&gt;Adjustment",'7.  Persistence Report'!$H$27:$H$500,"2013")</f>
        <v>0</v>
      </c>
      <c r="S365" s="295">
        <f>SUMIFS('7.  Persistence Report'!R$27:R$500,'7.  Persistence Report'!$D$27:$D$500,$B365,'7.  Persistence Report'!$C$27:$C$500,"Pre-2011 Programs Completed in 2011",'7.  Persistence Report'!$J$27:$J$500,"&lt;&gt;Adjustment",'7.  Persistence Report'!$H$27:$H$500,"2013")</f>
        <v>0</v>
      </c>
      <c r="T365" s="295">
        <f>SUMIFS('7.  Persistence Report'!S$27:S$500,'7.  Persistence Report'!$D$27:$D$500,$B365,'7.  Persistence Report'!$C$27:$C$500,"Pre-2011 Programs Completed in 2011",'7.  Persistence Report'!$J$27:$J$500,"&lt;&gt;Adjustment",'7.  Persistence Report'!$H$27:$H$500,"2013")</f>
        <v>0</v>
      </c>
      <c r="U365" s="295">
        <f>SUMIFS('7.  Persistence Report'!T$27:T$500,'7.  Persistence Report'!$D$27:$D$500,$B365,'7.  Persistence Report'!$C$27:$C$500,"Pre-2011 Programs Completed in 2011",'7.  Persistence Report'!$J$27:$J$500,"&lt;&gt;Adjustment",'7.  Persistence Report'!$H$27:$H$500,"2013")</f>
        <v>0</v>
      </c>
      <c r="V365" s="295">
        <f>SUMIFS('7.  Persistence Report'!U$27:U$500,'7.  Persistence Report'!$D$27:$D$500,$B365,'7.  Persistence Report'!$C$27:$C$500,"Pre-2011 Programs Completed in 2011",'7.  Persistence Report'!$J$27:$J$500,"&lt;&gt;Adjustment",'7.  Persistence Report'!$H$27:$H$500,"2013")</f>
        <v>0</v>
      </c>
      <c r="W365" s="295">
        <f>SUMIFS('7.  Persistence Report'!V$27:V$500,'7.  Persistence Report'!$D$27:$D$500,$B365,'7.  Persistence Report'!$C$27:$C$500,"Pre-2011 Programs Completed in 2011",'7.  Persistence Report'!$J$27:$J$500,"&lt;&gt;Adjustment",'7.  Persistence Report'!$H$27:$H$500,"2013")</f>
        <v>0</v>
      </c>
      <c r="X365" s="295">
        <f>SUMIFS('7.  Persistence Report'!W$27:W$500,'7.  Persistence Report'!$D$27:$D$500,$B365,'7.  Persistence Report'!$C$27:$C$500,"Pre-2011 Programs Completed in 2011",'7.  Persistence Report'!$J$27:$J$500,"&lt;&gt;Adjustment",'7.  Persistence Report'!$H$27:$H$500,"2013")</f>
        <v>0</v>
      </c>
      <c r="Y365" s="426"/>
      <c r="Z365" s="415"/>
      <c r="AA365" s="502">
        <v>1</v>
      </c>
      <c r="AB365" s="415"/>
      <c r="AC365" s="415"/>
      <c r="AD365" s="415"/>
      <c r="AE365" s="415"/>
      <c r="AF365" s="415"/>
      <c r="AG365" s="415"/>
      <c r="AH365" s="415"/>
      <c r="AI365" s="415"/>
      <c r="AJ365" s="415"/>
      <c r="AK365" s="415"/>
      <c r="AL365" s="415"/>
      <c r="AM365" s="296">
        <f>SUM(Y365:AL365)</f>
        <v>1</v>
      </c>
    </row>
    <row r="366" spans="1:39" ht="15.5" outlineLevel="1">
      <c r="B366" s="294" t="s">
        <v>249</v>
      </c>
      <c r="C366" s="291" t="s">
        <v>163</v>
      </c>
      <c r="D366" s="295">
        <f>SUMIFS('7.  Persistence Report'!AS$27:AS$500,'7.  Persistence Report'!$D$27:$D$500,$B365,'7.  Persistence Report'!$C$27:$C$500,"&lt;&gt;Pre-2011 Programs Completed in 2011",'7.  Persistence Report'!$J$27:$J$500,"Adjustment",'7.  Persistence Report'!$H$27:$H$500,"2013")</f>
        <v>0</v>
      </c>
      <c r="E366" s="295">
        <f>SUMIFS('7.  Persistence Report'!AT$27:AT$500,'7.  Persistence Report'!$D$27:$D$500,$B365,'7.  Persistence Report'!$C$27:$C$500,"&lt;&gt;Pre-2011 Programs Completed in 2011",'7.  Persistence Report'!$J$27:$J$500,"Adjustment",'7.  Persistence Report'!$H$27:$H$500,"2013")</f>
        <v>0</v>
      </c>
      <c r="F366" s="295">
        <f>SUMIFS('7.  Persistence Report'!AU$27:AU$500,'7.  Persistence Report'!$D$27:$D$500,$B365,'7.  Persistence Report'!$C$27:$C$500,"&lt;&gt;Pre-2011 Programs Completed in 2011",'7.  Persistence Report'!$J$27:$J$500,"Adjustment",'7.  Persistence Report'!$H$27:$H$500,"2013")</f>
        <v>0</v>
      </c>
      <c r="G366" s="295">
        <f>SUMIFS('7.  Persistence Report'!AV$27:AV$500,'7.  Persistence Report'!$D$27:$D$500,$B365,'7.  Persistence Report'!$C$27:$C$500,"&lt;&gt;Pre-2011 Programs Completed in 2011",'7.  Persistence Report'!$J$27:$J$500,"Adjustment",'7.  Persistence Report'!$H$27:$H$500,"2013")</f>
        <v>0</v>
      </c>
      <c r="H366" s="295">
        <f>SUMIFS('7.  Persistence Report'!AW$27:AW$500,'7.  Persistence Report'!$D$27:$D$500,$B365,'7.  Persistence Report'!$C$27:$C$500,"&lt;&gt;Pre-2011 Programs Completed in 2011",'7.  Persistence Report'!$J$27:$J$500,"Adjustment",'7.  Persistence Report'!$H$27:$H$500,"2013")</f>
        <v>0</v>
      </c>
      <c r="I366" s="295">
        <f>SUMIFS('7.  Persistence Report'!AX$27:AX$500,'7.  Persistence Report'!$D$27:$D$500,$B365,'7.  Persistence Report'!$C$27:$C$500,"&lt;&gt;Pre-2011 Programs Completed in 2011",'7.  Persistence Report'!$J$27:$J$500,"Adjustment",'7.  Persistence Report'!$H$27:$H$500,"2013")</f>
        <v>0</v>
      </c>
      <c r="J366" s="295">
        <f>SUMIFS('7.  Persistence Report'!AY$27:AY$500,'7.  Persistence Report'!$D$27:$D$500,$B365,'7.  Persistence Report'!$C$27:$C$500,"&lt;&gt;Pre-2011 Programs Completed in 2011",'7.  Persistence Report'!$J$27:$J$500,"Adjustment",'7.  Persistence Report'!$H$27:$H$500,"2013")</f>
        <v>0</v>
      </c>
      <c r="K366" s="295">
        <f>SUMIFS('7.  Persistence Report'!AZ$27:AZ$500,'7.  Persistence Report'!$D$27:$D$500,$B365,'7.  Persistence Report'!$C$27:$C$500,"&lt;&gt;Pre-2011 Programs Completed in 2011",'7.  Persistence Report'!$J$27:$J$500,"Adjustment",'7.  Persistence Report'!$H$27:$H$500,"2013")</f>
        <v>0</v>
      </c>
      <c r="L366" s="295">
        <f>SUMIFS('7.  Persistence Report'!BA$27:BA$500,'7.  Persistence Report'!$D$27:$D$500,$B365,'7.  Persistence Report'!$C$27:$C$500,"&lt;&gt;Pre-2011 Programs Completed in 2011",'7.  Persistence Report'!$J$27:$J$500,"Adjustment",'7.  Persistence Report'!$H$27:$H$500,"2013")</f>
        <v>0</v>
      </c>
      <c r="M366" s="295">
        <f>SUMIFS('7.  Persistence Report'!BB$27:BB$500,'7.  Persistence Report'!$D$27:$D$500,$B365,'7.  Persistence Report'!$C$27:$C$500,"&lt;&gt;Pre-2011 Programs Completed in 2011",'7.  Persistence Report'!$J$27:$J$500,"Adjustment",'7.  Persistence Report'!$H$27:$H$500,"2013")</f>
        <v>0</v>
      </c>
      <c r="N366" s="295">
        <f>N365</f>
        <v>0</v>
      </c>
      <c r="O366" s="295">
        <f>SUMIFS('7.  Persistence Report'!N$27:N$500,'7.  Persistence Report'!$D$27:$D$500,$B365,'7.  Persistence Report'!$C$27:$C$500,"Pre-2011 Programs Completed in 2011",'7.  Persistence Report'!$J$27:$J$500,"Adjustment",'7.  Persistence Report'!$H$27:$H$500,"2013")</f>
        <v>0</v>
      </c>
      <c r="P366" s="295">
        <f>SUMIFS('7.  Persistence Report'!O$27:O$500,'7.  Persistence Report'!$D$27:$D$500,$B365,'7.  Persistence Report'!$C$27:$C$500,"Pre-2011 Programs Completed in 2011",'7.  Persistence Report'!$J$27:$J$500,"Adjustment",'7.  Persistence Report'!$H$27:$H$500,"2013")</f>
        <v>0</v>
      </c>
      <c r="Q366" s="295">
        <f>SUMIFS('7.  Persistence Report'!P$27:P$500,'7.  Persistence Report'!$D$27:$D$500,$B365,'7.  Persistence Report'!$C$27:$C$500,"Pre-2011 Programs Completed in 2011",'7.  Persistence Report'!$J$27:$J$500,"Adjustment",'7.  Persistence Report'!$H$27:$H$500,"2013")</f>
        <v>0</v>
      </c>
      <c r="R366" s="295">
        <f>SUMIFS('7.  Persistence Report'!Q$27:Q$500,'7.  Persistence Report'!$D$27:$D$500,$B365,'7.  Persistence Report'!$C$27:$C$500,"Pre-2011 Programs Completed in 2011",'7.  Persistence Report'!$J$27:$J$500,"Adjustment",'7.  Persistence Report'!$H$27:$H$500,"2013")</f>
        <v>0</v>
      </c>
      <c r="S366" s="295">
        <f>SUMIFS('7.  Persistence Report'!R$27:R$500,'7.  Persistence Report'!$D$27:$D$500,$B365,'7.  Persistence Report'!$C$27:$C$500,"Pre-2011 Programs Completed in 2011",'7.  Persistence Report'!$J$27:$J$500,"Adjustment",'7.  Persistence Report'!$H$27:$H$500,"2013")</f>
        <v>0</v>
      </c>
      <c r="T366" s="295">
        <f>SUMIFS('7.  Persistence Report'!S$27:S$500,'7.  Persistence Report'!$D$27:$D$500,$B365,'7.  Persistence Report'!$C$27:$C$500,"Pre-2011 Programs Completed in 2011",'7.  Persistence Report'!$J$27:$J$500,"Adjustment",'7.  Persistence Report'!$H$27:$H$500,"2013")</f>
        <v>0</v>
      </c>
      <c r="U366" s="295">
        <f>SUMIFS('7.  Persistence Report'!T$27:T$500,'7.  Persistence Report'!$D$27:$D$500,$B365,'7.  Persistence Report'!$C$27:$C$500,"Pre-2011 Programs Completed in 2011",'7.  Persistence Report'!$J$27:$J$500,"Adjustment",'7.  Persistence Report'!$H$27:$H$500,"2013")</f>
        <v>0</v>
      </c>
      <c r="V366" s="295">
        <f>SUMIFS('7.  Persistence Report'!U$27:U$500,'7.  Persistence Report'!$D$27:$D$500,$B365,'7.  Persistence Report'!$C$27:$C$500,"Pre-2011 Programs Completed in 2011",'7.  Persistence Report'!$J$27:$J$500,"Adjustment",'7.  Persistence Report'!$H$27:$H$500,"2013")</f>
        <v>0</v>
      </c>
      <c r="W366" s="295">
        <f>SUMIFS('7.  Persistence Report'!V$27:V$500,'7.  Persistence Report'!$D$27:$D$500,$B365,'7.  Persistence Report'!$C$27:$C$500,"Pre-2011 Programs Completed in 2011",'7.  Persistence Report'!$J$27:$J$500,"Adjustment",'7.  Persistence Report'!$H$27:$H$500,"2013")</f>
        <v>0</v>
      </c>
      <c r="X366" s="295">
        <f>SUMIFS('7.  Persistence Report'!W$27:W$500,'7.  Persistence Report'!$D$27:$D$500,$B365,'7.  Persistence Report'!$C$27:$C$500,"Pre-2011 Programs Completed in 2011",'7.  Persistence Report'!$J$27:$J$500,"Adjustment",'7.  Persistence Report'!$H$27:$H$500,"2013")</f>
        <v>0</v>
      </c>
      <c r="Y366" s="411">
        <f>Y365</f>
        <v>0</v>
      </c>
      <c r="Z366" s="411">
        <f>Z365</f>
        <v>0</v>
      </c>
      <c r="AA366" s="411">
        <f t="shared" ref="AA366:AL366" si="166">AA365</f>
        <v>1</v>
      </c>
      <c r="AB366" s="411">
        <f t="shared" si="166"/>
        <v>0</v>
      </c>
      <c r="AC366" s="411">
        <f t="shared" si="166"/>
        <v>0</v>
      </c>
      <c r="AD366" s="411">
        <f t="shared" si="166"/>
        <v>0</v>
      </c>
      <c r="AE366" s="411">
        <f t="shared" si="166"/>
        <v>0</v>
      </c>
      <c r="AF366" s="411">
        <f t="shared" si="166"/>
        <v>0</v>
      </c>
      <c r="AG366" s="411">
        <f t="shared" si="166"/>
        <v>0</v>
      </c>
      <c r="AH366" s="411">
        <f t="shared" si="166"/>
        <v>0</v>
      </c>
      <c r="AI366" s="411">
        <f t="shared" si="166"/>
        <v>0</v>
      </c>
      <c r="AJ366" s="411">
        <f t="shared" si="166"/>
        <v>0</v>
      </c>
      <c r="AK366" s="411">
        <f t="shared" si="166"/>
        <v>0</v>
      </c>
      <c r="AL366" s="411">
        <f t="shared" si="166"/>
        <v>0</v>
      </c>
      <c r="AM366" s="297"/>
    </row>
    <row r="367" spans="1:39" ht="15.5" outlineLevel="1">
      <c r="A367" s="511"/>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5" outlineLevel="1">
      <c r="A368" s="508">
        <v>29</v>
      </c>
      <c r="B368" s="324" t="s">
        <v>19</v>
      </c>
      <c r="C368" s="291" t="s">
        <v>25</v>
      </c>
      <c r="D368" s="295">
        <f>SUMIFS('7.  Persistence Report'!AS$27:AS$500,'7.  Persistence Report'!$D$27:$D$500,$B368,'7.  Persistence Report'!$C$27:$C$500,"Pre-2011 Programs Completed in 2011",'7.  Persistence Report'!$J$27:$J$500,"&lt;&gt;Adjustment",'7.  Persistence Report'!$H$27:$H$500,"2013")</f>
        <v>0</v>
      </c>
      <c r="E368" s="295">
        <f>SUMIFS('7.  Persistence Report'!AT$27:AT$500,'7.  Persistence Report'!$D$27:$D$500,$B368,'7.  Persistence Report'!$C$27:$C$500,"Pre-2011 Programs Completed in 2011",'7.  Persistence Report'!$J$27:$J$500,"&lt;&gt;Adjustment",'7.  Persistence Report'!$H$27:$H$500,"2013")</f>
        <v>0</v>
      </c>
      <c r="F368" s="295">
        <f>SUMIFS('7.  Persistence Report'!AU$27:AU$500,'7.  Persistence Report'!$D$27:$D$500,$B368,'7.  Persistence Report'!$C$27:$C$500,"Pre-2011 Programs Completed in 2011",'7.  Persistence Report'!$J$27:$J$500,"&lt;&gt;Adjustment",'7.  Persistence Report'!$H$27:$H$500,"2013")</f>
        <v>0</v>
      </c>
      <c r="G368" s="295">
        <f>SUMIFS('7.  Persistence Report'!AV$27:AV$500,'7.  Persistence Report'!$D$27:$D$500,$B368,'7.  Persistence Report'!$C$27:$C$500,"Pre-2011 Programs Completed in 2011",'7.  Persistence Report'!$J$27:$J$500,"&lt;&gt;Adjustment",'7.  Persistence Report'!$H$27:$H$500,"2013")</f>
        <v>0</v>
      </c>
      <c r="H368" s="295">
        <f>SUMIFS('7.  Persistence Report'!AW$27:AW$500,'7.  Persistence Report'!$D$27:$D$500,$B368,'7.  Persistence Report'!$C$27:$C$500,"Pre-2011 Programs Completed in 2011",'7.  Persistence Report'!$J$27:$J$500,"&lt;&gt;Adjustment",'7.  Persistence Report'!$H$27:$H$500,"2013")</f>
        <v>0</v>
      </c>
      <c r="I368" s="295">
        <f>SUMIFS('7.  Persistence Report'!AX$27:AX$500,'7.  Persistence Report'!$D$27:$D$500,$B368,'7.  Persistence Report'!$C$27:$C$500,"Pre-2011 Programs Completed in 2011",'7.  Persistence Report'!$J$27:$J$500,"&lt;&gt;Adjustment",'7.  Persistence Report'!$H$27:$H$500,"2013")</f>
        <v>0</v>
      </c>
      <c r="J368" s="295">
        <f>SUMIFS('7.  Persistence Report'!AY$27:AY$500,'7.  Persistence Report'!$D$27:$D$500,$B368,'7.  Persistence Report'!$C$27:$C$500,"Pre-2011 Programs Completed in 2011",'7.  Persistence Report'!$J$27:$J$500,"&lt;&gt;Adjustment",'7.  Persistence Report'!$H$27:$H$500,"2013")</f>
        <v>0</v>
      </c>
      <c r="K368" s="295">
        <f>SUMIFS('7.  Persistence Report'!AZ$27:AZ$500,'7.  Persistence Report'!$D$27:$D$500,$B368,'7.  Persistence Report'!$C$27:$C$500,"Pre-2011 Programs Completed in 2011",'7.  Persistence Report'!$J$27:$J$500,"&lt;&gt;Adjustment",'7.  Persistence Report'!$H$27:$H$500,"2013")</f>
        <v>0</v>
      </c>
      <c r="L368" s="295">
        <f>SUMIFS('7.  Persistence Report'!BA$27:BA$500,'7.  Persistence Report'!$D$27:$D$500,$B368,'7.  Persistence Report'!$C$27:$C$500,"Pre-2011 Programs Completed in 2011",'7.  Persistence Report'!$J$27:$J$500,"&lt;&gt;Adjustment",'7.  Persistence Report'!$H$27:$H$500,"2013")</f>
        <v>0</v>
      </c>
      <c r="M368" s="295">
        <f>SUMIFS('7.  Persistence Report'!BB$27:BB$500,'7.  Persistence Report'!$D$27:$D$500,$B368,'7.  Persistence Report'!$C$27:$C$500,"Pre-2011 Programs Completed in 2011",'7.  Persistence Report'!$J$27:$J$500,"&lt;&gt;Adjustment",'7.  Persistence Report'!$H$27:$H$500,"2013")</f>
        <v>0</v>
      </c>
      <c r="N368" s="295">
        <v>0</v>
      </c>
      <c r="O368" s="295">
        <f>SUMIFS('7.  Persistence Report'!N$27:N$500,'7.  Persistence Report'!$D$27:$D$500,$B368,'7.  Persistence Report'!$C$27:$C$500,"Pre-2011 Programs Completed in 2011",'7.  Persistence Report'!$J$27:$J$500,"&lt;&gt;Adjustment",'7.  Persistence Report'!$H$27:$H$500,"2013")</f>
        <v>0</v>
      </c>
      <c r="P368" s="295">
        <f>SUMIFS('7.  Persistence Report'!O$27:O$500,'7.  Persistence Report'!$D$27:$D$500,$B368,'7.  Persistence Report'!$C$27:$C$500,"Pre-2011 Programs Completed in 2011",'7.  Persistence Report'!$J$27:$J$500,"&lt;&gt;Adjustment",'7.  Persistence Report'!$H$27:$H$500,"2013")</f>
        <v>0</v>
      </c>
      <c r="Q368" s="295">
        <f>SUMIFS('7.  Persistence Report'!P$27:P$500,'7.  Persistence Report'!$D$27:$D$500,$B368,'7.  Persistence Report'!$C$27:$C$500,"Pre-2011 Programs Completed in 2011",'7.  Persistence Report'!$J$27:$J$500,"&lt;&gt;Adjustment",'7.  Persistence Report'!$H$27:$H$500,"2013")</f>
        <v>0</v>
      </c>
      <c r="R368" s="295">
        <f>SUMIFS('7.  Persistence Report'!Q$27:Q$500,'7.  Persistence Report'!$D$27:$D$500,$B368,'7.  Persistence Report'!$C$27:$C$500,"Pre-2011 Programs Completed in 2011",'7.  Persistence Report'!$J$27:$J$500,"&lt;&gt;Adjustment",'7.  Persistence Report'!$H$27:$H$500,"2013")</f>
        <v>0</v>
      </c>
      <c r="S368" s="295">
        <f>SUMIFS('7.  Persistence Report'!R$27:R$500,'7.  Persistence Report'!$D$27:$D$500,$B368,'7.  Persistence Report'!$C$27:$C$500,"Pre-2011 Programs Completed in 2011",'7.  Persistence Report'!$J$27:$J$500,"&lt;&gt;Adjustment",'7.  Persistence Report'!$H$27:$H$500,"2013")</f>
        <v>0</v>
      </c>
      <c r="T368" s="295">
        <f>SUMIFS('7.  Persistence Report'!S$27:S$500,'7.  Persistence Report'!$D$27:$D$500,$B368,'7.  Persistence Report'!$C$27:$C$500,"Pre-2011 Programs Completed in 2011",'7.  Persistence Report'!$J$27:$J$500,"&lt;&gt;Adjustment",'7.  Persistence Report'!$H$27:$H$500,"2013")</f>
        <v>0</v>
      </c>
      <c r="U368" s="295">
        <f>SUMIFS('7.  Persistence Report'!T$27:T$500,'7.  Persistence Report'!$D$27:$D$500,$B368,'7.  Persistence Report'!$C$27:$C$500,"Pre-2011 Programs Completed in 2011",'7.  Persistence Report'!$J$27:$J$500,"&lt;&gt;Adjustment",'7.  Persistence Report'!$H$27:$H$500,"2013")</f>
        <v>0</v>
      </c>
      <c r="V368" s="295">
        <f>SUMIFS('7.  Persistence Report'!U$27:U$500,'7.  Persistence Report'!$D$27:$D$500,$B368,'7.  Persistence Report'!$C$27:$C$500,"Pre-2011 Programs Completed in 2011",'7.  Persistence Report'!$J$27:$J$500,"&lt;&gt;Adjustment",'7.  Persistence Report'!$H$27:$H$500,"2013")</f>
        <v>0</v>
      </c>
      <c r="W368" s="295">
        <f>SUMIFS('7.  Persistence Report'!V$27:V$500,'7.  Persistence Report'!$D$27:$D$500,$B368,'7.  Persistence Report'!$C$27:$C$500,"Pre-2011 Programs Completed in 2011",'7.  Persistence Report'!$J$27:$J$500,"&lt;&gt;Adjustment",'7.  Persistence Report'!$H$27:$H$500,"2013")</f>
        <v>0</v>
      </c>
      <c r="X368" s="295">
        <f>SUMIFS('7.  Persistence Report'!W$27:W$500,'7.  Persistence Report'!$D$27:$D$500,$B368,'7.  Persistence Report'!$C$27:$C$500,"Pre-2011 Programs Completed in 2011",'7.  Persistence Report'!$J$27:$J$500,"&lt;&gt;Adjustment",'7.  Persistence Report'!$H$27:$H$500,"2013")</f>
        <v>0</v>
      </c>
      <c r="Y368" s="426"/>
      <c r="Z368" s="415"/>
      <c r="AA368" s="502">
        <v>1</v>
      </c>
      <c r="AB368" s="415"/>
      <c r="AC368" s="415"/>
      <c r="AD368" s="415"/>
      <c r="AE368" s="415"/>
      <c r="AF368" s="415"/>
      <c r="AG368" s="415"/>
      <c r="AH368" s="415"/>
      <c r="AI368" s="415"/>
      <c r="AJ368" s="415"/>
      <c r="AK368" s="415"/>
      <c r="AL368" s="415"/>
      <c r="AM368" s="296">
        <f>SUM(Y368:AL368)</f>
        <v>1</v>
      </c>
    </row>
    <row r="369" spans="1:39" ht="15.5" outlineLevel="1">
      <c r="B369" s="324" t="s">
        <v>249</v>
      </c>
      <c r="C369" s="291" t="s">
        <v>163</v>
      </c>
      <c r="D369" s="295">
        <f>SUMIFS('7.  Persistence Report'!AS$27:AS$500,'7.  Persistence Report'!$D$27:$D$500,$B368,'7.  Persistence Report'!$C$27:$C$500,"&lt;&gt;Pre-2011 Programs Completed in 2011",'7.  Persistence Report'!$J$27:$J$500,"Adjustment",'7.  Persistence Report'!$H$27:$H$500,"2013")</f>
        <v>0</v>
      </c>
      <c r="E369" s="295">
        <f>SUMIFS('7.  Persistence Report'!AT$27:AT$500,'7.  Persistence Report'!$D$27:$D$500,$B368,'7.  Persistence Report'!$C$27:$C$500,"&lt;&gt;Pre-2011 Programs Completed in 2011",'7.  Persistence Report'!$J$27:$J$500,"Adjustment",'7.  Persistence Report'!$H$27:$H$500,"2013")</f>
        <v>0</v>
      </c>
      <c r="F369" s="295">
        <f>SUMIFS('7.  Persistence Report'!AU$27:AU$500,'7.  Persistence Report'!$D$27:$D$500,$B368,'7.  Persistence Report'!$C$27:$C$500,"&lt;&gt;Pre-2011 Programs Completed in 2011",'7.  Persistence Report'!$J$27:$J$500,"Adjustment",'7.  Persistence Report'!$H$27:$H$500,"2013")</f>
        <v>0</v>
      </c>
      <c r="G369" s="295">
        <f>SUMIFS('7.  Persistence Report'!AV$27:AV$500,'7.  Persistence Report'!$D$27:$D$500,$B368,'7.  Persistence Report'!$C$27:$C$500,"&lt;&gt;Pre-2011 Programs Completed in 2011",'7.  Persistence Report'!$J$27:$J$500,"Adjustment",'7.  Persistence Report'!$H$27:$H$500,"2013")</f>
        <v>0</v>
      </c>
      <c r="H369" s="295">
        <f>SUMIFS('7.  Persistence Report'!AW$27:AW$500,'7.  Persistence Report'!$D$27:$D$500,$B368,'7.  Persistence Report'!$C$27:$C$500,"&lt;&gt;Pre-2011 Programs Completed in 2011",'7.  Persistence Report'!$J$27:$J$500,"Adjustment",'7.  Persistence Report'!$H$27:$H$500,"2013")</f>
        <v>0</v>
      </c>
      <c r="I369" s="295">
        <f>SUMIFS('7.  Persistence Report'!AX$27:AX$500,'7.  Persistence Report'!$D$27:$D$500,$B368,'7.  Persistence Report'!$C$27:$C$500,"&lt;&gt;Pre-2011 Programs Completed in 2011",'7.  Persistence Report'!$J$27:$J$500,"Adjustment",'7.  Persistence Report'!$H$27:$H$500,"2013")</f>
        <v>0</v>
      </c>
      <c r="J369" s="295">
        <f>SUMIFS('7.  Persistence Report'!AY$27:AY$500,'7.  Persistence Report'!$D$27:$D$500,$B368,'7.  Persistence Report'!$C$27:$C$500,"&lt;&gt;Pre-2011 Programs Completed in 2011",'7.  Persistence Report'!$J$27:$J$500,"Adjustment",'7.  Persistence Report'!$H$27:$H$500,"2013")</f>
        <v>0</v>
      </c>
      <c r="K369" s="295">
        <f>SUMIFS('7.  Persistence Report'!AZ$27:AZ$500,'7.  Persistence Report'!$D$27:$D$500,$B368,'7.  Persistence Report'!$C$27:$C$500,"&lt;&gt;Pre-2011 Programs Completed in 2011",'7.  Persistence Report'!$J$27:$J$500,"Adjustment",'7.  Persistence Report'!$H$27:$H$500,"2013")</f>
        <v>0</v>
      </c>
      <c r="L369" s="295">
        <f>SUMIFS('7.  Persistence Report'!BA$27:BA$500,'7.  Persistence Report'!$D$27:$D$500,$B368,'7.  Persistence Report'!$C$27:$C$500,"&lt;&gt;Pre-2011 Programs Completed in 2011",'7.  Persistence Report'!$J$27:$J$500,"Adjustment",'7.  Persistence Report'!$H$27:$H$500,"2013")</f>
        <v>0</v>
      </c>
      <c r="M369" s="295">
        <f>SUMIFS('7.  Persistence Report'!BB$27:BB$500,'7.  Persistence Report'!$D$27:$D$500,$B368,'7.  Persistence Report'!$C$27:$C$500,"&lt;&gt;Pre-2011 Programs Completed in 2011",'7.  Persistence Report'!$J$27:$J$500,"Adjustment",'7.  Persistence Report'!$H$27:$H$500,"2013")</f>
        <v>0</v>
      </c>
      <c r="N369" s="295">
        <f>N368</f>
        <v>0</v>
      </c>
      <c r="O369" s="295">
        <f>SUMIFS('7.  Persistence Report'!N$27:N$500,'7.  Persistence Report'!$D$27:$D$500,$B368,'7.  Persistence Report'!$C$27:$C$500,"Pre-2011 Programs Completed in 2011",'7.  Persistence Report'!$J$27:$J$500,"Adjustment",'7.  Persistence Report'!$H$27:$H$500,"2013")</f>
        <v>0</v>
      </c>
      <c r="P369" s="295">
        <f>SUMIFS('7.  Persistence Report'!O$27:O$500,'7.  Persistence Report'!$D$27:$D$500,$B368,'7.  Persistence Report'!$C$27:$C$500,"Pre-2011 Programs Completed in 2011",'7.  Persistence Report'!$J$27:$J$500,"Adjustment",'7.  Persistence Report'!$H$27:$H$500,"2013")</f>
        <v>0</v>
      </c>
      <c r="Q369" s="295">
        <f>SUMIFS('7.  Persistence Report'!P$27:P$500,'7.  Persistence Report'!$D$27:$D$500,$B368,'7.  Persistence Report'!$C$27:$C$500,"Pre-2011 Programs Completed in 2011",'7.  Persistence Report'!$J$27:$J$500,"Adjustment",'7.  Persistence Report'!$H$27:$H$500,"2013")</f>
        <v>0</v>
      </c>
      <c r="R369" s="295">
        <f>SUMIFS('7.  Persistence Report'!Q$27:Q$500,'7.  Persistence Report'!$D$27:$D$500,$B368,'7.  Persistence Report'!$C$27:$C$500,"Pre-2011 Programs Completed in 2011",'7.  Persistence Report'!$J$27:$J$500,"Adjustment",'7.  Persistence Report'!$H$27:$H$500,"2013")</f>
        <v>0</v>
      </c>
      <c r="S369" s="295">
        <f>SUMIFS('7.  Persistence Report'!R$27:R$500,'7.  Persistence Report'!$D$27:$D$500,$B368,'7.  Persistence Report'!$C$27:$C$500,"Pre-2011 Programs Completed in 2011",'7.  Persistence Report'!$J$27:$J$500,"Adjustment",'7.  Persistence Report'!$H$27:$H$500,"2013")</f>
        <v>0</v>
      </c>
      <c r="T369" s="295">
        <f>SUMIFS('7.  Persistence Report'!S$27:S$500,'7.  Persistence Report'!$D$27:$D$500,$B368,'7.  Persistence Report'!$C$27:$C$500,"Pre-2011 Programs Completed in 2011",'7.  Persistence Report'!$J$27:$J$500,"Adjustment",'7.  Persistence Report'!$H$27:$H$500,"2013")</f>
        <v>0</v>
      </c>
      <c r="U369" s="295">
        <f>SUMIFS('7.  Persistence Report'!T$27:T$500,'7.  Persistence Report'!$D$27:$D$500,$B368,'7.  Persistence Report'!$C$27:$C$500,"Pre-2011 Programs Completed in 2011",'7.  Persistence Report'!$J$27:$J$500,"Adjustment",'7.  Persistence Report'!$H$27:$H$500,"2013")</f>
        <v>0</v>
      </c>
      <c r="V369" s="295">
        <f>SUMIFS('7.  Persistence Report'!U$27:U$500,'7.  Persistence Report'!$D$27:$D$500,$B368,'7.  Persistence Report'!$C$27:$C$500,"Pre-2011 Programs Completed in 2011",'7.  Persistence Report'!$J$27:$J$500,"Adjustment",'7.  Persistence Report'!$H$27:$H$500,"2013")</f>
        <v>0</v>
      </c>
      <c r="W369" s="295">
        <f>SUMIFS('7.  Persistence Report'!V$27:V$500,'7.  Persistence Report'!$D$27:$D$500,$B368,'7.  Persistence Report'!$C$27:$C$500,"Pre-2011 Programs Completed in 2011",'7.  Persistence Report'!$J$27:$J$500,"Adjustment",'7.  Persistence Report'!$H$27:$H$500,"2013")</f>
        <v>0</v>
      </c>
      <c r="X369" s="295">
        <f>SUMIFS('7.  Persistence Report'!W$27:W$500,'7.  Persistence Report'!$D$27:$D$500,$B368,'7.  Persistence Report'!$C$27:$C$500,"Pre-2011 Programs Completed in 2011",'7.  Persistence Report'!$J$27:$J$500,"Adjustment",'7.  Persistence Report'!$H$27:$H$500,"2013")</f>
        <v>0</v>
      </c>
      <c r="Y369" s="411">
        <f>Y368</f>
        <v>0</v>
      </c>
      <c r="Z369" s="411">
        <f t="shared" ref="Z369:AL369" si="167">Z368</f>
        <v>0</v>
      </c>
      <c r="AA369" s="411">
        <f t="shared" si="167"/>
        <v>1</v>
      </c>
      <c r="AB369" s="411">
        <f t="shared" si="167"/>
        <v>0</v>
      </c>
      <c r="AC369" s="411">
        <f t="shared" si="167"/>
        <v>0</v>
      </c>
      <c r="AD369" s="411">
        <f t="shared" si="167"/>
        <v>0</v>
      </c>
      <c r="AE369" s="411">
        <f t="shared" si="167"/>
        <v>0</v>
      </c>
      <c r="AF369" s="411">
        <f t="shared" si="167"/>
        <v>0</v>
      </c>
      <c r="AG369" s="411">
        <f t="shared" si="167"/>
        <v>0</v>
      </c>
      <c r="AH369" s="411">
        <f t="shared" si="167"/>
        <v>0</v>
      </c>
      <c r="AI369" s="411">
        <f t="shared" si="167"/>
        <v>0</v>
      </c>
      <c r="AJ369" s="411">
        <f t="shared" si="167"/>
        <v>0</v>
      </c>
      <c r="AK369" s="411">
        <f t="shared" si="167"/>
        <v>0</v>
      </c>
      <c r="AL369" s="411">
        <f t="shared" si="167"/>
        <v>0</v>
      </c>
      <c r="AM369" s="297"/>
    </row>
    <row r="370" spans="1:39" ht="15.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5" outlineLevel="1">
      <c r="A371" s="508">
        <v>30</v>
      </c>
      <c r="B371" s="324" t="s">
        <v>489</v>
      </c>
      <c r="C371" s="291" t="s">
        <v>25</v>
      </c>
      <c r="D371" s="295">
        <f>SUMIFS('7.  Persistence Report'!AS$27:AS$500,'7.  Persistence Report'!$D$27:$D$500,$B371,'7.  Persistence Report'!$C$27:$C$500,"Pre-2011 Programs Completed in 2011",'7.  Persistence Report'!$J$27:$J$500,"&lt;&gt;Adjustment",'7.  Persistence Report'!$H$27:$H$500,"2013")</f>
        <v>0</v>
      </c>
      <c r="E371" s="295">
        <f>SUMIFS('7.  Persistence Report'!AT$27:AT$500,'7.  Persistence Report'!$D$27:$D$500,$B371,'7.  Persistence Report'!$C$27:$C$500,"Pre-2011 Programs Completed in 2011",'7.  Persistence Report'!$J$27:$J$500,"&lt;&gt;Adjustment",'7.  Persistence Report'!$H$27:$H$500,"2013")</f>
        <v>0</v>
      </c>
      <c r="F371" s="295">
        <f>SUMIFS('7.  Persistence Report'!AU$27:AU$500,'7.  Persistence Report'!$D$27:$D$500,$B371,'7.  Persistence Report'!$C$27:$C$500,"Pre-2011 Programs Completed in 2011",'7.  Persistence Report'!$J$27:$J$500,"&lt;&gt;Adjustment",'7.  Persistence Report'!$H$27:$H$500,"2013")</f>
        <v>0</v>
      </c>
      <c r="G371" s="295">
        <f>SUMIFS('7.  Persistence Report'!AV$27:AV$500,'7.  Persistence Report'!$D$27:$D$500,$B371,'7.  Persistence Report'!$C$27:$C$500,"Pre-2011 Programs Completed in 2011",'7.  Persistence Report'!$J$27:$J$500,"&lt;&gt;Adjustment",'7.  Persistence Report'!$H$27:$H$500,"2013")</f>
        <v>0</v>
      </c>
      <c r="H371" s="295">
        <f>SUMIFS('7.  Persistence Report'!AW$27:AW$500,'7.  Persistence Report'!$D$27:$D$500,$B371,'7.  Persistence Report'!$C$27:$C$500,"Pre-2011 Programs Completed in 2011",'7.  Persistence Report'!$J$27:$J$500,"&lt;&gt;Adjustment",'7.  Persistence Report'!$H$27:$H$500,"2013")</f>
        <v>0</v>
      </c>
      <c r="I371" s="295">
        <f>SUMIFS('7.  Persistence Report'!AX$27:AX$500,'7.  Persistence Report'!$D$27:$D$500,$B371,'7.  Persistence Report'!$C$27:$C$500,"Pre-2011 Programs Completed in 2011",'7.  Persistence Report'!$J$27:$J$500,"&lt;&gt;Adjustment",'7.  Persistence Report'!$H$27:$H$500,"2013")</f>
        <v>0</v>
      </c>
      <c r="J371" s="295">
        <f>SUMIFS('7.  Persistence Report'!AY$27:AY$500,'7.  Persistence Report'!$D$27:$D$500,$B371,'7.  Persistence Report'!$C$27:$C$500,"Pre-2011 Programs Completed in 2011",'7.  Persistence Report'!$J$27:$J$500,"&lt;&gt;Adjustment",'7.  Persistence Report'!$H$27:$H$500,"2013")</f>
        <v>0</v>
      </c>
      <c r="K371" s="295">
        <f>SUMIFS('7.  Persistence Report'!AZ$27:AZ$500,'7.  Persistence Report'!$D$27:$D$500,$B371,'7.  Persistence Report'!$C$27:$C$500,"Pre-2011 Programs Completed in 2011",'7.  Persistence Report'!$J$27:$J$500,"&lt;&gt;Adjustment",'7.  Persistence Report'!$H$27:$H$500,"2013")</f>
        <v>0</v>
      </c>
      <c r="L371" s="295">
        <f>SUMIFS('7.  Persistence Report'!BA$27:BA$500,'7.  Persistence Report'!$D$27:$D$500,$B371,'7.  Persistence Report'!$C$27:$C$500,"Pre-2011 Programs Completed in 2011",'7.  Persistence Report'!$J$27:$J$500,"&lt;&gt;Adjustment",'7.  Persistence Report'!$H$27:$H$500,"2013")</f>
        <v>0</v>
      </c>
      <c r="M371" s="295">
        <f>SUMIFS('7.  Persistence Report'!BB$27:BB$500,'7.  Persistence Report'!$D$27:$D$500,$B371,'7.  Persistence Report'!$C$27:$C$500,"Pre-2011 Programs Completed in 2011",'7.  Persistence Report'!$J$27:$J$500,"&lt;&gt;Adjustment",'7.  Persistence Report'!$H$27:$H$500,"2013")</f>
        <v>0</v>
      </c>
      <c r="N371" s="295">
        <v>0</v>
      </c>
      <c r="O371" s="295">
        <f>SUMIFS('7.  Persistence Report'!N$27:N$500,'7.  Persistence Report'!$D$27:$D$500,$B371,'7.  Persistence Report'!$C$27:$C$500,"Pre-2011 Programs Completed in 2011",'7.  Persistence Report'!$J$27:$J$500,"&lt;&gt;Adjustment",'7.  Persistence Report'!$H$27:$H$500,"2013")</f>
        <v>0</v>
      </c>
      <c r="P371" s="295">
        <f>SUMIFS('7.  Persistence Report'!O$27:O$500,'7.  Persistence Report'!$D$27:$D$500,$B371,'7.  Persistence Report'!$C$27:$C$500,"Pre-2011 Programs Completed in 2011",'7.  Persistence Report'!$J$27:$J$500,"&lt;&gt;Adjustment",'7.  Persistence Report'!$H$27:$H$500,"2013")</f>
        <v>0</v>
      </c>
      <c r="Q371" s="295">
        <f>SUMIFS('7.  Persistence Report'!P$27:P$500,'7.  Persistence Report'!$D$27:$D$500,$B371,'7.  Persistence Report'!$C$27:$C$500,"Pre-2011 Programs Completed in 2011",'7.  Persistence Report'!$J$27:$J$500,"&lt;&gt;Adjustment",'7.  Persistence Report'!$H$27:$H$500,"2013")</f>
        <v>0</v>
      </c>
      <c r="R371" s="295">
        <f>SUMIFS('7.  Persistence Report'!Q$27:Q$500,'7.  Persistence Report'!$D$27:$D$500,$B371,'7.  Persistence Report'!$C$27:$C$500,"Pre-2011 Programs Completed in 2011",'7.  Persistence Report'!$J$27:$J$500,"&lt;&gt;Adjustment",'7.  Persistence Report'!$H$27:$H$500,"2013")</f>
        <v>0</v>
      </c>
      <c r="S371" s="295">
        <f>SUMIFS('7.  Persistence Report'!R$27:R$500,'7.  Persistence Report'!$D$27:$D$500,$B371,'7.  Persistence Report'!$C$27:$C$500,"Pre-2011 Programs Completed in 2011",'7.  Persistence Report'!$J$27:$J$500,"&lt;&gt;Adjustment",'7.  Persistence Report'!$H$27:$H$500,"2013")</f>
        <v>0</v>
      </c>
      <c r="T371" s="295">
        <f>SUMIFS('7.  Persistence Report'!S$27:S$500,'7.  Persistence Report'!$D$27:$D$500,$B371,'7.  Persistence Report'!$C$27:$C$500,"Pre-2011 Programs Completed in 2011",'7.  Persistence Report'!$J$27:$J$500,"&lt;&gt;Adjustment",'7.  Persistence Report'!$H$27:$H$500,"2013")</f>
        <v>0</v>
      </c>
      <c r="U371" s="295">
        <f>SUMIFS('7.  Persistence Report'!T$27:T$500,'7.  Persistence Report'!$D$27:$D$500,$B371,'7.  Persistence Report'!$C$27:$C$500,"Pre-2011 Programs Completed in 2011",'7.  Persistence Report'!$J$27:$J$500,"&lt;&gt;Adjustment",'7.  Persistence Report'!$H$27:$H$500,"2013")</f>
        <v>0</v>
      </c>
      <c r="V371" s="295">
        <f>SUMIFS('7.  Persistence Report'!U$27:U$500,'7.  Persistence Report'!$D$27:$D$500,$B371,'7.  Persistence Report'!$C$27:$C$500,"Pre-2011 Programs Completed in 2011",'7.  Persistence Report'!$J$27:$J$500,"&lt;&gt;Adjustment",'7.  Persistence Report'!$H$27:$H$500,"2013")</f>
        <v>0</v>
      </c>
      <c r="W371" s="295">
        <f>SUMIFS('7.  Persistence Report'!V$27:V$500,'7.  Persistence Report'!$D$27:$D$500,$B371,'7.  Persistence Report'!$C$27:$C$500,"Pre-2011 Programs Completed in 2011",'7.  Persistence Report'!$J$27:$J$500,"&lt;&gt;Adjustment",'7.  Persistence Report'!$H$27:$H$500,"2013")</f>
        <v>0</v>
      </c>
      <c r="X371" s="295">
        <f>SUMIFS('7.  Persistence Report'!W$27:W$500,'7.  Persistence Report'!$D$27:$D$500,$B371,'7.  Persistence Report'!$C$27:$C$500,"Pre-2011 Programs Completed in 2011",'7.  Persistence Report'!$J$27:$J$500,"&lt;&gt;Adjustment",'7.  Persistence Report'!$H$27:$H$500,"2013")</f>
        <v>0</v>
      </c>
      <c r="Y371" s="410"/>
      <c r="Z371" s="410"/>
      <c r="AA371" s="502">
        <v>1</v>
      </c>
      <c r="AB371" s="410"/>
      <c r="AC371" s="410"/>
      <c r="AD371" s="410"/>
      <c r="AE371" s="410"/>
      <c r="AF371" s="410"/>
      <c r="AG371" s="410"/>
      <c r="AH371" s="410"/>
      <c r="AI371" s="410"/>
      <c r="AJ371" s="410"/>
      <c r="AK371" s="410"/>
      <c r="AL371" s="410"/>
      <c r="AM371" s="296">
        <f>SUM(Y371:AL371)</f>
        <v>1</v>
      </c>
    </row>
    <row r="372" spans="1:39" s="283" customFormat="1" ht="15.5" outlineLevel="1">
      <c r="A372" s="508"/>
      <c r="B372" s="324" t="s">
        <v>249</v>
      </c>
      <c r="C372" s="291" t="s">
        <v>163</v>
      </c>
      <c r="D372" s="295">
        <f>SUMIFS('7.  Persistence Report'!AS$27:AS$500,'7.  Persistence Report'!$D$27:$D$500,$B371,'7.  Persistence Report'!$C$27:$C$500,"&lt;&gt;Pre-2011 Programs Completed in 2011",'7.  Persistence Report'!$J$27:$J$500,"Adjustment",'7.  Persistence Report'!$H$27:$H$500,"2013")</f>
        <v>0</v>
      </c>
      <c r="E372" s="295">
        <f>SUMIFS('7.  Persistence Report'!AT$27:AT$500,'7.  Persistence Report'!$D$27:$D$500,$B371,'7.  Persistence Report'!$C$27:$C$500,"&lt;&gt;Pre-2011 Programs Completed in 2011",'7.  Persistence Report'!$J$27:$J$500,"Adjustment",'7.  Persistence Report'!$H$27:$H$500,"2013")</f>
        <v>0</v>
      </c>
      <c r="F372" s="295">
        <f>SUMIFS('7.  Persistence Report'!AU$27:AU$500,'7.  Persistence Report'!$D$27:$D$500,$B371,'7.  Persistence Report'!$C$27:$C$500,"&lt;&gt;Pre-2011 Programs Completed in 2011",'7.  Persistence Report'!$J$27:$J$500,"Adjustment",'7.  Persistence Report'!$H$27:$H$500,"2013")</f>
        <v>0</v>
      </c>
      <c r="G372" s="295">
        <f>SUMIFS('7.  Persistence Report'!AV$27:AV$500,'7.  Persistence Report'!$D$27:$D$500,$B371,'7.  Persistence Report'!$C$27:$C$500,"&lt;&gt;Pre-2011 Programs Completed in 2011",'7.  Persistence Report'!$J$27:$J$500,"Adjustment",'7.  Persistence Report'!$H$27:$H$500,"2013")</f>
        <v>0</v>
      </c>
      <c r="H372" s="295">
        <f>SUMIFS('7.  Persistence Report'!AW$27:AW$500,'7.  Persistence Report'!$D$27:$D$500,$B371,'7.  Persistence Report'!$C$27:$C$500,"&lt;&gt;Pre-2011 Programs Completed in 2011",'7.  Persistence Report'!$J$27:$J$500,"Adjustment",'7.  Persistence Report'!$H$27:$H$500,"2013")</f>
        <v>0</v>
      </c>
      <c r="I372" s="295">
        <f>SUMIFS('7.  Persistence Report'!AX$27:AX$500,'7.  Persistence Report'!$D$27:$D$500,$B371,'7.  Persistence Report'!$C$27:$C$500,"&lt;&gt;Pre-2011 Programs Completed in 2011",'7.  Persistence Report'!$J$27:$J$500,"Adjustment",'7.  Persistence Report'!$H$27:$H$500,"2013")</f>
        <v>0</v>
      </c>
      <c r="J372" s="295">
        <f>SUMIFS('7.  Persistence Report'!AY$27:AY$500,'7.  Persistence Report'!$D$27:$D$500,$B371,'7.  Persistence Report'!$C$27:$C$500,"&lt;&gt;Pre-2011 Programs Completed in 2011",'7.  Persistence Report'!$J$27:$J$500,"Adjustment",'7.  Persistence Report'!$H$27:$H$500,"2013")</f>
        <v>0</v>
      </c>
      <c r="K372" s="295">
        <f>SUMIFS('7.  Persistence Report'!AZ$27:AZ$500,'7.  Persistence Report'!$D$27:$D$500,$B371,'7.  Persistence Report'!$C$27:$C$500,"&lt;&gt;Pre-2011 Programs Completed in 2011",'7.  Persistence Report'!$J$27:$J$500,"Adjustment",'7.  Persistence Report'!$H$27:$H$500,"2013")</f>
        <v>0</v>
      </c>
      <c r="L372" s="295">
        <f>SUMIFS('7.  Persistence Report'!BA$27:BA$500,'7.  Persistence Report'!$D$27:$D$500,$B371,'7.  Persistence Report'!$C$27:$C$500,"&lt;&gt;Pre-2011 Programs Completed in 2011",'7.  Persistence Report'!$J$27:$J$500,"Adjustment",'7.  Persistence Report'!$H$27:$H$500,"2013")</f>
        <v>0</v>
      </c>
      <c r="M372" s="295">
        <f>SUMIFS('7.  Persistence Report'!BB$27:BB$500,'7.  Persistence Report'!$D$27:$D$500,$B371,'7.  Persistence Report'!$C$27:$C$500,"&lt;&gt;Pre-2011 Programs Completed in 2011",'7.  Persistence Report'!$J$27:$J$500,"Adjustment",'7.  Persistence Report'!$H$27:$H$500,"2013")</f>
        <v>0</v>
      </c>
      <c r="N372" s="295">
        <f>N371</f>
        <v>0</v>
      </c>
      <c r="O372" s="295">
        <f>SUMIFS('7.  Persistence Report'!N$27:N$500,'7.  Persistence Report'!$D$27:$D$500,$B371,'7.  Persistence Report'!$C$27:$C$500,"Pre-2011 Programs Completed in 2011",'7.  Persistence Report'!$J$27:$J$500,"Adjustment",'7.  Persistence Report'!$H$27:$H$500,"2013")</f>
        <v>0</v>
      </c>
      <c r="P372" s="295">
        <f>SUMIFS('7.  Persistence Report'!O$27:O$500,'7.  Persistence Report'!$D$27:$D$500,$B371,'7.  Persistence Report'!$C$27:$C$500,"Pre-2011 Programs Completed in 2011",'7.  Persistence Report'!$J$27:$J$500,"Adjustment",'7.  Persistence Report'!$H$27:$H$500,"2013")</f>
        <v>0</v>
      </c>
      <c r="Q372" s="295">
        <f>SUMIFS('7.  Persistence Report'!P$27:P$500,'7.  Persistence Report'!$D$27:$D$500,$B371,'7.  Persistence Report'!$C$27:$C$500,"Pre-2011 Programs Completed in 2011",'7.  Persistence Report'!$J$27:$J$500,"Adjustment",'7.  Persistence Report'!$H$27:$H$500,"2013")</f>
        <v>0</v>
      </c>
      <c r="R372" s="295">
        <f>SUMIFS('7.  Persistence Report'!Q$27:Q$500,'7.  Persistence Report'!$D$27:$D$500,$B371,'7.  Persistence Report'!$C$27:$C$500,"Pre-2011 Programs Completed in 2011",'7.  Persistence Report'!$J$27:$J$500,"Adjustment",'7.  Persistence Report'!$H$27:$H$500,"2013")</f>
        <v>0</v>
      </c>
      <c r="S372" s="295">
        <f>SUMIFS('7.  Persistence Report'!R$27:R$500,'7.  Persistence Report'!$D$27:$D$500,$B371,'7.  Persistence Report'!$C$27:$C$500,"Pre-2011 Programs Completed in 2011",'7.  Persistence Report'!$J$27:$J$500,"Adjustment",'7.  Persistence Report'!$H$27:$H$500,"2013")</f>
        <v>0</v>
      </c>
      <c r="T372" s="295">
        <f>SUMIFS('7.  Persistence Report'!S$27:S$500,'7.  Persistence Report'!$D$27:$D$500,$B371,'7.  Persistence Report'!$C$27:$C$500,"Pre-2011 Programs Completed in 2011",'7.  Persistence Report'!$J$27:$J$500,"Adjustment",'7.  Persistence Report'!$H$27:$H$500,"2013")</f>
        <v>0</v>
      </c>
      <c r="U372" s="295">
        <f>SUMIFS('7.  Persistence Report'!T$27:T$500,'7.  Persistence Report'!$D$27:$D$500,$B371,'7.  Persistence Report'!$C$27:$C$500,"Pre-2011 Programs Completed in 2011",'7.  Persistence Report'!$J$27:$J$500,"Adjustment",'7.  Persistence Report'!$H$27:$H$500,"2013")</f>
        <v>0</v>
      </c>
      <c r="V372" s="295">
        <f>SUMIFS('7.  Persistence Report'!U$27:U$500,'7.  Persistence Report'!$D$27:$D$500,$B371,'7.  Persistence Report'!$C$27:$C$500,"Pre-2011 Programs Completed in 2011",'7.  Persistence Report'!$J$27:$J$500,"Adjustment",'7.  Persistence Report'!$H$27:$H$500,"2013")</f>
        <v>0</v>
      </c>
      <c r="W372" s="295">
        <f>SUMIFS('7.  Persistence Report'!V$27:V$500,'7.  Persistence Report'!$D$27:$D$500,$B371,'7.  Persistence Report'!$C$27:$C$500,"Pre-2011 Programs Completed in 2011",'7.  Persistence Report'!$J$27:$J$500,"Adjustment",'7.  Persistence Report'!$H$27:$H$500,"2013")</f>
        <v>0</v>
      </c>
      <c r="X372" s="295">
        <f>SUMIFS('7.  Persistence Report'!W$27:W$500,'7.  Persistence Report'!$D$27:$D$500,$B371,'7.  Persistence Report'!$C$27:$C$500,"Pre-2011 Programs Completed in 2011",'7.  Persistence Report'!$J$27:$J$500,"Adjustment",'7.  Persistence Report'!$H$27:$H$500,"2013")</f>
        <v>0</v>
      </c>
      <c r="Y372" s="411">
        <f>Y371</f>
        <v>0</v>
      </c>
      <c r="Z372" s="411">
        <f t="shared" ref="Z372:AL372" si="168">Z371</f>
        <v>0</v>
      </c>
      <c r="AA372" s="411">
        <f t="shared" si="168"/>
        <v>1</v>
      </c>
      <c r="AB372" s="411">
        <f t="shared" si="168"/>
        <v>0</v>
      </c>
      <c r="AC372" s="411">
        <f t="shared" si="168"/>
        <v>0</v>
      </c>
      <c r="AD372" s="411">
        <f t="shared" si="168"/>
        <v>0</v>
      </c>
      <c r="AE372" s="411">
        <f t="shared" si="168"/>
        <v>0</v>
      </c>
      <c r="AF372" s="411">
        <f t="shared" si="168"/>
        <v>0</v>
      </c>
      <c r="AG372" s="411">
        <f t="shared" si="168"/>
        <v>0</v>
      </c>
      <c r="AH372" s="411">
        <f t="shared" si="168"/>
        <v>0</v>
      </c>
      <c r="AI372" s="411">
        <f t="shared" si="168"/>
        <v>0</v>
      </c>
      <c r="AJ372" s="411">
        <f t="shared" si="168"/>
        <v>0</v>
      </c>
      <c r="AK372" s="411">
        <f t="shared" si="168"/>
        <v>0</v>
      </c>
      <c r="AL372" s="411">
        <f t="shared" si="168"/>
        <v>0</v>
      </c>
      <c r="AM372" s="297"/>
    </row>
    <row r="373" spans="1:39" s="283" customFormat="1" ht="15.5" outlineLevel="1">
      <c r="A373" s="508"/>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5" outlineLevel="1">
      <c r="A374" s="508"/>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5" outlineLevel="1">
      <c r="A375" s="508">
        <v>31</v>
      </c>
      <c r="B375" s="324" t="s">
        <v>491</v>
      </c>
      <c r="C375" s="291" t="s">
        <v>25</v>
      </c>
      <c r="D375" s="295">
        <f>SUMIFS('7.  Persistence Report'!AS$27:AS$500,'7.  Persistence Report'!$D$27:$D$500,$B375,'7.  Persistence Report'!$C$27:$C$500,"Pre-2011 Programs Completed in 2011",'7.  Persistence Report'!$J$27:$J$500,"&lt;&gt;Adjustment",'7.  Persistence Report'!$H$27:$H$500,"2013")</f>
        <v>0</v>
      </c>
      <c r="E375" s="295">
        <f>SUMIFS('7.  Persistence Report'!AT$27:AT$500,'7.  Persistence Report'!$D$27:$D$500,$B375,'7.  Persistence Report'!$C$27:$C$500,"Pre-2011 Programs Completed in 2011",'7.  Persistence Report'!$J$27:$J$500,"&lt;&gt;Adjustment",'7.  Persistence Report'!$H$27:$H$500,"2013")</f>
        <v>0</v>
      </c>
      <c r="F375" s="295">
        <f>SUMIFS('7.  Persistence Report'!AU$27:AU$500,'7.  Persistence Report'!$D$27:$D$500,$B375,'7.  Persistence Report'!$C$27:$C$500,"Pre-2011 Programs Completed in 2011",'7.  Persistence Report'!$J$27:$J$500,"&lt;&gt;Adjustment",'7.  Persistence Report'!$H$27:$H$500,"2013")</f>
        <v>0</v>
      </c>
      <c r="G375" s="295">
        <f>SUMIFS('7.  Persistence Report'!AV$27:AV$500,'7.  Persistence Report'!$D$27:$D$500,$B375,'7.  Persistence Report'!$C$27:$C$500,"Pre-2011 Programs Completed in 2011",'7.  Persistence Report'!$J$27:$J$500,"&lt;&gt;Adjustment",'7.  Persistence Report'!$H$27:$H$500,"2013")</f>
        <v>0</v>
      </c>
      <c r="H375" s="295">
        <f>SUMIFS('7.  Persistence Report'!AW$27:AW$500,'7.  Persistence Report'!$D$27:$D$500,$B375,'7.  Persistence Report'!$C$27:$C$500,"Pre-2011 Programs Completed in 2011",'7.  Persistence Report'!$J$27:$J$500,"&lt;&gt;Adjustment",'7.  Persistence Report'!$H$27:$H$500,"2013")</f>
        <v>0</v>
      </c>
      <c r="I375" s="295">
        <f>SUMIFS('7.  Persistence Report'!AX$27:AX$500,'7.  Persistence Report'!$D$27:$D$500,$B375,'7.  Persistence Report'!$C$27:$C$500,"Pre-2011 Programs Completed in 2011",'7.  Persistence Report'!$J$27:$J$500,"&lt;&gt;Adjustment",'7.  Persistence Report'!$H$27:$H$500,"2013")</f>
        <v>0</v>
      </c>
      <c r="J375" s="295">
        <f>SUMIFS('7.  Persistence Report'!AY$27:AY$500,'7.  Persistence Report'!$D$27:$D$500,$B375,'7.  Persistence Report'!$C$27:$C$500,"Pre-2011 Programs Completed in 2011",'7.  Persistence Report'!$J$27:$J$500,"&lt;&gt;Adjustment",'7.  Persistence Report'!$H$27:$H$500,"2013")</f>
        <v>0</v>
      </c>
      <c r="K375" s="295">
        <f>SUMIFS('7.  Persistence Report'!AZ$27:AZ$500,'7.  Persistence Report'!$D$27:$D$500,$B375,'7.  Persistence Report'!$C$27:$C$500,"Pre-2011 Programs Completed in 2011",'7.  Persistence Report'!$J$27:$J$500,"&lt;&gt;Adjustment",'7.  Persistence Report'!$H$27:$H$500,"2013")</f>
        <v>0</v>
      </c>
      <c r="L375" s="295">
        <f>SUMIFS('7.  Persistence Report'!BA$27:BA$500,'7.  Persistence Report'!$D$27:$D$500,$B375,'7.  Persistence Report'!$C$27:$C$500,"Pre-2011 Programs Completed in 2011",'7.  Persistence Report'!$J$27:$J$500,"&lt;&gt;Adjustment",'7.  Persistence Report'!$H$27:$H$500,"2013")</f>
        <v>0</v>
      </c>
      <c r="M375" s="295">
        <f>SUMIFS('7.  Persistence Report'!BB$27:BB$500,'7.  Persistence Report'!$D$27:$D$500,$B375,'7.  Persistence Report'!$C$27:$C$500,"Pre-2011 Programs Completed in 2011",'7.  Persistence Report'!$J$27:$J$500,"&lt;&gt;Adjustment",'7.  Persistence Report'!$H$27:$H$500,"2013")</f>
        <v>0</v>
      </c>
      <c r="N375" s="295">
        <v>0</v>
      </c>
      <c r="O375" s="295">
        <f>SUMIFS('7.  Persistence Report'!N$27:N$500,'7.  Persistence Report'!$D$27:$D$500,$B375,'7.  Persistence Report'!$C$27:$C$500,"Pre-2011 Programs Completed in 2011",'7.  Persistence Report'!$J$27:$J$500,"&lt;&gt;Adjustment",'7.  Persistence Report'!$H$27:$H$500,"2013")</f>
        <v>0</v>
      </c>
      <c r="P375" s="295">
        <f>SUMIFS('7.  Persistence Report'!O$27:O$500,'7.  Persistence Report'!$D$27:$D$500,$B375,'7.  Persistence Report'!$C$27:$C$500,"Pre-2011 Programs Completed in 2011",'7.  Persistence Report'!$J$27:$J$500,"&lt;&gt;Adjustment",'7.  Persistence Report'!$H$27:$H$500,"2013")</f>
        <v>0</v>
      </c>
      <c r="Q375" s="295">
        <f>SUMIFS('7.  Persistence Report'!P$27:P$500,'7.  Persistence Report'!$D$27:$D$500,$B375,'7.  Persistence Report'!$C$27:$C$500,"Pre-2011 Programs Completed in 2011",'7.  Persistence Report'!$J$27:$J$500,"&lt;&gt;Adjustment",'7.  Persistence Report'!$H$27:$H$500,"2013")</f>
        <v>0</v>
      </c>
      <c r="R375" s="295">
        <f>SUMIFS('7.  Persistence Report'!Q$27:Q$500,'7.  Persistence Report'!$D$27:$D$500,$B375,'7.  Persistence Report'!$C$27:$C$500,"Pre-2011 Programs Completed in 2011",'7.  Persistence Report'!$J$27:$J$500,"&lt;&gt;Adjustment",'7.  Persistence Report'!$H$27:$H$500,"2013")</f>
        <v>0</v>
      </c>
      <c r="S375" s="295">
        <f>SUMIFS('7.  Persistence Report'!R$27:R$500,'7.  Persistence Report'!$D$27:$D$500,$B375,'7.  Persistence Report'!$C$27:$C$500,"Pre-2011 Programs Completed in 2011",'7.  Persistence Report'!$J$27:$J$500,"&lt;&gt;Adjustment",'7.  Persistence Report'!$H$27:$H$500,"2013")</f>
        <v>0</v>
      </c>
      <c r="T375" s="295">
        <f>SUMIFS('7.  Persistence Report'!S$27:S$500,'7.  Persistence Report'!$D$27:$D$500,$B375,'7.  Persistence Report'!$C$27:$C$500,"Pre-2011 Programs Completed in 2011",'7.  Persistence Report'!$J$27:$J$500,"&lt;&gt;Adjustment",'7.  Persistence Report'!$H$27:$H$500,"2013")</f>
        <v>0</v>
      </c>
      <c r="U375" s="295">
        <f>SUMIFS('7.  Persistence Report'!T$27:T$500,'7.  Persistence Report'!$D$27:$D$500,$B375,'7.  Persistence Report'!$C$27:$C$500,"Pre-2011 Programs Completed in 2011",'7.  Persistence Report'!$J$27:$J$500,"&lt;&gt;Adjustment",'7.  Persistence Report'!$H$27:$H$500,"2013")</f>
        <v>0</v>
      </c>
      <c r="V375" s="295">
        <f>SUMIFS('7.  Persistence Report'!U$27:U$500,'7.  Persistence Report'!$D$27:$D$500,$B375,'7.  Persistence Report'!$C$27:$C$500,"Pre-2011 Programs Completed in 2011",'7.  Persistence Report'!$J$27:$J$500,"&lt;&gt;Adjustment",'7.  Persistence Report'!$H$27:$H$500,"2013")</f>
        <v>0</v>
      </c>
      <c r="W375" s="295">
        <f>SUMIFS('7.  Persistence Report'!V$27:V$500,'7.  Persistence Report'!$D$27:$D$500,$B375,'7.  Persistence Report'!$C$27:$C$500,"Pre-2011 Programs Completed in 2011",'7.  Persistence Report'!$J$27:$J$500,"&lt;&gt;Adjustment",'7.  Persistence Report'!$H$27:$H$500,"2013")</f>
        <v>0</v>
      </c>
      <c r="X375" s="295">
        <f>SUMIFS('7.  Persistence Report'!W$27:W$500,'7.  Persistence Report'!$D$27:$D$500,$B375,'7.  Persistence Report'!$C$27:$C$500,"Pre-2011 Programs Completed in 2011",'7.  Persistence Report'!$J$27:$J$500,"&lt;&gt;Adjustment",'7.  Persistence Report'!$H$27:$H$500,"2013")</f>
        <v>0</v>
      </c>
      <c r="Y375" s="410"/>
      <c r="Z375" s="410"/>
      <c r="AA375" s="502">
        <v>1</v>
      </c>
      <c r="AB375" s="410"/>
      <c r="AC375" s="410"/>
      <c r="AD375" s="410"/>
      <c r="AE375" s="410"/>
      <c r="AF375" s="410"/>
      <c r="AG375" s="410"/>
      <c r="AH375" s="410"/>
      <c r="AI375" s="410"/>
      <c r="AJ375" s="410"/>
      <c r="AK375" s="410"/>
      <c r="AL375" s="410"/>
      <c r="AM375" s="296">
        <f>SUM(Y375:AL375)</f>
        <v>1</v>
      </c>
    </row>
    <row r="376" spans="1:39" s="283" customFormat="1" ht="15.5" outlineLevel="1">
      <c r="A376" s="508"/>
      <c r="B376" s="324" t="s">
        <v>249</v>
      </c>
      <c r="C376" s="291" t="s">
        <v>163</v>
      </c>
      <c r="D376" s="295">
        <f>SUMIFS('7.  Persistence Report'!AS$27:AS$500,'7.  Persistence Report'!$D$27:$D$500,$B375,'7.  Persistence Report'!$C$27:$C$500,"&lt;&gt;Pre-2011 Programs Completed in 2011",'7.  Persistence Report'!$J$27:$J$500,"Adjustment",'7.  Persistence Report'!$H$27:$H$500,"2013")</f>
        <v>0</v>
      </c>
      <c r="E376" s="295">
        <f>SUMIFS('7.  Persistence Report'!AT$27:AT$500,'7.  Persistence Report'!$D$27:$D$500,$B375,'7.  Persistence Report'!$C$27:$C$500,"&lt;&gt;Pre-2011 Programs Completed in 2011",'7.  Persistence Report'!$J$27:$J$500,"Adjustment",'7.  Persistence Report'!$H$27:$H$500,"2013")</f>
        <v>0</v>
      </c>
      <c r="F376" s="295">
        <f>SUMIFS('7.  Persistence Report'!AU$27:AU$500,'7.  Persistence Report'!$D$27:$D$500,$B375,'7.  Persistence Report'!$C$27:$C$500,"&lt;&gt;Pre-2011 Programs Completed in 2011",'7.  Persistence Report'!$J$27:$J$500,"Adjustment",'7.  Persistence Report'!$H$27:$H$500,"2013")</f>
        <v>0</v>
      </c>
      <c r="G376" s="295">
        <f>SUMIFS('7.  Persistence Report'!AV$27:AV$500,'7.  Persistence Report'!$D$27:$D$500,$B375,'7.  Persistence Report'!$C$27:$C$500,"&lt;&gt;Pre-2011 Programs Completed in 2011",'7.  Persistence Report'!$J$27:$J$500,"Adjustment",'7.  Persistence Report'!$H$27:$H$500,"2013")</f>
        <v>0</v>
      </c>
      <c r="H376" s="295">
        <f>SUMIFS('7.  Persistence Report'!AW$27:AW$500,'7.  Persistence Report'!$D$27:$D$500,$B375,'7.  Persistence Report'!$C$27:$C$500,"&lt;&gt;Pre-2011 Programs Completed in 2011",'7.  Persistence Report'!$J$27:$J$500,"Adjustment",'7.  Persistence Report'!$H$27:$H$500,"2013")</f>
        <v>0</v>
      </c>
      <c r="I376" s="295">
        <f>SUMIFS('7.  Persistence Report'!AX$27:AX$500,'7.  Persistence Report'!$D$27:$D$500,$B375,'7.  Persistence Report'!$C$27:$C$500,"&lt;&gt;Pre-2011 Programs Completed in 2011",'7.  Persistence Report'!$J$27:$J$500,"Adjustment",'7.  Persistence Report'!$H$27:$H$500,"2013")</f>
        <v>0</v>
      </c>
      <c r="J376" s="295">
        <f>SUMIFS('7.  Persistence Report'!AY$27:AY$500,'7.  Persistence Report'!$D$27:$D$500,$B375,'7.  Persistence Report'!$C$27:$C$500,"&lt;&gt;Pre-2011 Programs Completed in 2011",'7.  Persistence Report'!$J$27:$J$500,"Adjustment",'7.  Persistence Report'!$H$27:$H$500,"2013")</f>
        <v>0</v>
      </c>
      <c r="K376" s="295">
        <f>SUMIFS('7.  Persistence Report'!AZ$27:AZ$500,'7.  Persistence Report'!$D$27:$D$500,$B375,'7.  Persistence Report'!$C$27:$C$500,"&lt;&gt;Pre-2011 Programs Completed in 2011",'7.  Persistence Report'!$J$27:$J$500,"Adjustment",'7.  Persistence Report'!$H$27:$H$500,"2013")</f>
        <v>0</v>
      </c>
      <c r="L376" s="295">
        <f>SUMIFS('7.  Persistence Report'!BA$27:BA$500,'7.  Persistence Report'!$D$27:$D$500,$B375,'7.  Persistence Report'!$C$27:$C$500,"&lt;&gt;Pre-2011 Programs Completed in 2011",'7.  Persistence Report'!$J$27:$J$500,"Adjustment",'7.  Persistence Report'!$H$27:$H$500,"2013")</f>
        <v>0</v>
      </c>
      <c r="M376" s="295">
        <f>SUMIFS('7.  Persistence Report'!BB$27:BB$500,'7.  Persistence Report'!$D$27:$D$500,$B375,'7.  Persistence Report'!$C$27:$C$500,"&lt;&gt;Pre-2011 Programs Completed in 2011",'7.  Persistence Report'!$J$27:$J$500,"Adjustment",'7.  Persistence Report'!$H$27:$H$500,"2013")</f>
        <v>0</v>
      </c>
      <c r="N376" s="295">
        <f>N375</f>
        <v>0</v>
      </c>
      <c r="O376" s="295">
        <f>SUMIFS('7.  Persistence Report'!N$27:N$500,'7.  Persistence Report'!$D$27:$D$500,$B375,'7.  Persistence Report'!$C$27:$C$500,"Pre-2011 Programs Completed in 2011",'7.  Persistence Report'!$J$27:$J$500,"Adjustment",'7.  Persistence Report'!$H$27:$H$500,"2013")</f>
        <v>0</v>
      </c>
      <c r="P376" s="295">
        <f>SUMIFS('7.  Persistence Report'!O$27:O$500,'7.  Persistence Report'!$D$27:$D$500,$B375,'7.  Persistence Report'!$C$27:$C$500,"Pre-2011 Programs Completed in 2011",'7.  Persistence Report'!$J$27:$J$500,"Adjustment",'7.  Persistence Report'!$H$27:$H$500,"2013")</f>
        <v>0</v>
      </c>
      <c r="Q376" s="295">
        <f>SUMIFS('7.  Persistence Report'!P$27:P$500,'7.  Persistence Report'!$D$27:$D$500,$B375,'7.  Persistence Report'!$C$27:$C$500,"Pre-2011 Programs Completed in 2011",'7.  Persistence Report'!$J$27:$J$500,"Adjustment",'7.  Persistence Report'!$H$27:$H$500,"2013")</f>
        <v>0</v>
      </c>
      <c r="R376" s="295">
        <f>SUMIFS('7.  Persistence Report'!Q$27:Q$500,'7.  Persistence Report'!$D$27:$D$500,$B375,'7.  Persistence Report'!$C$27:$C$500,"Pre-2011 Programs Completed in 2011",'7.  Persistence Report'!$J$27:$J$500,"Adjustment",'7.  Persistence Report'!$H$27:$H$500,"2013")</f>
        <v>0</v>
      </c>
      <c r="S376" s="295">
        <f>SUMIFS('7.  Persistence Report'!R$27:R$500,'7.  Persistence Report'!$D$27:$D$500,$B375,'7.  Persistence Report'!$C$27:$C$500,"Pre-2011 Programs Completed in 2011",'7.  Persistence Report'!$J$27:$J$500,"Adjustment",'7.  Persistence Report'!$H$27:$H$500,"2013")</f>
        <v>0</v>
      </c>
      <c r="T376" s="295">
        <f>SUMIFS('7.  Persistence Report'!S$27:S$500,'7.  Persistence Report'!$D$27:$D$500,$B375,'7.  Persistence Report'!$C$27:$C$500,"Pre-2011 Programs Completed in 2011",'7.  Persistence Report'!$J$27:$J$500,"Adjustment",'7.  Persistence Report'!$H$27:$H$500,"2013")</f>
        <v>0</v>
      </c>
      <c r="U376" s="295">
        <f>SUMIFS('7.  Persistence Report'!T$27:T$500,'7.  Persistence Report'!$D$27:$D$500,$B375,'7.  Persistence Report'!$C$27:$C$500,"Pre-2011 Programs Completed in 2011",'7.  Persistence Report'!$J$27:$J$500,"Adjustment",'7.  Persistence Report'!$H$27:$H$500,"2013")</f>
        <v>0</v>
      </c>
      <c r="V376" s="295">
        <f>SUMIFS('7.  Persistence Report'!U$27:U$500,'7.  Persistence Report'!$D$27:$D$500,$B375,'7.  Persistence Report'!$C$27:$C$500,"Pre-2011 Programs Completed in 2011",'7.  Persistence Report'!$J$27:$J$500,"Adjustment",'7.  Persistence Report'!$H$27:$H$500,"2013")</f>
        <v>0</v>
      </c>
      <c r="W376" s="295">
        <f>SUMIFS('7.  Persistence Report'!V$27:V$500,'7.  Persistence Report'!$D$27:$D$500,$B375,'7.  Persistence Report'!$C$27:$C$500,"Pre-2011 Programs Completed in 2011",'7.  Persistence Report'!$J$27:$J$500,"Adjustment",'7.  Persistence Report'!$H$27:$H$500,"2013")</f>
        <v>0</v>
      </c>
      <c r="X376" s="295">
        <f>SUMIFS('7.  Persistence Report'!W$27:W$500,'7.  Persistence Report'!$D$27:$D$500,$B375,'7.  Persistence Report'!$C$27:$C$500,"Pre-2011 Programs Completed in 2011",'7.  Persistence Report'!$J$27:$J$500,"Adjustment",'7.  Persistence Report'!$H$27:$H$500,"2013")</f>
        <v>0</v>
      </c>
      <c r="Y376" s="411">
        <f>Y375</f>
        <v>0</v>
      </c>
      <c r="Z376" s="411">
        <f t="shared" ref="Z376:AL376" si="169">Z375</f>
        <v>0</v>
      </c>
      <c r="AA376" s="411">
        <f t="shared" si="169"/>
        <v>1</v>
      </c>
      <c r="AB376" s="411">
        <f t="shared" si="169"/>
        <v>0</v>
      </c>
      <c r="AC376" s="411">
        <f t="shared" si="169"/>
        <v>0</v>
      </c>
      <c r="AD376" s="411">
        <f t="shared" si="169"/>
        <v>0</v>
      </c>
      <c r="AE376" s="411">
        <f t="shared" si="169"/>
        <v>0</v>
      </c>
      <c r="AF376" s="411">
        <f t="shared" si="169"/>
        <v>0</v>
      </c>
      <c r="AG376" s="411">
        <f t="shared" si="169"/>
        <v>0</v>
      </c>
      <c r="AH376" s="411">
        <f t="shared" si="169"/>
        <v>0</v>
      </c>
      <c r="AI376" s="411">
        <f t="shared" si="169"/>
        <v>0</v>
      </c>
      <c r="AJ376" s="411">
        <f t="shared" si="169"/>
        <v>0</v>
      </c>
      <c r="AK376" s="411">
        <f t="shared" si="169"/>
        <v>0</v>
      </c>
      <c r="AL376" s="411">
        <f t="shared" si="169"/>
        <v>0</v>
      </c>
      <c r="AM376" s="297"/>
    </row>
    <row r="377" spans="1:39" s="283" customFormat="1" ht="15.5" outlineLevel="1">
      <c r="A377" s="508"/>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5" outlineLevel="1">
      <c r="A378" s="508">
        <v>32</v>
      </c>
      <c r="B378" s="324" t="s">
        <v>492</v>
      </c>
      <c r="C378" s="291" t="s">
        <v>25</v>
      </c>
      <c r="D378" s="295">
        <f>SUMIFS('7.  Persistence Report'!AS$27:AS$500,'7.  Persistence Report'!$D$27:$D$500,$B378,'7.  Persistence Report'!$C$27:$C$500,"Pre-2011 Programs Completed in 2011",'7.  Persistence Report'!$J$27:$J$500,"&lt;&gt;Adjustment",'7.  Persistence Report'!$H$27:$H$500,"2013")</f>
        <v>0</v>
      </c>
      <c r="E378" s="295">
        <f>SUMIFS('7.  Persistence Report'!AT$27:AT$500,'7.  Persistence Report'!$D$27:$D$500,$B378,'7.  Persistence Report'!$C$27:$C$500,"Pre-2011 Programs Completed in 2011",'7.  Persistence Report'!$J$27:$J$500,"&lt;&gt;Adjustment",'7.  Persistence Report'!$H$27:$H$500,"2013")</f>
        <v>0</v>
      </c>
      <c r="F378" s="295">
        <f>SUMIFS('7.  Persistence Report'!AU$27:AU$500,'7.  Persistence Report'!$D$27:$D$500,$B378,'7.  Persistence Report'!$C$27:$C$500,"Pre-2011 Programs Completed in 2011",'7.  Persistence Report'!$J$27:$J$500,"&lt;&gt;Adjustment",'7.  Persistence Report'!$H$27:$H$500,"2013")</f>
        <v>0</v>
      </c>
      <c r="G378" s="295">
        <f>SUMIFS('7.  Persistence Report'!AV$27:AV$500,'7.  Persistence Report'!$D$27:$D$500,$B378,'7.  Persistence Report'!$C$27:$C$500,"Pre-2011 Programs Completed in 2011",'7.  Persistence Report'!$J$27:$J$500,"&lt;&gt;Adjustment",'7.  Persistence Report'!$H$27:$H$500,"2013")</f>
        <v>0</v>
      </c>
      <c r="H378" s="295">
        <f>SUMIFS('7.  Persistence Report'!AW$27:AW$500,'7.  Persistence Report'!$D$27:$D$500,$B378,'7.  Persistence Report'!$C$27:$C$500,"Pre-2011 Programs Completed in 2011",'7.  Persistence Report'!$J$27:$J$500,"&lt;&gt;Adjustment",'7.  Persistence Report'!$H$27:$H$500,"2013")</f>
        <v>0</v>
      </c>
      <c r="I378" s="295">
        <f>SUMIFS('7.  Persistence Report'!AX$27:AX$500,'7.  Persistence Report'!$D$27:$D$500,$B378,'7.  Persistence Report'!$C$27:$C$500,"Pre-2011 Programs Completed in 2011",'7.  Persistence Report'!$J$27:$J$500,"&lt;&gt;Adjustment",'7.  Persistence Report'!$H$27:$H$500,"2013")</f>
        <v>0</v>
      </c>
      <c r="J378" s="295">
        <f>SUMIFS('7.  Persistence Report'!AY$27:AY$500,'7.  Persistence Report'!$D$27:$D$500,$B378,'7.  Persistence Report'!$C$27:$C$500,"Pre-2011 Programs Completed in 2011",'7.  Persistence Report'!$J$27:$J$500,"&lt;&gt;Adjustment",'7.  Persistence Report'!$H$27:$H$500,"2013")</f>
        <v>0</v>
      </c>
      <c r="K378" s="295">
        <f>SUMIFS('7.  Persistence Report'!AZ$27:AZ$500,'7.  Persistence Report'!$D$27:$D$500,$B378,'7.  Persistence Report'!$C$27:$C$500,"Pre-2011 Programs Completed in 2011",'7.  Persistence Report'!$J$27:$J$500,"&lt;&gt;Adjustment",'7.  Persistence Report'!$H$27:$H$500,"2013")</f>
        <v>0</v>
      </c>
      <c r="L378" s="295">
        <f>SUMIFS('7.  Persistence Report'!BA$27:BA$500,'7.  Persistence Report'!$D$27:$D$500,$B378,'7.  Persistence Report'!$C$27:$C$500,"Pre-2011 Programs Completed in 2011",'7.  Persistence Report'!$J$27:$J$500,"&lt;&gt;Adjustment",'7.  Persistence Report'!$H$27:$H$500,"2013")</f>
        <v>0</v>
      </c>
      <c r="M378" s="295">
        <f>SUMIFS('7.  Persistence Report'!BB$27:BB$500,'7.  Persistence Report'!$D$27:$D$500,$B378,'7.  Persistence Report'!$C$27:$C$500,"Pre-2011 Programs Completed in 2011",'7.  Persistence Report'!$J$27:$J$500,"&lt;&gt;Adjustment",'7.  Persistence Report'!$H$27:$H$500,"2013")</f>
        <v>0</v>
      </c>
      <c r="N378" s="295">
        <v>0</v>
      </c>
      <c r="O378" s="295">
        <f>SUMIFS('7.  Persistence Report'!N$27:N$500,'7.  Persistence Report'!$D$27:$D$500,$B378,'7.  Persistence Report'!$C$27:$C$500,"Pre-2011 Programs Completed in 2011",'7.  Persistence Report'!$J$27:$J$500,"&lt;&gt;Adjustment",'7.  Persistence Report'!$H$27:$H$500,"2013")</f>
        <v>0</v>
      </c>
      <c r="P378" s="295">
        <f>SUMIFS('7.  Persistence Report'!O$27:O$500,'7.  Persistence Report'!$D$27:$D$500,$B378,'7.  Persistence Report'!$C$27:$C$500,"Pre-2011 Programs Completed in 2011",'7.  Persistence Report'!$J$27:$J$500,"&lt;&gt;Adjustment",'7.  Persistence Report'!$H$27:$H$500,"2013")</f>
        <v>0</v>
      </c>
      <c r="Q378" s="295">
        <f>SUMIFS('7.  Persistence Report'!P$27:P$500,'7.  Persistence Report'!$D$27:$D$500,$B378,'7.  Persistence Report'!$C$27:$C$500,"Pre-2011 Programs Completed in 2011",'7.  Persistence Report'!$J$27:$J$500,"&lt;&gt;Adjustment",'7.  Persistence Report'!$H$27:$H$500,"2013")</f>
        <v>0</v>
      </c>
      <c r="R378" s="295">
        <f>SUMIFS('7.  Persistence Report'!Q$27:Q$500,'7.  Persistence Report'!$D$27:$D$500,$B378,'7.  Persistence Report'!$C$27:$C$500,"Pre-2011 Programs Completed in 2011",'7.  Persistence Report'!$J$27:$J$500,"&lt;&gt;Adjustment",'7.  Persistence Report'!$H$27:$H$500,"2013")</f>
        <v>0</v>
      </c>
      <c r="S378" s="295">
        <f>SUMIFS('7.  Persistence Report'!R$27:R$500,'7.  Persistence Report'!$D$27:$D$500,$B378,'7.  Persistence Report'!$C$27:$C$500,"Pre-2011 Programs Completed in 2011",'7.  Persistence Report'!$J$27:$J$500,"&lt;&gt;Adjustment",'7.  Persistence Report'!$H$27:$H$500,"2013")</f>
        <v>0</v>
      </c>
      <c r="T378" s="295">
        <f>SUMIFS('7.  Persistence Report'!S$27:S$500,'7.  Persistence Report'!$D$27:$D$500,$B378,'7.  Persistence Report'!$C$27:$C$500,"Pre-2011 Programs Completed in 2011",'7.  Persistence Report'!$J$27:$J$500,"&lt;&gt;Adjustment",'7.  Persistence Report'!$H$27:$H$500,"2013")</f>
        <v>0</v>
      </c>
      <c r="U378" s="295">
        <f>SUMIFS('7.  Persistence Report'!T$27:T$500,'7.  Persistence Report'!$D$27:$D$500,$B378,'7.  Persistence Report'!$C$27:$C$500,"Pre-2011 Programs Completed in 2011",'7.  Persistence Report'!$J$27:$J$500,"&lt;&gt;Adjustment",'7.  Persistence Report'!$H$27:$H$500,"2013")</f>
        <v>0</v>
      </c>
      <c r="V378" s="295">
        <f>SUMIFS('7.  Persistence Report'!U$27:U$500,'7.  Persistence Report'!$D$27:$D$500,$B378,'7.  Persistence Report'!$C$27:$C$500,"Pre-2011 Programs Completed in 2011",'7.  Persistence Report'!$J$27:$J$500,"&lt;&gt;Adjustment",'7.  Persistence Report'!$H$27:$H$500,"2013")</f>
        <v>0</v>
      </c>
      <c r="W378" s="295">
        <f>SUMIFS('7.  Persistence Report'!V$27:V$500,'7.  Persistence Report'!$D$27:$D$500,$B378,'7.  Persistence Report'!$C$27:$C$500,"Pre-2011 Programs Completed in 2011",'7.  Persistence Report'!$J$27:$J$500,"&lt;&gt;Adjustment",'7.  Persistence Report'!$H$27:$H$500,"2013")</f>
        <v>0</v>
      </c>
      <c r="X378" s="295">
        <f>SUMIFS('7.  Persistence Report'!W$27:W$500,'7.  Persistence Report'!$D$27:$D$500,$B378,'7.  Persistence Report'!$C$27:$C$500,"Pre-2011 Programs Completed in 2011",'7.  Persistence Report'!$J$27:$J$500,"&lt;&gt;Adjustment",'7.  Persistence Report'!$H$27:$H$500,"2013")</f>
        <v>0</v>
      </c>
      <c r="Y378" s="410"/>
      <c r="Z378" s="410"/>
      <c r="AA378" s="502">
        <v>1</v>
      </c>
      <c r="AB378" s="410"/>
      <c r="AC378" s="410"/>
      <c r="AD378" s="410"/>
      <c r="AE378" s="410"/>
      <c r="AF378" s="410"/>
      <c r="AG378" s="410"/>
      <c r="AH378" s="410"/>
      <c r="AI378" s="410"/>
      <c r="AJ378" s="410"/>
      <c r="AK378" s="410"/>
      <c r="AL378" s="410"/>
      <c r="AM378" s="296">
        <f>SUM(Y378:AL378)</f>
        <v>1</v>
      </c>
    </row>
    <row r="379" spans="1:39" s="283" customFormat="1" ht="15.5" outlineLevel="1">
      <c r="A379" s="508"/>
      <c r="B379" s="324" t="s">
        <v>249</v>
      </c>
      <c r="C379" s="291" t="s">
        <v>163</v>
      </c>
      <c r="D379" s="295">
        <f>SUMIFS('7.  Persistence Report'!AS$27:AS$500,'7.  Persistence Report'!$D$27:$D$500,$B378,'7.  Persistence Report'!$C$27:$C$500,"&lt;&gt;Pre-2011 Programs Completed in 2011",'7.  Persistence Report'!$J$27:$J$500,"Adjustment",'7.  Persistence Report'!$H$27:$H$500,"2013")</f>
        <v>0</v>
      </c>
      <c r="E379" s="295">
        <f>SUMIFS('7.  Persistence Report'!AT$27:AT$500,'7.  Persistence Report'!$D$27:$D$500,$B378,'7.  Persistence Report'!$C$27:$C$500,"&lt;&gt;Pre-2011 Programs Completed in 2011",'7.  Persistence Report'!$J$27:$J$500,"Adjustment",'7.  Persistence Report'!$H$27:$H$500,"2013")</f>
        <v>0</v>
      </c>
      <c r="F379" s="295">
        <f>SUMIFS('7.  Persistence Report'!AU$27:AU$500,'7.  Persistence Report'!$D$27:$D$500,$B378,'7.  Persistence Report'!$C$27:$C$500,"&lt;&gt;Pre-2011 Programs Completed in 2011",'7.  Persistence Report'!$J$27:$J$500,"Adjustment",'7.  Persistence Report'!$H$27:$H$500,"2013")</f>
        <v>0</v>
      </c>
      <c r="G379" s="295">
        <f>SUMIFS('7.  Persistence Report'!AV$27:AV$500,'7.  Persistence Report'!$D$27:$D$500,$B378,'7.  Persistence Report'!$C$27:$C$500,"&lt;&gt;Pre-2011 Programs Completed in 2011",'7.  Persistence Report'!$J$27:$J$500,"Adjustment",'7.  Persistence Report'!$H$27:$H$500,"2013")</f>
        <v>0</v>
      </c>
      <c r="H379" s="295">
        <f>SUMIFS('7.  Persistence Report'!AW$27:AW$500,'7.  Persistence Report'!$D$27:$D$500,$B378,'7.  Persistence Report'!$C$27:$C$500,"&lt;&gt;Pre-2011 Programs Completed in 2011",'7.  Persistence Report'!$J$27:$J$500,"Adjustment",'7.  Persistence Report'!$H$27:$H$500,"2013")</f>
        <v>0</v>
      </c>
      <c r="I379" s="295">
        <f>SUMIFS('7.  Persistence Report'!AX$27:AX$500,'7.  Persistence Report'!$D$27:$D$500,$B378,'7.  Persistence Report'!$C$27:$C$500,"&lt;&gt;Pre-2011 Programs Completed in 2011",'7.  Persistence Report'!$J$27:$J$500,"Adjustment",'7.  Persistence Report'!$H$27:$H$500,"2013")</f>
        <v>0</v>
      </c>
      <c r="J379" s="295">
        <f>SUMIFS('7.  Persistence Report'!AY$27:AY$500,'7.  Persistence Report'!$D$27:$D$500,$B378,'7.  Persistence Report'!$C$27:$C$500,"&lt;&gt;Pre-2011 Programs Completed in 2011",'7.  Persistence Report'!$J$27:$J$500,"Adjustment",'7.  Persistence Report'!$H$27:$H$500,"2013")</f>
        <v>0</v>
      </c>
      <c r="K379" s="295">
        <f>SUMIFS('7.  Persistence Report'!AZ$27:AZ$500,'7.  Persistence Report'!$D$27:$D$500,$B378,'7.  Persistence Report'!$C$27:$C$500,"&lt;&gt;Pre-2011 Programs Completed in 2011",'7.  Persistence Report'!$J$27:$J$500,"Adjustment",'7.  Persistence Report'!$H$27:$H$500,"2013")</f>
        <v>0</v>
      </c>
      <c r="L379" s="295">
        <f>SUMIFS('7.  Persistence Report'!BA$27:BA$500,'7.  Persistence Report'!$D$27:$D$500,$B378,'7.  Persistence Report'!$C$27:$C$500,"&lt;&gt;Pre-2011 Programs Completed in 2011",'7.  Persistence Report'!$J$27:$J$500,"Adjustment",'7.  Persistence Report'!$H$27:$H$500,"2013")</f>
        <v>0</v>
      </c>
      <c r="M379" s="295">
        <f>SUMIFS('7.  Persistence Report'!BB$27:BB$500,'7.  Persistence Report'!$D$27:$D$500,$B378,'7.  Persistence Report'!$C$27:$C$500,"&lt;&gt;Pre-2011 Programs Completed in 2011",'7.  Persistence Report'!$J$27:$J$500,"Adjustment",'7.  Persistence Report'!$H$27:$H$500,"2013")</f>
        <v>0</v>
      </c>
      <c r="N379" s="295">
        <f>N378</f>
        <v>0</v>
      </c>
      <c r="O379" s="295">
        <f>SUMIFS('7.  Persistence Report'!N$27:N$500,'7.  Persistence Report'!$D$27:$D$500,$B378,'7.  Persistence Report'!$C$27:$C$500,"Pre-2011 Programs Completed in 2011",'7.  Persistence Report'!$J$27:$J$500,"Adjustment",'7.  Persistence Report'!$H$27:$H$500,"2013")</f>
        <v>0</v>
      </c>
      <c r="P379" s="295">
        <f>SUMIFS('7.  Persistence Report'!O$27:O$500,'7.  Persistence Report'!$D$27:$D$500,$B378,'7.  Persistence Report'!$C$27:$C$500,"Pre-2011 Programs Completed in 2011",'7.  Persistence Report'!$J$27:$J$500,"Adjustment",'7.  Persistence Report'!$H$27:$H$500,"2013")</f>
        <v>0</v>
      </c>
      <c r="Q379" s="295">
        <f>SUMIFS('7.  Persistence Report'!P$27:P$500,'7.  Persistence Report'!$D$27:$D$500,$B378,'7.  Persistence Report'!$C$27:$C$500,"Pre-2011 Programs Completed in 2011",'7.  Persistence Report'!$J$27:$J$500,"Adjustment",'7.  Persistence Report'!$H$27:$H$500,"2013")</f>
        <v>0</v>
      </c>
      <c r="R379" s="295">
        <f>SUMIFS('7.  Persistence Report'!Q$27:Q$500,'7.  Persistence Report'!$D$27:$D$500,$B378,'7.  Persistence Report'!$C$27:$C$500,"Pre-2011 Programs Completed in 2011",'7.  Persistence Report'!$J$27:$J$500,"Adjustment",'7.  Persistence Report'!$H$27:$H$500,"2013")</f>
        <v>0</v>
      </c>
      <c r="S379" s="295">
        <f>SUMIFS('7.  Persistence Report'!R$27:R$500,'7.  Persistence Report'!$D$27:$D$500,$B378,'7.  Persistence Report'!$C$27:$C$500,"Pre-2011 Programs Completed in 2011",'7.  Persistence Report'!$J$27:$J$500,"Adjustment",'7.  Persistence Report'!$H$27:$H$500,"2013")</f>
        <v>0</v>
      </c>
      <c r="T379" s="295">
        <f>SUMIFS('7.  Persistence Report'!S$27:S$500,'7.  Persistence Report'!$D$27:$D$500,$B378,'7.  Persistence Report'!$C$27:$C$500,"Pre-2011 Programs Completed in 2011",'7.  Persistence Report'!$J$27:$J$500,"Adjustment",'7.  Persistence Report'!$H$27:$H$500,"2013")</f>
        <v>0</v>
      </c>
      <c r="U379" s="295">
        <f>SUMIFS('7.  Persistence Report'!T$27:T$500,'7.  Persistence Report'!$D$27:$D$500,$B378,'7.  Persistence Report'!$C$27:$C$500,"Pre-2011 Programs Completed in 2011",'7.  Persistence Report'!$J$27:$J$500,"Adjustment",'7.  Persistence Report'!$H$27:$H$500,"2013")</f>
        <v>0</v>
      </c>
      <c r="V379" s="295">
        <f>SUMIFS('7.  Persistence Report'!U$27:U$500,'7.  Persistence Report'!$D$27:$D$500,$B378,'7.  Persistence Report'!$C$27:$C$500,"Pre-2011 Programs Completed in 2011",'7.  Persistence Report'!$J$27:$J$500,"Adjustment",'7.  Persistence Report'!$H$27:$H$500,"2013")</f>
        <v>0</v>
      </c>
      <c r="W379" s="295">
        <f>SUMIFS('7.  Persistence Report'!V$27:V$500,'7.  Persistence Report'!$D$27:$D$500,$B378,'7.  Persistence Report'!$C$27:$C$500,"Pre-2011 Programs Completed in 2011",'7.  Persistence Report'!$J$27:$J$500,"Adjustment",'7.  Persistence Report'!$H$27:$H$500,"2013")</f>
        <v>0</v>
      </c>
      <c r="X379" s="295">
        <f>SUMIFS('7.  Persistence Report'!W$27:W$500,'7.  Persistence Report'!$D$27:$D$500,$B378,'7.  Persistence Report'!$C$27:$C$500,"Pre-2011 Programs Completed in 2011",'7.  Persistence Report'!$J$27:$J$500,"Adjustment",'7.  Persistence Report'!$H$27:$H$500,"2013")</f>
        <v>0</v>
      </c>
      <c r="Y379" s="411">
        <f>Y378</f>
        <v>0</v>
      </c>
      <c r="Z379" s="411">
        <f t="shared" ref="Z379:AL379" si="170">Z378</f>
        <v>0</v>
      </c>
      <c r="AA379" s="411">
        <f t="shared" si="170"/>
        <v>1</v>
      </c>
      <c r="AB379" s="411">
        <f t="shared" si="170"/>
        <v>0</v>
      </c>
      <c r="AC379" s="411">
        <f t="shared" si="170"/>
        <v>0</v>
      </c>
      <c r="AD379" s="411">
        <f t="shared" si="170"/>
        <v>0</v>
      </c>
      <c r="AE379" s="411">
        <f t="shared" si="170"/>
        <v>0</v>
      </c>
      <c r="AF379" s="411">
        <f t="shared" si="170"/>
        <v>0</v>
      </c>
      <c r="AG379" s="411">
        <f t="shared" si="170"/>
        <v>0</v>
      </c>
      <c r="AH379" s="411">
        <f t="shared" si="170"/>
        <v>0</v>
      </c>
      <c r="AI379" s="411">
        <f t="shared" si="170"/>
        <v>0</v>
      </c>
      <c r="AJ379" s="411">
        <f t="shared" si="170"/>
        <v>0</v>
      </c>
      <c r="AK379" s="411">
        <f t="shared" si="170"/>
        <v>0</v>
      </c>
      <c r="AL379" s="411">
        <f t="shared" si="170"/>
        <v>0</v>
      </c>
      <c r="AM379" s="297"/>
    </row>
    <row r="380" spans="1:39" s="283" customFormat="1" ht="15.5" outlineLevel="1">
      <c r="A380" s="508"/>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5" outlineLevel="1">
      <c r="A381" s="508">
        <v>33</v>
      </c>
      <c r="B381" s="324" t="s">
        <v>493</v>
      </c>
      <c r="C381" s="291" t="s">
        <v>25</v>
      </c>
      <c r="D381" s="295">
        <f>SUMIFS('7.  Persistence Report'!AS$27:AS$500,'7.  Persistence Report'!$D$27:$D$500,$B381,'7.  Persistence Report'!$C$27:$C$500,"Pre-2011 Programs Completed in 2011",'7.  Persistence Report'!$J$27:$J$500,"&lt;&gt;Adjustment",'7.  Persistence Report'!$H$27:$H$500,"2013")</f>
        <v>0</v>
      </c>
      <c r="E381" s="295">
        <f>SUMIFS('7.  Persistence Report'!AT$27:AT$500,'7.  Persistence Report'!$D$27:$D$500,$B381,'7.  Persistence Report'!$C$27:$C$500,"Pre-2011 Programs Completed in 2011",'7.  Persistence Report'!$J$27:$J$500,"&lt;&gt;Adjustment",'7.  Persistence Report'!$H$27:$H$500,"2013")</f>
        <v>0</v>
      </c>
      <c r="F381" s="295">
        <f>SUMIFS('7.  Persistence Report'!AU$27:AU$500,'7.  Persistence Report'!$D$27:$D$500,$B381,'7.  Persistence Report'!$C$27:$C$500,"Pre-2011 Programs Completed in 2011",'7.  Persistence Report'!$J$27:$J$500,"&lt;&gt;Adjustment",'7.  Persistence Report'!$H$27:$H$500,"2013")</f>
        <v>0</v>
      </c>
      <c r="G381" s="295">
        <f>SUMIFS('7.  Persistence Report'!AV$27:AV$500,'7.  Persistence Report'!$D$27:$D$500,$B381,'7.  Persistence Report'!$C$27:$C$500,"Pre-2011 Programs Completed in 2011",'7.  Persistence Report'!$J$27:$J$500,"&lt;&gt;Adjustment",'7.  Persistence Report'!$H$27:$H$500,"2013")</f>
        <v>0</v>
      </c>
      <c r="H381" s="295">
        <f>SUMIFS('7.  Persistence Report'!AW$27:AW$500,'7.  Persistence Report'!$D$27:$D$500,$B381,'7.  Persistence Report'!$C$27:$C$500,"Pre-2011 Programs Completed in 2011",'7.  Persistence Report'!$J$27:$J$500,"&lt;&gt;Adjustment",'7.  Persistence Report'!$H$27:$H$500,"2013")</f>
        <v>0</v>
      </c>
      <c r="I381" s="295">
        <f>SUMIFS('7.  Persistence Report'!AX$27:AX$500,'7.  Persistence Report'!$D$27:$D$500,$B381,'7.  Persistence Report'!$C$27:$C$500,"Pre-2011 Programs Completed in 2011",'7.  Persistence Report'!$J$27:$J$500,"&lt;&gt;Adjustment",'7.  Persistence Report'!$H$27:$H$500,"2013")</f>
        <v>0</v>
      </c>
      <c r="J381" s="295">
        <f>SUMIFS('7.  Persistence Report'!AY$27:AY$500,'7.  Persistence Report'!$D$27:$D$500,$B381,'7.  Persistence Report'!$C$27:$C$500,"Pre-2011 Programs Completed in 2011",'7.  Persistence Report'!$J$27:$J$500,"&lt;&gt;Adjustment",'7.  Persistence Report'!$H$27:$H$500,"2013")</f>
        <v>0</v>
      </c>
      <c r="K381" s="295">
        <f>SUMIFS('7.  Persistence Report'!AZ$27:AZ$500,'7.  Persistence Report'!$D$27:$D$500,$B381,'7.  Persistence Report'!$C$27:$C$500,"Pre-2011 Programs Completed in 2011",'7.  Persistence Report'!$J$27:$J$500,"&lt;&gt;Adjustment",'7.  Persistence Report'!$H$27:$H$500,"2013")</f>
        <v>0</v>
      </c>
      <c r="L381" s="295">
        <f>SUMIFS('7.  Persistence Report'!BA$27:BA$500,'7.  Persistence Report'!$D$27:$D$500,$B381,'7.  Persistence Report'!$C$27:$C$500,"Pre-2011 Programs Completed in 2011",'7.  Persistence Report'!$J$27:$J$500,"&lt;&gt;Adjustment",'7.  Persistence Report'!$H$27:$H$500,"2013")</f>
        <v>0</v>
      </c>
      <c r="M381" s="295">
        <f>SUMIFS('7.  Persistence Report'!BB$27:BB$500,'7.  Persistence Report'!$D$27:$D$500,$B381,'7.  Persistence Report'!$C$27:$C$500,"Pre-2011 Programs Completed in 2011",'7.  Persistence Report'!$J$27:$J$500,"&lt;&gt;Adjustment",'7.  Persistence Report'!$H$27:$H$500,"2013")</f>
        <v>0</v>
      </c>
      <c r="N381" s="295">
        <v>12</v>
      </c>
      <c r="O381" s="295">
        <f>SUMIFS('7.  Persistence Report'!N$27:N$500,'7.  Persistence Report'!$D$27:$D$500,$B381,'7.  Persistence Report'!$C$27:$C$500,"Pre-2011 Programs Completed in 2011",'7.  Persistence Report'!$J$27:$J$500,"&lt;&gt;Adjustment",'7.  Persistence Report'!$H$27:$H$500,"2013")</f>
        <v>0</v>
      </c>
      <c r="P381" s="295">
        <f>SUMIFS('7.  Persistence Report'!O$27:O$500,'7.  Persistence Report'!$D$27:$D$500,$B381,'7.  Persistence Report'!$C$27:$C$500,"Pre-2011 Programs Completed in 2011",'7.  Persistence Report'!$J$27:$J$500,"&lt;&gt;Adjustment",'7.  Persistence Report'!$H$27:$H$500,"2013")</f>
        <v>0</v>
      </c>
      <c r="Q381" s="295">
        <f>SUMIFS('7.  Persistence Report'!P$27:P$500,'7.  Persistence Report'!$D$27:$D$500,$B381,'7.  Persistence Report'!$C$27:$C$500,"Pre-2011 Programs Completed in 2011",'7.  Persistence Report'!$J$27:$J$500,"&lt;&gt;Adjustment",'7.  Persistence Report'!$H$27:$H$500,"2013")</f>
        <v>0</v>
      </c>
      <c r="R381" s="295">
        <f>SUMIFS('7.  Persistence Report'!Q$27:Q$500,'7.  Persistence Report'!$D$27:$D$500,$B381,'7.  Persistence Report'!$C$27:$C$500,"Pre-2011 Programs Completed in 2011",'7.  Persistence Report'!$J$27:$J$500,"&lt;&gt;Adjustment",'7.  Persistence Report'!$H$27:$H$500,"2013")</f>
        <v>0</v>
      </c>
      <c r="S381" s="295">
        <f>SUMIFS('7.  Persistence Report'!R$27:R$500,'7.  Persistence Report'!$D$27:$D$500,$B381,'7.  Persistence Report'!$C$27:$C$500,"Pre-2011 Programs Completed in 2011",'7.  Persistence Report'!$J$27:$J$500,"&lt;&gt;Adjustment",'7.  Persistence Report'!$H$27:$H$500,"2013")</f>
        <v>0</v>
      </c>
      <c r="T381" s="295">
        <f>SUMIFS('7.  Persistence Report'!S$27:S$500,'7.  Persistence Report'!$D$27:$D$500,$B381,'7.  Persistence Report'!$C$27:$C$500,"Pre-2011 Programs Completed in 2011",'7.  Persistence Report'!$J$27:$J$500,"&lt;&gt;Adjustment",'7.  Persistence Report'!$H$27:$H$500,"2013")</f>
        <v>0</v>
      </c>
      <c r="U381" s="295">
        <f>SUMIFS('7.  Persistence Report'!T$27:T$500,'7.  Persistence Report'!$D$27:$D$500,$B381,'7.  Persistence Report'!$C$27:$C$500,"Pre-2011 Programs Completed in 2011",'7.  Persistence Report'!$J$27:$J$500,"&lt;&gt;Adjustment",'7.  Persistence Report'!$H$27:$H$500,"2013")</f>
        <v>0</v>
      </c>
      <c r="V381" s="295">
        <f>SUMIFS('7.  Persistence Report'!U$27:U$500,'7.  Persistence Report'!$D$27:$D$500,$B381,'7.  Persistence Report'!$C$27:$C$500,"Pre-2011 Programs Completed in 2011",'7.  Persistence Report'!$J$27:$J$500,"&lt;&gt;Adjustment",'7.  Persistence Report'!$H$27:$H$500,"2013")</f>
        <v>0</v>
      </c>
      <c r="W381" s="295">
        <f>SUMIFS('7.  Persistence Report'!V$27:V$500,'7.  Persistence Report'!$D$27:$D$500,$B381,'7.  Persistence Report'!$C$27:$C$500,"Pre-2011 Programs Completed in 2011",'7.  Persistence Report'!$J$27:$J$500,"&lt;&gt;Adjustment",'7.  Persistence Report'!$H$27:$H$500,"2013")</f>
        <v>0</v>
      </c>
      <c r="X381" s="295">
        <f>SUMIFS('7.  Persistence Report'!W$27:W$500,'7.  Persistence Report'!$D$27:$D$500,$B381,'7.  Persistence Report'!$C$27:$C$500,"Pre-2011 Programs Completed in 2011",'7.  Persistence Report'!$J$27:$J$500,"&lt;&gt;Adjustment",'7.  Persistence Report'!$H$27:$H$500,"2013")</f>
        <v>0</v>
      </c>
      <c r="Y381" s="410"/>
      <c r="Z381" s="410"/>
      <c r="AA381" s="502">
        <v>1</v>
      </c>
      <c r="AB381" s="410"/>
      <c r="AC381" s="410"/>
      <c r="AD381" s="410"/>
      <c r="AE381" s="410"/>
      <c r="AF381" s="410"/>
      <c r="AG381" s="410"/>
      <c r="AH381" s="410"/>
      <c r="AI381" s="410"/>
      <c r="AJ381" s="410"/>
      <c r="AK381" s="410"/>
      <c r="AL381" s="410"/>
      <c r="AM381" s="296">
        <f>SUM(Y381:AL381)</f>
        <v>1</v>
      </c>
    </row>
    <row r="382" spans="1:39" s="283" customFormat="1" ht="15.5" outlineLevel="1">
      <c r="A382" s="508"/>
      <c r="B382" s="324" t="s">
        <v>249</v>
      </c>
      <c r="C382" s="291" t="s">
        <v>163</v>
      </c>
      <c r="D382" s="295">
        <f>SUMIFS('7.  Persistence Report'!AS$27:AS$500,'7.  Persistence Report'!$D$27:$D$500,$B381,'7.  Persistence Report'!$C$27:$C$500,"&lt;&gt;Pre-2011 Programs Completed in 2011",'7.  Persistence Report'!$J$27:$J$500,"Adjustment",'7.  Persistence Report'!$H$27:$H$500,"2013")</f>
        <v>0</v>
      </c>
      <c r="E382" s="295">
        <f>SUMIFS('7.  Persistence Report'!AT$27:AT$500,'7.  Persistence Report'!$D$27:$D$500,$B381,'7.  Persistence Report'!$C$27:$C$500,"&lt;&gt;Pre-2011 Programs Completed in 2011",'7.  Persistence Report'!$J$27:$J$500,"Adjustment",'7.  Persistence Report'!$H$27:$H$500,"2013")</f>
        <v>0</v>
      </c>
      <c r="F382" s="295">
        <f>SUMIFS('7.  Persistence Report'!AU$27:AU$500,'7.  Persistence Report'!$D$27:$D$500,$B381,'7.  Persistence Report'!$C$27:$C$500,"&lt;&gt;Pre-2011 Programs Completed in 2011",'7.  Persistence Report'!$J$27:$J$500,"Adjustment",'7.  Persistence Report'!$H$27:$H$500,"2013")</f>
        <v>0</v>
      </c>
      <c r="G382" s="295">
        <f>SUMIFS('7.  Persistence Report'!AV$27:AV$500,'7.  Persistence Report'!$D$27:$D$500,$B381,'7.  Persistence Report'!$C$27:$C$500,"&lt;&gt;Pre-2011 Programs Completed in 2011",'7.  Persistence Report'!$J$27:$J$500,"Adjustment",'7.  Persistence Report'!$H$27:$H$500,"2013")</f>
        <v>0</v>
      </c>
      <c r="H382" s="295">
        <f>SUMIFS('7.  Persistence Report'!AW$27:AW$500,'7.  Persistence Report'!$D$27:$D$500,$B381,'7.  Persistence Report'!$C$27:$C$500,"&lt;&gt;Pre-2011 Programs Completed in 2011",'7.  Persistence Report'!$J$27:$J$500,"Adjustment",'7.  Persistence Report'!$H$27:$H$500,"2013")</f>
        <v>0</v>
      </c>
      <c r="I382" s="295">
        <f>SUMIFS('7.  Persistence Report'!AX$27:AX$500,'7.  Persistence Report'!$D$27:$D$500,$B381,'7.  Persistence Report'!$C$27:$C$500,"&lt;&gt;Pre-2011 Programs Completed in 2011",'7.  Persistence Report'!$J$27:$J$500,"Adjustment",'7.  Persistence Report'!$H$27:$H$500,"2013")</f>
        <v>0</v>
      </c>
      <c r="J382" s="295">
        <f>SUMIFS('7.  Persistence Report'!AY$27:AY$500,'7.  Persistence Report'!$D$27:$D$500,$B381,'7.  Persistence Report'!$C$27:$C$500,"&lt;&gt;Pre-2011 Programs Completed in 2011",'7.  Persistence Report'!$J$27:$J$500,"Adjustment",'7.  Persistence Report'!$H$27:$H$500,"2013")</f>
        <v>0</v>
      </c>
      <c r="K382" s="295">
        <f>SUMIFS('7.  Persistence Report'!AZ$27:AZ$500,'7.  Persistence Report'!$D$27:$D$500,$B381,'7.  Persistence Report'!$C$27:$C$500,"&lt;&gt;Pre-2011 Programs Completed in 2011",'7.  Persistence Report'!$J$27:$J$500,"Adjustment",'7.  Persistence Report'!$H$27:$H$500,"2013")</f>
        <v>0</v>
      </c>
      <c r="L382" s="295">
        <f>SUMIFS('7.  Persistence Report'!BA$27:BA$500,'7.  Persistence Report'!$D$27:$D$500,$B381,'7.  Persistence Report'!$C$27:$C$500,"&lt;&gt;Pre-2011 Programs Completed in 2011",'7.  Persistence Report'!$J$27:$J$500,"Adjustment",'7.  Persistence Report'!$H$27:$H$500,"2013")</f>
        <v>0</v>
      </c>
      <c r="M382" s="295">
        <f>SUMIFS('7.  Persistence Report'!BB$27:BB$500,'7.  Persistence Report'!$D$27:$D$500,$B381,'7.  Persistence Report'!$C$27:$C$500,"&lt;&gt;Pre-2011 Programs Completed in 2011",'7.  Persistence Report'!$J$27:$J$500,"Adjustment",'7.  Persistence Report'!$H$27:$H$500,"2013")</f>
        <v>0</v>
      </c>
      <c r="N382" s="295">
        <f>N381</f>
        <v>12</v>
      </c>
      <c r="O382" s="295">
        <f>SUMIFS('7.  Persistence Report'!N$27:N$500,'7.  Persistence Report'!$D$27:$D$500,$B381,'7.  Persistence Report'!$C$27:$C$500,"Pre-2011 Programs Completed in 2011",'7.  Persistence Report'!$J$27:$J$500,"Adjustment",'7.  Persistence Report'!$H$27:$H$500,"2013")</f>
        <v>0</v>
      </c>
      <c r="P382" s="295">
        <f>SUMIFS('7.  Persistence Report'!O$27:O$500,'7.  Persistence Report'!$D$27:$D$500,$B381,'7.  Persistence Report'!$C$27:$C$500,"Pre-2011 Programs Completed in 2011",'7.  Persistence Report'!$J$27:$J$500,"Adjustment",'7.  Persistence Report'!$H$27:$H$500,"2013")</f>
        <v>0</v>
      </c>
      <c r="Q382" s="295">
        <f>SUMIFS('7.  Persistence Report'!P$27:P$500,'7.  Persistence Report'!$D$27:$D$500,$B381,'7.  Persistence Report'!$C$27:$C$500,"Pre-2011 Programs Completed in 2011",'7.  Persistence Report'!$J$27:$J$500,"Adjustment",'7.  Persistence Report'!$H$27:$H$500,"2013")</f>
        <v>0</v>
      </c>
      <c r="R382" s="295">
        <f>SUMIFS('7.  Persistence Report'!Q$27:Q$500,'7.  Persistence Report'!$D$27:$D$500,$B381,'7.  Persistence Report'!$C$27:$C$500,"Pre-2011 Programs Completed in 2011",'7.  Persistence Report'!$J$27:$J$500,"Adjustment",'7.  Persistence Report'!$H$27:$H$500,"2013")</f>
        <v>0</v>
      </c>
      <c r="S382" s="295">
        <f>SUMIFS('7.  Persistence Report'!R$27:R$500,'7.  Persistence Report'!$D$27:$D$500,$B381,'7.  Persistence Report'!$C$27:$C$500,"Pre-2011 Programs Completed in 2011",'7.  Persistence Report'!$J$27:$J$500,"Adjustment",'7.  Persistence Report'!$H$27:$H$500,"2013")</f>
        <v>0</v>
      </c>
      <c r="T382" s="295">
        <f>SUMIFS('7.  Persistence Report'!S$27:S$500,'7.  Persistence Report'!$D$27:$D$500,$B381,'7.  Persistence Report'!$C$27:$C$500,"Pre-2011 Programs Completed in 2011",'7.  Persistence Report'!$J$27:$J$500,"Adjustment",'7.  Persistence Report'!$H$27:$H$500,"2013")</f>
        <v>0</v>
      </c>
      <c r="U382" s="295">
        <f>SUMIFS('7.  Persistence Report'!T$27:T$500,'7.  Persistence Report'!$D$27:$D$500,$B381,'7.  Persistence Report'!$C$27:$C$500,"Pre-2011 Programs Completed in 2011",'7.  Persistence Report'!$J$27:$J$500,"Adjustment",'7.  Persistence Report'!$H$27:$H$500,"2013")</f>
        <v>0</v>
      </c>
      <c r="V382" s="295">
        <f>SUMIFS('7.  Persistence Report'!U$27:U$500,'7.  Persistence Report'!$D$27:$D$500,$B381,'7.  Persistence Report'!$C$27:$C$500,"Pre-2011 Programs Completed in 2011",'7.  Persistence Report'!$J$27:$J$500,"Adjustment",'7.  Persistence Report'!$H$27:$H$500,"2013")</f>
        <v>0</v>
      </c>
      <c r="W382" s="295">
        <f>SUMIFS('7.  Persistence Report'!V$27:V$500,'7.  Persistence Report'!$D$27:$D$500,$B381,'7.  Persistence Report'!$C$27:$C$500,"Pre-2011 Programs Completed in 2011",'7.  Persistence Report'!$J$27:$J$500,"Adjustment",'7.  Persistence Report'!$H$27:$H$500,"2013")</f>
        <v>0</v>
      </c>
      <c r="X382" s="295">
        <f>SUMIFS('7.  Persistence Report'!W$27:W$500,'7.  Persistence Report'!$D$27:$D$500,$B381,'7.  Persistence Report'!$C$27:$C$500,"Pre-2011 Programs Completed in 2011",'7.  Persistence Report'!$J$27:$J$500,"Adjustment",'7.  Persistence Report'!$H$27:$H$500,"2013")</f>
        <v>0</v>
      </c>
      <c r="Y382" s="411">
        <f>Y381</f>
        <v>0</v>
      </c>
      <c r="Z382" s="411">
        <f t="shared" ref="Z382:AK382" si="171">Z381</f>
        <v>0</v>
      </c>
      <c r="AA382" s="411">
        <f t="shared" si="171"/>
        <v>1</v>
      </c>
      <c r="AB382" s="411">
        <f t="shared" si="171"/>
        <v>0</v>
      </c>
      <c r="AC382" s="411">
        <f t="shared" si="171"/>
        <v>0</v>
      </c>
      <c r="AD382" s="411">
        <f t="shared" si="171"/>
        <v>0</v>
      </c>
      <c r="AE382" s="411">
        <f t="shared" si="171"/>
        <v>0</v>
      </c>
      <c r="AF382" s="411">
        <f t="shared" si="171"/>
        <v>0</v>
      </c>
      <c r="AG382" s="411">
        <f t="shared" si="171"/>
        <v>0</v>
      </c>
      <c r="AH382" s="411">
        <f t="shared" si="171"/>
        <v>0</v>
      </c>
      <c r="AI382" s="411">
        <f t="shared" si="171"/>
        <v>0</v>
      </c>
      <c r="AJ382" s="411">
        <f t="shared" si="171"/>
        <v>0</v>
      </c>
      <c r="AK382" s="411">
        <f t="shared" si="171"/>
        <v>0</v>
      </c>
      <c r="AL382" s="411">
        <f>AL381</f>
        <v>0</v>
      </c>
      <c r="AM382" s="297"/>
    </row>
    <row r="383" spans="1:39" ht="15.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5">
      <c r="B384" s="327" t="s">
        <v>250</v>
      </c>
      <c r="C384" s="329"/>
      <c r="D384" s="329">
        <f>SUM(D279:D382)</f>
        <v>43871822.187715001</v>
      </c>
      <c r="E384" s="329"/>
      <c r="F384" s="329"/>
      <c r="G384" s="329"/>
      <c r="H384" s="329"/>
      <c r="I384" s="329"/>
      <c r="J384" s="329"/>
      <c r="K384" s="329"/>
      <c r="L384" s="329"/>
      <c r="M384" s="329"/>
      <c r="N384" s="329"/>
      <c r="O384" s="329">
        <f>SUM(O279:O382)</f>
        <v>9241.8503746779988</v>
      </c>
      <c r="P384" s="329"/>
      <c r="Q384" s="329"/>
      <c r="R384" s="329"/>
      <c r="S384" s="329"/>
      <c r="T384" s="329"/>
      <c r="U384" s="329"/>
      <c r="V384" s="329"/>
      <c r="W384" s="329"/>
      <c r="X384" s="329"/>
      <c r="Y384" s="329">
        <f>IF(Y278="kWh",SUMPRODUCT(D279:D382,Y279:Y382))</f>
        <v>5509717.9122000001</v>
      </c>
      <c r="Z384" s="329">
        <f>IF(Z278="kWh",SUMPRODUCT(D279:D382,Z279:Z382))</f>
        <v>3679913.1744599999</v>
      </c>
      <c r="AA384" s="329">
        <f>IF(AA278="kW",SUMPRODUCT(N279:N382,O279:O382,AA279:AA382),SUMPRODUCT(D279:D382,AA279:AA382))</f>
        <v>76853.921171016002</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72">Y136*Y387</f>
        <v>0</v>
      </c>
      <c r="Z388" s="378">
        <f t="shared" si="172"/>
        <v>0</v>
      </c>
      <c r="AA388" s="378">
        <f t="shared" si="172"/>
        <v>0</v>
      </c>
      <c r="AB388" s="378">
        <f t="shared" si="172"/>
        <v>0</v>
      </c>
      <c r="AC388" s="378">
        <f t="shared" si="172"/>
        <v>0</v>
      </c>
      <c r="AD388" s="378">
        <f t="shared" si="172"/>
        <v>0</v>
      </c>
      <c r="AE388" s="378">
        <f t="shared" si="172"/>
        <v>0</v>
      </c>
      <c r="AF388" s="378">
        <f t="shared" si="172"/>
        <v>0</v>
      </c>
      <c r="AG388" s="378">
        <f t="shared" si="172"/>
        <v>0</v>
      </c>
      <c r="AH388" s="378">
        <f t="shared" si="172"/>
        <v>0</v>
      </c>
      <c r="AI388" s="378">
        <f t="shared" si="172"/>
        <v>0</v>
      </c>
      <c r="AJ388" s="378">
        <f t="shared" si="172"/>
        <v>0</v>
      </c>
      <c r="AK388" s="378">
        <f t="shared" si="172"/>
        <v>0</v>
      </c>
      <c r="AL388" s="378">
        <f t="shared" si="172"/>
        <v>0</v>
      </c>
      <c r="AM388" s="628">
        <f>SUM(Y388:AL388)</f>
        <v>0</v>
      </c>
      <c r="AO388" s="283"/>
    </row>
    <row r="389" spans="1:41" ht="15.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73">Y265*Y387</f>
        <v>0</v>
      </c>
      <c r="Z389" s="378">
        <f t="shared" si="173"/>
        <v>0</v>
      </c>
      <c r="AA389" s="378">
        <f t="shared" si="173"/>
        <v>0</v>
      </c>
      <c r="AB389" s="378">
        <f t="shared" si="173"/>
        <v>0</v>
      </c>
      <c r="AC389" s="378">
        <f t="shared" si="173"/>
        <v>0</v>
      </c>
      <c r="AD389" s="378">
        <f t="shared" si="173"/>
        <v>0</v>
      </c>
      <c r="AE389" s="378">
        <f t="shared" si="173"/>
        <v>0</v>
      </c>
      <c r="AF389" s="378">
        <f t="shared" si="173"/>
        <v>0</v>
      </c>
      <c r="AG389" s="378">
        <f t="shared" si="173"/>
        <v>0</v>
      </c>
      <c r="AH389" s="378">
        <f t="shared" si="173"/>
        <v>0</v>
      </c>
      <c r="AI389" s="378">
        <f t="shared" si="173"/>
        <v>0</v>
      </c>
      <c r="AJ389" s="378">
        <f t="shared" si="173"/>
        <v>0</v>
      </c>
      <c r="AK389" s="378">
        <f t="shared" si="173"/>
        <v>0</v>
      </c>
      <c r="AL389" s="378">
        <f t="shared" si="173"/>
        <v>0</v>
      </c>
      <c r="AM389" s="628">
        <f>SUM(Y389:AL389)</f>
        <v>0</v>
      </c>
    </row>
    <row r="390" spans="1:41" ht="15.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74">Z384*Z387</f>
        <v>0</v>
      </c>
      <c r="AA390" s="378">
        <f t="shared" si="174"/>
        <v>0</v>
      </c>
      <c r="AB390" s="378">
        <f t="shared" si="174"/>
        <v>0</v>
      </c>
      <c r="AC390" s="378">
        <f t="shared" si="174"/>
        <v>0</v>
      </c>
      <c r="AD390" s="378">
        <f t="shared" si="174"/>
        <v>0</v>
      </c>
      <c r="AE390" s="378">
        <f t="shared" si="174"/>
        <v>0</v>
      </c>
      <c r="AF390" s="378">
        <f t="shared" ref="AF390:AL390" si="175">AF384*AF387</f>
        <v>0</v>
      </c>
      <c r="AG390" s="378">
        <f t="shared" si="175"/>
        <v>0</v>
      </c>
      <c r="AH390" s="378">
        <f t="shared" si="175"/>
        <v>0</v>
      </c>
      <c r="AI390" s="378">
        <f t="shared" si="175"/>
        <v>0</v>
      </c>
      <c r="AJ390" s="378">
        <f t="shared" si="175"/>
        <v>0</v>
      </c>
      <c r="AK390" s="378">
        <f t="shared" si="175"/>
        <v>0</v>
      </c>
      <c r="AL390" s="378">
        <f t="shared" si="175"/>
        <v>0</v>
      </c>
      <c r="AM390" s="628">
        <f>SUM(Y390:AL390)</f>
        <v>0</v>
      </c>
    </row>
    <row r="391" spans="1:41" s="380" customFormat="1" ht="15.5">
      <c r="A391" s="510"/>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76">SUM(AA388:AA390)</f>
        <v>0</v>
      </c>
      <c r="AB391" s="346">
        <f t="shared" si="176"/>
        <v>0</v>
      </c>
      <c r="AC391" s="346">
        <f t="shared" si="176"/>
        <v>0</v>
      </c>
      <c r="AD391" s="346">
        <f t="shared" si="176"/>
        <v>0</v>
      </c>
      <c r="AE391" s="346">
        <f t="shared" si="176"/>
        <v>0</v>
      </c>
      <c r="AF391" s="346">
        <f t="shared" ref="AF391:AL391" si="177">SUM(AF388:AF390)</f>
        <v>0</v>
      </c>
      <c r="AG391" s="346">
        <f t="shared" si="177"/>
        <v>0</v>
      </c>
      <c r="AH391" s="346">
        <f t="shared" si="177"/>
        <v>0</v>
      </c>
      <c r="AI391" s="346">
        <f t="shared" si="177"/>
        <v>0</v>
      </c>
      <c r="AJ391" s="346">
        <f t="shared" si="177"/>
        <v>0</v>
      </c>
      <c r="AK391" s="346">
        <f t="shared" si="177"/>
        <v>0</v>
      </c>
      <c r="AL391" s="346">
        <f t="shared" si="177"/>
        <v>0</v>
      </c>
      <c r="AM391" s="407">
        <f>SUM(AM388:AM390)</f>
        <v>0</v>
      </c>
    </row>
    <row r="392" spans="1:41" s="380" customFormat="1" ht="15.5">
      <c r="A392" s="510"/>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78">Y385*Y387</f>
        <v>0</v>
      </c>
      <c r="Z392" s="347">
        <f t="shared" si="178"/>
        <v>0</v>
      </c>
      <c r="AA392" s="347">
        <f t="shared" si="178"/>
        <v>0</v>
      </c>
      <c r="AB392" s="347">
        <f t="shared" si="178"/>
        <v>0</v>
      </c>
      <c r="AC392" s="347">
        <f t="shared" si="178"/>
        <v>0</v>
      </c>
      <c r="AD392" s="347">
        <f t="shared" si="178"/>
        <v>0</v>
      </c>
      <c r="AE392" s="347">
        <f t="shared" si="178"/>
        <v>0</v>
      </c>
      <c r="AF392" s="347">
        <f t="shared" ref="AF392:AL392" si="179">AF385*AF387</f>
        <v>0</v>
      </c>
      <c r="AG392" s="347">
        <f t="shared" si="179"/>
        <v>0</v>
      </c>
      <c r="AH392" s="347">
        <f t="shared" si="179"/>
        <v>0</v>
      </c>
      <c r="AI392" s="347">
        <f t="shared" si="179"/>
        <v>0</v>
      </c>
      <c r="AJ392" s="347">
        <f t="shared" si="179"/>
        <v>0</v>
      </c>
      <c r="AK392" s="347">
        <f t="shared" si="179"/>
        <v>0</v>
      </c>
      <c r="AL392" s="347">
        <f t="shared" si="179"/>
        <v>0</v>
      </c>
      <c r="AM392" s="407">
        <f>SUM(Y392:AL392)</f>
        <v>0</v>
      </c>
    </row>
    <row r="393" spans="1:41" ht="15.75" customHeight="1">
      <c r="A393" s="510"/>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5505286.0630999999</v>
      </c>
      <c r="Z395" s="291">
        <f>SUMPRODUCT(E279:E382,Z279:Z382)</f>
        <v>3673410.1744599999</v>
      </c>
      <c r="AA395" s="291">
        <f>IF(AA278="kW",SUMPRODUCT(N279:N382,P279:P382,AA279:AA382),SUMPRODUCT(E279:E382,AA279:AA382))</f>
        <v>73977.158811816</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5430259.5312999999</v>
      </c>
      <c r="Z396" s="291">
        <f>SUMPRODUCT(F279:F382,Z279:Z382)</f>
        <v>3603344.1744599999</v>
      </c>
      <c r="AA396" s="291">
        <f>IF(AA278="kW",SUMPRODUCT(N279:N382,Q279:Q382,AA279:AA382),SUMPRODUCT(F279:F382,AA279:AA382))</f>
        <v>73761.158811816</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5090444.3604999995</v>
      </c>
      <c r="Z397" s="291">
        <f>SUMPRODUCT(G279:G382,Z279:Z382)</f>
        <v>2786699.6595700001</v>
      </c>
      <c r="AA397" s="291">
        <f>IF(AA278="kW",SUMPRODUCT(N279:N382,R279:R382,AA279:AA382),SUMPRODUCT(G279:G382,AA279:AA382))</f>
        <v>72307.573194216006</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4725067.9019999998</v>
      </c>
      <c r="Z398" s="291">
        <f>SUMPRODUCT(H279:H382,Z279:Z382)</f>
        <v>1641677.7415199999</v>
      </c>
      <c r="AA398" s="291">
        <f>IF(AA278="kW",SUMPRODUCT(N279:N382,S279:S382,AA279:AA382),SUMPRODUCT(H279:H382,AA279:AA382))</f>
        <v>61405.923958799998</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4266154.4431999996</v>
      </c>
      <c r="Z399" s="291">
        <f>SUMPRODUCT(I279:I382,Z279:Z382)</f>
        <v>1641159.7415199999</v>
      </c>
      <c r="AA399" s="291">
        <f>IF(AA278="kW",SUMPRODUCT(N279:N382,T279:T382,AA279:AA382),SUMPRODUCT(I279:I382,AA279:AA382))</f>
        <v>58475.6084844</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4262327.5564000001</v>
      </c>
      <c r="Z400" s="291">
        <f>SUMPRODUCT(J279:J382,Z279:Z382)</f>
        <v>1641159.7415199999</v>
      </c>
      <c r="AA400" s="291">
        <f>IF(AA278="kW",SUMPRODUCT(N279:N382,U279:U382,AA279:AA382),SUMPRODUCT(J279:J382,AA279:AA382))</f>
        <v>58475.6084844</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4261202.5564000001</v>
      </c>
      <c r="Z401" s="326">
        <f>SUMPRODUCT(K279:K382,Z279:Z382)</f>
        <v>1640682.7415199999</v>
      </c>
      <c r="AA401" s="326">
        <f>IF(AA278="kW",SUMPRODUCT(N279:N382,V279:V382,AA279:AA382),SUMPRODUCT(K279:K382,AA279:AA382))</f>
        <v>58342.37283</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594</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5">
      <c r="B404" s="280" t="s">
        <v>258</v>
      </c>
      <c r="C404" s="281"/>
      <c r="D404" s="589" t="s">
        <v>521</v>
      </c>
      <c r="F404" s="589"/>
      <c r="O404" s="281"/>
      <c r="Y404" s="270"/>
      <c r="Z404" s="267"/>
      <c r="AA404" s="267"/>
      <c r="AB404" s="267"/>
      <c r="AC404" s="267"/>
      <c r="AD404" s="267"/>
      <c r="AE404" s="267"/>
      <c r="AF404" s="267"/>
      <c r="AG404" s="267"/>
      <c r="AH404" s="267"/>
      <c r="AI404" s="267"/>
      <c r="AJ404" s="267"/>
      <c r="AK404" s="267"/>
      <c r="AL404" s="267"/>
      <c r="AM404" s="282"/>
    </row>
    <row r="405" spans="1:40" ht="36" customHeight="1">
      <c r="B405" s="812" t="s">
        <v>211</v>
      </c>
      <c r="C405" s="814" t="s">
        <v>33</v>
      </c>
      <c r="D405" s="284" t="s">
        <v>422</v>
      </c>
      <c r="E405" s="816" t="s">
        <v>209</v>
      </c>
      <c r="F405" s="817"/>
      <c r="G405" s="817"/>
      <c r="H405" s="817"/>
      <c r="I405" s="817"/>
      <c r="J405" s="817"/>
      <c r="K405" s="817"/>
      <c r="L405" s="817"/>
      <c r="M405" s="818"/>
      <c r="N405" s="822" t="s">
        <v>213</v>
      </c>
      <c r="O405" s="284" t="s">
        <v>423</v>
      </c>
      <c r="P405" s="816" t="s">
        <v>212</v>
      </c>
      <c r="Q405" s="817"/>
      <c r="R405" s="817"/>
      <c r="S405" s="817"/>
      <c r="T405" s="817"/>
      <c r="U405" s="817"/>
      <c r="V405" s="817"/>
      <c r="W405" s="817"/>
      <c r="X405" s="818"/>
      <c r="Y405" s="819" t="s">
        <v>243</v>
      </c>
      <c r="Z405" s="820"/>
      <c r="AA405" s="820"/>
      <c r="AB405" s="820"/>
      <c r="AC405" s="820"/>
      <c r="AD405" s="820"/>
      <c r="AE405" s="820"/>
      <c r="AF405" s="820"/>
      <c r="AG405" s="820"/>
      <c r="AH405" s="820"/>
      <c r="AI405" s="820"/>
      <c r="AJ405" s="820"/>
      <c r="AK405" s="820"/>
      <c r="AL405" s="820"/>
      <c r="AM405" s="821"/>
    </row>
    <row r="406" spans="1:40" ht="45.75" customHeight="1">
      <c r="B406" s="813"/>
      <c r="C406" s="815"/>
      <c r="D406" s="285">
        <v>2014</v>
      </c>
      <c r="E406" s="285">
        <v>2015</v>
      </c>
      <c r="F406" s="285">
        <v>2016</v>
      </c>
      <c r="G406" s="285">
        <v>2017</v>
      </c>
      <c r="H406" s="285">
        <v>2018</v>
      </c>
      <c r="I406" s="285">
        <v>2019</v>
      </c>
      <c r="J406" s="285">
        <v>2020</v>
      </c>
      <c r="K406" s="285">
        <v>2021</v>
      </c>
      <c r="L406" s="285">
        <v>2022</v>
      </c>
      <c r="M406" s="285">
        <v>2023</v>
      </c>
      <c r="N406" s="823"/>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Commercial 50 kW to Large Use</v>
      </c>
      <c r="AB406" s="285" t="str">
        <f>'1.  LRAMVA Summary'!G52</f>
        <v>Unmetered Scattered Load</v>
      </c>
      <c r="AC406" s="285" t="str">
        <f>'1.  LRAMVA Summary'!H52</f>
        <v>Street Lighting</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9"/>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kWh</v>
      </c>
      <c r="AC407" s="291" t="str">
        <f>'1.  LRAMVA Summary'!H53</f>
        <v>kW</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5" outlineLevel="1">
      <c r="A408" s="508">
        <v>1</v>
      </c>
      <c r="B408" s="294" t="s">
        <v>1</v>
      </c>
      <c r="C408" s="291" t="s">
        <v>25</v>
      </c>
      <c r="D408" s="295">
        <f>SUMIFS('7.  Persistence Report'!AT$27:AT$500,'7.  Persistence Report'!$D$27:$D$500,$B408,'7.  Persistence Report'!$C$27:$C$500,"&lt;&gt;Pre-2011 Programs Completed in 2011",'7.  Persistence Report'!$J$27:$J$500,"&lt;&gt;Adjustment",'7.  Persistence Report'!$H$27:$H$500,"2014")</f>
        <v>716646.42636199994</v>
      </c>
      <c r="E408" s="295">
        <f>SUMIFS('7.  Persistence Report'!AU$27:AU$500,'7.  Persistence Report'!$D$27:$D$500,$B408,'7.  Persistence Report'!$C$27:$C$500,"&lt;&gt;Pre-2011 Programs Completed in 2011",'7.  Persistence Report'!$J$27:$J$500,"&lt;&gt;Adjustment",'7.  Persistence Report'!$H$27:$H$500,"2014")</f>
        <v>716646.42636199994</v>
      </c>
      <c r="F408" s="295">
        <f>SUMIFS('7.  Persistence Report'!AV$27:AV$500,'7.  Persistence Report'!$D$27:$D$500,$B408,'7.  Persistence Report'!$C$27:$C$500,"&lt;&gt;Pre-2011 Programs Completed in 2011",'7.  Persistence Report'!$J$27:$J$500,"&lt;&gt;Adjustment",'7.  Persistence Report'!$H$27:$H$500,"2014")</f>
        <v>716646.42636199994</v>
      </c>
      <c r="G408" s="295">
        <f>SUMIFS('7.  Persistence Report'!AW$27:AW$500,'7.  Persistence Report'!$D$27:$D$500,$B408,'7.  Persistence Report'!$C$27:$C$500,"&lt;&gt;Pre-2011 Programs Completed in 2011",'7.  Persistence Report'!$J$27:$J$500,"&lt;&gt;Adjustment",'7.  Persistence Report'!$H$27:$H$500,"2014")</f>
        <v>714245.04129000008</v>
      </c>
      <c r="H408" s="295">
        <f>SUMIFS('7.  Persistence Report'!AX$27:AX$500,'7.  Persistence Report'!$D$27:$D$500,$B408,'7.  Persistence Report'!$C$27:$C$500,"&lt;&gt;Pre-2011 Programs Completed in 2011",'7.  Persistence Report'!$J$27:$J$500,"&lt;&gt;Adjustment",'7.  Persistence Report'!$H$27:$H$500,"2014")</f>
        <v>407617.27179999999</v>
      </c>
      <c r="I408" s="295">
        <f>SUMIFS('7.  Persistence Report'!AY$27:AY$500,'7.  Persistence Report'!$D$27:$D$500,$B408,'7.  Persistence Report'!$C$27:$C$500,"&lt;&gt;Pre-2011 Programs Completed in 2011",'7.  Persistence Report'!$J$27:$J$500,"&lt;&gt;Adjustment",'7.  Persistence Report'!$H$27:$H$500,"2014")</f>
        <v>0</v>
      </c>
      <c r="J408" s="295">
        <f>SUMIFS('7.  Persistence Report'!AZ$27:AZ$500,'7.  Persistence Report'!$D$27:$D$500,$B408,'7.  Persistence Report'!$C$27:$C$500,"&lt;&gt;Pre-2011 Programs Completed in 2011",'7.  Persistence Report'!$J$27:$J$500,"&lt;&gt;Adjustment",'7.  Persistence Report'!$H$27:$H$500,"2014")</f>
        <v>0</v>
      </c>
      <c r="K408" s="295">
        <f>SUMIFS('7.  Persistence Report'!BA$27:BA$500,'7.  Persistence Report'!$D$27:$D$500,$B408,'7.  Persistence Report'!$C$27:$C$500,"&lt;&gt;Pre-2011 Programs Completed in 2011",'7.  Persistence Report'!$J$27:$J$500,"&lt;&gt;Adjustment",'7.  Persistence Report'!$H$27:$H$500,"2014")</f>
        <v>0</v>
      </c>
      <c r="L408" s="295">
        <f>SUMIFS('7.  Persistence Report'!BB$27:BB$500,'7.  Persistence Report'!$D$27:$D$500,$B408,'7.  Persistence Report'!$C$27:$C$500,"&lt;&gt;Pre-2011 Programs Completed in 2011",'7.  Persistence Report'!$J$27:$J$500,"&lt;&gt;Adjustment",'7.  Persistence Report'!$H$27:$H$500,"2014")</f>
        <v>0</v>
      </c>
      <c r="M408" s="295">
        <f>SUMIFS('7.  Persistence Report'!BC$27:BC$500,'7.  Persistence Report'!$D$27:$D$500,$B408,'7.  Persistence Report'!$C$27:$C$500,"&lt;&gt;Pre-2011 Programs Completed in 2011",'7.  Persistence Report'!$J$27:$J$500,"&lt;&gt;Adjustment",'7.  Persistence Report'!$H$27:$H$500,"2014")</f>
        <v>0</v>
      </c>
      <c r="N408" s="291"/>
      <c r="O408" s="295">
        <f>SUMIFS('7.  Persistence Report'!O$27:O$500,'7.  Persistence Report'!$D$27:$D$500,$B408,'7.  Persistence Report'!$C$27:$C$500,"&lt;&gt;Pre-2011 Programs Completed in 2011",'7.  Persistence Report'!$J$27:$J$500,"&lt;&gt;Adjustment",'7.  Persistence Report'!$H$27:$H$500,"2014")</f>
        <v>109.608203605</v>
      </c>
      <c r="P408" s="295">
        <f>SUMIFS('7.  Persistence Report'!P$27:P$500,'7.  Persistence Report'!$D$27:$D$500,$B408,'7.  Persistence Report'!$C$27:$C$500,"&lt;&gt;Pre-2011 Programs Completed in 2011",'7.  Persistence Report'!$J$27:$J$500,"&lt;&gt;Adjustment",'7.  Persistence Report'!$H$27:$H$500,"2014")</f>
        <v>109.608203605</v>
      </c>
      <c r="Q408" s="295">
        <f>SUMIFS('7.  Persistence Report'!Q$27:Q$500,'7.  Persistence Report'!$D$27:$D$500,$B408,'7.  Persistence Report'!$C$27:$C$500,"&lt;&gt;Pre-2011 Programs Completed in 2011",'7.  Persistence Report'!$J$27:$J$500,"&lt;&gt;Adjustment",'7.  Persistence Report'!$H$27:$H$500,"2014")</f>
        <v>109.608203605</v>
      </c>
      <c r="R408" s="295">
        <f>SUMIFS('7.  Persistence Report'!R$27:R$500,'7.  Persistence Report'!$D$27:$D$500,$B408,'7.  Persistence Report'!$C$27:$C$500,"&lt;&gt;Pre-2011 Programs Completed in 2011",'7.  Persistence Report'!$J$27:$J$500,"&lt;&gt;Adjustment",'7.  Persistence Report'!$H$27:$H$500,"2014")</f>
        <v>106.922854763</v>
      </c>
      <c r="S408" s="295">
        <f>SUMIFS('7.  Persistence Report'!S$27:S$500,'7.  Persistence Report'!$D$27:$D$500,$B408,'7.  Persistence Report'!$C$27:$C$500,"&lt;&gt;Pre-2011 Programs Completed in 2011",'7.  Persistence Report'!$J$27:$J$500,"&lt;&gt;Adjustment",'7.  Persistence Report'!$H$27:$H$500,"2014")</f>
        <v>59.905126920000001</v>
      </c>
      <c r="T408" s="295">
        <f>SUMIFS('7.  Persistence Report'!T$27:T$500,'7.  Persistence Report'!$D$27:$D$500,$B408,'7.  Persistence Report'!$C$27:$C$500,"&lt;&gt;Pre-2011 Programs Completed in 2011",'7.  Persistence Report'!$J$27:$J$500,"&lt;&gt;Adjustment",'7.  Persistence Report'!$H$27:$H$500,"2014")</f>
        <v>0</v>
      </c>
      <c r="U408" s="295">
        <f>SUMIFS('7.  Persistence Report'!U$27:U$500,'7.  Persistence Report'!$D$27:$D$500,$B408,'7.  Persistence Report'!$C$27:$C$500,"&lt;&gt;Pre-2011 Programs Completed in 2011",'7.  Persistence Report'!$J$27:$J$500,"&lt;&gt;Adjustment",'7.  Persistence Report'!$H$27:$H$500,"2014")</f>
        <v>0</v>
      </c>
      <c r="V408" s="295">
        <f>SUMIFS('7.  Persistence Report'!V$27:V$500,'7.  Persistence Report'!$D$27:$D$500,$B408,'7.  Persistence Report'!$C$27:$C$500,"&lt;&gt;Pre-2011 Programs Completed in 2011",'7.  Persistence Report'!$J$27:$J$500,"&lt;&gt;Adjustment",'7.  Persistence Report'!$H$27:$H$500,"2014")</f>
        <v>0</v>
      </c>
      <c r="W408" s="295">
        <f>SUMIFS('7.  Persistence Report'!W$27:W$500,'7.  Persistence Report'!$D$27:$D$500,$B408,'7.  Persistence Report'!$C$27:$C$500,"&lt;&gt;Pre-2011 Programs Completed in 2011",'7.  Persistence Report'!$J$27:$J$500,"&lt;&gt;Adjustment",'7.  Persistence Report'!$H$27:$H$500,"2014")</f>
        <v>0</v>
      </c>
      <c r="X408" s="295">
        <f>SUMIFS('7.  Persistence Report'!X$27:X$500,'7.  Persistence Report'!$D$27:$D$500,$B408,'7.  Persistence Report'!$C$27:$C$500,"&lt;&gt;Pre-2011 Programs Completed in 2011",'7.  Persistence Report'!$J$27:$J$500,"&lt;&gt;Adjustment",'7.  Persistence Report'!$H$27:$H$500,"2014")</f>
        <v>0</v>
      </c>
      <c r="Y408" s="469">
        <f>+Y279</f>
        <v>1</v>
      </c>
      <c r="Z408" s="469">
        <f t="shared" ref="Z408:AA408" si="180">+Z279</f>
        <v>0</v>
      </c>
      <c r="AA408" s="469">
        <f t="shared" si="180"/>
        <v>0</v>
      </c>
      <c r="AB408" s="410"/>
      <c r="AC408" s="410"/>
      <c r="AD408" s="410"/>
      <c r="AE408" s="410"/>
      <c r="AF408" s="410"/>
      <c r="AG408" s="410"/>
      <c r="AH408" s="410"/>
      <c r="AI408" s="410"/>
      <c r="AJ408" s="410"/>
      <c r="AK408" s="410"/>
      <c r="AL408" s="410"/>
      <c r="AM408" s="296">
        <f>SUM(Y408:AL408)</f>
        <v>1</v>
      </c>
    </row>
    <row r="409" spans="1:40" ht="15.5" outlineLevel="1">
      <c r="B409" s="294" t="s">
        <v>259</v>
      </c>
      <c r="C409" s="291" t="s">
        <v>163</v>
      </c>
      <c r="D409" s="295">
        <f>SUMIFS('7.  Persistence Report'!AT$27:AT$500,'7.  Persistence Report'!$D$27:$D$500,$B408,'7.  Persistence Report'!$C$27:$C$500,"&lt;&gt;Pre-2011 Programs Completed in 2011",'7.  Persistence Report'!$J$27:$J$500,"Adjustment",'7.  Persistence Report'!$H$27:$H$500,"2014")</f>
        <v>0</v>
      </c>
      <c r="E409" s="295">
        <f>SUMIFS('7.  Persistence Report'!AU$27:AU$500,'7.  Persistence Report'!$D$27:$D$500,$B408,'7.  Persistence Report'!$C$27:$C$500,"&lt;&gt;Pre-2011 Programs Completed in 2011",'7.  Persistence Report'!$J$27:$J$500,"Adjustment",'7.  Persistence Report'!$H$27:$H$500,"2014")</f>
        <v>0</v>
      </c>
      <c r="F409" s="295">
        <f>SUMIFS('7.  Persistence Report'!AV$27:AV$500,'7.  Persistence Report'!$D$27:$D$500,$B408,'7.  Persistence Report'!$C$27:$C$500,"&lt;&gt;Pre-2011 Programs Completed in 2011",'7.  Persistence Report'!$J$27:$J$500,"Adjustment",'7.  Persistence Report'!$H$27:$H$500,"2014")</f>
        <v>0</v>
      </c>
      <c r="G409" s="295">
        <f>SUMIFS('7.  Persistence Report'!AW$27:AW$500,'7.  Persistence Report'!$D$27:$D$500,$B408,'7.  Persistence Report'!$C$27:$C$500,"&lt;&gt;Pre-2011 Programs Completed in 2011",'7.  Persistence Report'!$J$27:$J$500,"Adjustment",'7.  Persistence Report'!$H$27:$H$500,"2014")</f>
        <v>0</v>
      </c>
      <c r="H409" s="295">
        <f>SUMIFS('7.  Persistence Report'!AX$27:AX$500,'7.  Persistence Report'!$D$27:$D$500,$B408,'7.  Persistence Report'!$C$27:$C$500,"&lt;&gt;Pre-2011 Programs Completed in 2011",'7.  Persistence Report'!$J$27:$J$500,"Adjustment",'7.  Persistence Report'!$H$27:$H$500,"2014")</f>
        <v>0</v>
      </c>
      <c r="I409" s="295">
        <f>SUMIFS('7.  Persistence Report'!AY$27:AY$500,'7.  Persistence Report'!$D$27:$D$500,$B408,'7.  Persistence Report'!$C$27:$C$500,"&lt;&gt;Pre-2011 Programs Completed in 2011",'7.  Persistence Report'!$J$27:$J$500,"Adjustment",'7.  Persistence Report'!$H$27:$H$500,"2014")</f>
        <v>0</v>
      </c>
      <c r="J409" s="295">
        <f>SUMIFS('7.  Persistence Report'!AZ$27:AZ$500,'7.  Persistence Report'!$D$27:$D$500,$B408,'7.  Persistence Report'!$C$27:$C$500,"&lt;&gt;Pre-2011 Programs Completed in 2011",'7.  Persistence Report'!$J$27:$J$500,"Adjustment",'7.  Persistence Report'!$H$27:$H$500,"2014")</f>
        <v>0</v>
      </c>
      <c r="K409" s="295">
        <f>SUMIFS('7.  Persistence Report'!BA$27:BA$500,'7.  Persistence Report'!$D$27:$D$500,$B408,'7.  Persistence Report'!$C$27:$C$500,"&lt;&gt;Pre-2011 Programs Completed in 2011",'7.  Persistence Report'!$J$27:$J$500,"Adjustment",'7.  Persistence Report'!$H$27:$H$500,"2014")</f>
        <v>0</v>
      </c>
      <c r="L409" s="295">
        <f>SUMIFS('7.  Persistence Report'!BB$27:BB$500,'7.  Persistence Report'!$D$27:$D$500,$B408,'7.  Persistence Report'!$C$27:$C$500,"&lt;&gt;Pre-2011 Programs Completed in 2011",'7.  Persistence Report'!$J$27:$J$500,"Adjustment",'7.  Persistence Report'!$H$27:$H$500,"2014")</f>
        <v>0</v>
      </c>
      <c r="M409" s="295">
        <f>SUMIFS('7.  Persistence Report'!BC$27:BC$500,'7.  Persistence Report'!$D$27:$D$500,$B408,'7.  Persistence Report'!$C$27:$C$500,"&lt;&gt;Pre-2011 Programs Completed in 2011",'7.  Persistence Report'!$J$27:$J$500,"Adjustment",'7.  Persistence Report'!$H$27:$H$500,"2014")</f>
        <v>0</v>
      </c>
      <c r="N409" s="467"/>
      <c r="O409" s="295">
        <f>SUMIFS('7.  Persistence Report'!O$27:O$500,'7.  Persistence Report'!$D$27:$D$500,$B408,'7.  Persistence Report'!$C$27:$C$500,"&lt;&gt;Pre-2011 Programs Completed in 2011",'7.  Persistence Report'!$J$27:$J$500,"Adjustment",'7.  Persistence Report'!$H$27:$H$500,"2014")</f>
        <v>0</v>
      </c>
      <c r="P409" s="295">
        <f>SUMIFS('7.  Persistence Report'!P$27:P$500,'7.  Persistence Report'!$D$27:$D$500,$B408,'7.  Persistence Report'!$C$27:$C$500,"&lt;&gt;Pre-2011 Programs Completed in 2011",'7.  Persistence Report'!$J$27:$J$500,"Adjustment",'7.  Persistence Report'!$H$27:$H$500,"2014")</f>
        <v>0</v>
      </c>
      <c r="Q409" s="295">
        <f>SUMIFS('7.  Persistence Report'!Q$27:Q$500,'7.  Persistence Report'!$D$27:$D$500,$B408,'7.  Persistence Report'!$C$27:$C$500,"&lt;&gt;Pre-2011 Programs Completed in 2011",'7.  Persistence Report'!$J$27:$J$500,"Adjustment",'7.  Persistence Report'!$H$27:$H$500,"2014")</f>
        <v>0</v>
      </c>
      <c r="R409" s="295">
        <f>SUMIFS('7.  Persistence Report'!R$27:R$500,'7.  Persistence Report'!$D$27:$D$500,$B408,'7.  Persistence Report'!$C$27:$C$500,"&lt;&gt;Pre-2011 Programs Completed in 2011",'7.  Persistence Report'!$J$27:$J$500,"Adjustment",'7.  Persistence Report'!$H$27:$H$500,"2014")</f>
        <v>0</v>
      </c>
      <c r="S409" s="295">
        <f>SUMIFS('7.  Persistence Report'!S$27:S$500,'7.  Persistence Report'!$D$27:$D$500,$B408,'7.  Persistence Report'!$C$27:$C$500,"&lt;&gt;Pre-2011 Programs Completed in 2011",'7.  Persistence Report'!$J$27:$J$500,"Adjustment",'7.  Persistence Report'!$H$27:$H$500,"2014")</f>
        <v>0</v>
      </c>
      <c r="T409" s="295">
        <f>SUMIFS('7.  Persistence Report'!T$27:T$500,'7.  Persistence Report'!$D$27:$D$500,$B408,'7.  Persistence Report'!$C$27:$C$500,"&lt;&gt;Pre-2011 Programs Completed in 2011",'7.  Persistence Report'!$J$27:$J$500,"Adjustment",'7.  Persistence Report'!$H$27:$H$500,"2014")</f>
        <v>0</v>
      </c>
      <c r="U409" s="295">
        <f>SUMIFS('7.  Persistence Report'!U$27:U$500,'7.  Persistence Report'!$D$27:$D$500,$B408,'7.  Persistence Report'!$C$27:$C$500,"&lt;&gt;Pre-2011 Programs Completed in 2011",'7.  Persistence Report'!$J$27:$J$500,"Adjustment",'7.  Persistence Report'!$H$27:$H$500,"2014")</f>
        <v>0</v>
      </c>
      <c r="V409" s="295">
        <f>SUMIFS('7.  Persistence Report'!V$27:V$500,'7.  Persistence Report'!$D$27:$D$500,$B408,'7.  Persistence Report'!$C$27:$C$500,"&lt;&gt;Pre-2011 Programs Completed in 2011",'7.  Persistence Report'!$J$27:$J$500,"Adjustment",'7.  Persistence Report'!$H$27:$H$500,"2014")</f>
        <v>0</v>
      </c>
      <c r="W409" s="295">
        <f>SUMIFS('7.  Persistence Report'!W$27:W$500,'7.  Persistence Report'!$D$27:$D$500,$B408,'7.  Persistence Report'!$C$27:$C$500,"&lt;&gt;Pre-2011 Programs Completed in 2011",'7.  Persistence Report'!$J$27:$J$500,"Adjustment",'7.  Persistence Report'!$H$27:$H$500,"2014")</f>
        <v>0</v>
      </c>
      <c r="X409" s="295">
        <f>SUMIFS('7.  Persistence Report'!X$27:X$500,'7.  Persistence Report'!$D$27:$D$500,$B408,'7.  Persistence Report'!$C$27:$C$500,"&lt;&gt;Pre-2011 Programs Completed in 2011",'7.  Persistence Report'!$J$27:$J$500,"Adjustment",'7.  Persistence Report'!$H$27:$H$500,"2014")</f>
        <v>0</v>
      </c>
      <c r="Y409" s="411">
        <f>Y408</f>
        <v>1</v>
      </c>
      <c r="Z409" s="411">
        <f>Z408</f>
        <v>0</v>
      </c>
      <c r="AA409" s="411">
        <f t="shared" ref="AA409:AL409" si="181">AA408</f>
        <v>0</v>
      </c>
      <c r="AB409" s="411">
        <f t="shared" si="181"/>
        <v>0</v>
      </c>
      <c r="AC409" s="411">
        <f t="shared" si="181"/>
        <v>0</v>
      </c>
      <c r="AD409" s="411">
        <f t="shared" si="181"/>
        <v>0</v>
      </c>
      <c r="AE409" s="411">
        <f t="shared" si="181"/>
        <v>0</v>
      </c>
      <c r="AF409" s="411">
        <f t="shared" si="181"/>
        <v>0</v>
      </c>
      <c r="AG409" s="411">
        <f t="shared" si="181"/>
        <v>0</v>
      </c>
      <c r="AH409" s="411">
        <f t="shared" si="181"/>
        <v>0</v>
      </c>
      <c r="AI409" s="411">
        <f t="shared" si="181"/>
        <v>0</v>
      </c>
      <c r="AJ409" s="411">
        <f t="shared" si="181"/>
        <v>0</v>
      </c>
      <c r="AK409" s="411">
        <f t="shared" si="181"/>
        <v>0</v>
      </c>
      <c r="AL409" s="411">
        <f t="shared" si="181"/>
        <v>0</v>
      </c>
      <c r="AM409" s="297"/>
    </row>
    <row r="410" spans="1:40" ht="15.5" outlineLevel="1">
      <c r="A410" s="510"/>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5" outlineLevel="1">
      <c r="A411" s="508">
        <v>2</v>
      </c>
      <c r="B411" s="294" t="s">
        <v>2</v>
      </c>
      <c r="C411" s="291" t="s">
        <v>25</v>
      </c>
      <c r="D411" s="295">
        <f>SUMIFS('7.  Persistence Report'!AT$27:AT$500,'7.  Persistence Report'!$D$27:$D$500,$B411,'7.  Persistence Report'!$C$27:$C$500,"&lt;&gt;Pre-2011 Programs Completed in 2011",'7.  Persistence Report'!$J$27:$J$500,"&lt;&gt;Adjustment",'7.  Persistence Report'!$H$27:$H$500,"2014")</f>
        <v>107507.0045</v>
      </c>
      <c r="E411" s="295">
        <f>SUMIFS('7.  Persistence Report'!AU$27:AU$500,'7.  Persistence Report'!$D$27:$D$500,$B411,'7.  Persistence Report'!$C$27:$C$500,"&lt;&gt;Pre-2011 Programs Completed in 2011",'7.  Persistence Report'!$J$27:$J$500,"&lt;&gt;Adjustment",'7.  Persistence Report'!$H$27:$H$500,"2014")</f>
        <v>107507.0045</v>
      </c>
      <c r="F411" s="295">
        <f>SUMIFS('7.  Persistence Report'!AV$27:AV$500,'7.  Persistence Report'!$D$27:$D$500,$B411,'7.  Persistence Report'!$C$27:$C$500,"&lt;&gt;Pre-2011 Programs Completed in 2011",'7.  Persistence Report'!$J$27:$J$500,"&lt;&gt;Adjustment",'7.  Persistence Report'!$H$27:$H$500,"2014")</f>
        <v>107507.0045</v>
      </c>
      <c r="G411" s="295">
        <f>SUMIFS('7.  Persistence Report'!AW$27:AW$500,'7.  Persistence Report'!$D$27:$D$500,$B411,'7.  Persistence Report'!$C$27:$C$500,"&lt;&gt;Pre-2011 Programs Completed in 2011",'7.  Persistence Report'!$J$27:$J$500,"&lt;&gt;Adjustment",'7.  Persistence Report'!$H$27:$H$500,"2014")</f>
        <v>107507.0045</v>
      </c>
      <c r="H411" s="295">
        <f>SUMIFS('7.  Persistence Report'!AX$27:AX$500,'7.  Persistence Report'!$D$27:$D$500,$B411,'7.  Persistence Report'!$C$27:$C$500,"&lt;&gt;Pre-2011 Programs Completed in 2011",'7.  Persistence Report'!$J$27:$J$500,"&lt;&gt;Adjustment",'7.  Persistence Report'!$H$27:$H$500,"2014")</f>
        <v>0</v>
      </c>
      <c r="I411" s="295">
        <f>SUMIFS('7.  Persistence Report'!AY$27:AY$500,'7.  Persistence Report'!$D$27:$D$500,$B411,'7.  Persistence Report'!$C$27:$C$500,"&lt;&gt;Pre-2011 Programs Completed in 2011",'7.  Persistence Report'!$J$27:$J$500,"&lt;&gt;Adjustment",'7.  Persistence Report'!$H$27:$H$500,"2014")</f>
        <v>0</v>
      </c>
      <c r="J411" s="295">
        <f>SUMIFS('7.  Persistence Report'!AZ$27:AZ$500,'7.  Persistence Report'!$D$27:$D$500,$B411,'7.  Persistence Report'!$C$27:$C$500,"&lt;&gt;Pre-2011 Programs Completed in 2011",'7.  Persistence Report'!$J$27:$J$500,"&lt;&gt;Adjustment",'7.  Persistence Report'!$H$27:$H$500,"2014")</f>
        <v>0</v>
      </c>
      <c r="K411" s="295">
        <f>SUMIFS('7.  Persistence Report'!BA$27:BA$500,'7.  Persistence Report'!$D$27:$D$500,$B411,'7.  Persistence Report'!$C$27:$C$500,"&lt;&gt;Pre-2011 Programs Completed in 2011",'7.  Persistence Report'!$J$27:$J$500,"&lt;&gt;Adjustment",'7.  Persistence Report'!$H$27:$H$500,"2014")</f>
        <v>0</v>
      </c>
      <c r="L411" s="295">
        <f>SUMIFS('7.  Persistence Report'!BB$27:BB$500,'7.  Persistence Report'!$D$27:$D$500,$B411,'7.  Persistence Report'!$C$27:$C$500,"&lt;&gt;Pre-2011 Programs Completed in 2011",'7.  Persistence Report'!$J$27:$J$500,"&lt;&gt;Adjustment",'7.  Persistence Report'!$H$27:$H$500,"2014")</f>
        <v>0</v>
      </c>
      <c r="M411" s="295">
        <f>SUMIFS('7.  Persistence Report'!BC$27:BC$500,'7.  Persistence Report'!$D$27:$D$500,$B411,'7.  Persistence Report'!$C$27:$C$500,"&lt;&gt;Pre-2011 Programs Completed in 2011",'7.  Persistence Report'!$J$27:$J$500,"&lt;&gt;Adjustment",'7.  Persistence Report'!$H$27:$H$500,"2014")</f>
        <v>0</v>
      </c>
      <c r="N411" s="291"/>
      <c r="O411" s="295">
        <f>SUMIFS('7.  Persistence Report'!O$27:O$500,'7.  Persistence Report'!$D$27:$D$500,$B411,'7.  Persistence Report'!$C$27:$C$500,"&lt;&gt;Pre-2011 Programs Completed in 2011",'7.  Persistence Report'!$J$27:$J$500,"&lt;&gt;Adjustment",'7.  Persistence Report'!$H$27:$H$500,"2014")</f>
        <v>60.293482820000001</v>
      </c>
      <c r="P411" s="295">
        <f>SUMIFS('7.  Persistence Report'!P$27:P$500,'7.  Persistence Report'!$D$27:$D$500,$B411,'7.  Persistence Report'!$C$27:$C$500,"&lt;&gt;Pre-2011 Programs Completed in 2011",'7.  Persistence Report'!$J$27:$J$500,"&lt;&gt;Adjustment",'7.  Persistence Report'!$H$27:$H$500,"2014")</f>
        <v>60.293482820000001</v>
      </c>
      <c r="Q411" s="295">
        <f>SUMIFS('7.  Persistence Report'!Q$27:Q$500,'7.  Persistence Report'!$D$27:$D$500,$B411,'7.  Persistence Report'!$C$27:$C$500,"&lt;&gt;Pre-2011 Programs Completed in 2011",'7.  Persistence Report'!$J$27:$J$500,"&lt;&gt;Adjustment",'7.  Persistence Report'!$H$27:$H$500,"2014")</f>
        <v>60.293482820000001</v>
      </c>
      <c r="R411" s="295">
        <f>SUMIFS('7.  Persistence Report'!R$27:R$500,'7.  Persistence Report'!$D$27:$D$500,$B411,'7.  Persistence Report'!$C$27:$C$500,"&lt;&gt;Pre-2011 Programs Completed in 2011",'7.  Persistence Report'!$J$27:$J$500,"&lt;&gt;Adjustment",'7.  Persistence Report'!$H$27:$H$500,"2014")</f>
        <v>60.293482820000001</v>
      </c>
      <c r="S411" s="295">
        <f>SUMIFS('7.  Persistence Report'!S$27:S$500,'7.  Persistence Report'!$D$27:$D$500,$B411,'7.  Persistence Report'!$C$27:$C$500,"&lt;&gt;Pre-2011 Programs Completed in 2011",'7.  Persistence Report'!$J$27:$J$500,"&lt;&gt;Adjustment",'7.  Persistence Report'!$H$27:$H$500,"2014")</f>
        <v>0</v>
      </c>
      <c r="T411" s="295">
        <f>SUMIFS('7.  Persistence Report'!T$27:T$500,'7.  Persistence Report'!$D$27:$D$500,$B411,'7.  Persistence Report'!$C$27:$C$500,"&lt;&gt;Pre-2011 Programs Completed in 2011",'7.  Persistence Report'!$J$27:$J$500,"&lt;&gt;Adjustment",'7.  Persistence Report'!$H$27:$H$500,"2014")</f>
        <v>0</v>
      </c>
      <c r="U411" s="295">
        <f>SUMIFS('7.  Persistence Report'!U$27:U$500,'7.  Persistence Report'!$D$27:$D$500,$B411,'7.  Persistence Report'!$C$27:$C$500,"&lt;&gt;Pre-2011 Programs Completed in 2011",'7.  Persistence Report'!$J$27:$J$500,"&lt;&gt;Adjustment",'7.  Persistence Report'!$H$27:$H$500,"2014")</f>
        <v>0</v>
      </c>
      <c r="V411" s="295">
        <f>SUMIFS('7.  Persistence Report'!V$27:V$500,'7.  Persistence Report'!$D$27:$D$500,$B411,'7.  Persistence Report'!$C$27:$C$500,"&lt;&gt;Pre-2011 Programs Completed in 2011",'7.  Persistence Report'!$J$27:$J$500,"&lt;&gt;Adjustment",'7.  Persistence Report'!$H$27:$H$500,"2014")</f>
        <v>0</v>
      </c>
      <c r="W411" s="295">
        <f>SUMIFS('7.  Persistence Report'!W$27:W$500,'7.  Persistence Report'!$D$27:$D$500,$B411,'7.  Persistence Report'!$C$27:$C$500,"&lt;&gt;Pre-2011 Programs Completed in 2011",'7.  Persistence Report'!$J$27:$J$500,"&lt;&gt;Adjustment",'7.  Persistence Report'!$H$27:$H$500,"2014")</f>
        <v>0</v>
      </c>
      <c r="X411" s="295">
        <f>SUMIFS('7.  Persistence Report'!X$27:X$500,'7.  Persistence Report'!$D$27:$D$500,$B411,'7.  Persistence Report'!$C$27:$C$500,"&lt;&gt;Pre-2011 Programs Completed in 2011",'7.  Persistence Report'!$J$27:$J$500,"&lt;&gt;Adjustment",'7.  Persistence Report'!$H$27:$H$500,"2014")</f>
        <v>0</v>
      </c>
      <c r="Y411" s="469">
        <f>+Y282</f>
        <v>1</v>
      </c>
      <c r="Z411" s="469">
        <f t="shared" ref="Z411:AA411" si="182">+Z282</f>
        <v>0</v>
      </c>
      <c r="AA411" s="469">
        <f t="shared" si="182"/>
        <v>0</v>
      </c>
      <c r="AB411" s="410"/>
      <c r="AC411" s="410"/>
      <c r="AD411" s="410"/>
      <c r="AE411" s="410"/>
      <c r="AF411" s="410"/>
      <c r="AG411" s="410"/>
      <c r="AH411" s="410"/>
      <c r="AI411" s="410"/>
      <c r="AJ411" s="410"/>
      <c r="AK411" s="410"/>
      <c r="AL411" s="410"/>
      <c r="AM411" s="296">
        <f>SUM(Y411:AL411)</f>
        <v>1</v>
      </c>
    </row>
    <row r="412" spans="1:40" ht="15.5" outlineLevel="1">
      <c r="B412" s="294" t="s">
        <v>259</v>
      </c>
      <c r="C412" s="291" t="s">
        <v>163</v>
      </c>
      <c r="D412" s="295">
        <f>SUMIFS('7.  Persistence Report'!AT$27:AT$500,'7.  Persistence Report'!$D$27:$D$500,$B411,'7.  Persistence Report'!$C$27:$C$500,"&lt;&gt;Pre-2011 Programs Completed in 2011",'7.  Persistence Report'!$J$27:$J$500,"Adjustment",'7.  Persistence Report'!$H$27:$H$500,"2014")</f>
        <v>0</v>
      </c>
      <c r="E412" s="295">
        <f>SUMIFS('7.  Persistence Report'!AU$27:AU$500,'7.  Persistence Report'!$D$27:$D$500,$B411,'7.  Persistence Report'!$C$27:$C$500,"&lt;&gt;Pre-2011 Programs Completed in 2011",'7.  Persistence Report'!$J$27:$J$500,"Adjustment",'7.  Persistence Report'!$H$27:$H$500,"2014")</f>
        <v>0</v>
      </c>
      <c r="F412" s="295">
        <f>SUMIFS('7.  Persistence Report'!AV$27:AV$500,'7.  Persistence Report'!$D$27:$D$500,$B411,'7.  Persistence Report'!$C$27:$C$500,"&lt;&gt;Pre-2011 Programs Completed in 2011",'7.  Persistence Report'!$J$27:$J$500,"Adjustment",'7.  Persistence Report'!$H$27:$H$500,"2014")</f>
        <v>0</v>
      </c>
      <c r="G412" s="295">
        <f>SUMIFS('7.  Persistence Report'!AW$27:AW$500,'7.  Persistence Report'!$D$27:$D$500,$B411,'7.  Persistence Report'!$C$27:$C$500,"&lt;&gt;Pre-2011 Programs Completed in 2011",'7.  Persistence Report'!$J$27:$J$500,"Adjustment",'7.  Persistence Report'!$H$27:$H$500,"2014")</f>
        <v>0</v>
      </c>
      <c r="H412" s="295">
        <f>SUMIFS('7.  Persistence Report'!AX$27:AX$500,'7.  Persistence Report'!$D$27:$D$500,$B411,'7.  Persistence Report'!$C$27:$C$500,"&lt;&gt;Pre-2011 Programs Completed in 2011",'7.  Persistence Report'!$J$27:$J$500,"Adjustment",'7.  Persistence Report'!$H$27:$H$500,"2014")</f>
        <v>0</v>
      </c>
      <c r="I412" s="295">
        <f>SUMIFS('7.  Persistence Report'!AY$27:AY$500,'7.  Persistence Report'!$D$27:$D$500,$B411,'7.  Persistence Report'!$C$27:$C$500,"&lt;&gt;Pre-2011 Programs Completed in 2011",'7.  Persistence Report'!$J$27:$J$500,"Adjustment",'7.  Persistence Report'!$H$27:$H$500,"2014")</f>
        <v>0</v>
      </c>
      <c r="J412" s="295">
        <f>SUMIFS('7.  Persistence Report'!AZ$27:AZ$500,'7.  Persistence Report'!$D$27:$D$500,$B411,'7.  Persistence Report'!$C$27:$C$500,"&lt;&gt;Pre-2011 Programs Completed in 2011",'7.  Persistence Report'!$J$27:$J$500,"Adjustment",'7.  Persistence Report'!$H$27:$H$500,"2014")</f>
        <v>0</v>
      </c>
      <c r="K412" s="295">
        <f>SUMIFS('7.  Persistence Report'!BA$27:BA$500,'7.  Persistence Report'!$D$27:$D$500,$B411,'7.  Persistence Report'!$C$27:$C$500,"&lt;&gt;Pre-2011 Programs Completed in 2011",'7.  Persistence Report'!$J$27:$J$500,"Adjustment",'7.  Persistence Report'!$H$27:$H$500,"2014")</f>
        <v>0</v>
      </c>
      <c r="L412" s="295">
        <f>SUMIFS('7.  Persistence Report'!BB$27:BB$500,'7.  Persistence Report'!$D$27:$D$500,$B411,'7.  Persistence Report'!$C$27:$C$500,"&lt;&gt;Pre-2011 Programs Completed in 2011",'7.  Persistence Report'!$J$27:$J$500,"Adjustment",'7.  Persistence Report'!$H$27:$H$500,"2014")</f>
        <v>0</v>
      </c>
      <c r="M412" s="295">
        <f>SUMIFS('7.  Persistence Report'!BC$27:BC$500,'7.  Persistence Report'!$D$27:$D$500,$B411,'7.  Persistence Report'!$C$27:$C$500,"&lt;&gt;Pre-2011 Programs Completed in 2011",'7.  Persistence Report'!$J$27:$J$500,"Adjustment",'7.  Persistence Report'!$H$27:$H$500,"2014")</f>
        <v>0</v>
      </c>
      <c r="N412" s="467"/>
      <c r="O412" s="295">
        <f>SUMIFS('7.  Persistence Report'!O$27:O$500,'7.  Persistence Report'!$D$27:$D$500,$B411,'7.  Persistence Report'!$C$27:$C$500,"&lt;&gt;Pre-2011 Programs Completed in 2011",'7.  Persistence Report'!$J$27:$J$500,"Adjustment",'7.  Persistence Report'!$H$27:$H$500,"2014")</f>
        <v>0</v>
      </c>
      <c r="P412" s="295">
        <f>SUMIFS('7.  Persistence Report'!P$27:P$500,'7.  Persistence Report'!$D$27:$D$500,$B411,'7.  Persistence Report'!$C$27:$C$500,"&lt;&gt;Pre-2011 Programs Completed in 2011",'7.  Persistence Report'!$J$27:$J$500,"Adjustment",'7.  Persistence Report'!$H$27:$H$500,"2014")</f>
        <v>0</v>
      </c>
      <c r="Q412" s="295">
        <f>SUMIFS('7.  Persistence Report'!Q$27:Q$500,'7.  Persistence Report'!$D$27:$D$500,$B411,'7.  Persistence Report'!$C$27:$C$500,"&lt;&gt;Pre-2011 Programs Completed in 2011",'7.  Persistence Report'!$J$27:$J$500,"Adjustment",'7.  Persistence Report'!$H$27:$H$500,"2014")</f>
        <v>0</v>
      </c>
      <c r="R412" s="295">
        <f>SUMIFS('7.  Persistence Report'!R$27:R$500,'7.  Persistence Report'!$D$27:$D$500,$B411,'7.  Persistence Report'!$C$27:$C$500,"&lt;&gt;Pre-2011 Programs Completed in 2011",'7.  Persistence Report'!$J$27:$J$500,"Adjustment",'7.  Persistence Report'!$H$27:$H$500,"2014")</f>
        <v>0</v>
      </c>
      <c r="S412" s="295">
        <f>SUMIFS('7.  Persistence Report'!S$27:S$500,'7.  Persistence Report'!$D$27:$D$500,$B411,'7.  Persistence Report'!$C$27:$C$500,"&lt;&gt;Pre-2011 Programs Completed in 2011",'7.  Persistence Report'!$J$27:$J$500,"Adjustment",'7.  Persistence Report'!$H$27:$H$500,"2014")</f>
        <v>0</v>
      </c>
      <c r="T412" s="295">
        <f>SUMIFS('7.  Persistence Report'!T$27:T$500,'7.  Persistence Report'!$D$27:$D$500,$B411,'7.  Persistence Report'!$C$27:$C$500,"&lt;&gt;Pre-2011 Programs Completed in 2011",'7.  Persistence Report'!$J$27:$J$500,"Adjustment",'7.  Persistence Report'!$H$27:$H$500,"2014")</f>
        <v>0</v>
      </c>
      <c r="U412" s="295">
        <f>SUMIFS('7.  Persistence Report'!U$27:U$500,'7.  Persistence Report'!$D$27:$D$500,$B411,'7.  Persistence Report'!$C$27:$C$500,"&lt;&gt;Pre-2011 Programs Completed in 2011",'7.  Persistence Report'!$J$27:$J$500,"Adjustment",'7.  Persistence Report'!$H$27:$H$500,"2014")</f>
        <v>0</v>
      </c>
      <c r="V412" s="295">
        <f>SUMIFS('7.  Persistence Report'!V$27:V$500,'7.  Persistence Report'!$D$27:$D$500,$B411,'7.  Persistence Report'!$C$27:$C$500,"&lt;&gt;Pre-2011 Programs Completed in 2011",'7.  Persistence Report'!$J$27:$J$500,"Adjustment",'7.  Persistence Report'!$H$27:$H$500,"2014")</f>
        <v>0</v>
      </c>
      <c r="W412" s="295">
        <f>SUMIFS('7.  Persistence Report'!W$27:W$500,'7.  Persistence Report'!$D$27:$D$500,$B411,'7.  Persistence Report'!$C$27:$C$500,"&lt;&gt;Pre-2011 Programs Completed in 2011",'7.  Persistence Report'!$J$27:$J$500,"Adjustment",'7.  Persistence Report'!$H$27:$H$500,"2014")</f>
        <v>0</v>
      </c>
      <c r="X412" s="295">
        <f>SUMIFS('7.  Persistence Report'!X$27:X$500,'7.  Persistence Report'!$D$27:$D$500,$B411,'7.  Persistence Report'!$C$27:$C$500,"&lt;&gt;Pre-2011 Programs Completed in 2011",'7.  Persistence Report'!$J$27:$J$500,"Adjustment",'7.  Persistence Report'!$H$27:$H$500,"2014")</f>
        <v>0</v>
      </c>
      <c r="Y412" s="411">
        <f>Y411</f>
        <v>1</v>
      </c>
      <c r="Z412" s="411">
        <f>Z411</f>
        <v>0</v>
      </c>
      <c r="AA412" s="411">
        <f t="shared" ref="AA412:AL412" si="183">AA411</f>
        <v>0</v>
      </c>
      <c r="AB412" s="411">
        <f t="shared" si="183"/>
        <v>0</v>
      </c>
      <c r="AC412" s="411">
        <f t="shared" si="183"/>
        <v>0</v>
      </c>
      <c r="AD412" s="411">
        <f t="shared" si="183"/>
        <v>0</v>
      </c>
      <c r="AE412" s="411">
        <f t="shared" si="183"/>
        <v>0</v>
      </c>
      <c r="AF412" s="411">
        <f t="shared" si="183"/>
        <v>0</v>
      </c>
      <c r="AG412" s="411">
        <f t="shared" si="183"/>
        <v>0</v>
      </c>
      <c r="AH412" s="411">
        <f t="shared" si="183"/>
        <v>0</v>
      </c>
      <c r="AI412" s="411">
        <f t="shared" si="183"/>
        <v>0</v>
      </c>
      <c r="AJ412" s="411">
        <f t="shared" si="183"/>
        <v>0</v>
      </c>
      <c r="AK412" s="411">
        <f t="shared" si="183"/>
        <v>0</v>
      </c>
      <c r="AL412" s="411">
        <f t="shared" si="183"/>
        <v>0</v>
      </c>
      <c r="AM412" s="297"/>
    </row>
    <row r="413" spans="1:40" ht="15.5" outlineLevel="1">
      <c r="A413" s="510"/>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5" outlineLevel="1">
      <c r="A414" s="508">
        <v>3</v>
      </c>
      <c r="B414" s="294" t="s">
        <v>3</v>
      </c>
      <c r="C414" s="291" t="s">
        <v>25</v>
      </c>
      <c r="D414" s="295">
        <f>SUMIFS('7.  Persistence Report'!AT$27:AT$500,'7.  Persistence Report'!$D$27:$D$500,$B414,'7.  Persistence Report'!$C$27:$C$500,"&lt;&gt;Pre-2011 Programs Completed in 2011",'7.  Persistence Report'!$J$27:$J$500,"&lt;&gt;Adjustment",'7.  Persistence Report'!$H$27:$H$500,"2014")</f>
        <v>3010372.1260000002</v>
      </c>
      <c r="E414" s="295">
        <f>SUMIFS('7.  Persistence Report'!AU$27:AU$500,'7.  Persistence Report'!$D$27:$D$500,$B414,'7.  Persistence Report'!$C$27:$C$500,"&lt;&gt;Pre-2011 Programs Completed in 2011",'7.  Persistence Report'!$J$27:$J$500,"&lt;&gt;Adjustment",'7.  Persistence Report'!$H$27:$H$500,"2014")</f>
        <v>3010372.1260000002</v>
      </c>
      <c r="F414" s="295">
        <f>SUMIFS('7.  Persistence Report'!AV$27:AV$500,'7.  Persistence Report'!$D$27:$D$500,$B414,'7.  Persistence Report'!$C$27:$C$500,"&lt;&gt;Pre-2011 Programs Completed in 2011",'7.  Persistence Report'!$J$27:$J$500,"&lt;&gt;Adjustment",'7.  Persistence Report'!$H$27:$H$500,"2014")</f>
        <v>3010372.1260000002</v>
      </c>
      <c r="G414" s="295">
        <f>SUMIFS('7.  Persistence Report'!AW$27:AW$500,'7.  Persistence Report'!$D$27:$D$500,$B414,'7.  Persistence Report'!$C$27:$C$500,"&lt;&gt;Pre-2011 Programs Completed in 2011",'7.  Persistence Report'!$J$27:$J$500,"&lt;&gt;Adjustment",'7.  Persistence Report'!$H$27:$H$500,"2014")</f>
        <v>3010372.1260000002</v>
      </c>
      <c r="H414" s="295">
        <f>SUMIFS('7.  Persistence Report'!AX$27:AX$500,'7.  Persistence Report'!$D$27:$D$500,$B414,'7.  Persistence Report'!$C$27:$C$500,"&lt;&gt;Pre-2011 Programs Completed in 2011",'7.  Persistence Report'!$J$27:$J$500,"&lt;&gt;Adjustment",'7.  Persistence Report'!$H$27:$H$500,"2014")</f>
        <v>3010372.1260000002</v>
      </c>
      <c r="I414" s="295">
        <f>SUMIFS('7.  Persistence Report'!AY$27:AY$500,'7.  Persistence Report'!$D$27:$D$500,$B414,'7.  Persistence Report'!$C$27:$C$500,"&lt;&gt;Pre-2011 Programs Completed in 2011",'7.  Persistence Report'!$J$27:$J$500,"&lt;&gt;Adjustment",'7.  Persistence Report'!$H$27:$H$500,"2014")</f>
        <v>3010372.1260000002</v>
      </c>
      <c r="J414" s="295">
        <f>SUMIFS('7.  Persistence Report'!AZ$27:AZ$500,'7.  Persistence Report'!$D$27:$D$500,$B414,'7.  Persistence Report'!$C$27:$C$500,"&lt;&gt;Pre-2011 Programs Completed in 2011",'7.  Persistence Report'!$J$27:$J$500,"&lt;&gt;Adjustment",'7.  Persistence Report'!$H$27:$H$500,"2014")</f>
        <v>3010372.1260000002</v>
      </c>
      <c r="K414" s="295">
        <f>SUMIFS('7.  Persistence Report'!BA$27:BA$500,'7.  Persistence Report'!$D$27:$D$500,$B414,'7.  Persistence Report'!$C$27:$C$500,"&lt;&gt;Pre-2011 Programs Completed in 2011",'7.  Persistence Report'!$J$27:$J$500,"&lt;&gt;Adjustment",'7.  Persistence Report'!$H$27:$H$500,"2014")</f>
        <v>3010372.1260000002</v>
      </c>
      <c r="L414" s="295">
        <f>SUMIFS('7.  Persistence Report'!BB$27:BB$500,'7.  Persistence Report'!$D$27:$D$500,$B414,'7.  Persistence Report'!$C$27:$C$500,"&lt;&gt;Pre-2011 Programs Completed in 2011",'7.  Persistence Report'!$J$27:$J$500,"&lt;&gt;Adjustment",'7.  Persistence Report'!$H$27:$H$500,"2014")</f>
        <v>3010372.1260000002</v>
      </c>
      <c r="M414" s="295">
        <f>SUMIFS('7.  Persistence Report'!BC$27:BC$500,'7.  Persistence Report'!$D$27:$D$500,$B414,'7.  Persistence Report'!$C$27:$C$500,"&lt;&gt;Pre-2011 Programs Completed in 2011",'7.  Persistence Report'!$J$27:$J$500,"&lt;&gt;Adjustment",'7.  Persistence Report'!$H$27:$H$500,"2014")</f>
        <v>3010372.1260000002</v>
      </c>
      <c r="N414" s="291"/>
      <c r="O414" s="295">
        <f>SUMIFS('7.  Persistence Report'!O$27:O$500,'7.  Persistence Report'!$D$27:$D$500,$B414,'7.  Persistence Report'!$C$27:$C$500,"&lt;&gt;Pre-2011 Programs Completed in 2011",'7.  Persistence Report'!$J$27:$J$500,"&lt;&gt;Adjustment",'7.  Persistence Report'!$H$27:$H$500,"2014")</f>
        <v>1614.594478</v>
      </c>
      <c r="P414" s="295">
        <f>SUMIFS('7.  Persistence Report'!P$27:P$500,'7.  Persistence Report'!$D$27:$D$500,$B414,'7.  Persistence Report'!$C$27:$C$500,"&lt;&gt;Pre-2011 Programs Completed in 2011",'7.  Persistence Report'!$J$27:$J$500,"&lt;&gt;Adjustment",'7.  Persistence Report'!$H$27:$H$500,"2014")</f>
        <v>1614.594478</v>
      </c>
      <c r="Q414" s="295">
        <f>SUMIFS('7.  Persistence Report'!Q$27:Q$500,'7.  Persistence Report'!$D$27:$D$500,$B414,'7.  Persistence Report'!$C$27:$C$500,"&lt;&gt;Pre-2011 Programs Completed in 2011",'7.  Persistence Report'!$J$27:$J$500,"&lt;&gt;Adjustment",'7.  Persistence Report'!$H$27:$H$500,"2014")</f>
        <v>1614.594478</v>
      </c>
      <c r="R414" s="295">
        <f>SUMIFS('7.  Persistence Report'!R$27:R$500,'7.  Persistence Report'!$D$27:$D$500,$B414,'7.  Persistence Report'!$C$27:$C$500,"&lt;&gt;Pre-2011 Programs Completed in 2011",'7.  Persistence Report'!$J$27:$J$500,"&lt;&gt;Adjustment",'7.  Persistence Report'!$H$27:$H$500,"2014")</f>
        <v>1614.594478</v>
      </c>
      <c r="S414" s="295">
        <f>SUMIFS('7.  Persistence Report'!S$27:S$500,'7.  Persistence Report'!$D$27:$D$500,$B414,'7.  Persistence Report'!$C$27:$C$500,"&lt;&gt;Pre-2011 Programs Completed in 2011",'7.  Persistence Report'!$J$27:$J$500,"&lt;&gt;Adjustment",'7.  Persistence Report'!$H$27:$H$500,"2014")</f>
        <v>1614.594478</v>
      </c>
      <c r="T414" s="295">
        <f>SUMIFS('7.  Persistence Report'!T$27:T$500,'7.  Persistence Report'!$D$27:$D$500,$B414,'7.  Persistence Report'!$C$27:$C$500,"&lt;&gt;Pre-2011 Programs Completed in 2011",'7.  Persistence Report'!$J$27:$J$500,"&lt;&gt;Adjustment",'7.  Persistence Report'!$H$27:$H$500,"2014")</f>
        <v>1614.594478</v>
      </c>
      <c r="U414" s="295">
        <f>SUMIFS('7.  Persistence Report'!U$27:U$500,'7.  Persistence Report'!$D$27:$D$500,$B414,'7.  Persistence Report'!$C$27:$C$500,"&lt;&gt;Pre-2011 Programs Completed in 2011",'7.  Persistence Report'!$J$27:$J$500,"&lt;&gt;Adjustment",'7.  Persistence Report'!$H$27:$H$500,"2014")</f>
        <v>1614.594478</v>
      </c>
      <c r="V414" s="295">
        <f>SUMIFS('7.  Persistence Report'!V$27:V$500,'7.  Persistence Report'!$D$27:$D$500,$B414,'7.  Persistence Report'!$C$27:$C$500,"&lt;&gt;Pre-2011 Programs Completed in 2011",'7.  Persistence Report'!$J$27:$J$500,"&lt;&gt;Adjustment",'7.  Persistence Report'!$H$27:$H$500,"2014")</f>
        <v>1614.594478</v>
      </c>
      <c r="W414" s="295">
        <f>SUMIFS('7.  Persistence Report'!W$27:W$500,'7.  Persistence Report'!$D$27:$D$500,$B414,'7.  Persistence Report'!$C$27:$C$500,"&lt;&gt;Pre-2011 Programs Completed in 2011",'7.  Persistence Report'!$J$27:$J$500,"&lt;&gt;Adjustment",'7.  Persistence Report'!$H$27:$H$500,"2014")</f>
        <v>1614.594478</v>
      </c>
      <c r="X414" s="295">
        <f>SUMIFS('7.  Persistence Report'!X$27:X$500,'7.  Persistence Report'!$D$27:$D$500,$B414,'7.  Persistence Report'!$C$27:$C$500,"&lt;&gt;Pre-2011 Programs Completed in 2011",'7.  Persistence Report'!$J$27:$J$500,"&lt;&gt;Adjustment",'7.  Persistence Report'!$H$27:$H$500,"2014")</f>
        <v>1614.594478</v>
      </c>
      <c r="Y414" s="469">
        <f>+Y285</f>
        <v>1</v>
      </c>
      <c r="Z414" s="469">
        <f t="shared" ref="Z414:AA414" si="184">+Z285</f>
        <v>0</v>
      </c>
      <c r="AA414" s="469">
        <f t="shared" si="184"/>
        <v>0</v>
      </c>
      <c r="AB414" s="410"/>
      <c r="AC414" s="410"/>
      <c r="AD414" s="410"/>
      <c r="AE414" s="410"/>
      <c r="AF414" s="410"/>
      <c r="AG414" s="410"/>
      <c r="AH414" s="410"/>
      <c r="AI414" s="410"/>
      <c r="AJ414" s="410"/>
      <c r="AK414" s="410"/>
      <c r="AL414" s="410"/>
      <c r="AM414" s="296">
        <f>SUM(Y414:AL414)</f>
        <v>1</v>
      </c>
    </row>
    <row r="415" spans="1:40" ht="15.5" outlineLevel="1">
      <c r="B415" s="294" t="s">
        <v>259</v>
      </c>
      <c r="C415" s="291" t="s">
        <v>163</v>
      </c>
      <c r="D415" s="295">
        <f>SUMIFS('7.  Persistence Report'!AT$27:AT$500,'7.  Persistence Report'!$D$27:$D$500,$B414,'7.  Persistence Report'!$C$27:$C$500,"&lt;&gt;Pre-2011 Programs Completed in 2011",'7.  Persistence Report'!$J$27:$J$500,"Adjustment",'7.  Persistence Report'!$H$27:$H$500,"2014")</f>
        <v>0</v>
      </c>
      <c r="E415" s="295">
        <f>SUMIFS('7.  Persistence Report'!AU$27:AU$500,'7.  Persistence Report'!$D$27:$D$500,$B414,'7.  Persistence Report'!$C$27:$C$500,"&lt;&gt;Pre-2011 Programs Completed in 2011",'7.  Persistence Report'!$J$27:$J$500,"Adjustment",'7.  Persistence Report'!$H$27:$H$500,"2014")</f>
        <v>0</v>
      </c>
      <c r="F415" s="295">
        <f>SUMIFS('7.  Persistence Report'!AV$27:AV$500,'7.  Persistence Report'!$D$27:$D$500,$B414,'7.  Persistence Report'!$C$27:$C$500,"&lt;&gt;Pre-2011 Programs Completed in 2011",'7.  Persistence Report'!$J$27:$J$500,"Adjustment",'7.  Persistence Report'!$H$27:$H$500,"2014")</f>
        <v>0</v>
      </c>
      <c r="G415" s="295">
        <f>SUMIFS('7.  Persistence Report'!AW$27:AW$500,'7.  Persistence Report'!$D$27:$D$500,$B414,'7.  Persistence Report'!$C$27:$C$500,"&lt;&gt;Pre-2011 Programs Completed in 2011",'7.  Persistence Report'!$J$27:$J$500,"Adjustment",'7.  Persistence Report'!$H$27:$H$500,"2014")</f>
        <v>0</v>
      </c>
      <c r="H415" s="295">
        <f>SUMIFS('7.  Persistence Report'!AX$27:AX$500,'7.  Persistence Report'!$D$27:$D$500,$B414,'7.  Persistence Report'!$C$27:$C$500,"&lt;&gt;Pre-2011 Programs Completed in 2011",'7.  Persistence Report'!$J$27:$J$500,"Adjustment",'7.  Persistence Report'!$H$27:$H$500,"2014")</f>
        <v>0</v>
      </c>
      <c r="I415" s="295">
        <f>SUMIFS('7.  Persistence Report'!AY$27:AY$500,'7.  Persistence Report'!$D$27:$D$500,$B414,'7.  Persistence Report'!$C$27:$C$500,"&lt;&gt;Pre-2011 Programs Completed in 2011",'7.  Persistence Report'!$J$27:$J$500,"Adjustment",'7.  Persistence Report'!$H$27:$H$500,"2014")</f>
        <v>0</v>
      </c>
      <c r="J415" s="295">
        <f>SUMIFS('7.  Persistence Report'!AZ$27:AZ$500,'7.  Persistence Report'!$D$27:$D$500,$B414,'7.  Persistence Report'!$C$27:$C$500,"&lt;&gt;Pre-2011 Programs Completed in 2011",'7.  Persistence Report'!$J$27:$J$500,"Adjustment",'7.  Persistence Report'!$H$27:$H$500,"2014")</f>
        <v>0</v>
      </c>
      <c r="K415" s="295">
        <f>SUMIFS('7.  Persistence Report'!BA$27:BA$500,'7.  Persistence Report'!$D$27:$D$500,$B414,'7.  Persistence Report'!$C$27:$C$500,"&lt;&gt;Pre-2011 Programs Completed in 2011",'7.  Persistence Report'!$J$27:$J$500,"Adjustment",'7.  Persistence Report'!$H$27:$H$500,"2014")</f>
        <v>0</v>
      </c>
      <c r="L415" s="295">
        <f>SUMIFS('7.  Persistence Report'!BB$27:BB$500,'7.  Persistence Report'!$D$27:$D$500,$B414,'7.  Persistence Report'!$C$27:$C$500,"&lt;&gt;Pre-2011 Programs Completed in 2011",'7.  Persistence Report'!$J$27:$J$500,"Adjustment",'7.  Persistence Report'!$H$27:$H$500,"2014")</f>
        <v>0</v>
      </c>
      <c r="M415" s="295">
        <f>SUMIFS('7.  Persistence Report'!BC$27:BC$500,'7.  Persistence Report'!$D$27:$D$500,$B414,'7.  Persistence Report'!$C$27:$C$500,"&lt;&gt;Pre-2011 Programs Completed in 2011",'7.  Persistence Report'!$J$27:$J$500,"Adjustment",'7.  Persistence Report'!$H$27:$H$500,"2014")</f>
        <v>0</v>
      </c>
      <c r="N415" s="467"/>
      <c r="O415" s="295">
        <f>SUMIFS('7.  Persistence Report'!O$27:O$500,'7.  Persistence Report'!$D$27:$D$500,$B414,'7.  Persistence Report'!$C$27:$C$500,"&lt;&gt;Pre-2011 Programs Completed in 2011",'7.  Persistence Report'!$J$27:$J$500,"Adjustment",'7.  Persistence Report'!$H$27:$H$500,"2014")</f>
        <v>0</v>
      </c>
      <c r="P415" s="295">
        <f>SUMIFS('7.  Persistence Report'!P$27:P$500,'7.  Persistence Report'!$D$27:$D$500,$B414,'7.  Persistence Report'!$C$27:$C$500,"&lt;&gt;Pre-2011 Programs Completed in 2011",'7.  Persistence Report'!$J$27:$J$500,"Adjustment",'7.  Persistence Report'!$H$27:$H$500,"2014")</f>
        <v>0</v>
      </c>
      <c r="Q415" s="295">
        <f>SUMIFS('7.  Persistence Report'!Q$27:Q$500,'7.  Persistence Report'!$D$27:$D$500,$B414,'7.  Persistence Report'!$C$27:$C$500,"&lt;&gt;Pre-2011 Programs Completed in 2011",'7.  Persistence Report'!$J$27:$J$500,"Adjustment",'7.  Persistence Report'!$H$27:$H$500,"2014")</f>
        <v>0</v>
      </c>
      <c r="R415" s="295">
        <f>SUMIFS('7.  Persistence Report'!R$27:R$500,'7.  Persistence Report'!$D$27:$D$500,$B414,'7.  Persistence Report'!$C$27:$C$500,"&lt;&gt;Pre-2011 Programs Completed in 2011",'7.  Persistence Report'!$J$27:$J$500,"Adjustment",'7.  Persistence Report'!$H$27:$H$500,"2014")</f>
        <v>0</v>
      </c>
      <c r="S415" s="295">
        <f>SUMIFS('7.  Persistence Report'!S$27:S$500,'7.  Persistence Report'!$D$27:$D$500,$B414,'7.  Persistence Report'!$C$27:$C$500,"&lt;&gt;Pre-2011 Programs Completed in 2011",'7.  Persistence Report'!$J$27:$J$500,"Adjustment",'7.  Persistence Report'!$H$27:$H$500,"2014")</f>
        <v>0</v>
      </c>
      <c r="T415" s="295">
        <f>SUMIFS('7.  Persistence Report'!T$27:T$500,'7.  Persistence Report'!$D$27:$D$500,$B414,'7.  Persistence Report'!$C$27:$C$500,"&lt;&gt;Pre-2011 Programs Completed in 2011",'7.  Persistence Report'!$J$27:$J$500,"Adjustment",'7.  Persistence Report'!$H$27:$H$500,"2014")</f>
        <v>0</v>
      </c>
      <c r="U415" s="295">
        <f>SUMIFS('7.  Persistence Report'!U$27:U$500,'7.  Persistence Report'!$D$27:$D$500,$B414,'7.  Persistence Report'!$C$27:$C$500,"&lt;&gt;Pre-2011 Programs Completed in 2011",'7.  Persistence Report'!$J$27:$J$500,"Adjustment",'7.  Persistence Report'!$H$27:$H$500,"2014")</f>
        <v>0</v>
      </c>
      <c r="V415" s="295">
        <f>SUMIFS('7.  Persistence Report'!V$27:V$500,'7.  Persistence Report'!$D$27:$D$500,$B414,'7.  Persistence Report'!$C$27:$C$500,"&lt;&gt;Pre-2011 Programs Completed in 2011",'7.  Persistence Report'!$J$27:$J$500,"Adjustment",'7.  Persistence Report'!$H$27:$H$500,"2014")</f>
        <v>0</v>
      </c>
      <c r="W415" s="295">
        <f>SUMIFS('7.  Persistence Report'!W$27:W$500,'7.  Persistence Report'!$D$27:$D$500,$B414,'7.  Persistence Report'!$C$27:$C$500,"&lt;&gt;Pre-2011 Programs Completed in 2011",'7.  Persistence Report'!$J$27:$J$500,"Adjustment",'7.  Persistence Report'!$H$27:$H$500,"2014")</f>
        <v>0</v>
      </c>
      <c r="X415" s="295">
        <f>SUMIFS('7.  Persistence Report'!X$27:X$500,'7.  Persistence Report'!$D$27:$D$500,$B414,'7.  Persistence Report'!$C$27:$C$500,"&lt;&gt;Pre-2011 Programs Completed in 2011",'7.  Persistence Report'!$J$27:$J$500,"Adjustment",'7.  Persistence Report'!$H$27:$H$500,"2014")</f>
        <v>0</v>
      </c>
      <c r="Y415" s="411">
        <f>Y414</f>
        <v>1</v>
      </c>
      <c r="Z415" s="411">
        <f>Z414</f>
        <v>0</v>
      </c>
      <c r="AA415" s="411">
        <f t="shared" ref="AA415:AL415" si="185">AA414</f>
        <v>0</v>
      </c>
      <c r="AB415" s="411">
        <f t="shared" si="185"/>
        <v>0</v>
      </c>
      <c r="AC415" s="411">
        <f t="shared" si="185"/>
        <v>0</v>
      </c>
      <c r="AD415" s="411">
        <f t="shared" si="185"/>
        <v>0</v>
      </c>
      <c r="AE415" s="411">
        <f t="shared" si="185"/>
        <v>0</v>
      </c>
      <c r="AF415" s="411">
        <f t="shared" si="185"/>
        <v>0</v>
      </c>
      <c r="AG415" s="411">
        <f t="shared" si="185"/>
        <v>0</v>
      </c>
      <c r="AH415" s="411">
        <f t="shared" si="185"/>
        <v>0</v>
      </c>
      <c r="AI415" s="411">
        <f t="shared" si="185"/>
        <v>0</v>
      </c>
      <c r="AJ415" s="411">
        <f t="shared" si="185"/>
        <v>0</v>
      </c>
      <c r="AK415" s="411">
        <f t="shared" si="185"/>
        <v>0</v>
      </c>
      <c r="AL415" s="411">
        <f t="shared" si="185"/>
        <v>0</v>
      </c>
      <c r="AM415" s="297"/>
    </row>
    <row r="416" spans="1:40" ht="15.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5" outlineLevel="1">
      <c r="A417" s="508">
        <v>4</v>
      </c>
      <c r="B417" s="294" t="s">
        <v>4</v>
      </c>
      <c r="C417" s="291" t="s">
        <v>25</v>
      </c>
      <c r="D417" s="295">
        <f>SUMIFS('7.  Persistence Report'!AT$27:AT$500,'7.  Persistence Report'!$D$27:$D$500,$B417,'7.  Persistence Report'!$C$27:$C$500,"&lt;&gt;Pre-2011 Programs Completed in 2011",'7.  Persistence Report'!$J$27:$J$500,"&lt;&gt;Adjustment",'7.  Persistence Report'!$H$27:$H$500,"2014")</f>
        <v>1868340.8729999999</v>
      </c>
      <c r="E417" s="295">
        <f>SUMIFS('7.  Persistence Report'!AU$27:AU$500,'7.  Persistence Report'!$D$27:$D$500,$B417,'7.  Persistence Report'!$C$27:$C$500,"&lt;&gt;Pre-2011 Programs Completed in 2011",'7.  Persistence Report'!$J$27:$J$500,"&lt;&gt;Adjustment",'7.  Persistence Report'!$H$27:$H$500,"2014")</f>
        <v>1741455.209</v>
      </c>
      <c r="F417" s="295">
        <f>SUMIFS('7.  Persistence Report'!AV$27:AV$500,'7.  Persistence Report'!$D$27:$D$500,$B417,'7.  Persistence Report'!$C$27:$C$500,"&lt;&gt;Pre-2011 Programs Completed in 2011",'7.  Persistence Report'!$J$27:$J$500,"&lt;&gt;Adjustment",'7.  Persistence Report'!$H$27:$H$500,"2014")</f>
        <v>1680423.6780000001</v>
      </c>
      <c r="G417" s="295">
        <f>SUMIFS('7.  Persistence Report'!AW$27:AW$500,'7.  Persistence Report'!$D$27:$D$500,$B417,'7.  Persistence Report'!$C$27:$C$500,"&lt;&gt;Pre-2011 Programs Completed in 2011",'7.  Persistence Report'!$J$27:$J$500,"&lt;&gt;Adjustment",'7.  Persistence Report'!$H$27:$H$500,"2014")</f>
        <v>1680423.6780000001</v>
      </c>
      <c r="H417" s="295">
        <f>SUMIFS('7.  Persistence Report'!AX$27:AX$500,'7.  Persistence Report'!$D$27:$D$500,$B417,'7.  Persistence Report'!$C$27:$C$500,"&lt;&gt;Pre-2011 Programs Completed in 2011",'7.  Persistence Report'!$J$27:$J$500,"&lt;&gt;Adjustment",'7.  Persistence Report'!$H$27:$H$500,"2014")</f>
        <v>1680423.6780000001</v>
      </c>
      <c r="I417" s="295">
        <f>SUMIFS('7.  Persistence Report'!AY$27:AY$500,'7.  Persistence Report'!$D$27:$D$500,$B417,'7.  Persistence Report'!$C$27:$C$500,"&lt;&gt;Pre-2011 Programs Completed in 2011",'7.  Persistence Report'!$J$27:$J$500,"&lt;&gt;Adjustment",'7.  Persistence Report'!$H$27:$H$500,"2014")</f>
        <v>1680423.6780000001</v>
      </c>
      <c r="J417" s="295">
        <f>SUMIFS('7.  Persistence Report'!AZ$27:AZ$500,'7.  Persistence Report'!$D$27:$D$500,$B417,'7.  Persistence Report'!$C$27:$C$500,"&lt;&gt;Pre-2011 Programs Completed in 2011",'7.  Persistence Report'!$J$27:$J$500,"&lt;&gt;Adjustment",'7.  Persistence Report'!$H$27:$H$500,"2014")</f>
        <v>1680423.6780000001</v>
      </c>
      <c r="K417" s="295">
        <f>SUMIFS('7.  Persistence Report'!BA$27:BA$500,'7.  Persistence Report'!$D$27:$D$500,$B417,'7.  Persistence Report'!$C$27:$C$500,"&lt;&gt;Pre-2011 Programs Completed in 2011",'7.  Persistence Report'!$J$27:$J$500,"&lt;&gt;Adjustment",'7.  Persistence Report'!$H$27:$H$500,"2014")</f>
        <v>1677432.0149999999</v>
      </c>
      <c r="L417" s="295">
        <f>SUMIFS('7.  Persistence Report'!BB$27:BB$500,'7.  Persistence Report'!$D$27:$D$500,$B417,'7.  Persistence Report'!$C$27:$C$500,"&lt;&gt;Pre-2011 Programs Completed in 2011",'7.  Persistence Report'!$J$27:$J$500,"&lt;&gt;Adjustment",'7.  Persistence Report'!$H$27:$H$500,"2014")</f>
        <v>1677432.0149999999</v>
      </c>
      <c r="M417" s="295">
        <f>SUMIFS('7.  Persistence Report'!BC$27:BC$500,'7.  Persistence Report'!$D$27:$D$500,$B417,'7.  Persistence Report'!$C$27:$C$500,"&lt;&gt;Pre-2011 Programs Completed in 2011",'7.  Persistence Report'!$J$27:$J$500,"&lt;&gt;Adjustment",'7.  Persistence Report'!$H$27:$H$500,"2014")</f>
        <v>1459980.321</v>
      </c>
      <c r="N417" s="291"/>
      <c r="O417" s="295">
        <f>SUMIFS('7.  Persistence Report'!O$27:O$500,'7.  Persistence Report'!$D$27:$D$500,$B417,'7.  Persistence Report'!$C$27:$C$500,"&lt;&gt;Pre-2011 Programs Completed in 2011",'7.  Persistence Report'!$J$27:$J$500,"&lt;&gt;Adjustment",'7.  Persistence Report'!$H$27:$H$500,"2014")</f>
        <v>136.69090850000001</v>
      </c>
      <c r="P417" s="295">
        <f>SUMIFS('7.  Persistence Report'!P$27:P$500,'7.  Persistence Report'!$D$27:$D$500,$B417,'7.  Persistence Report'!$C$27:$C$500,"&lt;&gt;Pre-2011 Programs Completed in 2011",'7.  Persistence Report'!$J$27:$J$500,"&lt;&gt;Adjustment",'7.  Persistence Report'!$H$27:$H$500,"2014")</f>
        <v>128.72536919999999</v>
      </c>
      <c r="Q417" s="295">
        <f>SUMIFS('7.  Persistence Report'!Q$27:Q$500,'7.  Persistence Report'!$D$27:$D$500,$B417,'7.  Persistence Report'!$C$27:$C$500,"&lt;&gt;Pre-2011 Programs Completed in 2011",'7.  Persistence Report'!$J$27:$J$500,"&lt;&gt;Adjustment",'7.  Persistence Report'!$H$27:$H$500,"2014")</f>
        <v>124.8939745</v>
      </c>
      <c r="R417" s="295">
        <f>SUMIFS('7.  Persistence Report'!R$27:R$500,'7.  Persistence Report'!$D$27:$D$500,$B417,'7.  Persistence Report'!$C$27:$C$500,"&lt;&gt;Pre-2011 Programs Completed in 2011",'7.  Persistence Report'!$J$27:$J$500,"&lt;&gt;Adjustment",'7.  Persistence Report'!$H$27:$H$500,"2014")</f>
        <v>124.8939745</v>
      </c>
      <c r="S417" s="295">
        <f>SUMIFS('7.  Persistence Report'!S$27:S$500,'7.  Persistence Report'!$D$27:$D$500,$B417,'7.  Persistence Report'!$C$27:$C$500,"&lt;&gt;Pre-2011 Programs Completed in 2011",'7.  Persistence Report'!$J$27:$J$500,"&lt;&gt;Adjustment",'7.  Persistence Report'!$H$27:$H$500,"2014")</f>
        <v>124.8939745</v>
      </c>
      <c r="T417" s="295">
        <f>SUMIFS('7.  Persistence Report'!T$27:T$500,'7.  Persistence Report'!$D$27:$D$500,$B417,'7.  Persistence Report'!$C$27:$C$500,"&lt;&gt;Pre-2011 Programs Completed in 2011",'7.  Persistence Report'!$J$27:$J$500,"&lt;&gt;Adjustment",'7.  Persistence Report'!$H$27:$H$500,"2014")</f>
        <v>124.8939745</v>
      </c>
      <c r="U417" s="295">
        <f>SUMIFS('7.  Persistence Report'!U$27:U$500,'7.  Persistence Report'!$D$27:$D$500,$B417,'7.  Persistence Report'!$C$27:$C$500,"&lt;&gt;Pre-2011 Programs Completed in 2011",'7.  Persistence Report'!$J$27:$J$500,"&lt;&gt;Adjustment",'7.  Persistence Report'!$H$27:$H$500,"2014")</f>
        <v>124.8939745</v>
      </c>
      <c r="V417" s="295">
        <f>SUMIFS('7.  Persistence Report'!V$27:V$500,'7.  Persistence Report'!$D$27:$D$500,$B417,'7.  Persistence Report'!$C$27:$C$500,"&lt;&gt;Pre-2011 Programs Completed in 2011",'7.  Persistence Report'!$J$27:$J$500,"&lt;&gt;Adjustment",'7.  Persistence Report'!$H$27:$H$500,"2014")</f>
        <v>124.5524605</v>
      </c>
      <c r="W417" s="295">
        <f>SUMIFS('7.  Persistence Report'!W$27:W$500,'7.  Persistence Report'!$D$27:$D$500,$B417,'7.  Persistence Report'!$C$27:$C$500,"&lt;&gt;Pre-2011 Programs Completed in 2011",'7.  Persistence Report'!$J$27:$J$500,"&lt;&gt;Adjustment",'7.  Persistence Report'!$H$27:$H$500,"2014")</f>
        <v>124.5524605</v>
      </c>
      <c r="X417" s="295">
        <f>SUMIFS('7.  Persistence Report'!X$27:X$500,'7.  Persistence Report'!$D$27:$D$500,$B417,'7.  Persistence Report'!$C$27:$C$500,"&lt;&gt;Pre-2011 Programs Completed in 2011",'7.  Persistence Report'!$J$27:$J$500,"&lt;&gt;Adjustment",'7.  Persistence Report'!$H$27:$H$500,"2014")</f>
        <v>110.9014305</v>
      </c>
      <c r="Y417" s="469">
        <f>+Y288</f>
        <v>1</v>
      </c>
      <c r="Z417" s="469">
        <f t="shared" ref="Z417:AA417" si="186">+Z288</f>
        <v>0</v>
      </c>
      <c r="AA417" s="469">
        <f t="shared" si="186"/>
        <v>0</v>
      </c>
      <c r="AB417" s="410"/>
      <c r="AC417" s="410"/>
      <c r="AD417" s="410"/>
      <c r="AE417" s="410"/>
      <c r="AF417" s="410"/>
      <c r="AG417" s="410"/>
      <c r="AH417" s="410"/>
      <c r="AI417" s="410"/>
      <c r="AJ417" s="410"/>
      <c r="AK417" s="410"/>
      <c r="AL417" s="410"/>
      <c r="AM417" s="296">
        <f>SUM(Y417:AL417)</f>
        <v>1</v>
      </c>
    </row>
    <row r="418" spans="1:39" ht="15.5" outlineLevel="1">
      <c r="B418" s="294" t="s">
        <v>259</v>
      </c>
      <c r="C418" s="291" t="s">
        <v>163</v>
      </c>
      <c r="D418" s="295">
        <f>SUMIFS('7.  Persistence Report'!AT$27:AT$500,'7.  Persistence Report'!$D$27:$D$500,$B417,'7.  Persistence Report'!$C$27:$C$500,"&lt;&gt;Pre-2011 Programs Completed in 2011",'7.  Persistence Report'!$J$27:$J$500,"Adjustment",'7.  Persistence Report'!$H$27:$H$500,"2014")</f>
        <v>0</v>
      </c>
      <c r="E418" s="295">
        <f>SUMIFS('7.  Persistence Report'!AU$27:AU$500,'7.  Persistence Report'!$D$27:$D$500,$B417,'7.  Persistence Report'!$C$27:$C$500,"&lt;&gt;Pre-2011 Programs Completed in 2011",'7.  Persistence Report'!$J$27:$J$500,"Adjustment",'7.  Persistence Report'!$H$27:$H$500,"2014")</f>
        <v>0</v>
      </c>
      <c r="F418" s="295">
        <f>SUMIFS('7.  Persistence Report'!AV$27:AV$500,'7.  Persistence Report'!$D$27:$D$500,$B417,'7.  Persistence Report'!$C$27:$C$500,"&lt;&gt;Pre-2011 Programs Completed in 2011",'7.  Persistence Report'!$J$27:$J$500,"Adjustment",'7.  Persistence Report'!$H$27:$H$500,"2014")</f>
        <v>0</v>
      </c>
      <c r="G418" s="295">
        <f>SUMIFS('7.  Persistence Report'!AW$27:AW$500,'7.  Persistence Report'!$D$27:$D$500,$B417,'7.  Persistence Report'!$C$27:$C$500,"&lt;&gt;Pre-2011 Programs Completed in 2011",'7.  Persistence Report'!$J$27:$J$500,"Adjustment",'7.  Persistence Report'!$H$27:$H$500,"2014")</f>
        <v>0</v>
      </c>
      <c r="H418" s="295">
        <f>SUMIFS('7.  Persistence Report'!AX$27:AX$500,'7.  Persistence Report'!$D$27:$D$500,$B417,'7.  Persistence Report'!$C$27:$C$500,"&lt;&gt;Pre-2011 Programs Completed in 2011",'7.  Persistence Report'!$J$27:$J$500,"Adjustment",'7.  Persistence Report'!$H$27:$H$500,"2014")</f>
        <v>0</v>
      </c>
      <c r="I418" s="295">
        <f>SUMIFS('7.  Persistence Report'!AY$27:AY$500,'7.  Persistence Report'!$D$27:$D$500,$B417,'7.  Persistence Report'!$C$27:$C$500,"&lt;&gt;Pre-2011 Programs Completed in 2011",'7.  Persistence Report'!$J$27:$J$500,"Adjustment",'7.  Persistence Report'!$H$27:$H$500,"2014")</f>
        <v>0</v>
      </c>
      <c r="J418" s="295">
        <f>SUMIFS('7.  Persistence Report'!AZ$27:AZ$500,'7.  Persistence Report'!$D$27:$D$500,$B417,'7.  Persistence Report'!$C$27:$C$500,"&lt;&gt;Pre-2011 Programs Completed in 2011",'7.  Persistence Report'!$J$27:$J$500,"Adjustment",'7.  Persistence Report'!$H$27:$H$500,"2014")</f>
        <v>0</v>
      </c>
      <c r="K418" s="295">
        <f>SUMIFS('7.  Persistence Report'!BA$27:BA$500,'7.  Persistence Report'!$D$27:$D$500,$B417,'7.  Persistence Report'!$C$27:$C$500,"&lt;&gt;Pre-2011 Programs Completed in 2011",'7.  Persistence Report'!$J$27:$J$500,"Adjustment",'7.  Persistence Report'!$H$27:$H$500,"2014")</f>
        <v>0</v>
      </c>
      <c r="L418" s="295">
        <f>SUMIFS('7.  Persistence Report'!BB$27:BB$500,'7.  Persistence Report'!$D$27:$D$500,$B417,'7.  Persistence Report'!$C$27:$C$500,"&lt;&gt;Pre-2011 Programs Completed in 2011",'7.  Persistence Report'!$J$27:$J$500,"Adjustment",'7.  Persistence Report'!$H$27:$H$500,"2014")</f>
        <v>0</v>
      </c>
      <c r="M418" s="295">
        <f>SUMIFS('7.  Persistence Report'!BC$27:BC$500,'7.  Persistence Report'!$D$27:$D$500,$B417,'7.  Persistence Report'!$C$27:$C$500,"&lt;&gt;Pre-2011 Programs Completed in 2011",'7.  Persistence Report'!$J$27:$J$500,"Adjustment",'7.  Persistence Report'!$H$27:$H$500,"2014")</f>
        <v>0</v>
      </c>
      <c r="N418" s="467"/>
      <c r="O418" s="295">
        <f>SUMIFS('7.  Persistence Report'!O$27:O$500,'7.  Persistence Report'!$D$27:$D$500,$B417,'7.  Persistence Report'!$C$27:$C$500,"&lt;&gt;Pre-2011 Programs Completed in 2011",'7.  Persistence Report'!$J$27:$J$500,"Adjustment",'7.  Persistence Report'!$H$27:$H$500,"2014")</f>
        <v>0</v>
      </c>
      <c r="P418" s="295">
        <f>SUMIFS('7.  Persistence Report'!P$27:P$500,'7.  Persistence Report'!$D$27:$D$500,$B417,'7.  Persistence Report'!$C$27:$C$500,"&lt;&gt;Pre-2011 Programs Completed in 2011",'7.  Persistence Report'!$J$27:$J$500,"Adjustment",'7.  Persistence Report'!$H$27:$H$500,"2014")</f>
        <v>0</v>
      </c>
      <c r="Q418" s="295">
        <f>SUMIFS('7.  Persistence Report'!Q$27:Q$500,'7.  Persistence Report'!$D$27:$D$500,$B417,'7.  Persistence Report'!$C$27:$C$500,"&lt;&gt;Pre-2011 Programs Completed in 2011",'7.  Persistence Report'!$J$27:$J$500,"Adjustment",'7.  Persistence Report'!$H$27:$H$500,"2014")</f>
        <v>0</v>
      </c>
      <c r="R418" s="295">
        <f>SUMIFS('7.  Persistence Report'!R$27:R$500,'7.  Persistence Report'!$D$27:$D$500,$B417,'7.  Persistence Report'!$C$27:$C$500,"&lt;&gt;Pre-2011 Programs Completed in 2011",'7.  Persistence Report'!$J$27:$J$500,"Adjustment",'7.  Persistence Report'!$H$27:$H$500,"2014")</f>
        <v>0</v>
      </c>
      <c r="S418" s="295">
        <f>SUMIFS('7.  Persistence Report'!S$27:S$500,'7.  Persistence Report'!$D$27:$D$500,$B417,'7.  Persistence Report'!$C$27:$C$500,"&lt;&gt;Pre-2011 Programs Completed in 2011",'7.  Persistence Report'!$J$27:$J$500,"Adjustment",'7.  Persistence Report'!$H$27:$H$500,"2014")</f>
        <v>0</v>
      </c>
      <c r="T418" s="295">
        <f>SUMIFS('7.  Persistence Report'!T$27:T$500,'7.  Persistence Report'!$D$27:$D$500,$B417,'7.  Persistence Report'!$C$27:$C$500,"&lt;&gt;Pre-2011 Programs Completed in 2011",'7.  Persistence Report'!$J$27:$J$500,"Adjustment",'7.  Persistence Report'!$H$27:$H$500,"2014")</f>
        <v>0</v>
      </c>
      <c r="U418" s="295">
        <f>SUMIFS('7.  Persistence Report'!U$27:U$500,'7.  Persistence Report'!$D$27:$D$500,$B417,'7.  Persistence Report'!$C$27:$C$500,"&lt;&gt;Pre-2011 Programs Completed in 2011",'7.  Persistence Report'!$J$27:$J$500,"Adjustment",'7.  Persistence Report'!$H$27:$H$500,"2014")</f>
        <v>0</v>
      </c>
      <c r="V418" s="295">
        <f>SUMIFS('7.  Persistence Report'!V$27:V$500,'7.  Persistence Report'!$D$27:$D$500,$B417,'7.  Persistence Report'!$C$27:$C$500,"&lt;&gt;Pre-2011 Programs Completed in 2011",'7.  Persistence Report'!$J$27:$J$500,"Adjustment",'7.  Persistence Report'!$H$27:$H$500,"2014")</f>
        <v>0</v>
      </c>
      <c r="W418" s="295">
        <f>SUMIFS('7.  Persistence Report'!W$27:W$500,'7.  Persistence Report'!$D$27:$D$500,$B417,'7.  Persistence Report'!$C$27:$C$500,"&lt;&gt;Pre-2011 Programs Completed in 2011",'7.  Persistence Report'!$J$27:$J$500,"Adjustment",'7.  Persistence Report'!$H$27:$H$500,"2014")</f>
        <v>0</v>
      </c>
      <c r="X418" s="295">
        <f>SUMIFS('7.  Persistence Report'!X$27:X$500,'7.  Persistence Report'!$D$27:$D$500,$B417,'7.  Persistence Report'!$C$27:$C$500,"&lt;&gt;Pre-2011 Programs Completed in 2011",'7.  Persistence Report'!$J$27:$J$500,"Adjustment",'7.  Persistence Report'!$H$27:$H$500,"2014")</f>
        <v>0</v>
      </c>
      <c r="Y418" s="411">
        <f>Y417</f>
        <v>1</v>
      </c>
      <c r="Z418" s="411">
        <f>Z417</f>
        <v>0</v>
      </c>
      <c r="AA418" s="411">
        <f t="shared" ref="AA418:AL418" si="187">AA417</f>
        <v>0</v>
      </c>
      <c r="AB418" s="411">
        <f t="shared" si="187"/>
        <v>0</v>
      </c>
      <c r="AC418" s="411">
        <f t="shared" si="187"/>
        <v>0</v>
      </c>
      <c r="AD418" s="411">
        <f t="shared" si="187"/>
        <v>0</v>
      </c>
      <c r="AE418" s="411">
        <f t="shared" si="187"/>
        <v>0</v>
      </c>
      <c r="AF418" s="411">
        <f t="shared" si="187"/>
        <v>0</v>
      </c>
      <c r="AG418" s="411">
        <f t="shared" si="187"/>
        <v>0</v>
      </c>
      <c r="AH418" s="411">
        <f t="shared" si="187"/>
        <v>0</v>
      </c>
      <c r="AI418" s="411">
        <f t="shared" si="187"/>
        <v>0</v>
      </c>
      <c r="AJ418" s="411">
        <f t="shared" si="187"/>
        <v>0</v>
      </c>
      <c r="AK418" s="411">
        <f t="shared" si="187"/>
        <v>0</v>
      </c>
      <c r="AL418" s="411">
        <f t="shared" si="187"/>
        <v>0</v>
      </c>
      <c r="AM418" s="297"/>
    </row>
    <row r="419" spans="1:39" ht="15.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5" outlineLevel="1">
      <c r="A420" s="508">
        <v>5</v>
      </c>
      <c r="B420" s="294" t="s">
        <v>5</v>
      </c>
      <c r="C420" s="291" t="s">
        <v>25</v>
      </c>
      <c r="D420" s="295">
        <f>SUMIFS('7.  Persistence Report'!AT$27:AT$500,'7.  Persistence Report'!$D$27:$D$500,$B420,'7.  Persistence Report'!$C$27:$C$500,"&lt;&gt;Pre-2011 Programs Completed in 2011",'7.  Persistence Report'!$J$27:$J$500,"&lt;&gt;Adjustment",'7.  Persistence Report'!$H$27:$H$500,"2014")</f>
        <v>6876881.5120000001</v>
      </c>
      <c r="E420" s="295">
        <f>SUMIFS('7.  Persistence Report'!AU$27:AU$500,'7.  Persistence Report'!$D$27:$D$500,$B420,'7.  Persistence Report'!$C$27:$C$500,"&lt;&gt;Pre-2011 Programs Completed in 2011",'7.  Persistence Report'!$J$27:$J$500,"&lt;&gt;Adjustment",'7.  Persistence Report'!$H$27:$H$500,"2014")</f>
        <v>5965622.0690000001</v>
      </c>
      <c r="F420" s="295">
        <f>SUMIFS('7.  Persistence Report'!AV$27:AV$500,'7.  Persistence Report'!$D$27:$D$500,$B420,'7.  Persistence Report'!$C$27:$C$500,"&lt;&gt;Pre-2011 Programs Completed in 2011",'7.  Persistence Report'!$J$27:$J$500,"&lt;&gt;Adjustment",'7.  Persistence Report'!$H$27:$H$500,"2014")</f>
        <v>5490724.1030000001</v>
      </c>
      <c r="G420" s="295">
        <f>SUMIFS('7.  Persistence Report'!AW$27:AW$500,'7.  Persistence Report'!$D$27:$D$500,$B420,'7.  Persistence Report'!$C$27:$C$500,"&lt;&gt;Pre-2011 Programs Completed in 2011",'7.  Persistence Report'!$J$27:$J$500,"&lt;&gt;Adjustment",'7.  Persistence Report'!$H$27:$H$500,"2014")</f>
        <v>5490724.1030000001</v>
      </c>
      <c r="H420" s="295">
        <f>SUMIFS('7.  Persistence Report'!AX$27:AX$500,'7.  Persistence Report'!$D$27:$D$500,$B420,'7.  Persistence Report'!$C$27:$C$500,"&lt;&gt;Pre-2011 Programs Completed in 2011",'7.  Persistence Report'!$J$27:$J$500,"&lt;&gt;Adjustment",'7.  Persistence Report'!$H$27:$H$500,"2014")</f>
        <v>5490724.1030000001</v>
      </c>
      <c r="I420" s="295">
        <f>SUMIFS('7.  Persistence Report'!AY$27:AY$500,'7.  Persistence Report'!$D$27:$D$500,$B420,'7.  Persistence Report'!$C$27:$C$500,"&lt;&gt;Pre-2011 Programs Completed in 2011",'7.  Persistence Report'!$J$27:$J$500,"&lt;&gt;Adjustment",'7.  Persistence Report'!$H$27:$H$500,"2014")</f>
        <v>5490724.1030000001</v>
      </c>
      <c r="J420" s="295">
        <f>SUMIFS('7.  Persistence Report'!AZ$27:AZ$500,'7.  Persistence Report'!$D$27:$D$500,$B420,'7.  Persistence Report'!$C$27:$C$500,"&lt;&gt;Pre-2011 Programs Completed in 2011",'7.  Persistence Report'!$J$27:$J$500,"&lt;&gt;Adjustment",'7.  Persistence Report'!$H$27:$H$500,"2014")</f>
        <v>5490724.1030000001</v>
      </c>
      <c r="K420" s="295">
        <f>SUMIFS('7.  Persistence Report'!BA$27:BA$500,'7.  Persistence Report'!$D$27:$D$500,$B420,'7.  Persistence Report'!$C$27:$C$500,"&lt;&gt;Pre-2011 Programs Completed in 2011",'7.  Persistence Report'!$J$27:$J$500,"&lt;&gt;Adjustment",'7.  Persistence Report'!$H$27:$H$500,"2014")</f>
        <v>5488345.6050000004</v>
      </c>
      <c r="L420" s="295">
        <f>SUMIFS('7.  Persistence Report'!BB$27:BB$500,'7.  Persistence Report'!$D$27:$D$500,$B420,'7.  Persistence Report'!$C$27:$C$500,"&lt;&gt;Pre-2011 Programs Completed in 2011",'7.  Persistence Report'!$J$27:$J$500,"&lt;&gt;Adjustment",'7.  Persistence Report'!$H$27:$H$500,"2014")</f>
        <v>5488345.6050000004</v>
      </c>
      <c r="M420" s="295">
        <f>SUMIFS('7.  Persistence Report'!BC$27:BC$500,'7.  Persistence Report'!$D$27:$D$500,$B420,'7.  Persistence Report'!$C$27:$C$500,"&lt;&gt;Pre-2011 Programs Completed in 2011",'7.  Persistence Report'!$J$27:$J$500,"&lt;&gt;Adjustment",'7.  Persistence Report'!$H$27:$H$500,"2014")</f>
        <v>5104466.3269999996</v>
      </c>
      <c r="N420" s="291"/>
      <c r="O420" s="295">
        <f>SUMIFS('7.  Persistence Report'!O$27:O$500,'7.  Persistence Report'!$D$27:$D$500,$B420,'7.  Persistence Report'!$C$27:$C$500,"&lt;&gt;Pre-2011 Programs Completed in 2011",'7.  Persistence Report'!$J$27:$J$500,"&lt;&gt;Adjustment",'7.  Persistence Report'!$H$27:$H$500,"2014")</f>
        <v>450.05953799999997</v>
      </c>
      <c r="P420" s="295">
        <f>SUMIFS('7.  Persistence Report'!P$27:P$500,'7.  Persistence Report'!$D$27:$D$500,$B420,'7.  Persistence Report'!$C$27:$C$500,"&lt;&gt;Pre-2011 Programs Completed in 2011",'7.  Persistence Report'!$J$27:$J$500,"&lt;&gt;Adjustment",'7.  Persistence Report'!$H$27:$H$500,"2014")</f>
        <v>392.8531314</v>
      </c>
      <c r="Q420" s="295">
        <f>SUMIFS('7.  Persistence Report'!Q$27:Q$500,'7.  Persistence Report'!$D$27:$D$500,$B420,'7.  Persistence Report'!$C$27:$C$500,"&lt;&gt;Pre-2011 Programs Completed in 2011",'7.  Persistence Report'!$J$27:$J$500,"&lt;&gt;Adjustment",'7.  Persistence Report'!$H$27:$H$500,"2014")</f>
        <v>363.04031980000002</v>
      </c>
      <c r="R420" s="295">
        <f>SUMIFS('7.  Persistence Report'!R$27:R$500,'7.  Persistence Report'!$D$27:$D$500,$B420,'7.  Persistence Report'!$C$27:$C$500,"&lt;&gt;Pre-2011 Programs Completed in 2011",'7.  Persistence Report'!$J$27:$J$500,"&lt;&gt;Adjustment",'7.  Persistence Report'!$H$27:$H$500,"2014")</f>
        <v>363.04031980000002</v>
      </c>
      <c r="S420" s="295">
        <f>SUMIFS('7.  Persistence Report'!S$27:S$500,'7.  Persistence Report'!$D$27:$D$500,$B420,'7.  Persistence Report'!$C$27:$C$500,"&lt;&gt;Pre-2011 Programs Completed in 2011",'7.  Persistence Report'!$J$27:$J$500,"&lt;&gt;Adjustment",'7.  Persistence Report'!$H$27:$H$500,"2014")</f>
        <v>363.04031980000002</v>
      </c>
      <c r="T420" s="295">
        <f>SUMIFS('7.  Persistence Report'!T$27:T$500,'7.  Persistence Report'!$D$27:$D$500,$B420,'7.  Persistence Report'!$C$27:$C$500,"&lt;&gt;Pre-2011 Programs Completed in 2011",'7.  Persistence Report'!$J$27:$J$500,"&lt;&gt;Adjustment",'7.  Persistence Report'!$H$27:$H$500,"2014")</f>
        <v>363.04031980000002</v>
      </c>
      <c r="U420" s="295">
        <f>SUMIFS('7.  Persistence Report'!U$27:U$500,'7.  Persistence Report'!$D$27:$D$500,$B420,'7.  Persistence Report'!$C$27:$C$500,"&lt;&gt;Pre-2011 Programs Completed in 2011",'7.  Persistence Report'!$J$27:$J$500,"&lt;&gt;Adjustment",'7.  Persistence Report'!$H$27:$H$500,"2014")</f>
        <v>363.04031980000002</v>
      </c>
      <c r="V420" s="295">
        <f>SUMIFS('7.  Persistence Report'!V$27:V$500,'7.  Persistence Report'!$D$27:$D$500,$B420,'7.  Persistence Report'!$C$27:$C$500,"&lt;&gt;Pre-2011 Programs Completed in 2011",'7.  Persistence Report'!$J$27:$J$500,"&lt;&gt;Adjustment",'7.  Persistence Report'!$H$27:$H$500,"2014")</f>
        <v>362.76880180000001</v>
      </c>
      <c r="W420" s="295">
        <f>SUMIFS('7.  Persistence Report'!W$27:W$500,'7.  Persistence Report'!$D$27:$D$500,$B420,'7.  Persistence Report'!$C$27:$C$500,"&lt;&gt;Pre-2011 Programs Completed in 2011",'7.  Persistence Report'!$J$27:$J$500,"&lt;&gt;Adjustment",'7.  Persistence Report'!$H$27:$H$500,"2014")</f>
        <v>362.76880180000001</v>
      </c>
      <c r="X420" s="295">
        <f>SUMIFS('7.  Persistence Report'!X$27:X$500,'7.  Persistence Report'!$D$27:$D$500,$B420,'7.  Persistence Report'!$C$27:$C$500,"&lt;&gt;Pre-2011 Programs Completed in 2011",'7.  Persistence Report'!$J$27:$J$500,"&lt;&gt;Adjustment",'7.  Persistence Report'!$H$27:$H$500,"2014")</f>
        <v>338.66989749999999</v>
      </c>
      <c r="Y420" s="469">
        <f>+Y291</f>
        <v>1</v>
      </c>
      <c r="Z420" s="469">
        <f t="shared" ref="Z420:AA420" si="188">+Z291</f>
        <v>0</v>
      </c>
      <c r="AA420" s="469">
        <f t="shared" si="188"/>
        <v>0</v>
      </c>
      <c r="AB420" s="410"/>
      <c r="AC420" s="410"/>
      <c r="AD420" s="410"/>
      <c r="AE420" s="410"/>
      <c r="AF420" s="410"/>
      <c r="AG420" s="410"/>
      <c r="AH420" s="410"/>
      <c r="AI420" s="410"/>
      <c r="AJ420" s="410"/>
      <c r="AK420" s="410"/>
      <c r="AL420" s="410"/>
      <c r="AM420" s="296">
        <f>SUM(Y420:AL420)</f>
        <v>1</v>
      </c>
    </row>
    <row r="421" spans="1:39" ht="15.5" outlineLevel="1">
      <c r="B421" s="294" t="s">
        <v>259</v>
      </c>
      <c r="C421" s="291" t="s">
        <v>163</v>
      </c>
      <c r="D421" s="295">
        <f>SUMIFS('7.  Persistence Report'!AT$27:AT$500,'7.  Persistence Report'!$D$27:$D$500,$B420,'7.  Persistence Report'!$C$27:$C$500,"&lt;&gt;Pre-2011 Programs Completed in 2011",'7.  Persistence Report'!$J$27:$J$500,"Adjustment",'7.  Persistence Report'!$H$27:$H$500,"2014")</f>
        <v>0</v>
      </c>
      <c r="E421" s="295">
        <f>SUMIFS('7.  Persistence Report'!AU$27:AU$500,'7.  Persistence Report'!$D$27:$D$500,$B420,'7.  Persistence Report'!$C$27:$C$500,"&lt;&gt;Pre-2011 Programs Completed in 2011",'7.  Persistence Report'!$J$27:$J$500,"Adjustment",'7.  Persistence Report'!$H$27:$H$500,"2014")</f>
        <v>0</v>
      </c>
      <c r="F421" s="295">
        <f>SUMIFS('7.  Persistence Report'!AV$27:AV$500,'7.  Persistence Report'!$D$27:$D$500,$B420,'7.  Persistence Report'!$C$27:$C$500,"&lt;&gt;Pre-2011 Programs Completed in 2011",'7.  Persistence Report'!$J$27:$J$500,"Adjustment",'7.  Persistence Report'!$H$27:$H$500,"2014")</f>
        <v>0</v>
      </c>
      <c r="G421" s="295">
        <f>SUMIFS('7.  Persistence Report'!AW$27:AW$500,'7.  Persistence Report'!$D$27:$D$500,$B420,'7.  Persistence Report'!$C$27:$C$500,"&lt;&gt;Pre-2011 Programs Completed in 2011",'7.  Persistence Report'!$J$27:$J$500,"Adjustment",'7.  Persistence Report'!$H$27:$H$500,"2014")</f>
        <v>0</v>
      </c>
      <c r="H421" s="295">
        <f>SUMIFS('7.  Persistence Report'!AX$27:AX$500,'7.  Persistence Report'!$D$27:$D$500,$B420,'7.  Persistence Report'!$C$27:$C$500,"&lt;&gt;Pre-2011 Programs Completed in 2011",'7.  Persistence Report'!$J$27:$J$500,"Adjustment",'7.  Persistence Report'!$H$27:$H$500,"2014")</f>
        <v>0</v>
      </c>
      <c r="I421" s="295">
        <f>SUMIFS('7.  Persistence Report'!AY$27:AY$500,'7.  Persistence Report'!$D$27:$D$500,$B420,'7.  Persistence Report'!$C$27:$C$500,"&lt;&gt;Pre-2011 Programs Completed in 2011",'7.  Persistence Report'!$J$27:$J$500,"Adjustment",'7.  Persistence Report'!$H$27:$H$500,"2014")</f>
        <v>0</v>
      </c>
      <c r="J421" s="295">
        <f>SUMIFS('7.  Persistence Report'!AZ$27:AZ$500,'7.  Persistence Report'!$D$27:$D$500,$B420,'7.  Persistence Report'!$C$27:$C$500,"&lt;&gt;Pre-2011 Programs Completed in 2011",'7.  Persistence Report'!$J$27:$J$500,"Adjustment",'7.  Persistence Report'!$H$27:$H$500,"2014")</f>
        <v>0</v>
      </c>
      <c r="K421" s="295">
        <f>SUMIFS('7.  Persistence Report'!BA$27:BA$500,'7.  Persistence Report'!$D$27:$D$500,$B420,'7.  Persistence Report'!$C$27:$C$500,"&lt;&gt;Pre-2011 Programs Completed in 2011",'7.  Persistence Report'!$J$27:$J$500,"Adjustment",'7.  Persistence Report'!$H$27:$H$500,"2014")</f>
        <v>0</v>
      </c>
      <c r="L421" s="295">
        <f>SUMIFS('7.  Persistence Report'!BB$27:BB$500,'7.  Persistence Report'!$D$27:$D$500,$B420,'7.  Persistence Report'!$C$27:$C$500,"&lt;&gt;Pre-2011 Programs Completed in 2011",'7.  Persistence Report'!$J$27:$J$500,"Adjustment",'7.  Persistence Report'!$H$27:$H$500,"2014")</f>
        <v>0</v>
      </c>
      <c r="M421" s="295">
        <f>SUMIFS('7.  Persistence Report'!BC$27:BC$500,'7.  Persistence Report'!$D$27:$D$500,$B420,'7.  Persistence Report'!$C$27:$C$500,"&lt;&gt;Pre-2011 Programs Completed in 2011",'7.  Persistence Report'!$J$27:$J$500,"Adjustment",'7.  Persistence Report'!$H$27:$H$500,"2014")</f>
        <v>0</v>
      </c>
      <c r="N421" s="467"/>
      <c r="O421" s="295">
        <f>SUMIFS('7.  Persistence Report'!O$27:O$500,'7.  Persistence Report'!$D$27:$D$500,$B420,'7.  Persistence Report'!$C$27:$C$500,"&lt;&gt;Pre-2011 Programs Completed in 2011",'7.  Persistence Report'!$J$27:$J$500,"Adjustment",'7.  Persistence Report'!$H$27:$H$500,"2014")</f>
        <v>0</v>
      </c>
      <c r="P421" s="295">
        <f>SUMIFS('7.  Persistence Report'!P$27:P$500,'7.  Persistence Report'!$D$27:$D$500,$B420,'7.  Persistence Report'!$C$27:$C$500,"&lt;&gt;Pre-2011 Programs Completed in 2011",'7.  Persistence Report'!$J$27:$J$500,"Adjustment",'7.  Persistence Report'!$H$27:$H$500,"2014")</f>
        <v>0</v>
      </c>
      <c r="Q421" s="295">
        <f>SUMIFS('7.  Persistence Report'!Q$27:Q$500,'7.  Persistence Report'!$D$27:$D$500,$B420,'7.  Persistence Report'!$C$27:$C$500,"&lt;&gt;Pre-2011 Programs Completed in 2011",'7.  Persistence Report'!$J$27:$J$500,"Adjustment",'7.  Persistence Report'!$H$27:$H$500,"2014")</f>
        <v>0</v>
      </c>
      <c r="R421" s="295">
        <f>SUMIFS('7.  Persistence Report'!R$27:R$500,'7.  Persistence Report'!$D$27:$D$500,$B420,'7.  Persistence Report'!$C$27:$C$500,"&lt;&gt;Pre-2011 Programs Completed in 2011",'7.  Persistence Report'!$J$27:$J$500,"Adjustment",'7.  Persistence Report'!$H$27:$H$500,"2014")</f>
        <v>0</v>
      </c>
      <c r="S421" s="295">
        <f>SUMIFS('7.  Persistence Report'!S$27:S$500,'7.  Persistence Report'!$D$27:$D$500,$B420,'7.  Persistence Report'!$C$27:$C$500,"&lt;&gt;Pre-2011 Programs Completed in 2011",'7.  Persistence Report'!$J$27:$J$500,"Adjustment",'7.  Persistence Report'!$H$27:$H$500,"2014")</f>
        <v>0</v>
      </c>
      <c r="T421" s="295">
        <f>SUMIFS('7.  Persistence Report'!T$27:T$500,'7.  Persistence Report'!$D$27:$D$500,$B420,'7.  Persistence Report'!$C$27:$C$500,"&lt;&gt;Pre-2011 Programs Completed in 2011",'7.  Persistence Report'!$J$27:$J$500,"Adjustment",'7.  Persistence Report'!$H$27:$H$500,"2014")</f>
        <v>0</v>
      </c>
      <c r="U421" s="295">
        <f>SUMIFS('7.  Persistence Report'!U$27:U$500,'7.  Persistence Report'!$D$27:$D$500,$B420,'7.  Persistence Report'!$C$27:$C$500,"&lt;&gt;Pre-2011 Programs Completed in 2011",'7.  Persistence Report'!$J$27:$J$500,"Adjustment",'7.  Persistence Report'!$H$27:$H$500,"2014")</f>
        <v>0</v>
      </c>
      <c r="V421" s="295">
        <f>SUMIFS('7.  Persistence Report'!V$27:V$500,'7.  Persistence Report'!$D$27:$D$500,$B420,'7.  Persistence Report'!$C$27:$C$500,"&lt;&gt;Pre-2011 Programs Completed in 2011",'7.  Persistence Report'!$J$27:$J$500,"Adjustment",'7.  Persistence Report'!$H$27:$H$500,"2014")</f>
        <v>0</v>
      </c>
      <c r="W421" s="295">
        <f>SUMIFS('7.  Persistence Report'!W$27:W$500,'7.  Persistence Report'!$D$27:$D$500,$B420,'7.  Persistence Report'!$C$27:$C$500,"&lt;&gt;Pre-2011 Programs Completed in 2011",'7.  Persistence Report'!$J$27:$J$500,"Adjustment",'7.  Persistence Report'!$H$27:$H$500,"2014")</f>
        <v>0</v>
      </c>
      <c r="X421" s="295">
        <f>SUMIFS('7.  Persistence Report'!X$27:X$500,'7.  Persistence Report'!$D$27:$D$500,$B420,'7.  Persistence Report'!$C$27:$C$500,"&lt;&gt;Pre-2011 Programs Completed in 2011",'7.  Persistence Report'!$J$27:$J$500,"Adjustment",'7.  Persistence Report'!$H$27:$H$500,"2014")</f>
        <v>0</v>
      </c>
      <c r="Y421" s="411">
        <f>Y420</f>
        <v>1</v>
      </c>
      <c r="Z421" s="411">
        <f>Z420</f>
        <v>0</v>
      </c>
      <c r="AA421" s="411">
        <f t="shared" ref="AA421:AL421" si="189">AA420</f>
        <v>0</v>
      </c>
      <c r="AB421" s="411">
        <f t="shared" si="189"/>
        <v>0</v>
      </c>
      <c r="AC421" s="411">
        <f t="shared" si="189"/>
        <v>0</v>
      </c>
      <c r="AD421" s="411">
        <f t="shared" si="189"/>
        <v>0</v>
      </c>
      <c r="AE421" s="411">
        <f t="shared" si="189"/>
        <v>0</v>
      </c>
      <c r="AF421" s="411">
        <f t="shared" si="189"/>
        <v>0</v>
      </c>
      <c r="AG421" s="411">
        <f t="shared" si="189"/>
        <v>0</v>
      </c>
      <c r="AH421" s="411">
        <f t="shared" si="189"/>
        <v>0</v>
      </c>
      <c r="AI421" s="411">
        <f t="shared" si="189"/>
        <v>0</v>
      </c>
      <c r="AJ421" s="411">
        <f t="shared" si="189"/>
        <v>0</v>
      </c>
      <c r="AK421" s="411">
        <f t="shared" si="189"/>
        <v>0</v>
      </c>
      <c r="AL421" s="411">
        <f t="shared" si="189"/>
        <v>0</v>
      </c>
      <c r="AM421" s="297"/>
    </row>
    <row r="422" spans="1:39" ht="15.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5" outlineLevel="1">
      <c r="A423" s="508">
        <v>6</v>
      </c>
      <c r="B423" s="294" t="s">
        <v>6</v>
      </c>
      <c r="C423" s="291" t="s">
        <v>25</v>
      </c>
      <c r="D423" s="295">
        <f>SUMIFS('7.  Persistence Report'!AT$27:AT$500,'7.  Persistence Report'!$D$27:$D$500,$B423,'7.  Persistence Report'!$C$27:$C$500,"&lt;&gt;Pre-2011 Programs Completed in 2011",'7.  Persistence Report'!$J$27:$J$500,"&lt;&gt;Adjustment",'7.  Persistence Report'!$H$27:$H$500,"2014")</f>
        <v>0</v>
      </c>
      <c r="E423" s="295">
        <f>SUMIFS('7.  Persistence Report'!AU$27:AU$500,'7.  Persistence Report'!$D$27:$D$500,$B423,'7.  Persistence Report'!$C$27:$C$500,"&lt;&gt;Pre-2011 Programs Completed in 2011",'7.  Persistence Report'!$J$27:$J$500,"&lt;&gt;Adjustment",'7.  Persistence Report'!$H$27:$H$500,"2014")</f>
        <v>0</v>
      </c>
      <c r="F423" s="295">
        <f>SUMIFS('7.  Persistence Report'!AV$27:AV$500,'7.  Persistence Report'!$D$27:$D$500,$B423,'7.  Persistence Report'!$C$27:$C$500,"&lt;&gt;Pre-2011 Programs Completed in 2011",'7.  Persistence Report'!$J$27:$J$500,"&lt;&gt;Adjustment",'7.  Persistence Report'!$H$27:$H$500,"2014")</f>
        <v>0</v>
      </c>
      <c r="G423" s="295">
        <f>SUMIFS('7.  Persistence Report'!AW$27:AW$500,'7.  Persistence Report'!$D$27:$D$500,$B423,'7.  Persistence Report'!$C$27:$C$500,"&lt;&gt;Pre-2011 Programs Completed in 2011",'7.  Persistence Report'!$J$27:$J$500,"&lt;&gt;Adjustment",'7.  Persistence Report'!$H$27:$H$500,"2014")</f>
        <v>0</v>
      </c>
      <c r="H423" s="295">
        <f>SUMIFS('7.  Persistence Report'!AX$27:AX$500,'7.  Persistence Report'!$D$27:$D$500,$B423,'7.  Persistence Report'!$C$27:$C$500,"&lt;&gt;Pre-2011 Programs Completed in 2011",'7.  Persistence Report'!$J$27:$J$500,"&lt;&gt;Adjustment",'7.  Persistence Report'!$H$27:$H$500,"2014")</f>
        <v>0</v>
      </c>
      <c r="I423" s="295">
        <f>SUMIFS('7.  Persistence Report'!AY$27:AY$500,'7.  Persistence Report'!$D$27:$D$500,$B423,'7.  Persistence Report'!$C$27:$C$500,"&lt;&gt;Pre-2011 Programs Completed in 2011",'7.  Persistence Report'!$J$27:$J$500,"&lt;&gt;Adjustment",'7.  Persistence Report'!$H$27:$H$500,"2014")</f>
        <v>0</v>
      </c>
      <c r="J423" s="295">
        <f>SUMIFS('7.  Persistence Report'!AZ$27:AZ$500,'7.  Persistence Report'!$D$27:$D$500,$B423,'7.  Persistence Report'!$C$27:$C$500,"&lt;&gt;Pre-2011 Programs Completed in 2011",'7.  Persistence Report'!$J$27:$J$500,"&lt;&gt;Adjustment",'7.  Persistence Report'!$H$27:$H$500,"2014")</f>
        <v>0</v>
      </c>
      <c r="K423" s="295">
        <f>SUMIFS('7.  Persistence Report'!BA$27:BA$500,'7.  Persistence Report'!$D$27:$D$500,$B423,'7.  Persistence Report'!$C$27:$C$500,"&lt;&gt;Pre-2011 Programs Completed in 2011",'7.  Persistence Report'!$J$27:$J$500,"&lt;&gt;Adjustment",'7.  Persistence Report'!$H$27:$H$500,"2014")</f>
        <v>0</v>
      </c>
      <c r="L423" s="295">
        <f>SUMIFS('7.  Persistence Report'!BB$27:BB$500,'7.  Persistence Report'!$D$27:$D$500,$B423,'7.  Persistence Report'!$C$27:$C$500,"&lt;&gt;Pre-2011 Programs Completed in 2011",'7.  Persistence Report'!$J$27:$J$500,"&lt;&gt;Adjustment",'7.  Persistence Report'!$H$27:$H$500,"2014")</f>
        <v>0</v>
      </c>
      <c r="M423" s="295">
        <f>SUMIFS('7.  Persistence Report'!BC$27:BC$500,'7.  Persistence Report'!$D$27:$D$500,$B423,'7.  Persistence Report'!$C$27:$C$500,"&lt;&gt;Pre-2011 Programs Completed in 2011",'7.  Persistence Report'!$J$27:$J$500,"&lt;&gt;Adjustment",'7.  Persistence Report'!$H$27:$H$500,"2014")</f>
        <v>0</v>
      </c>
      <c r="N423" s="291"/>
      <c r="O423" s="295">
        <f>SUMIFS('7.  Persistence Report'!O$27:O$500,'7.  Persistence Report'!$D$27:$D$500,$B423,'7.  Persistence Report'!$C$27:$C$500,"&lt;&gt;Pre-2011 Programs Completed in 2011",'7.  Persistence Report'!$J$27:$J$500,"&lt;&gt;Adjustment",'7.  Persistence Report'!$H$27:$H$500,"2014")</f>
        <v>0</v>
      </c>
      <c r="P423" s="295">
        <f>SUMIFS('7.  Persistence Report'!P$27:P$500,'7.  Persistence Report'!$D$27:$D$500,$B423,'7.  Persistence Report'!$C$27:$C$500,"&lt;&gt;Pre-2011 Programs Completed in 2011",'7.  Persistence Report'!$J$27:$J$500,"&lt;&gt;Adjustment",'7.  Persistence Report'!$H$27:$H$500,"2014")</f>
        <v>0</v>
      </c>
      <c r="Q423" s="295">
        <f>SUMIFS('7.  Persistence Report'!Q$27:Q$500,'7.  Persistence Report'!$D$27:$D$500,$B423,'7.  Persistence Report'!$C$27:$C$500,"&lt;&gt;Pre-2011 Programs Completed in 2011",'7.  Persistence Report'!$J$27:$J$500,"&lt;&gt;Adjustment",'7.  Persistence Report'!$H$27:$H$500,"2014")</f>
        <v>0</v>
      </c>
      <c r="R423" s="295">
        <f>SUMIFS('7.  Persistence Report'!R$27:R$500,'7.  Persistence Report'!$D$27:$D$500,$B423,'7.  Persistence Report'!$C$27:$C$500,"&lt;&gt;Pre-2011 Programs Completed in 2011",'7.  Persistence Report'!$J$27:$J$500,"&lt;&gt;Adjustment",'7.  Persistence Report'!$H$27:$H$500,"2014")</f>
        <v>0</v>
      </c>
      <c r="S423" s="295">
        <f>SUMIFS('7.  Persistence Report'!S$27:S$500,'7.  Persistence Report'!$D$27:$D$500,$B423,'7.  Persistence Report'!$C$27:$C$500,"&lt;&gt;Pre-2011 Programs Completed in 2011",'7.  Persistence Report'!$J$27:$J$500,"&lt;&gt;Adjustment",'7.  Persistence Report'!$H$27:$H$500,"2014")</f>
        <v>0</v>
      </c>
      <c r="T423" s="295">
        <f>SUMIFS('7.  Persistence Report'!T$27:T$500,'7.  Persistence Report'!$D$27:$D$500,$B423,'7.  Persistence Report'!$C$27:$C$500,"&lt;&gt;Pre-2011 Programs Completed in 2011",'7.  Persistence Report'!$J$27:$J$500,"&lt;&gt;Adjustment",'7.  Persistence Report'!$H$27:$H$500,"2014")</f>
        <v>0</v>
      </c>
      <c r="U423" s="295">
        <f>SUMIFS('7.  Persistence Report'!U$27:U$500,'7.  Persistence Report'!$D$27:$D$500,$B423,'7.  Persistence Report'!$C$27:$C$500,"&lt;&gt;Pre-2011 Programs Completed in 2011",'7.  Persistence Report'!$J$27:$J$500,"&lt;&gt;Adjustment",'7.  Persistence Report'!$H$27:$H$500,"2014")</f>
        <v>0</v>
      </c>
      <c r="V423" s="295">
        <f>SUMIFS('7.  Persistence Report'!V$27:V$500,'7.  Persistence Report'!$D$27:$D$500,$B423,'7.  Persistence Report'!$C$27:$C$500,"&lt;&gt;Pre-2011 Programs Completed in 2011",'7.  Persistence Report'!$J$27:$J$500,"&lt;&gt;Adjustment",'7.  Persistence Report'!$H$27:$H$500,"2014")</f>
        <v>0</v>
      </c>
      <c r="W423" s="295">
        <f>SUMIFS('7.  Persistence Report'!W$27:W$500,'7.  Persistence Report'!$D$27:$D$500,$B423,'7.  Persistence Report'!$C$27:$C$500,"&lt;&gt;Pre-2011 Programs Completed in 2011",'7.  Persistence Report'!$J$27:$J$500,"&lt;&gt;Adjustment",'7.  Persistence Report'!$H$27:$H$500,"2014")</f>
        <v>0</v>
      </c>
      <c r="X423" s="295">
        <f>SUMIFS('7.  Persistence Report'!X$27:X$500,'7.  Persistence Report'!$D$27:$D$500,$B423,'7.  Persistence Report'!$C$27:$C$500,"&lt;&gt;Pre-2011 Programs Completed in 2011",'7.  Persistence Report'!$J$27:$J$500,"&lt;&gt;Adjustment",'7.  Persistence Report'!$H$27:$H$500,"2014")</f>
        <v>0</v>
      </c>
      <c r="Y423" s="469">
        <f>+Y294</f>
        <v>1</v>
      </c>
      <c r="Z423" s="469">
        <f t="shared" ref="Z423:AA423" si="190">+Z294</f>
        <v>0</v>
      </c>
      <c r="AA423" s="469">
        <f t="shared" si="190"/>
        <v>0</v>
      </c>
      <c r="AB423" s="410"/>
      <c r="AC423" s="410"/>
      <c r="AD423" s="410"/>
      <c r="AE423" s="410"/>
      <c r="AF423" s="410"/>
      <c r="AG423" s="410"/>
      <c r="AH423" s="410"/>
      <c r="AI423" s="410"/>
      <c r="AJ423" s="410"/>
      <c r="AK423" s="410"/>
      <c r="AL423" s="410"/>
      <c r="AM423" s="296">
        <f>SUM(Y423:AL423)</f>
        <v>1</v>
      </c>
    </row>
    <row r="424" spans="1:39" ht="15.5" outlineLevel="1">
      <c r="B424" s="294" t="s">
        <v>259</v>
      </c>
      <c r="C424" s="291" t="s">
        <v>163</v>
      </c>
      <c r="D424" s="295">
        <f>SUMIFS('7.  Persistence Report'!AT$27:AT$500,'7.  Persistence Report'!$D$27:$D$500,$B423,'7.  Persistence Report'!$C$27:$C$500,"&lt;&gt;Pre-2011 Programs Completed in 2011",'7.  Persistence Report'!$J$27:$J$500,"Adjustment",'7.  Persistence Report'!$H$27:$H$500,"2014")</f>
        <v>0</v>
      </c>
      <c r="E424" s="295">
        <f>SUMIFS('7.  Persistence Report'!AU$27:AU$500,'7.  Persistence Report'!$D$27:$D$500,$B423,'7.  Persistence Report'!$C$27:$C$500,"&lt;&gt;Pre-2011 Programs Completed in 2011",'7.  Persistence Report'!$J$27:$J$500,"Adjustment",'7.  Persistence Report'!$H$27:$H$500,"2014")</f>
        <v>0</v>
      </c>
      <c r="F424" s="295">
        <f>SUMIFS('7.  Persistence Report'!AV$27:AV$500,'7.  Persistence Report'!$D$27:$D$500,$B423,'7.  Persistence Report'!$C$27:$C$500,"&lt;&gt;Pre-2011 Programs Completed in 2011",'7.  Persistence Report'!$J$27:$J$500,"Adjustment",'7.  Persistence Report'!$H$27:$H$500,"2014")</f>
        <v>0</v>
      </c>
      <c r="G424" s="295">
        <f>SUMIFS('7.  Persistence Report'!AW$27:AW$500,'7.  Persistence Report'!$D$27:$D$500,$B423,'7.  Persistence Report'!$C$27:$C$500,"&lt;&gt;Pre-2011 Programs Completed in 2011",'7.  Persistence Report'!$J$27:$J$500,"Adjustment",'7.  Persistence Report'!$H$27:$H$500,"2014")</f>
        <v>0</v>
      </c>
      <c r="H424" s="295">
        <f>SUMIFS('7.  Persistence Report'!AX$27:AX$500,'7.  Persistence Report'!$D$27:$D$500,$B423,'7.  Persistence Report'!$C$27:$C$500,"&lt;&gt;Pre-2011 Programs Completed in 2011",'7.  Persistence Report'!$J$27:$J$500,"Adjustment",'7.  Persistence Report'!$H$27:$H$500,"2014")</f>
        <v>0</v>
      </c>
      <c r="I424" s="295">
        <f>SUMIFS('7.  Persistence Report'!AY$27:AY$500,'7.  Persistence Report'!$D$27:$D$500,$B423,'7.  Persistence Report'!$C$27:$C$500,"&lt;&gt;Pre-2011 Programs Completed in 2011",'7.  Persistence Report'!$J$27:$J$500,"Adjustment",'7.  Persistence Report'!$H$27:$H$500,"2014")</f>
        <v>0</v>
      </c>
      <c r="J424" s="295">
        <f>SUMIFS('7.  Persistence Report'!AZ$27:AZ$500,'7.  Persistence Report'!$D$27:$D$500,$B423,'7.  Persistence Report'!$C$27:$C$500,"&lt;&gt;Pre-2011 Programs Completed in 2011",'7.  Persistence Report'!$J$27:$J$500,"Adjustment",'7.  Persistence Report'!$H$27:$H$500,"2014")</f>
        <v>0</v>
      </c>
      <c r="K424" s="295">
        <f>SUMIFS('7.  Persistence Report'!BA$27:BA$500,'7.  Persistence Report'!$D$27:$D$500,$B423,'7.  Persistence Report'!$C$27:$C$500,"&lt;&gt;Pre-2011 Programs Completed in 2011",'7.  Persistence Report'!$J$27:$J$500,"Adjustment",'7.  Persistence Report'!$H$27:$H$500,"2014")</f>
        <v>0</v>
      </c>
      <c r="L424" s="295">
        <f>SUMIFS('7.  Persistence Report'!BB$27:BB$500,'7.  Persistence Report'!$D$27:$D$500,$B423,'7.  Persistence Report'!$C$27:$C$500,"&lt;&gt;Pre-2011 Programs Completed in 2011",'7.  Persistence Report'!$J$27:$J$500,"Adjustment",'7.  Persistence Report'!$H$27:$H$500,"2014")</f>
        <v>0</v>
      </c>
      <c r="M424" s="295">
        <f>SUMIFS('7.  Persistence Report'!BC$27:BC$500,'7.  Persistence Report'!$D$27:$D$500,$B423,'7.  Persistence Report'!$C$27:$C$500,"&lt;&gt;Pre-2011 Programs Completed in 2011",'7.  Persistence Report'!$J$27:$J$500,"Adjustment",'7.  Persistence Report'!$H$27:$H$500,"2014")</f>
        <v>0</v>
      </c>
      <c r="N424" s="467"/>
      <c r="O424" s="295">
        <f>SUMIFS('7.  Persistence Report'!O$27:O$500,'7.  Persistence Report'!$D$27:$D$500,$B423,'7.  Persistence Report'!$C$27:$C$500,"&lt;&gt;Pre-2011 Programs Completed in 2011",'7.  Persistence Report'!$J$27:$J$500,"Adjustment",'7.  Persistence Report'!$H$27:$H$500,"2014")</f>
        <v>0</v>
      </c>
      <c r="P424" s="295">
        <f>SUMIFS('7.  Persistence Report'!P$27:P$500,'7.  Persistence Report'!$D$27:$D$500,$B423,'7.  Persistence Report'!$C$27:$C$500,"&lt;&gt;Pre-2011 Programs Completed in 2011",'7.  Persistence Report'!$J$27:$J$500,"Adjustment",'7.  Persistence Report'!$H$27:$H$500,"2014")</f>
        <v>0</v>
      </c>
      <c r="Q424" s="295">
        <f>SUMIFS('7.  Persistence Report'!Q$27:Q$500,'7.  Persistence Report'!$D$27:$D$500,$B423,'7.  Persistence Report'!$C$27:$C$500,"&lt;&gt;Pre-2011 Programs Completed in 2011",'7.  Persistence Report'!$J$27:$J$500,"Adjustment",'7.  Persistence Report'!$H$27:$H$500,"2014")</f>
        <v>0</v>
      </c>
      <c r="R424" s="295">
        <f>SUMIFS('7.  Persistence Report'!R$27:R$500,'7.  Persistence Report'!$D$27:$D$500,$B423,'7.  Persistence Report'!$C$27:$C$500,"&lt;&gt;Pre-2011 Programs Completed in 2011",'7.  Persistence Report'!$J$27:$J$500,"Adjustment",'7.  Persistence Report'!$H$27:$H$500,"2014")</f>
        <v>0</v>
      </c>
      <c r="S424" s="295">
        <f>SUMIFS('7.  Persistence Report'!S$27:S$500,'7.  Persistence Report'!$D$27:$D$500,$B423,'7.  Persistence Report'!$C$27:$C$500,"&lt;&gt;Pre-2011 Programs Completed in 2011",'7.  Persistence Report'!$J$27:$J$500,"Adjustment",'7.  Persistence Report'!$H$27:$H$500,"2014")</f>
        <v>0</v>
      </c>
      <c r="T424" s="295">
        <f>SUMIFS('7.  Persistence Report'!T$27:T$500,'7.  Persistence Report'!$D$27:$D$500,$B423,'7.  Persistence Report'!$C$27:$C$500,"&lt;&gt;Pre-2011 Programs Completed in 2011",'7.  Persistence Report'!$J$27:$J$500,"Adjustment",'7.  Persistence Report'!$H$27:$H$500,"2014")</f>
        <v>0</v>
      </c>
      <c r="U424" s="295">
        <f>SUMIFS('7.  Persistence Report'!U$27:U$500,'7.  Persistence Report'!$D$27:$D$500,$B423,'7.  Persistence Report'!$C$27:$C$500,"&lt;&gt;Pre-2011 Programs Completed in 2011",'7.  Persistence Report'!$J$27:$J$500,"Adjustment",'7.  Persistence Report'!$H$27:$H$500,"2014")</f>
        <v>0</v>
      </c>
      <c r="V424" s="295">
        <f>SUMIFS('7.  Persistence Report'!V$27:V$500,'7.  Persistence Report'!$D$27:$D$500,$B423,'7.  Persistence Report'!$C$27:$C$500,"&lt;&gt;Pre-2011 Programs Completed in 2011",'7.  Persistence Report'!$J$27:$J$500,"Adjustment",'7.  Persistence Report'!$H$27:$H$500,"2014")</f>
        <v>0</v>
      </c>
      <c r="W424" s="295">
        <f>SUMIFS('7.  Persistence Report'!W$27:W$500,'7.  Persistence Report'!$D$27:$D$500,$B423,'7.  Persistence Report'!$C$27:$C$500,"&lt;&gt;Pre-2011 Programs Completed in 2011",'7.  Persistence Report'!$J$27:$J$500,"Adjustment",'7.  Persistence Report'!$H$27:$H$500,"2014")</f>
        <v>0</v>
      </c>
      <c r="X424" s="295">
        <f>SUMIFS('7.  Persistence Report'!X$27:X$500,'7.  Persistence Report'!$D$27:$D$500,$B423,'7.  Persistence Report'!$C$27:$C$500,"&lt;&gt;Pre-2011 Programs Completed in 2011",'7.  Persistence Report'!$J$27:$J$500,"Adjustment",'7.  Persistence Report'!$H$27:$H$500,"2014")</f>
        <v>0</v>
      </c>
      <c r="Y424" s="411">
        <f>Y423</f>
        <v>1</v>
      </c>
      <c r="Z424" s="411">
        <f>Z423</f>
        <v>0</v>
      </c>
      <c r="AA424" s="411">
        <f t="shared" ref="AA424:AL424" si="191">AA423</f>
        <v>0</v>
      </c>
      <c r="AB424" s="411">
        <f t="shared" si="191"/>
        <v>0</v>
      </c>
      <c r="AC424" s="411">
        <f t="shared" si="191"/>
        <v>0</v>
      </c>
      <c r="AD424" s="411">
        <f t="shared" si="191"/>
        <v>0</v>
      </c>
      <c r="AE424" s="411">
        <f t="shared" si="191"/>
        <v>0</v>
      </c>
      <c r="AF424" s="411">
        <f t="shared" si="191"/>
        <v>0</v>
      </c>
      <c r="AG424" s="411">
        <f t="shared" si="191"/>
        <v>0</v>
      </c>
      <c r="AH424" s="411">
        <f t="shared" si="191"/>
        <v>0</v>
      </c>
      <c r="AI424" s="411">
        <f t="shared" si="191"/>
        <v>0</v>
      </c>
      <c r="AJ424" s="411">
        <f t="shared" si="191"/>
        <v>0</v>
      </c>
      <c r="AK424" s="411">
        <f t="shared" si="191"/>
        <v>0</v>
      </c>
      <c r="AL424" s="411">
        <f t="shared" si="191"/>
        <v>0</v>
      </c>
      <c r="AM424" s="297"/>
    </row>
    <row r="425" spans="1:39" ht="15.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5" outlineLevel="1">
      <c r="A426" s="508">
        <v>7</v>
      </c>
      <c r="B426" s="294" t="s">
        <v>42</v>
      </c>
      <c r="C426" s="291" t="s">
        <v>25</v>
      </c>
      <c r="D426" s="295">
        <f>SUMIFS('7.  Persistence Report'!AT$27:AT$500,'7.  Persistence Report'!$D$27:$D$500,$B426,'7.  Persistence Report'!$C$27:$C$500,"&lt;&gt;Pre-2011 Programs Completed in 2011",'7.  Persistence Report'!$J$27:$J$500,"&lt;&gt;Adjustment",'7.  Persistence Report'!$H$27:$H$500,"2014")</f>
        <v>0</v>
      </c>
      <c r="E426" s="295">
        <f>SUMIFS('7.  Persistence Report'!AU$27:AU$500,'7.  Persistence Report'!$D$27:$D$500,$B426,'7.  Persistence Report'!$C$27:$C$500,"&lt;&gt;Pre-2011 Programs Completed in 2011",'7.  Persistence Report'!$J$27:$J$500,"&lt;&gt;Adjustment",'7.  Persistence Report'!$H$27:$H$500,"2014")</f>
        <v>0</v>
      </c>
      <c r="F426" s="295">
        <f>SUMIFS('7.  Persistence Report'!AV$27:AV$500,'7.  Persistence Report'!$D$27:$D$500,$B426,'7.  Persistence Report'!$C$27:$C$500,"&lt;&gt;Pre-2011 Programs Completed in 2011",'7.  Persistence Report'!$J$27:$J$500,"&lt;&gt;Adjustment",'7.  Persistence Report'!$H$27:$H$500,"2014")</f>
        <v>0</v>
      </c>
      <c r="G426" s="295">
        <f>SUMIFS('7.  Persistence Report'!AW$27:AW$500,'7.  Persistence Report'!$D$27:$D$500,$B426,'7.  Persistence Report'!$C$27:$C$500,"&lt;&gt;Pre-2011 Programs Completed in 2011",'7.  Persistence Report'!$J$27:$J$500,"&lt;&gt;Adjustment",'7.  Persistence Report'!$H$27:$H$500,"2014")</f>
        <v>0</v>
      </c>
      <c r="H426" s="295">
        <f>SUMIFS('7.  Persistence Report'!AX$27:AX$500,'7.  Persistence Report'!$D$27:$D$500,$B426,'7.  Persistence Report'!$C$27:$C$500,"&lt;&gt;Pre-2011 Programs Completed in 2011",'7.  Persistence Report'!$J$27:$J$500,"&lt;&gt;Adjustment",'7.  Persistence Report'!$H$27:$H$500,"2014")</f>
        <v>0</v>
      </c>
      <c r="I426" s="295">
        <f>SUMIFS('7.  Persistence Report'!AY$27:AY$500,'7.  Persistence Report'!$D$27:$D$500,$B426,'7.  Persistence Report'!$C$27:$C$500,"&lt;&gt;Pre-2011 Programs Completed in 2011",'7.  Persistence Report'!$J$27:$J$500,"&lt;&gt;Adjustment",'7.  Persistence Report'!$H$27:$H$500,"2014")</f>
        <v>0</v>
      </c>
      <c r="J426" s="295">
        <f>SUMIFS('7.  Persistence Report'!AZ$27:AZ$500,'7.  Persistence Report'!$D$27:$D$500,$B426,'7.  Persistence Report'!$C$27:$C$500,"&lt;&gt;Pre-2011 Programs Completed in 2011",'7.  Persistence Report'!$J$27:$J$500,"&lt;&gt;Adjustment",'7.  Persistence Report'!$H$27:$H$500,"2014")</f>
        <v>0</v>
      </c>
      <c r="K426" s="295">
        <f>SUMIFS('7.  Persistence Report'!BA$27:BA$500,'7.  Persistence Report'!$D$27:$D$500,$B426,'7.  Persistence Report'!$C$27:$C$500,"&lt;&gt;Pre-2011 Programs Completed in 2011",'7.  Persistence Report'!$J$27:$J$500,"&lt;&gt;Adjustment",'7.  Persistence Report'!$H$27:$H$500,"2014")</f>
        <v>0</v>
      </c>
      <c r="L426" s="295">
        <f>SUMIFS('7.  Persistence Report'!BB$27:BB$500,'7.  Persistence Report'!$D$27:$D$500,$B426,'7.  Persistence Report'!$C$27:$C$500,"&lt;&gt;Pre-2011 Programs Completed in 2011",'7.  Persistence Report'!$J$27:$J$500,"&lt;&gt;Adjustment",'7.  Persistence Report'!$H$27:$H$500,"2014")</f>
        <v>0</v>
      </c>
      <c r="M426" s="295">
        <f>SUMIFS('7.  Persistence Report'!BC$27:BC$500,'7.  Persistence Report'!$D$27:$D$500,$B426,'7.  Persistence Report'!$C$27:$C$500,"&lt;&gt;Pre-2011 Programs Completed in 2011",'7.  Persistence Report'!$J$27:$J$500,"&lt;&gt;Adjustment",'7.  Persistence Report'!$H$27:$H$500,"2014")</f>
        <v>0</v>
      </c>
      <c r="N426" s="291"/>
      <c r="O426" s="295">
        <f>SUMIFS('7.  Persistence Report'!O$27:O$500,'7.  Persistence Report'!$D$27:$D$500,$B426,'7.  Persistence Report'!$C$27:$C$500,"&lt;&gt;Pre-2011 Programs Completed in 2011",'7.  Persistence Report'!$J$27:$J$500,"&lt;&gt;Adjustment",'7.  Persistence Report'!$H$27:$H$500,"2014")</f>
        <v>2369.511</v>
      </c>
      <c r="P426" s="295">
        <f>SUMIFS('7.  Persistence Report'!P$27:P$500,'7.  Persistence Report'!$D$27:$D$500,$B426,'7.  Persistence Report'!$C$27:$C$500,"&lt;&gt;Pre-2011 Programs Completed in 2011",'7.  Persistence Report'!$J$27:$J$500,"&lt;&gt;Adjustment",'7.  Persistence Report'!$H$27:$H$500,"2014")</f>
        <v>0</v>
      </c>
      <c r="Q426" s="295">
        <f>SUMIFS('7.  Persistence Report'!Q$27:Q$500,'7.  Persistence Report'!$D$27:$D$500,$B426,'7.  Persistence Report'!$C$27:$C$500,"&lt;&gt;Pre-2011 Programs Completed in 2011",'7.  Persistence Report'!$J$27:$J$500,"&lt;&gt;Adjustment",'7.  Persistence Report'!$H$27:$H$500,"2014")</f>
        <v>0</v>
      </c>
      <c r="R426" s="295">
        <f>SUMIFS('7.  Persistence Report'!R$27:R$500,'7.  Persistence Report'!$D$27:$D$500,$B426,'7.  Persistence Report'!$C$27:$C$500,"&lt;&gt;Pre-2011 Programs Completed in 2011",'7.  Persistence Report'!$J$27:$J$500,"&lt;&gt;Adjustment",'7.  Persistence Report'!$H$27:$H$500,"2014")</f>
        <v>0</v>
      </c>
      <c r="S426" s="295">
        <f>SUMIFS('7.  Persistence Report'!S$27:S$500,'7.  Persistence Report'!$D$27:$D$500,$B426,'7.  Persistence Report'!$C$27:$C$500,"&lt;&gt;Pre-2011 Programs Completed in 2011",'7.  Persistence Report'!$J$27:$J$500,"&lt;&gt;Adjustment",'7.  Persistence Report'!$H$27:$H$500,"2014")</f>
        <v>0</v>
      </c>
      <c r="T426" s="295">
        <f>SUMIFS('7.  Persistence Report'!T$27:T$500,'7.  Persistence Report'!$D$27:$D$500,$B426,'7.  Persistence Report'!$C$27:$C$500,"&lt;&gt;Pre-2011 Programs Completed in 2011",'7.  Persistence Report'!$J$27:$J$500,"&lt;&gt;Adjustment",'7.  Persistence Report'!$H$27:$H$500,"2014")</f>
        <v>0</v>
      </c>
      <c r="U426" s="295">
        <f>SUMIFS('7.  Persistence Report'!U$27:U$500,'7.  Persistence Report'!$D$27:$D$500,$B426,'7.  Persistence Report'!$C$27:$C$500,"&lt;&gt;Pre-2011 Programs Completed in 2011",'7.  Persistence Report'!$J$27:$J$500,"&lt;&gt;Adjustment",'7.  Persistence Report'!$H$27:$H$500,"2014")</f>
        <v>0</v>
      </c>
      <c r="V426" s="295">
        <f>SUMIFS('7.  Persistence Report'!V$27:V$500,'7.  Persistence Report'!$D$27:$D$500,$B426,'7.  Persistence Report'!$C$27:$C$500,"&lt;&gt;Pre-2011 Programs Completed in 2011",'7.  Persistence Report'!$J$27:$J$500,"&lt;&gt;Adjustment",'7.  Persistence Report'!$H$27:$H$500,"2014")</f>
        <v>0</v>
      </c>
      <c r="W426" s="295">
        <f>SUMIFS('7.  Persistence Report'!W$27:W$500,'7.  Persistence Report'!$D$27:$D$500,$B426,'7.  Persistence Report'!$C$27:$C$500,"&lt;&gt;Pre-2011 Programs Completed in 2011",'7.  Persistence Report'!$J$27:$J$500,"&lt;&gt;Adjustment",'7.  Persistence Report'!$H$27:$H$500,"2014")</f>
        <v>0</v>
      </c>
      <c r="X426" s="295">
        <f>SUMIFS('7.  Persistence Report'!X$27:X$500,'7.  Persistence Report'!$D$27:$D$500,$B426,'7.  Persistence Report'!$C$27:$C$500,"&lt;&gt;Pre-2011 Programs Completed in 2011",'7.  Persistence Report'!$J$27:$J$500,"&lt;&gt;Adjustment",'7.  Persistence Report'!$H$27:$H$500,"2014")</f>
        <v>0</v>
      </c>
      <c r="Y426" s="469">
        <f>+Y297</f>
        <v>1</v>
      </c>
      <c r="Z426" s="469">
        <f t="shared" ref="Z426:AA426" si="192">+Z297</f>
        <v>0</v>
      </c>
      <c r="AA426" s="469">
        <f t="shared" si="192"/>
        <v>0</v>
      </c>
      <c r="AB426" s="410"/>
      <c r="AC426" s="410"/>
      <c r="AD426" s="410"/>
      <c r="AE426" s="410"/>
      <c r="AF426" s="410"/>
      <c r="AG426" s="410"/>
      <c r="AH426" s="410"/>
      <c r="AI426" s="410"/>
      <c r="AJ426" s="410"/>
      <c r="AK426" s="410"/>
      <c r="AL426" s="410"/>
      <c r="AM426" s="296">
        <f>SUM(Y426:AL426)</f>
        <v>1</v>
      </c>
    </row>
    <row r="427" spans="1:39" ht="15.5" outlineLevel="1">
      <c r="B427" s="294" t="s">
        <v>259</v>
      </c>
      <c r="C427" s="291" t="s">
        <v>163</v>
      </c>
      <c r="D427" s="295">
        <f>SUMIFS('7.  Persistence Report'!AT$27:AT$500,'7.  Persistence Report'!$D$27:$D$500,$B426,'7.  Persistence Report'!$C$27:$C$500,"&lt;&gt;Pre-2011 Programs Completed in 2011",'7.  Persistence Report'!$J$27:$J$500,"Adjustment",'7.  Persistence Report'!$H$27:$H$500,"2014")</f>
        <v>0</v>
      </c>
      <c r="E427" s="295">
        <f>SUMIFS('7.  Persistence Report'!AU$27:AU$500,'7.  Persistence Report'!$D$27:$D$500,$B426,'7.  Persistence Report'!$C$27:$C$500,"&lt;&gt;Pre-2011 Programs Completed in 2011",'7.  Persistence Report'!$J$27:$J$500,"Adjustment",'7.  Persistence Report'!$H$27:$H$500,"2014")</f>
        <v>0</v>
      </c>
      <c r="F427" s="295">
        <f>SUMIFS('7.  Persistence Report'!AV$27:AV$500,'7.  Persistence Report'!$D$27:$D$500,$B426,'7.  Persistence Report'!$C$27:$C$500,"&lt;&gt;Pre-2011 Programs Completed in 2011",'7.  Persistence Report'!$J$27:$J$500,"Adjustment",'7.  Persistence Report'!$H$27:$H$500,"2014")</f>
        <v>0</v>
      </c>
      <c r="G427" s="295">
        <f>SUMIFS('7.  Persistence Report'!AW$27:AW$500,'7.  Persistence Report'!$D$27:$D$500,$B426,'7.  Persistence Report'!$C$27:$C$500,"&lt;&gt;Pre-2011 Programs Completed in 2011",'7.  Persistence Report'!$J$27:$J$500,"Adjustment",'7.  Persistence Report'!$H$27:$H$500,"2014")</f>
        <v>0</v>
      </c>
      <c r="H427" s="295">
        <f>SUMIFS('7.  Persistence Report'!AX$27:AX$500,'7.  Persistence Report'!$D$27:$D$500,$B426,'7.  Persistence Report'!$C$27:$C$500,"&lt;&gt;Pre-2011 Programs Completed in 2011",'7.  Persistence Report'!$J$27:$J$500,"Adjustment",'7.  Persistence Report'!$H$27:$H$500,"2014")</f>
        <v>0</v>
      </c>
      <c r="I427" s="295">
        <f>SUMIFS('7.  Persistence Report'!AY$27:AY$500,'7.  Persistence Report'!$D$27:$D$500,$B426,'7.  Persistence Report'!$C$27:$C$500,"&lt;&gt;Pre-2011 Programs Completed in 2011",'7.  Persistence Report'!$J$27:$J$500,"Adjustment",'7.  Persistence Report'!$H$27:$H$500,"2014")</f>
        <v>0</v>
      </c>
      <c r="J427" s="295">
        <f>SUMIFS('7.  Persistence Report'!AZ$27:AZ$500,'7.  Persistence Report'!$D$27:$D$500,$B426,'7.  Persistence Report'!$C$27:$C$500,"&lt;&gt;Pre-2011 Programs Completed in 2011",'7.  Persistence Report'!$J$27:$J$500,"Adjustment",'7.  Persistence Report'!$H$27:$H$500,"2014")</f>
        <v>0</v>
      </c>
      <c r="K427" s="295">
        <f>SUMIFS('7.  Persistence Report'!BA$27:BA$500,'7.  Persistence Report'!$D$27:$D$500,$B426,'7.  Persistence Report'!$C$27:$C$500,"&lt;&gt;Pre-2011 Programs Completed in 2011",'7.  Persistence Report'!$J$27:$J$500,"Adjustment",'7.  Persistence Report'!$H$27:$H$500,"2014")</f>
        <v>0</v>
      </c>
      <c r="L427" s="295">
        <f>SUMIFS('7.  Persistence Report'!BB$27:BB$500,'7.  Persistence Report'!$D$27:$D$500,$B426,'7.  Persistence Report'!$C$27:$C$500,"&lt;&gt;Pre-2011 Programs Completed in 2011",'7.  Persistence Report'!$J$27:$J$500,"Adjustment",'7.  Persistence Report'!$H$27:$H$500,"2014")</f>
        <v>0</v>
      </c>
      <c r="M427" s="295">
        <f>SUMIFS('7.  Persistence Report'!BC$27:BC$500,'7.  Persistence Report'!$D$27:$D$500,$B426,'7.  Persistence Report'!$C$27:$C$500,"&lt;&gt;Pre-2011 Programs Completed in 2011",'7.  Persistence Report'!$J$27:$J$500,"Adjustment",'7.  Persistence Report'!$H$27:$H$500,"2014")</f>
        <v>0</v>
      </c>
      <c r="N427" s="467"/>
      <c r="O427" s="295">
        <f>SUMIFS('7.  Persistence Report'!O$27:O$500,'7.  Persistence Report'!$D$27:$D$500,$B426,'7.  Persistence Report'!$C$27:$C$500,"&lt;&gt;Pre-2011 Programs Completed in 2011",'7.  Persistence Report'!$J$27:$J$500,"Adjustment",'7.  Persistence Report'!$H$27:$H$500,"2014")</f>
        <v>0</v>
      </c>
      <c r="P427" s="295">
        <f>SUMIFS('7.  Persistence Report'!P$27:P$500,'7.  Persistence Report'!$D$27:$D$500,$B426,'7.  Persistence Report'!$C$27:$C$500,"&lt;&gt;Pre-2011 Programs Completed in 2011",'7.  Persistence Report'!$J$27:$J$500,"Adjustment",'7.  Persistence Report'!$H$27:$H$500,"2014")</f>
        <v>0</v>
      </c>
      <c r="Q427" s="295">
        <f>SUMIFS('7.  Persistence Report'!Q$27:Q$500,'7.  Persistence Report'!$D$27:$D$500,$B426,'7.  Persistence Report'!$C$27:$C$500,"&lt;&gt;Pre-2011 Programs Completed in 2011",'7.  Persistence Report'!$J$27:$J$500,"Adjustment",'7.  Persistence Report'!$H$27:$H$500,"2014")</f>
        <v>0</v>
      </c>
      <c r="R427" s="295">
        <f>SUMIFS('7.  Persistence Report'!R$27:R$500,'7.  Persistence Report'!$D$27:$D$500,$B426,'7.  Persistence Report'!$C$27:$C$500,"&lt;&gt;Pre-2011 Programs Completed in 2011",'7.  Persistence Report'!$J$27:$J$500,"Adjustment",'7.  Persistence Report'!$H$27:$H$500,"2014")</f>
        <v>0</v>
      </c>
      <c r="S427" s="295">
        <f>SUMIFS('7.  Persistence Report'!S$27:S$500,'7.  Persistence Report'!$D$27:$D$500,$B426,'7.  Persistence Report'!$C$27:$C$500,"&lt;&gt;Pre-2011 Programs Completed in 2011",'7.  Persistence Report'!$J$27:$J$500,"Adjustment",'7.  Persistence Report'!$H$27:$H$500,"2014")</f>
        <v>0</v>
      </c>
      <c r="T427" s="295">
        <f>SUMIFS('7.  Persistence Report'!T$27:T$500,'7.  Persistence Report'!$D$27:$D$500,$B426,'7.  Persistence Report'!$C$27:$C$500,"&lt;&gt;Pre-2011 Programs Completed in 2011",'7.  Persistence Report'!$J$27:$J$500,"Adjustment",'7.  Persistence Report'!$H$27:$H$500,"2014")</f>
        <v>0</v>
      </c>
      <c r="U427" s="295">
        <f>SUMIFS('7.  Persistence Report'!U$27:U$500,'7.  Persistence Report'!$D$27:$D$500,$B426,'7.  Persistence Report'!$C$27:$C$500,"&lt;&gt;Pre-2011 Programs Completed in 2011",'7.  Persistence Report'!$J$27:$J$500,"Adjustment",'7.  Persistence Report'!$H$27:$H$500,"2014")</f>
        <v>0</v>
      </c>
      <c r="V427" s="295">
        <f>SUMIFS('7.  Persistence Report'!V$27:V$500,'7.  Persistence Report'!$D$27:$D$500,$B426,'7.  Persistence Report'!$C$27:$C$500,"&lt;&gt;Pre-2011 Programs Completed in 2011",'7.  Persistence Report'!$J$27:$J$500,"Adjustment",'7.  Persistence Report'!$H$27:$H$500,"2014")</f>
        <v>0</v>
      </c>
      <c r="W427" s="295">
        <f>SUMIFS('7.  Persistence Report'!W$27:W$500,'7.  Persistence Report'!$D$27:$D$500,$B426,'7.  Persistence Report'!$C$27:$C$500,"&lt;&gt;Pre-2011 Programs Completed in 2011",'7.  Persistence Report'!$J$27:$J$500,"Adjustment",'7.  Persistence Report'!$H$27:$H$500,"2014")</f>
        <v>0</v>
      </c>
      <c r="X427" s="295">
        <f>SUMIFS('7.  Persistence Report'!X$27:X$500,'7.  Persistence Report'!$D$27:$D$500,$B426,'7.  Persistence Report'!$C$27:$C$500,"&lt;&gt;Pre-2011 Programs Completed in 2011",'7.  Persistence Report'!$J$27:$J$500,"Adjustment",'7.  Persistence Report'!$H$27:$H$500,"2014")</f>
        <v>0</v>
      </c>
      <c r="Y427" s="411">
        <f>Y426</f>
        <v>1</v>
      </c>
      <c r="Z427" s="411">
        <f>Z426</f>
        <v>0</v>
      </c>
      <c r="AA427" s="411">
        <f t="shared" ref="AA427:AL427" si="193">AA426</f>
        <v>0</v>
      </c>
      <c r="AB427" s="411">
        <f t="shared" si="193"/>
        <v>0</v>
      </c>
      <c r="AC427" s="411">
        <f t="shared" si="193"/>
        <v>0</v>
      </c>
      <c r="AD427" s="411">
        <f t="shared" si="193"/>
        <v>0</v>
      </c>
      <c r="AE427" s="411">
        <f t="shared" si="193"/>
        <v>0</v>
      </c>
      <c r="AF427" s="411">
        <f t="shared" si="193"/>
        <v>0</v>
      </c>
      <c r="AG427" s="411">
        <f t="shared" si="193"/>
        <v>0</v>
      </c>
      <c r="AH427" s="411">
        <f t="shared" si="193"/>
        <v>0</v>
      </c>
      <c r="AI427" s="411">
        <f t="shared" si="193"/>
        <v>0</v>
      </c>
      <c r="AJ427" s="411">
        <f t="shared" si="193"/>
        <v>0</v>
      </c>
      <c r="AK427" s="411">
        <f t="shared" si="193"/>
        <v>0</v>
      </c>
      <c r="AL427" s="411">
        <f t="shared" si="193"/>
        <v>0</v>
      </c>
      <c r="AM427" s="297"/>
    </row>
    <row r="428" spans="1:39" ht="15.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5" outlineLevel="1">
      <c r="A429" s="508">
        <v>8</v>
      </c>
      <c r="B429" s="294" t="s">
        <v>485</v>
      </c>
      <c r="C429" s="291" t="s">
        <v>25</v>
      </c>
      <c r="D429" s="295">
        <f>SUMIFS('7.  Persistence Report'!AT$27:AT$500,'7.  Persistence Report'!$D$27:$D$500,$B429,'7.  Persistence Report'!$C$27:$C$500,"&lt;&gt;Pre-2011 Programs Completed in 2011",'7.  Persistence Report'!$J$27:$J$500,"&lt;&gt;Adjustment",'7.  Persistence Report'!$H$27:$H$500,"2014")</f>
        <v>0</v>
      </c>
      <c r="E429" s="295">
        <f>SUMIFS('7.  Persistence Report'!AU$27:AU$500,'7.  Persistence Report'!$D$27:$D$500,$B429,'7.  Persistence Report'!$C$27:$C$500,"&lt;&gt;Pre-2011 Programs Completed in 2011",'7.  Persistence Report'!$J$27:$J$500,"&lt;&gt;Adjustment",'7.  Persistence Report'!$H$27:$H$500,"2014")</f>
        <v>0</v>
      </c>
      <c r="F429" s="295">
        <f>SUMIFS('7.  Persistence Report'!AV$27:AV$500,'7.  Persistence Report'!$D$27:$D$500,$B429,'7.  Persistence Report'!$C$27:$C$500,"&lt;&gt;Pre-2011 Programs Completed in 2011",'7.  Persistence Report'!$J$27:$J$500,"&lt;&gt;Adjustment",'7.  Persistence Report'!$H$27:$H$500,"2014")</f>
        <v>0</v>
      </c>
      <c r="G429" s="295">
        <f>SUMIFS('7.  Persistence Report'!AW$27:AW$500,'7.  Persistence Report'!$D$27:$D$500,$B429,'7.  Persistence Report'!$C$27:$C$500,"&lt;&gt;Pre-2011 Programs Completed in 2011",'7.  Persistence Report'!$J$27:$J$500,"&lt;&gt;Adjustment",'7.  Persistence Report'!$H$27:$H$500,"2014")</f>
        <v>0</v>
      </c>
      <c r="H429" s="295">
        <f>SUMIFS('7.  Persistence Report'!AX$27:AX$500,'7.  Persistence Report'!$D$27:$D$500,$B429,'7.  Persistence Report'!$C$27:$C$500,"&lt;&gt;Pre-2011 Programs Completed in 2011",'7.  Persistence Report'!$J$27:$J$500,"&lt;&gt;Adjustment",'7.  Persistence Report'!$H$27:$H$500,"2014")</f>
        <v>0</v>
      </c>
      <c r="I429" s="295">
        <f>SUMIFS('7.  Persistence Report'!AY$27:AY$500,'7.  Persistence Report'!$D$27:$D$500,$B429,'7.  Persistence Report'!$C$27:$C$500,"&lt;&gt;Pre-2011 Programs Completed in 2011",'7.  Persistence Report'!$J$27:$J$500,"&lt;&gt;Adjustment",'7.  Persistence Report'!$H$27:$H$500,"2014")</f>
        <v>0</v>
      </c>
      <c r="J429" s="295">
        <f>SUMIFS('7.  Persistence Report'!AZ$27:AZ$500,'7.  Persistence Report'!$D$27:$D$500,$B429,'7.  Persistence Report'!$C$27:$C$500,"&lt;&gt;Pre-2011 Programs Completed in 2011",'7.  Persistence Report'!$J$27:$J$500,"&lt;&gt;Adjustment",'7.  Persistence Report'!$H$27:$H$500,"2014")</f>
        <v>0</v>
      </c>
      <c r="K429" s="295">
        <f>SUMIFS('7.  Persistence Report'!BA$27:BA$500,'7.  Persistence Report'!$D$27:$D$500,$B429,'7.  Persistence Report'!$C$27:$C$500,"&lt;&gt;Pre-2011 Programs Completed in 2011",'7.  Persistence Report'!$J$27:$J$500,"&lt;&gt;Adjustment",'7.  Persistence Report'!$H$27:$H$500,"2014")</f>
        <v>0</v>
      </c>
      <c r="L429" s="295">
        <f>SUMIFS('7.  Persistence Report'!BB$27:BB$500,'7.  Persistence Report'!$D$27:$D$500,$B429,'7.  Persistence Report'!$C$27:$C$500,"&lt;&gt;Pre-2011 Programs Completed in 2011",'7.  Persistence Report'!$J$27:$J$500,"&lt;&gt;Adjustment",'7.  Persistence Report'!$H$27:$H$500,"2014")</f>
        <v>0</v>
      </c>
      <c r="M429" s="295">
        <f>SUMIFS('7.  Persistence Report'!BC$27:BC$500,'7.  Persistence Report'!$D$27:$D$500,$B429,'7.  Persistence Report'!$C$27:$C$500,"&lt;&gt;Pre-2011 Programs Completed in 2011",'7.  Persistence Report'!$J$27:$J$500,"&lt;&gt;Adjustment",'7.  Persistence Report'!$H$27:$H$500,"2014")</f>
        <v>0</v>
      </c>
      <c r="N429" s="291"/>
      <c r="O429" s="295">
        <f>SUMIFS('7.  Persistence Report'!O$27:O$500,'7.  Persistence Report'!$D$27:$D$500,$B429,'7.  Persistence Report'!$C$27:$C$500,"&lt;&gt;Pre-2011 Programs Completed in 2011",'7.  Persistence Report'!$J$27:$J$500,"&lt;&gt;Adjustment",'7.  Persistence Report'!$H$27:$H$500,"2014")</f>
        <v>0</v>
      </c>
      <c r="P429" s="295">
        <f>SUMIFS('7.  Persistence Report'!P$27:P$500,'7.  Persistence Report'!$D$27:$D$500,$B429,'7.  Persistence Report'!$C$27:$C$500,"&lt;&gt;Pre-2011 Programs Completed in 2011",'7.  Persistence Report'!$J$27:$J$500,"&lt;&gt;Adjustment",'7.  Persistence Report'!$H$27:$H$500,"2014")</f>
        <v>0</v>
      </c>
      <c r="Q429" s="295">
        <f>SUMIFS('7.  Persistence Report'!Q$27:Q$500,'7.  Persistence Report'!$D$27:$D$500,$B429,'7.  Persistence Report'!$C$27:$C$500,"&lt;&gt;Pre-2011 Programs Completed in 2011",'7.  Persistence Report'!$J$27:$J$500,"&lt;&gt;Adjustment",'7.  Persistence Report'!$H$27:$H$500,"2014")</f>
        <v>0</v>
      </c>
      <c r="R429" s="295">
        <f>SUMIFS('7.  Persistence Report'!R$27:R$500,'7.  Persistence Report'!$D$27:$D$500,$B429,'7.  Persistence Report'!$C$27:$C$500,"&lt;&gt;Pre-2011 Programs Completed in 2011",'7.  Persistence Report'!$J$27:$J$500,"&lt;&gt;Adjustment",'7.  Persistence Report'!$H$27:$H$500,"2014")</f>
        <v>0</v>
      </c>
      <c r="S429" s="295">
        <f>SUMIFS('7.  Persistence Report'!S$27:S$500,'7.  Persistence Report'!$D$27:$D$500,$B429,'7.  Persistence Report'!$C$27:$C$500,"&lt;&gt;Pre-2011 Programs Completed in 2011",'7.  Persistence Report'!$J$27:$J$500,"&lt;&gt;Adjustment",'7.  Persistence Report'!$H$27:$H$500,"2014")</f>
        <v>0</v>
      </c>
      <c r="T429" s="295">
        <f>SUMIFS('7.  Persistence Report'!T$27:T$500,'7.  Persistence Report'!$D$27:$D$500,$B429,'7.  Persistence Report'!$C$27:$C$500,"&lt;&gt;Pre-2011 Programs Completed in 2011",'7.  Persistence Report'!$J$27:$J$500,"&lt;&gt;Adjustment",'7.  Persistence Report'!$H$27:$H$500,"2014")</f>
        <v>0</v>
      </c>
      <c r="U429" s="295">
        <f>SUMIFS('7.  Persistence Report'!U$27:U$500,'7.  Persistence Report'!$D$27:$D$500,$B429,'7.  Persistence Report'!$C$27:$C$500,"&lt;&gt;Pre-2011 Programs Completed in 2011",'7.  Persistence Report'!$J$27:$J$500,"&lt;&gt;Adjustment",'7.  Persistence Report'!$H$27:$H$500,"2014")</f>
        <v>0</v>
      </c>
      <c r="V429" s="295">
        <f>SUMIFS('7.  Persistence Report'!V$27:V$500,'7.  Persistence Report'!$D$27:$D$500,$B429,'7.  Persistence Report'!$C$27:$C$500,"&lt;&gt;Pre-2011 Programs Completed in 2011",'7.  Persistence Report'!$J$27:$J$500,"&lt;&gt;Adjustment",'7.  Persistence Report'!$H$27:$H$500,"2014")</f>
        <v>0</v>
      </c>
      <c r="W429" s="295">
        <f>SUMIFS('7.  Persistence Report'!W$27:W$500,'7.  Persistence Report'!$D$27:$D$500,$B429,'7.  Persistence Report'!$C$27:$C$500,"&lt;&gt;Pre-2011 Programs Completed in 2011",'7.  Persistence Report'!$J$27:$J$500,"&lt;&gt;Adjustment",'7.  Persistence Report'!$H$27:$H$500,"2014")</f>
        <v>0</v>
      </c>
      <c r="X429" s="295">
        <f>SUMIFS('7.  Persistence Report'!X$27:X$500,'7.  Persistence Report'!$D$27:$D$500,$B429,'7.  Persistence Report'!$C$27:$C$500,"&lt;&gt;Pre-2011 Programs Completed in 2011",'7.  Persistence Report'!$J$27:$J$500,"&lt;&gt;Adjustment",'7.  Persistence Report'!$H$27:$H$500,"2014")</f>
        <v>0</v>
      </c>
      <c r="Y429" s="469">
        <f>+Y300</f>
        <v>1</v>
      </c>
      <c r="Z429" s="469">
        <f t="shared" ref="Z429:AA429" si="194">+Z300</f>
        <v>0</v>
      </c>
      <c r="AA429" s="469">
        <f t="shared" si="194"/>
        <v>0</v>
      </c>
      <c r="AB429" s="410"/>
      <c r="AC429" s="410"/>
      <c r="AD429" s="410"/>
      <c r="AE429" s="410"/>
      <c r="AF429" s="410"/>
      <c r="AG429" s="410"/>
      <c r="AH429" s="410"/>
      <c r="AI429" s="410"/>
      <c r="AJ429" s="410"/>
      <c r="AK429" s="410"/>
      <c r="AL429" s="410"/>
      <c r="AM429" s="296">
        <f>SUM(Y429:AL429)</f>
        <v>1</v>
      </c>
    </row>
    <row r="430" spans="1:39" s="283" customFormat="1" ht="15.5" outlineLevel="1">
      <c r="A430" s="508"/>
      <c r="B430" s="294" t="s">
        <v>259</v>
      </c>
      <c r="C430" s="291" t="s">
        <v>163</v>
      </c>
      <c r="D430" s="295">
        <f>SUMIFS('7.  Persistence Report'!AT$27:AT$500,'7.  Persistence Report'!$D$27:$D$500,$B429,'7.  Persistence Report'!$C$27:$C$500,"&lt;&gt;Pre-2011 Programs Completed in 2011",'7.  Persistence Report'!$J$27:$J$500,"Adjustment",'7.  Persistence Report'!$H$27:$H$500,"2014")</f>
        <v>0</v>
      </c>
      <c r="E430" s="295">
        <f>SUMIFS('7.  Persistence Report'!AU$27:AU$500,'7.  Persistence Report'!$D$27:$D$500,$B429,'7.  Persistence Report'!$C$27:$C$500,"&lt;&gt;Pre-2011 Programs Completed in 2011",'7.  Persistence Report'!$J$27:$J$500,"Adjustment",'7.  Persistence Report'!$H$27:$H$500,"2014")</f>
        <v>0</v>
      </c>
      <c r="F430" s="295">
        <f>SUMIFS('7.  Persistence Report'!AV$27:AV$500,'7.  Persistence Report'!$D$27:$D$500,$B429,'7.  Persistence Report'!$C$27:$C$500,"&lt;&gt;Pre-2011 Programs Completed in 2011",'7.  Persistence Report'!$J$27:$J$500,"Adjustment",'7.  Persistence Report'!$H$27:$H$500,"2014")</f>
        <v>0</v>
      </c>
      <c r="G430" s="295">
        <f>SUMIFS('7.  Persistence Report'!AW$27:AW$500,'7.  Persistence Report'!$D$27:$D$500,$B429,'7.  Persistence Report'!$C$27:$C$500,"&lt;&gt;Pre-2011 Programs Completed in 2011",'7.  Persistence Report'!$J$27:$J$500,"Adjustment",'7.  Persistence Report'!$H$27:$H$500,"2014")</f>
        <v>0</v>
      </c>
      <c r="H430" s="295">
        <f>SUMIFS('7.  Persistence Report'!AX$27:AX$500,'7.  Persistence Report'!$D$27:$D$500,$B429,'7.  Persistence Report'!$C$27:$C$500,"&lt;&gt;Pre-2011 Programs Completed in 2011",'7.  Persistence Report'!$J$27:$J$500,"Adjustment",'7.  Persistence Report'!$H$27:$H$500,"2014")</f>
        <v>0</v>
      </c>
      <c r="I430" s="295">
        <f>SUMIFS('7.  Persistence Report'!AY$27:AY$500,'7.  Persistence Report'!$D$27:$D$500,$B429,'7.  Persistence Report'!$C$27:$C$500,"&lt;&gt;Pre-2011 Programs Completed in 2011",'7.  Persistence Report'!$J$27:$J$500,"Adjustment",'7.  Persistence Report'!$H$27:$H$500,"2014")</f>
        <v>0</v>
      </c>
      <c r="J430" s="295">
        <f>SUMIFS('7.  Persistence Report'!AZ$27:AZ$500,'7.  Persistence Report'!$D$27:$D$500,$B429,'7.  Persistence Report'!$C$27:$C$500,"&lt;&gt;Pre-2011 Programs Completed in 2011",'7.  Persistence Report'!$J$27:$J$500,"Adjustment",'7.  Persistence Report'!$H$27:$H$500,"2014")</f>
        <v>0</v>
      </c>
      <c r="K430" s="295">
        <f>SUMIFS('7.  Persistence Report'!BA$27:BA$500,'7.  Persistence Report'!$D$27:$D$500,$B429,'7.  Persistence Report'!$C$27:$C$500,"&lt;&gt;Pre-2011 Programs Completed in 2011",'7.  Persistence Report'!$J$27:$J$500,"Adjustment",'7.  Persistence Report'!$H$27:$H$500,"2014")</f>
        <v>0</v>
      </c>
      <c r="L430" s="295">
        <f>SUMIFS('7.  Persistence Report'!BB$27:BB$500,'7.  Persistence Report'!$D$27:$D$500,$B429,'7.  Persistence Report'!$C$27:$C$500,"&lt;&gt;Pre-2011 Programs Completed in 2011",'7.  Persistence Report'!$J$27:$J$500,"Adjustment",'7.  Persistence Report'!$H$27:$H$500,"2014")</f>
        <v>0</v>
      </c>
      <c r="M430" s="295">
        <f>SUMIFS('7.  Persistence Report'!BC$27:BC$500,'7.  Persistence Report'!$D$27:$D$500,$B429,'7.  Persistence Report'!$C$27:$C$500,"&lt;&gt;Pre-2011 Programs Completed in 2011",'7.  Persistence Report'!$J$27:$J$500,"Adjustment",'7.  Persistence Report'!$H$27:$H$500,"2014")</f>
        <v>0</v>
      </c>
      <c r="N430" s="467"/>
      <c r="O430" s="295">
        <f>SUMIFS('7.  Persistence Report'!O$27:O$500,'7.  Persistence Report'!$D$27:$D$500,$B429,'7.  Persistence Report'!$C$27:$C$500,"&lt;&gt;Pre-2011 Programs Completed in 2011",'7.  Persistence Report'!$J$27:$J$500,"Adjustment",'7.  Persistence Report'!$H$27:$H$500,"2014")</f>
        <v>0</v>
      </c>
      <c r="P430" s="295">
        <f>SUMIFS('7.  Persistence Report'!P$27:P$500,'7.  Persistence Report'!$D$27:$D$500,$B429,'7.  Persistence Report'!$C$27:$C$500,"&lt;&gt;Pre-2011 Programs Completed in 2011",'7.  Persistence Report'!$J$27:$J$500,"Adjustment",'7.  Persistence Report'!$H$27:$H$500,"2014")</f>
        <v>0</v>
      </c>
      <c r="Q430" s="295">
        <f>SUMIFS('7.  Persistence Report'!Q$27:Q$500,'7.  Persistence Report'!$D$27:$D$500,$B429,'7.  Persistence Report'!$C$27:$C$500,"&lt;&gt;Pre-2011 Programs Completed in 2011",'7.  Persistence Report'!$J$27:$J$500,"Adjustment",'7.  Persistence Report'!$H$27:$H$500,"2014")</f>
        <v>0</v>
      </c>
      <c r="R430" s="295">
        <f>SUMIFS('7.  Persistence Report'!R$27:R$500,'7.  Persistence Report'!$D$27:$D$500,$B429,'7.  Persistence Report'!$C$27:$C$500,"&lt;&gt;Pre-2011 Programs Completed in 2011",'7.  Persistence Report'!$J$27:$J$500,"Adjustment",'7.  Persistence Report'!$H$27:$H$500,"2014")</f>
        <v>0</v>
      </c>
      <c r="S430" s="295">
        <f>SUMIFS('7.  Persistence Report'!S$27:S$500,'7.  Persistence Report'!$D$27:$D$500,$B429,'7.  Persistence Report'!$C$27:$C$500,"&lt;&gt;Pre-2011 Programs Completed in 2011",'7.  Persistence Report'!$J$27:$J$500,"Adjustment",'7.  Persistence Report'!$H$27:$H$500,"2014")</f>
        <v>0</v>
      </c>
      <c r="T430" s="295">
        <f>SUMIFS('7.  Persistence Report'!T$27:T$500,'7.  Persistence Report'!$D$27:$D$500,$B429,'7.  Persistence Report'!$C$27:$C$500,"&lt;&gt;Pre-2011 Programs Completed in 2011",'7.  Persistence Report'!$J$27:$J$500,"Adjustment",'7.  Persistence Report'!$H$27:$H$500,"2014")</f>
        <v>0</v>
      </c>
      <c r="U430" s="295">
        <f>SUMIFS('7.  Persistence Report'!U$27:U$500,'7.  Persistence Report'!$D$27:$D$500,$B429,'7.  Persistence Report'!$C$27:$C$500,"&lt;&gt;Pre-2011 Programs Completed in 2011",'7.  Persistence Report'!$J$27:$J$500,"Adjustment",'7.  Persistence Report'!$H$27:$H$500,"2014")</f>
        <v>0</v>
      </c>
      <c r="V430" s="295">
        <f>SUMIFS('7.  Persistence Report'!V$27:V$500,'7.  Persistence Report'!$D$27:$D$500,$B429,'7.  Persistence Report'!$C$27:$C$500,"&lt;&gt;Pre-2011 Programs Completed in 2011",'7.  Persistence Report'!$J$27:$J$500,"Adjustment",'7.  Persistence Report'!$H$27:$H$500,"2014")</f>
        <v>0</v>
      </c>
      <c r="W430" s="295">
        <f>SUMIFS('7.  Persistence Report'!W$27:W$500,'7.  Persistence Report'!$D$27:$D$500,$B429,'7.  Persistence Report'!$C$27:$C$500,"&lt;&gt;Pre-2011 Programs Completed in 2011",'7.  Persistence Report'!$J$27:$J$500,"Adjustment",'7.  Persistence Report'!$H$27:$H$500,"2014")</f>
        <v>0</v>
      </c>
      <c r="X430" s="295">
        <f>SUMIFS('7.  Persistence Report'!X$27:X$500,'7.  Persistence Report'!$D$27:$D$500,$B429,'7.  Persistence Report'!$C$27:$C$500,"&lt;&gt;Pre-2011 Programs Completed in 2011",'7.  Persistence Report'!$J$27:$J$500,"Adjustment",'7.  Persistence Report'!$H$27:$H$500,"2014")</f>
        <v>0</v>
      </c>
      <c r="Y430" s="411">
        <f>Y429</f>
        <v>1</v>
      </c>
      <c r="Z430" s="411">
        <f>Z429</f>
        <v>0</v>
      </c>
      <c r="AA430" s="411">
        <f t="shared" ref="AA430:AL430" si="195">AA429</f>
        <v>0</v>
      </c>
      <c r="AB430" s="411">
        <f t="shared" si="195"/>
        <v>0</v>
      </c>
      <c r="AC430" s="411">
        <f t="shared" si="195"/>
        <v>0</v>
      </c>
      <c r="AD430" s="411">
        <f t="shared" si="195"/>
        <v>0</v>
      </c>
      <c r="AE430" s="411">
        <f t="shared" si="195"/>
        <v>0</v>
      </c>
      <c r="AF430" s="411">
        <f t="shared" si="195"/>
        <v>0</v>
      </c>
      <c r="AG430" s="411">
        <f t="shared" si="195"/>
        <v>0</v>
      </c>
      <c r="AH430" s="411">
        <f t="shared" si="195"/>
        <v>0</v>
      </c>
      <c r="AI430" s="411">
        <f t="shared" si="195"/>
        <v>0</v>
      </c>
      <c r="AJ430" s="411">
        <f t="shared" si="195"/>
        <v>0</v>
      </c>
      <c r="AK430" s="411">
        <f t="shared" si="195"/>
        <v>0</v>
      </c>
      <c r="AL430" s="411">
        <f t="shared" si="195"/>
        <v>0</v>
      </c>
      <c r="AM430" s="297"/>
    </row>
    <row r="431" spans="1:39" s="283" customFormat="1" ht="15.5" outlineLevel="1">
      <c r="A431" s="508"/>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5" outlineLevel="1">
      <c r="A432" s="508">
        <v>9</v>
      </c>
      <c r="B432" s="294" t="s">
        <v>7</v>
      </c>
      <c r="C432" s="291" t="s">
        <v>25</v>
      </c>
      <c r="D432" s="295">
        <f>SUMIFS('7.  Persistence Report'!AT$27:AT$500,'7.  Persistence Report'!$D$27:$D$500,$B432,'7.  Persistence Report'!$C$27:$C$500,"&lt;&gt;Pre-2011 Programs Completed in 2011",'7.  Persistence Report'!$J$27:$J$500,"&lt;&gt;Adjustment",'7.  Persistence Report'!$H$27:$H$500,"2014")</f>
        <v>459557.8541</v>
      </c>
      <c r="E432" s="295">
        <f>SUMIFS('7.  Persistence Report'!AU$27:AU$500,'7.  Persistence Report'!$D$27:$D$500,$B432,'7.  Persistence Report'!$C$27:$C$500,"&lt;&gt;Pre-2011 Programs Completed in 2011",'7.  Persistence Report'!$J$27:$J$500,"&lt;&gt;Adjustment",'7.  Persistence Report'!$H$27:$H$500,"2014")</f>
        <v>459557.8541</v>
      </c>
      <c r="F432" s="295">
        <f>SUMIFS('7.  Persistence Report'!AV$27:AV$500,'7.  Persistence Report'!$D$27:$D$500,$B432,'7.  Persistence Report'!$C$27:$C$500,"&lt;&gt;Pre-2011 Programs Completed in 2011",'7.  Persistence Report'!$J$27:$J$500,"&lt;&gt;Adjustment",'7.  Persistence Report'!$H$27:$H$500,"2014")</f>
        <v>459557.8541</v>
      </c>
      <c r="G432" s="295">
        <f>SUMIFS('7.  Persistence Report'!AW$27:AW$500,'7.  Persistence Report'!$D$27:$D$500,$B432,'7.  Persistence Report'!$C$27:$C$500,"&lt;&gt;Pre-2011 Programs Completed in 2011",'7.  Persistence Report'!$J$27:$J$500,"&lt;&gt;Adjustment",'7.  Persistence Report'!$H$27:$H$500,"2014")</f>
        <v>459557.8541</v>
      </c>
      <c r="H432" s="295">
        <f>SUMIFS('7.  Persistence Report'!AX$27:AX$500,'7.  Persistence Report'!$D$27:$D$500,$B432,'7.  Persistence Report'!$C$27:$C$500,"&lt;&gt;Pre-2011 Programs Completed in 2011",'7.  Persistence Report'!$J$27:$J$500,"&lt;&gt;Adjustment",'7.  Persistence Report'!$H$27:$H$500,"2014")</f>
        <v>459557.8541</v>
      </c>
      <c r="I432" s="295">
        <f>SUMIFS('7.  Persistence Report'!AY$27:AY$500,'7.  Persistence Report'!$D$27:$D$500,$B432,'7.  Persistence Report'!$C$27:$C$500,"&lt;&gt;Pre-2011 Programs Completed in 2011",'7.  Persistence Report'!$J$27:$J$500,"&lt;&gt;Adjustment",'7.  Persistence Report'!$H$27:$H$500,"2014")</f>
        <v>459557.8541</v>
      </c>
      <c r="J432" s="295">
        <f>SUMIFS('7.  Persistence Report'!AZ$27:AZ$500,'7.  Persistence Report'!$D$27:$D$500,$B432,'7.  Persistence Report'!$C$27:$C$500,"&lt;&gt;Pre-2011 Programs Completed in 2011",'7.  Persistence Report'!$J$27:$J$500,"&lt;&gt;Adjustment",'7.  Persistence Report'!$H$27:$H$500,"2014")</f>
        <v>459557.8541</v>
      </c>
      <c r="K432" s="295">
        <f>SUMIFS('7.  Persistence Report'!BA$27:BA$500,'7.  Persistence Report'!$D$27:$D$500,$B432,'7.  Persistence Report'!$C$27:$C$500,"&lt;&gt;Pre-2011 Programs Completed in 2011",'7.  Persistence Report'!$J$27:$J$500,"&lt;&gt;Adjustment",'7.  Persistence Report'!$H$27:$H$500,"2014")</f>
        <v>459557.8541</v>
      </c>
      <c r="L432" s="295">
        <f>SUMIFS('7.  Persistence Report'!BB$27:BB$500,'7.  Persistence Report'!$D$27:$D$500,$B432,'7.  Persistence Report'!$C$27:$C$500,"&lt;&gt;Pre-2011 Programs Completed in 2011",'7.  Persistence Report'!$J$27:$J$500,"&lt;&gt;Adjustment",'7.  Persistence Report'!$H$27:$H$500,"2014")</f>
        <v>459557.8541</v>
      </c>
      <c r="M432" s="295">
        <f>SUMIFS('7.  Persistence Report'!BC$27:BC$500,'7.  Persistence Report'!$D$27:$D$500,$B432,'7.  Persistence Report'!$C$27:$C$500,"&lt;&gt;Pre-2011 Programs Completed in 2011",'7.  Persistence Report'!$J$27:$J$500,"&lt;&gt;Adjustment",'7.  Persistence Report'!$H$27:$H$500,"2014")</f>
        <v>459557.8541</v>
      </c>
      <c r="N432" s="291"/>
      <c r="O432" s="295">
        <f>SUMIFS('7.  Persistence Report'!O$27:O$500,'7.  Persistence Report'!$D$27:$D$500,$B432,'7.  Persistence Report'!$C$27:$C$500,"&lt;&gt;Pre-2011 Programs Completed in 2011",'7.  Persistence Report'!$J$27:$J$500,"&lt;&gt;Adjustment",'7.  Persistence Report'!$H$27:$H$500,"2014")</f>
        <v>59.017383299999999</v>
      </c>
      <c r="P432" s="295">
        <f>SUMIFS('7.  Persistence Report'!P$27:P$500,'7.  Persistence Report'!$D$27:$D$500,$B432,'7.  Persistence Report'!$C$27:$C$500,"&lt;&gt;Pre-2011 Programs Completed in 2011",'7.  Persistence Report'!$J$27:$J$500,"&lt;&gt;Adjustment",'7.  Persistence Report'!$H$27:$H$500,"2014")</f>
        <v>59.017383299999999</v>
      </c>
      <c r="Q432" s="295">
        <f>SUMIFS('7.  Persistence Report'!Q$27:Q$500,'7.  Persistence Report'!$D$27:$D$500,$B432,'7.  Persistence Report'!$C$27:$C$500,"&lt;&gt;Pre-2011 Programs Completed in 2011",'7.  Persistence Report'!$J$27:$J$500,"&lt;&gt;Adjustment",'7.  Persistence Report'!$H$27:$H$500,"2014")</f>
        <v>59.017383299999999</v>
      </c>
      <c r="R432" s="295">
        <f>SUMIFS('7.  Persistence Report'!R$27:R$500,'7.  Persistence Report'!$D$27:$D$500,$B432,'7.  Persistence Report'!$C$27:$C$500,"&lt;&gt;Pre-2011 Programs Completed in 2011",'7.  Persistence Report'!$J$27:$J$500,"&lt;&gt;Adjustment",'7.  Persistence Report'!$H$27:$H$500,"2014")</f>
        <v>59.017383299999999</v>
      </c>
      <c r="S432" s="295">
        <f>SUMIFS('7.  Persistence Report'!S$27:S$500,'7.  Persistence Report'!$D$27:$D$500,$B432,'7.  Persistence Report'!$C$27:$C$500,"&lt;&gt;Pre-2011 Programs Completed in 2011",'7.  Persistence Report'!$J$27:$J$500,"&lt;&gt;Adjustment",'7.  Persistence Report'!$H$27:$H$500,"2014")</f>
        <v>59.017383299999999</v>
      </c>
      <c r="T432" s="295">
        <f>SUMIFS('7.  Persistence Report'!T$27:T$500,'7.  Persistence Report'!$D$27:$D$500,$B432,'7.  Persistence Report'!$C$27:$C$500,"&lt;&gt;Pre-2011 Programs Completed in 2011",'7.  Persistence Report'!$J$27:$J$500,"&lt;&gt;Adjustment",'7.  Persistence Report'!$H$27:$H$500,"2014")</f>
        <v>59.017383299999999</v>
      </c>
      <c r="U432" s="295">
        <f>SUMIFS('7.  Persistence Report'!U$27:U$500,'7.  Persistence Report'!$D$27:$D$500,$B432,'7.  Persistence Report'!$C$27:$C$500,"&lt;&gt;Pre-2011 Programs Completed in 2011",'7.  Persistence Report'!$J$27:$J$500,"&lt;&gt;Adjustment",'7.  Persistence Report'!$H$27:$H$500,"2014")</f>
        <v>59.017383299999999</v>
      </c>
      <c r="V432" s="295">
        <f>SUMIFS('7.  Persistence Report'!V$27:V$500,'7.  Persistence Report'!$D$27:$D$500,$B432,'7.  Persistence Report'!$C$27:$C$500,"&lt;&gt;Pre-2011 Programs Completed in 2011",'7.  Persistence Report'!$J$27:$J$500,"&lt;&gt;Adjustment",'7.  Persistence Report'!$H$27:$H$500,"2014")</f>
        <v>59.017383299999999</v>
      </c>
      <c r="W432" s="295">
        <f>SUMIFS('7.  Persistence Report'!W$27:W$500,'7.  Persistence Report'!$D$27:$D$500,$B432,'7.  Persistence Report'!$C$27:$C$500,"&lt;&gt;Pre-2011 Programs Completed in 2011",'7.  Persistence Report'!$J$27:$J$500,"&lt;&gt;Adjustment",'7.  Persistence Report'!$H$27:$H$500,"2014")</f>
        <v>59.017383299999999</v>
      </c>
      <c r="X432" s="295">
        <f>SUMIFS('7.  Persistence Report'!X$27:X$500,'7.  Persistence Report'!$D$27:$D$500,$B432,'7.  Persistence Report'!$C$27:$C$500,"&lt;&gt;Pre-2011 Programs Completed in 2011",'7.  Persistence Report'!$J$27:$J$500,"&lt;&gt;Adjustment",'7.  Persistence Report'!$H$27:$H$500,"2014")</f>
        <v>59.017383299999999</v>
      </c>
      <c r="Y432" s="469">
        <f>+Y303</f>
        <v>1</v>
      </c>
      <c r="Z432" s="469">
        <f t="shared" ref="Z432:AA432" si="196">+Z303</f>
        <v>0</v>
      </c>
      <c r="AA432" s="469">
        <f t="shared" si="196"/>
        <v>0</v>
      </c>
      <c r="AB432" s="410"/>
      <c r="AC432" s="410"/>
      <c r="AD432" s="410"/>
      <c r="AE432" s="410"/>
      <c r="AF432" s="410"/>
      <c r="AG432" s="410"/>
      <c r="AH432" s="410"/>
      <c r="AI432" s="410"/>
      <c r="AJ432" s="410"/>
      <c r="AK432" s="410"/>
      <c r="AL432" s="410"/>
      <c r="AM432" s="296">
        <f>SUM(Y432:AL432)</f>
        <v>1</v>
      </c>
    </row>
    <row r="433" spans="1:39" ht="15.5" outlineLevel="1">
      <c r="B433" s="294" t="s">
        <v>259</v>
      </c>
      <c r="C433" s="291" t="s">
        <v>163</v>
      </c>
      <c r="D433" s="295">
        <f>SUMIFS('7.  Persistence Report'!AT$27:AT$500,'7.  Persistence Report'!$D$27:$D$500,$B432,'7.  Persistence Report'!$C$27:$C$500,"&lt;&gt;Pre-2011 Programs Completed in 2011",'7.  Persistence Report'!$J$27:$J$500,"Adjustment",'7.  Persistence Report'!$H$27:$H$500,"2014")</f>
        <v>0</v>
      </c>
      <c r="E433" s="295">
        <f>SUMIFS('7.  Persistence Report'!AU$27:AU$500,'7.  Persistence Report'!$D$27:$D$500,$B432,'7.  Persistence Report'!$C$27:$C$500,"&lt;&gt;Pre-2011 Programs Completed in 2011",'7.  Persistence Report'!$J$27:$J$500,"Adjustment",'7.  Persistence Report'!$H$27:$H$500,"2014")</f>
        <v>0</v>
      </c>
      <c r="F433" s="295">
        <f>SUMIFS('7.  Persistence Report'!AV$27:AV$500,'7.  Persistence Report'!$D$27:$D$500,$B432,'7.  Persistence Report'!$C$27:$C$500,"&lt;&gt;Pre-2011 Programs Completed in 2011",'7.  Persistence Report'!$J$27:$J$500,"Adjustment",'7.  Persistence Report'!$H$27:$H$500,"2014")</f>
        <v>0</v>
      </c>
      <c r="G433" s="295">
        <f>SUMIFS('7.  Persistence Report'!AW$27:AW$500,'7.  Persistence Report'!$D$27:$D$500,$B432,'7.  Persistence Report'!$C$27:$C$500,"&lt;&gt;Pre-2011 Programs Completed in 2011",'7.  Persistence Report'!$J$27:$J$500,"Adjustment",'7.  Persistence Report'!$H$27:$H$500,"2014")</f>
        <v>0</v>
      </c>
      <c r="H433" s="295">
        <f>SUMIFS('7.  Persistence Report'!AX$27:AX$500,'7.  Persistence Report'!$D$27:$D$500,$B432,'7.  Persistence Report'!$C$27:$C$500,"&lt;&gt;Pre-2011 Programs Completed in 2011",'7.  Persistence Report'!$J$27:$J$500,"Adjustment",'7.  Persistence Report'!$H$27:$H$500,"2014")</f>
        <v>0</v>
      </c>
      <c r="I433" s="295">
        <f>SUMIFS('7.  Persistence Report'!AY$27:AY$500,'7.  Persistence Report'!$D$27:$D$500,$B432,'7.  Persistence Report'!$C$27:$C$500,"&lt;&gt;Pre-2011 Programs Completed in 2011",'7.  Persistence Report'!$J$27:$J$500,"Adjustment",'7.  Persistence Report'!$H$27:$H$500,"2014")</f>
        <v>0</v>
      </c>
      <c r="J433" s="295">
        <f>SUMIFS('7.  Persistence Report'!AZ$27:AZ$500,'7.  Persistence Report'!$D$27:$D$500,$B432,'7.  Persistence Report'!$C$27:$C$500,"&lt;&gt;Pre-2011 Programs Completed in 2011",'7.  Persistence Report'!$J$27:$J$500,"Adjustment",'7.  Persistence Report'!$H$27:$H$500,"2014")</f>
        <v>0</v>
      </c>
      <c r="K433" s="295">
        <f>SUMIFS('7.  Persistence Report'!BA$27:BA$500,'7.  Persistence Report'!$D$27:$D$500,$B432,'7.  Persistence Report'!$C$27:$C$500,"&lt;&gt;Pre-2011 Programs Completed in 2011",'7.  Persistence Report'!$J$27:$J$500,"Adjustment",'7.  Persistence Report'!$H$27:$H$500,"2014")</f>
        <v>0</v>
      </c>
      <c r="L433" s="295">
        <f>SUMIFS('7.  Persistence Report'!BB$27:BB$500,'7.  Persistence Report'!$D$27:$D$500,$B432,'7.  Persistence Report'!$C$27:$C$500,"&lt;&gt;Pre-2011 Programs Completed in 2011",'7.  Persistence Report'!$J$27:$J$500,"Adjustment",'7.  Persistence Report'!$H$27:$H$500,"2014")</f>
        <v>0</v>
      </c>
      <c r="M433" s="295">
        <f>SUMIFS('7.  Persistence Report'!BC$27:BC$500,'7.  Persistence Report'!$D$27:$D$500,$B432,'7.  Persistence Report'!$C$27:$C$500,"&lt;&gt;Pre-2011 Programs Completed in 2011",'7.  Persistence Report'!$J$27:$J$500,"Adjustment",'7.  Persistence Report'!$H$27:$H$500,"2014")</f>
        <v>0</v>
      </c>
      <c r="N433" s="467"/>
      <c r="O433" s="295">
        <f>SUMIFS('7.  Persistence Report'!O$27:O$500,'7.  Persistence Report'!$D$27:$D$500,$B432,'7.  Persistence Report'!$C$27:$C$500,"&lt;&gt;Pre-2011 Programs Completed in 2011",'7.  Persistence Report'!$J$27:$J$500,"Adjustment",'7.  Persistence Report'!$H$27:$H$500,"2014")</f>
        <v>0</v>
      </c>
      <c r="P433" s="295">
        <f>SUMIFS('7.  Persistence Report'!P$27:P$500,'7.  Persistence Report'!$D$27:$D$500,$B432,'7.  Persistence Report'!$C$27:$C$500,"&lt;&gt;Pre-2011 Programs Completed in 2011",'7.  Persistence Report'!$J$27:$J$500,"Adjustment",'7.  Persistence Report'!$H$27:$H$500,"2014")</f>
        <v>0</v>
      </c>
      <c r="Q433" s="295">
        <f>SUMIFS('7.  Persistence Report'!Q$27:Q$500,'7.  Persistence Report'!$D$27:$D$500,$B432,'7.  Persistence Report'!$C$27:$C$500,"&lt;&gt;Pre-2011 Programs Completed in 2011",'7.  Persistence Report'!$J$27:$J$500,"Adjustment",'7.  Persistence Report'!$H$27:$H$500,"2014")</f>
        <v>0</v>
      </c>
      <c r="R433" s="295">
        <f>SUMIFS('7.  Persistence Report'!R$27:R$500,'7.  Persistence Report'!$D$27:$D$500,$B432,'7.  Persistence Report'!$C$27:$C$500,"&lt;&gt;Pre-2011 Programs Completed in 2011",'7.  Persistence Report'!$J$27:$J$500,"Adjustment",'7.  Persistence Report'!$H$27:$H$500,"2014")</f>
        <v>0</v>
      </c>
      <c r="S433" s="295">
        <f>SUMIFS('7.  Persistence Report'!S$27:S$500,'7.  Persistence Report'!$D$27:$D$500,$B432,'7.  Persistence Report'!$C$27:$C$500,"&lt;&gt;Pre-2011 Programs Completed in 2011",'7.  Persistence Report'!$J$27:$J$500,"Adjustment",'7.  Persistence Report'!$H$27:$H$500,"2014")</f>
        <v>0</v>
      </c>
      <c r="T433" s="295">
        <f>SUMIFS('7.  Persistence Report'!T$27:T$500,'7.  Persistence Report'!$D$27:$D$500,$B432,'7.  Persistence Report'!$C$27:$C$500,"&lt;&gt;Pre-2011 Programs Completed in 2011",'7.  Persistence Report'!$J$27:$J$500,"Adjustment",'7.  Persistence Report'!$H$27:$H$500,"2014")</f>
        <v>0</v>
      </c>
      <c r="U433" s="295">
        <f>SUMIFS('7.  Persistence Report'!U$27:U$500,'7.  Persistence Report'!$D$27:$D$500,$B432,'7.  Persistence Report'!$C$27:$C$500,"&lt;&gt;Pre-2011 Programs Completed in 2011",'7.  Persistence Report'!$J$27:$J$500,"Adjustment",'7.  Persistence Report'!$H$27:$H$500,"2014")</f>
        <v>0</v>
      </c>
      <c r="V433" s="295">
        <f>SUMIFS('7.  Persistence Report'!V$27:V$500,'7.  Persistence Report'!$D$27:$D$500,$B432,'7.  Persistence Report'!$C$27:$C$500,"&lt;&gt;Pre-2011 Programs Completed in 2011",'7.  Persistence Report'!$J$27:$J$500,"Adjustment",'7.  Persistence Report'!$H$27:$H$500,"2014")</f>
        <v>0</v>
      </c>
      <c r="W433" s="295">
        <f>SUMIFS('7.  Persistence Report'!W$27:W$500,'7.  Persistence Report'!$D$27:$D$500,$B432,'7.  Persistence Report'!$C$27:$C$500,"&lt;&gt;Pre-2011 Programs Completed in 2011",'7.  Persistence Report'!$J$27:$J$500,"Adjustment",'7.  Persistence Report'!$H$27:$H$500,"2014")</f>
        <v>0</v>
      </c>
      <c r="X433" s="295">
        <f>SUMIFS('7.  Persistence Report'!X$27:X$500,'7.  Persistence Report'!$D$27:$D$500,$B432,'7.  Persistence Report'!$C$27:$C$500,"&lt;&gt;Pre-2011 Programs Completed in 2011",'7.  Persistence Report'!$J$27:$J$500,"Adjustment",'7.  Persistence Report'!$H$27:$H$500,"2014")</f>
        <v>0</v>
      </c>
      <c r="Y433" s="411">
        <f>Y432</f>
        <v>1</v>
      </c>
      <c r="Z433" s="411">
        <f>Z432</f>
        <v>0</v>
      </c>
      <c r="AA433" s="411">
        <f t="shared" ref="AA433:AL433" si="197">AA432</f>
        <v>0</v>
      </c>
      <c r="AB433" s="411">
        <f t="shared" si="197"/>
        <v>0</v>
      </c>
      <c r="AC433" s="411">
        <f t="shared" si="197"/>
        <v>0</v>
      </c>
      <c r="AD433" s="411">
        <f t="shared" si="197"/>
        <v>0</v>
      </c>
      <c r="AE433" s="411">
        <f t="shared" si="197"/>
        <v>0</v>
      </c>
      <c r="AF433" s="411">
        <f t="shared" si="197"/>
        <v>0</v>
      </c>
      <c r="AG433" s="411">
        <f t="shared" si="197"/>
        <v>0</v>
      </c>
      <c r="AH433" s="411">
        <f t="shared" si="197"/>
        <v>0</v>
      </c>
      <c r="AI433" s="411">
        <f t="shared" si="197"/>
        <v>0</v>
      </c>
      <c r="AJ433" s="411">
        <f t="shared" si="197"/>
        <v>0</v>
      </c>
      <c r="AK433" s="411">
        <f t="shared" si="197"/>
        <v>0</v>
      </c>
      <c r="AL433" s="411">
        <f t="shared" si="197"/>
        <v>0</v>
      </c>
      <c r="AM433" s="297"/>
    </row>
    <row r="434" spans="1:39" ht="15.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5" outlineLevel="1">
      <c r="A435" s="509"/>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5" outlineLevel="1">
      <c r="A436" s="508">
        <v>10</v>
      </c>
      <c r="B436" s="310" t="s">
        <v>22</v>
      </c>
      <c r="C436" s="291" t="s">
        <v>25</v>
      </c>
      <c r="D436" s="295">
        <f>SUMIFS('7.  Persistence Report'!AT$27:AT$500,'7.  Persistence Report'!$D$27:$D$500,$B436,'7.  Persistence Report'!$C$27:$C$500,"&lt;&gt;Pre-2011 Programs Completed in 2011",'7.  Persistence Report'!$J$27:$J$500,"&lt;&gt;Adjustment",'7.  Persistence Report'!$H$27:$H$500,"2014")</f>
        <v>34825481.420000002</v>
      </c>
      <c r="E436" s="295">
        <f>SUMIFS('7.  Persistence Report'!AU$27:AU$500,'7.  Persistence Report'!$D$27:$D$500,$B436,'7.  Persistence Report'!$C$27:$C$500,"&lt;&gt;Pre-2011 Programs Completed in 2011",'7.  Persistence Report'!$J$27:$J$500,"&lt;&gt;Adjustment",'7.  Persistence Report'!$H$27:$H$500,"2014")</f>
        <v>34817816.229999997</v>
      </c>
      <c r="F436" s="295">
        <f>SUMIFS('7.  Persistence Report'!AV$27:AV$500,'7.  Persistence Report'!$D$27:$D$500,$B436,'7.  Persistence Report'!$C$27:$C$500,"&lt;&gt;Pre-2011 Programs Completed in 2011",'7.  Persistence Report'!$J$27:$J$500,"&lt;&gt;Adjustment",'7.  Persistence Report'!$H$27:$H$500,"2014")</f>
        <v>34817816.229999997</v>
      </c>
      <c r="G436" s="295">
        <f>SUMIFS('7.  Persistence Report'!AW$27:AW$500,'7.  Persistence Report'!$D$27:$D$500,$B436,'7.  Persistence Report'!$C$27:$C$500,"&lt;&gt;Pre-2011 Programs Completed in 2011",'7.  Persistence Report'!$J$27:$J$500,"&lt;&gt;Adjustment",'7.  Persistence Report'!$H$27:$H$500,"2014")</f>
        <v>33859621.359999999</v>
      </c>
      <c r="H436" s="295">
        <f>SUMIFS('7.  Persistence Report'!AX$27:AX$500,'7.  Persistence Report'!$D$27:$D$500,$B436,'7.  Persistence Report'!$C$27:$C$500,"&lt;&gt;Pre-2011 Programs Completed in 2011",'7.  Persistence Report'!$J$27:$J$500,"&lt;&gt;Adjustment",'7.  Persistence Report'!$H$27:$H$500,"2014")</f>
        <v>33835191.390000001</v>
      </c>
      <c r="I436" s="295">
        <f>SUMIFS('7.  Persistence Report'!AY$27:AY$500,'7.  Persistence Report'!$D$27:$D$500,$B436,'7.  Persistence Report'!$C$27:$C$500,"&lt;&gt;Pre-2011 Programs Completed in 2011",'7.  Persistence Report'!$J$27:$J$500,"&lt;&gt;Adjustment",'7.  Persistence Report'!$H$27:$H$500,"2014")</f>
        <v>33831847.159999996</v>
      </c>
      <c r="J436" s="295">
        <f>SUMIFS('7.  Persistence Report'!AZ$27:AZ$500,'7.  Persistence Report'!$D$27:$D$500,$B436,'7.  Persistence Report'!$C$27:$C$500,"&lt;&gt;Pre-2011 Programs Completed in 2011",'7.  Persistence Report'!$J$27:$J$500,"&lt;&gt;Adjustment",'7.  Persistence Report'!$H$27:$H$500,"2014")</f>
        <v>32416480.940000001</v>
      </c>
      <c r="K436" s="295">
        <f>SUMIFS('7.  Persistence Report'!BA$27:BA$500,'7.  Persistence Report'!$D$27:$D$500,$B436,'7.  Persistence Report'!$C$27:$C$500,"&lt;&gt;Pre-2011 Programs Completed in 2011",'7.  Persistence Report'!$J$27:$J$500,"&lt;&gt;Adjustment",'7.  Persistence Report'!$H$27:$H$500,"2014")</f>
        <v>32416480.940000001</v>
      </c>
      <c r="L436" s="295">
        <f>SUMIFS('7.  Persistence Report'!BB$27:BB$500,'7.  Persistence Report'!$D$27:$D$500,$B436,'7.  Persistence Report'!$C$27:$C$500,"&lt;&gt;Pre-2011 Programs Completed in 2011",'7.  Persistence Report'!$J$27:$J$500,"&lt;&gt;Adjustment",'7.  Persistence Report'!$H$27:$H$500,"2014")</f>
        <v>31273545.850000001</v>
      </c>
      <c r="M436" s="295">
        <f>SUMIFS('7.  Persistence Report'!BC$27:BC$500,'7.  Persistence Report'!$D$27:$D$500,$B436,'7.  Persistence Report'!$C$27:$C$500,"&lt;&gt;Pre-2011 Programs Completed in 2011",'7.  Persistence Report'!$J$27:$J$500,"&lt;&gt;Adjustment",'7.  Persistence Report'!$H$27:$H$500,"2014")</f>
        <v>25033874.649999999</v>
      </c>
      <c r="N436" s="295">
        <v>12</v>
      </c>
      <c r="O436" s="295">
        <f>SUMIFS('7.  Persistence Report'!O$27:O$500,'7.  Persistence Report'!$D$27:$D$500,$B436,'7.  Persistence Report'!$C$27:$C$500,"&lt;&gt;Pre-2011 Programs Completed in 2011",'7.  Persistence Report'!$J$27:$J$500,"&lt;&gt;Adjustment",'7.  Persistence Report'!$H$27:$H$500,"2014")</f>
        <v>5591.5860860000003</v>
      </c>
      <c r="P436" s="295">
        <f>SUMIFS('7.  Persistence Report'!P$27:P$500,'7.  Persistence Report'!$D$27:$D$500,$B436,'7.  Persistence Report'!$C$27:$C$500,"&lt;&gt;Pre-2011 Programs Completed in 2011",'7.  Persistence Report'!$J$27:$J$500,"&lt;&gt;Adjustment",'7.  Persistence Report'!$H$27:$H$500,"2014")</f>
        <v>5589.3856509999996</v>
      </c>
      <c r="Q436" s="295">
        <f>SUMIFS('7.  Persistence Report'!Q$27:Q$500,'7.  Persistence Report'!$D$27:$D$500,$B436,'7.  Persistence Report'!$C$27:$C$500,"&lt;&gt;Pre-2011 Programs Completed in 2011",'7.  Persistence Report'!$J$27:$J$500,"&lt;&gt;Adjustment",'7.  Persistence Report'!$H$27:$H$500,"2014")</f>
        <v>5589.3856509999996</v>
      </c>
      <c r="R436" s="295">
        <f>SUMIFS('7.  Persistence Report'!R$27:R$500,'7.  Persistence Report'!$D$27:$D$500,$B436,'7.  Persistence Report'!$C$27:$C$500,"&lt;&gt;Pre-2011 Programs Completed in 2011",'7.  Persistence Report'!$J$27:$J$500,"&lt;&gt;Adjustment",'7.  Persistence Report'!$H$27:$H$500,"2014")</f>
        <v>5331.3521410000003</v>
      </c>
      <c r="S436" s="295">
        <f>SUMIFS('7.  Persistence Report'!S$27:S$500,'7.  Persistence Report'!$D$27:$D$500,$B436,'7.  Persistence Report'!$C$27:$C$500,"&lt;&gt;Pre-2011 Programs Completed in 2011",'7.  Persistence Report'!$J$27:$J$500,"&lt;&gt;Adjustment",'7.  Persistence Report'!$H$27:$H$500,"2014")</f>
        <v>5326.463154</v>
      </c>
      <c r="T436" s="295">
        <f>SUMIFS('7.  Persistence Report'!T$27:T$500,'7.  Persistence Report'!$D$27:$D$500,$B436,'7.  Persistence Report'!$C$27:$C$500,"&lt;&gt;Pre-2011 Programs Completed in 2011",'7.  Persistence Report'!$J$27:$J$500,"&lt;&gt;Adjustment",'7.  Persistence Report'!$H$27:$H$500,"2014")</f>
        <v>5325.5061409999998</v>
      </c>
      <c r="U436" s="295">
        <f>SUMIFS('7.  Persistence Report'!U$27:U$500,'7.  Persistence Report'!$D$27:$D$500,$B436,'7.  Persistence Report'!$C$27:$C$500,"&lt;&gt;Pre-2011 Programs Completed in 2011",'7.  Persistence Report'!$J$27:$J$500,"&lt;&gt;Adjustment",'7.  Persistence Report'!$H$27:$H$500,"2014")</f>
        <v>5127.1850869999998</v>
      </c>
      <c r="V436" s="295">
        <f>SUMIFS('7.  Persistence Report'!V$27:V$500,'7.  Persistence Report'!$D$27:$D$500,$B436,'7.  Persistence Report'!$C$27:$C$500,"&lt;&gt;Pre-2011 Programs Completed in 2011",'7.  Persistence Report'!$J$27:$J$500,"&lt;&gt;Adjustment",'7.  Persistence Report'!$H$27:$H$500,"2014")</f>
        <v>5127.1850869999998</v>
      </c>
      <c r="W436" s="295">
        <f>SUMIFS('7.  Persistence Report'!W$27:W$500,'7.  Persistence Report'!$D$27:$D$500,$B436,'7.  Persistence Report'!$C$27:$C$500,"&lt;&gt;Pre-2011 Programs Completed in 2011",'7.  Persistence Report'!$J$27:$J$500,"&lt;&gt;Adjustment",'7.  Persistence Report'!$H$27:$H$500,"2014")</f>
        <v>4852.598696</v>
      </c>
      <c r="X436" s="295">
        <f>SUMIFS('7.  Persistence Report'!X$27:X$500,'7.  Persistence Report'!$D$27:$D$500,$B436,'7.  Persistence Report'!$C$27:$C$500,"&lt;&gt;Pre-2011 Programs Completed in 2011",'7.  Persistence Report'!$J$27:$J$500,"&lt;&gt;Adjustment",'7.  Persistence Report'!$H$27:$H$500,"2014")</f>
        <v>4012.4143979999999</v>
      </c>
      <c r="Y436" s="469">
        <f>+Y307</f>
        <v>0</v>
      </c>
      <c r="Z436" s="469">
        <f t="shared" ref="Z436:AA436" si="198">+Z307</f>
        <v>0</v>
      </c>
      <c r="AA436" s="469">
        <f t="shared" si="198"/>
        <v>1</v>
      </c>
      <c r="AB436" s="468"/>
      <c r="AC436" s="415"/>
      <c r="AD436" s="415"/>
      <c r="AE436" s="415"/>
      <c r="AF436" s="415"/>
      <c r="AG436" s="415"/>
      <c r="AH436" s="415"/>
      <c r="AI436" s="415"/>
      <c r="AJ436" s="415"/>
      <c r="AK436" s="415"/>
      <c r="AL436" s="415"/>
      <c r="AM436" s="296">
        <f>SUM(Y436:AL436)</f>
        <v>1</v>
      </c>
    </row>
    <row r="437" spans="1:39" ht="15.5" outlineLevel="1">
      <c r="B437" s="294" t="s">
        <v>259</v>
      </c>
      <c r="C437" s="291" t="s">
        <v>163</v>
      </c>
      <c r="D437" s="295">
        <f>SUMIFS('7.  Persistence Report'!AT$27:AT$500,'7.  Persistence Report'!$D$27:$D$500,$B436,'7.  Persistence Report'!$C$27:$C$500,"&lt;&gt;Pre-2011 Programs Completed in 2011",'7.  Persistence Report'!$J$27:$J$500,"Adjustment",'7.  Persistence Report'!$H$27:$H$500,"2014")</f>
        <v>0</v>
      </c>
      <c r="E437" s="295">
        <f>SUMIFS('7.  Persistence Report'!AU$27:AU$500,'7.  Persistence Report'!$D$27:$D$500,$B436,'7.  Persistence Report'!$C$27:$C$500,"&lt;&gt;Pre-2011 Programs Completed in 2011",'7.  Persistence Report'!$J$27:$J$500,"Adjustment",'7.  Persistence Report'!$H$27:$H$500,"2014")</f>
        <v>0</v>
      </c>
      <c r="F437" s="295">
        <f>SUMIFS('7.  Persistence Report'!AV$27:AV$500,'7.  Persistence Report'!$D$27:$D$500,$B436,'7.  Persistence Report'!$C$27:$C$500,"&lt;&gt;Pre-2011 Programs Completed in 2011",'7.  Persistence Report'!$J$27:$J$500,"Adjustment",'7.  Persistence Report'!$H$27:$H$500,"2014")</f>
        <v>0</v>
      </c>
      <c r="G437" s="295">
        <f>SUMIFS('7.  Persistence Report'!AW$27:AW$500,'7.  Persistence Report'!$D$27:$D$500,$B436,'7.  Persistence Report'!$C$27:$C$500,"&lt;&gt;Pre-2011 Programs Completed in 2011",'7.  Persistence Report'!$J$27:$J$500,"Adjustment",'7.  Persistence Report'!$H$27:$H$500,"2014")</f>
        <v>0</v>
      </c>
      <c r="H437" s="295">
        <f>SUMIFS('7.  Persistence Report'!AX$27:AX$500,'7.  Persistence Report'!$D$27:$D$500,$B436,'7.  Persistence Report'!$C$27:$C$500,"&lt;&gt;Pre-2011 Programs Completed in 2011",'7.  Persistence Report'!$J$27:$J$500,"Adjustment",'7.  Persistence Report'!$H$27:$H$500,"2014")</f>
        <v>0</v>
      </c>
      <c r="I437" s="295">
        <f>SUMIFS('7.  Persistence Report'!AY$27:AY$500,'7.  Persistence Report'!$D$27:$D$500,$B436,'7.  Persistence Report'!$C$27:$C$500,"&lt;&gt;Pre-2011 Programs Completed in 2011",'7.  Persistence Report'!$J$27:$J$500,"Adjustment",'7.  Persistence Report'!$H$27:$H$500,"2014")</f>
        <v>0</v>
      </c>
      <c r="J437" s="295">
        <f>SUMIFS('7.  Persistence Report'!AZ$27:AZ$500,'7.  Persistence Report'!$D$27:$D$500,$B436,'7.  Persistence Report'!$C$27:$C$500,"&lt;&gt;Pre-2011 Programs Completed in 2011",'7.  Persistence Report'!$J$27:$J$500,"Adjustment",'7.  Persistence Report'!$H$27:$H$500,"2014")</f>
        <v>0</v>
      </c>
      <c r="K437" s="295">
        <f>SUMIFS('7.  Persistence Report'!BA$27:BA$500,'7.  Persistence Report'!$D$27:$D$500,$B436,'7.  Persistence Report'!$C$27:$C$500,"&lt;&gt;Pre-2011 Programs Completed in 2011",'7.  Persistence Report'!$J$27:$J$500,"Adjustment",'7.  Persistence Report'!$H$27:$H$500,"2014")</f>
        <v>0</v>
      </c>
      <c r="L437" s="295">
        <f>SUMIFS('7.  Persistence Report'!BB$27:BB$500,'7.  Persistence Report'!$D$27:$D$500,$B436,'7.  Persistence Report'!$C$27:$C$500,"&lt;&gt;Pre-2011 Programs Completed in 2011",'7.  Persistence Report'!$J$27:$J$500,"Adjustment",'7.  Persistence Report'!$H$27:$H$500,"2014")</f>
        <v>0</v>
      </c>
      <c r="M437" s="295">
        <f>SUMIFS('7.  Persistence Report'!BC$27:BC$500,'7.  Persistence Report'!$D$27:$D$500,$B436,'7.  Persistence Report'!$C$27:$C$500,"&lt;&gt;Pre-2011 Programs Completed in 2011",'7.  Persistence Report'!$J$27:$J$500,"Adjustment",'7.  Persistence Report'!$H$27:$H$500,"2014")</f>
        <v>0</v>
      </c>
      <c r="N437" s="295">
        <f>N436</f>
        <v>12</v>
      </c>
      <c r="O437" s="295">
        <f>SUMIFS('7.  Persistence Report'!O$27:O$500,'7.  Persistence Report'!$D$27:$D$500,$B436,'7.  Persistence Report'!$C$27:$C$500,"&lt;&gt;Pre-2011 Programs Completed in 2011",'7.  Persistence Report'!$J$27:$J$500,"Adjustment",'7.  Persistence Report'!$H$27:$H$500,"2014")</f>
        <v>0</v>
      </c>
      <c r="P437" s="295">
        <f>SUMIFS('7.  Persistence Report'!P$27:P$500,'7.  Persistence Report'!$D$27:$D$500,$B436,'7.  Persistence Report'!$C$27:$C$500,"&lt;&gt;Pre-2011 Programs Completed in 2011",'7.  Persistence Report'!$J$27:$J$500,"Adjustment",'7.  Persistence Report'!$H$27:$H$500,"2014")</f>
        <v>0</v>
      </c>
      <c r="Q437" s="295">
        <f>SUMIFS('7.  Persistence Report'!Q$27:Q$500,'7.  Persistence Report'!$D$27:$D$500,$B436,'7.  Persistence Report'!$C$27:$C$500,"&lt;&gt;Pre-2011 Programs Completed in 2011",'7.  Persistence Report'!$J$27:$J$500,"Adjustment",'7.  Persistence Report'!$H$27:$H$500,"2014")</f>
        <v>0</v>
      </c>
      <c r="R437" s="295">
        <f>SUMIFS('7.  Persistence Report'!R$27:R$500,'7.  Persistence Report'!$D$27:$D$500,$B436,'7.  Persistence Report'!$C$27:$C$500,"&lt;&gt;Pre-2011 Programs Completed in 2011",'7.  Persistence Report'!$J$27:$J$500,"Adjustment",'7.  Persistence Report'!$H$27:$H$500,"2014")</f>
        <v>0</v>
      </c>
      <c r="S437" s="295">
        <f>SUMIFS('7.  Persistence Report'!S$27:S$500,'7.  Persistence Report'!$D$27:$D$500,$B436,'7.  Persistence Report'!$C$27:$C$500,"&lt;&gt;Pre-2011 Programs Completed in 2011",'7.  Persistence Report'!$J$27:$J$500,"Adjustment",'7.  Persistence Report'!$H$27:$H$500,"2014")</f>
        <v>0</v>
      </c>
      <c r="T437" s="295">
        <f>SUMIFS('7.  Persistence Report'!T$27:T$500,'7.  Persistence Report'!$D$27:$D$500,$B436,'7.  Persistence Report'!$C$27:$C$500,"&lt;&gt;Pre-2011 Programs Completed in 2011",'7.  Persistence Report'!$J$27:$J$500,"Adjustment",'7.  Persistence Report'!$H$27:$H$500,"2014")</f>
        <v>0</v>
      </c>
      <c r="U437" s="295">
        <f>SUMIFS('7.  Persistence Report'!U$27:U$500,'7.  Persistence Report'!$D$27:$D$500,$B436,'7.  Persistence Report'!$C$27:$C$500,"&lt;&gt;Pre-2011 Programs Completed in 2011",'7.  Persistence Report'!$J$27:$J$500,"Adjustment",'7.  Persistence Report'!$H$27:$H$500,"2014")</f>
        <v>0</v>
      </c>
      <c r="V437" s="295">
        <f>SUMIFS('7.  Persistence Report'!V$27:V$500,'7.  Persistence Report'!$D$27:$D$500,$B436,'7.  Persistence Report'!$C$27:$C$500,"&lt;&gt;Pre-2011 Programs Completed in 2011",'7.  Persistence Report'!$J$27:$J$500,"Adjustment",'7.  Persistence Report'!$H$27:$H$500,"2014")</f>
        <v>0</v>
      </c>
      <c r="W437" s="295">
        <f>SUMIFS('7.  Persistence Report'!W$27:W$500,'7.  Persistence Report'!$D$27:$D$500,$B436,'7.  Persistence Report'!$C$27:$C$500,"&lt;&gt;Pre-2011 Programs Completed in 2011",'7.  Persistence Report'!$J$27:$J$500,"Adjustment",'7.  Persistence Report'!$H$27:$H$500,"2014")</f>
        <v>0</v>
      </c>
      <c r="X437" s="295">
        <f>SUMIFS('7.  Persistence Report'!X$27:X$500,'7.  Persistence Report'!$D$27:$D$500,$B436,'7.  Persistence Report'!$C$27:$C$500,"&lt;&gt;Pre-2011 Programs Completed in 2011",'7.  Persistence Report'!$J$27:$J$500,"Adjustment",'7.  Persistence Report'!$H$27:$H$500,"2014")</f>
        <v>0</v>
      </c>
      <c r="Y437" s="411">
        <f>Y436</f>
        <v>0</v>
      </c>
      <c r="Z437" s="411">
        <f>Z436</f>
        <v>0</v>
      </c>
      <c r="AA437" s="411">
        <f t="shared" ref="AA437:AL437" si="199">AA436</f>
        <v>1</v>
      </c>
      <c r="AB437" s="411">
        <f t="shared" si="199"/>
        <v>0</v>
      </c>
      <c r="AC437" s="411">
        <f t="shared" si="199"/>
        <v>0</v>
      </c>
      <c r="AD437" s="411">
        <f t="shared" si="199"/>
        <v>0</v>
      </c>
      <c r="AE437" s="411">
        <f t="shared" si="199"/>
        <v>0</v>
      </c>
      <c r="AF437" s="411">
        <f t="shared" si="199"/>
        <v>0</v>
      </c>
      <c r="AG437" s="411">
        <f t="shared" si="199"/>
        <v>0</v>
      </c>
      <c r="AH437" s="411">
        <f t="shared" si="199"/>
        <v>0</v>
      </c>
      <c r="AI437" s="411">
        <f t="shared" si="199"/>
        <v>0</v>
      </c>
      <c r="AJ437" s="411">
        <f t="shared" si="199"/>
        <v>0</v>
      </c>
      <c r="AK437" s="411">
        <f t="shared" si="199"/>
        <v>0</v>
      </c>
      <c r="AL437" s="411">
        <f t="shared" si="199"/>
        <v>0</v>
      </c>
      <c r="AM437" s="311"/>
    </row>
    <row r="438" spans="1:39" ht="15.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5" outlineLevel="1">
      <c r="A439" s="508">
        <v>11</v>
      </c>
      <c r="B439" s="314" t="s">
        <v>21</v>
      </c>
      <c r="C439" s="291" t="s">
        <v>25</v>
      </c>
      <c r="D439" s="295">
        <f>SUMIFS('7.  Persistence Report'!AT$27:AT$500,'7.  Persistence Report'!$D$27:$D$500,$B439,'7.  Persistence Report'!$C$27:$C$500,"&lt;&gt;Pre-2011 Programs Completed in 2011",'7.  Persistence Report'!$J$27:$J$500,"&lt;&gt;Adjustment",'7.  Persistence Report'!$H$27:$H$500,"2014")</f>
        <v>8627004.6449999996</v>
      </c>
      <c r="E439" s="295">
        <f>SUMIFS('7.  Persistence Report'!AU$27:AU$500,'7.  Persistence Report'!$D$27:$D$500,$B439,'7.  Persistence Report'!$C$27:$C$500,"&lt;&gt;Pre-2011 Programs Completed in 2011",'7.  Persistence Report'!$J$27:$J$500,"&lt;&gt;Adjustment",'7.  Persistence Report'!$H$27:$H$500,"2014")</f>
        <v>8609405.8249999993</v>
      </c>
      <c r="F439" s="295">
        <f>SUMIFS('7.  Persistence Report'!AV$27:AV$500,'7.  Persistence Report'!$D$27:$D$500,$B439,'7.  Persistence Report'!$C$27:$C$500,"&lt;&gt;Pre-2011 Programs Completed in 2011",'7.  Persistence Report'!$J$27:$J$500,"&lt;&gt;Adjustment",'7.  Persistence Report'!$H$27:$H$500,"2014")</f>
        <v>6653408.0630000001</v>
      </c>
      <c r="G439" s="295">
        <f>SUMIFS('7.  Persistence Report'!AW$27:AW$500,'7.  Persistence Report'!$D$27:$D$500,$B439,'7.  Persistence Report'!$C$27:$C$500,"&lt;&gt;Pre-2011 Programs Completed in 2011",'7.  Persistence Report'!$J$27:$J$500,"&lt;&gt;Adjustment",'7.  Persistence Report'!$H$27:$H$500,"2014")</f>
        <v>5049479.1109999996</v>
      </c>
      <c r="H439" s="295">
        <f>SUMIFS('7.  Persistence Report'!AX$27:AX$500,'7.  Persistence Report'!$D$27:$D$500,$B439,'7.  Persistence Report'!$C$27:$C$500,"&lt;&gt;Pre-2011 Programs Completed in 2011",'7.  Persistence Report'!$J$27:$J$500,"&lt;&gt;Adjustment",'7.  Persistence Report'!$H$27:$H$500,"2014")</f>
        <v>5049479.1109999996</v>
      </c>
      <c r="I439" s="295">
        <f>SUMIFS('7.  Persistence Report'!AY$27:AY$500,'7.  Persistence Report'!$D$27:$D$500,$B439,'7.  Persistence Report'!$C$27:$C$500,"&lt;&gt;Pre-2011 Programs Completed in 2011",'7.  Persistence Report'!$J$27:$J$500,"&lt;&gt;Adjustment",'7.  Persistence Report'!$H$27:$H$500,"2014")</f>
        <v>5049479.1109999996</v>
      </c>
      <c r="J439" s="295">
        <f>SUMIFS('7.  Persistence Report'!AZ$27:AZ$500,'7.  Persistence Report'!$D$27:$D$500,$B439,'7.  Persistence Report'!$C$27:$C$500,"&lt;&gt;Pre-2011 Programs Completed in 2011",'7.  Persistence Report'!$J$27:$J$500,"&lt;&gt;Adjustment",'7.  Persistence Report'!$H$27:$H$500,"2014")</f>
        <v>5049479.1109999996</v>
      </c>
      <c r="K439" s="295">
        <f>SUMIFS('7.  Persistence Report'!BA$27:BA$500,'7.  Persistence Report'!$D$27:$D$500,$B439,'7.  Persistence Report'!$C$27:$C$500,"&lt;&gt;Pre-2011 Programs Completed in 2011",'7.  Persistence Report'!$J$27:$J$500,"&lt;&gt;Adjustment",'7.  Persistence Report'!$H$27:$H$500,"2014")</f>
        <v>5049479.1109999996</v>
      </c>
      <c r="L439" s="295">
        <f>SUMIFS('7.  Persistence Report'!BB$27:BB$500,'7.  Persistence Report'!$D$27:$D$500,$B439,'7.  Persistence Report'!$C$27:$C$500,"&lt;&gt;Pre-2011 Programs Completed in 2011",'7.  Persistence Report'!$J$27:$J$500,"&lt;&gt;Adjustment",'7.  Persistence Report'!$H$27:$H$500,"2014")</f>
        <v>5049479.1109999996</v>
      </c>
      <c r="M439" s="295">
        <f>SUMIFS('7.  Persistence Report'!BC$27:BC$500,'7.  Persistence Report'!$D$27:$D$500,$B439,'7.  Persistence Report'!$C$27:$C$500,"&lt;&gt;Pre-2011 Programs Completed in 2011",'7.  Persistence Report'!$J$27:$J$500,"&lt;&gt;Adjustment",'7.  Persistence Report'!$H$27:$H$500,"2014")</f>
        <v>5049479.1109999996</v>
      </c>
      <c r="N439" s="295">
        <v>12</v>
      </c>
      <c r="O439" s="295">
        <f>SUMIFS('7.  Persistence Report'!O$27:O$500,'7.  Persistence Report'!$D$27:$D$500,$B439,'7.  Persistence Report'!$C$27:$C$500,"&lt;&gt;Pre-2011 Programs Completed in 2011",'7.  Persistence Report'!$J$27:$J$500,"&lt;&gt;Adjustment",'7.  Persistence Report'!$H$27:$H$500,"2014")</f>
        <v>2269.440094</v>
      </c>
      <c r="P439" s="295">
        <f>SUMIFS('7.  Persistence Report'!P$27:P$500,'7.  Persistence Report'!$D$27:$D$500,$B439,'7.  Persistence Report'!$C$27:$C$500,"&lt;&gt;Pre-2011 Programs Completed in 2011",'7.  Persistence Report'!$J$27:$J$500,"&lt;&gt;Adjustment",'7.  Persistence Report'!$H$27:$H$500,"2014")</f>
        <v>2264.9680440000002</v>
      </c>
      <c r="Q439" s="295">
        <f>SUMIFS('7.  Persistence Report'!Q$27:Q$500,'7.  Persistence Report'!$D$27:$D$500,$B439,'7.  Persistence Report'!$C$27:$C$500,"&lt;&gt;Pre-2011 Programs Completed in 2011",'7.  Persistence Report'!$J$27:$J$500,"&lt;&gt;Adjustment",'7.  Persistence Report'!$H$27:$H$500,"2014")</f>
        <v>1755.8173139999999</v>
      </c>
      <c r="R439" s="295">
        <f>SUMIFS('7.  Persistence Report'!R$27:R$500,'7.  Persistence Report'!$D$27:$D$500,$B439,'7.  Persistence Report'!$C$27:$C$500,"&lt;&gt;Pre-2011 Programs Completed in 2011",'7.  Persistence Report'!$J$27:$J$500,"&lt;&gt;Adjustment",'7.  Persistence Report'!$H$27:$H$500,"2014")</f>
        <v>1284.362163</v>
      </c>
      <c r="S439" s="295">
        <f>SUMIFS('7.  Persistence Report'!S$27:S$500,'7.  Persistence Report'!$D$27:$D$500,$B439,'7.  Persistence Report'!$C$27:$C$500,"&lt;&gt;Pre-2011 Programs Completed in 2011",'7.  Persistence Report'!$J$27:$J$500,"&lt;&gt;Adjustment",'7.  Persistence Report'!$H$27:$H$500,"2014")</f>
        <v>1284.362163</v>
      </c>
      <c r="T439" s="295">
        <f>SUMIFS('7.  Persistence Report'!T$27:T$500,'7.  Persistence Report'!$D$27:$D$500,$B439,'7.  Persistence Report'!$C$27:$C$500,"&lt;&gt;Pre-2011 Programs Completed in 2011",'7.  Persistence Report'!$J$27:$J$500,"&lt;&gt;Adjustment",'7.  Persistence Report'!$H$27:$H$500,"2014")</f>
        <v>1284.362163</v>
      </c>
      <c r="U439" s="295">
        <f>SUMIFS('7.  Persistence Report'!U$27:U$500,'7.  Persistence Report'!$D$27:$D$500,$B439,'7.  Persistence Report'!$C$27:$C$500,"&lt;&gt;Pre-2011 Programs Completed in 2011",'7.  Persistence Report'!$J$27:$J$500,"&lt;&gt;Adjustment",'7.  Persistence Report'!$H$27:$H$500,"2014")</f>
        <v>1284.362163</v>
      </c>
      <c r="V439" s="295">
        <f>SUMIFS('7.  Persistence Report'!V$27:V$500,'7.  Persistence Report'!$D$27:$D$500,$B439,'7.  Persistence Report'!$C$27:$C$500,"&lt;&gt;Pre-2011 Programs Completed in 2011",'7.  Persistence Report'!$J$27:$J$500,"&lt;&gt;Adjustment",'7.  Persistence Report'!$H$27:$H$500,"2014")</f>
        <v>1284.362163</v>
      </c>
      <c r="W439" s="295">
        <f>SUMIFS('7.  Persistence Report'!W$27:W$500,'7.  Persistence Report'!$D$27:$D$500,$B439,'7.  Persistence Report'!$C$27:$C$500,"&lt;&gt;Pre-2011 Programs Completed in 2011",'7.  Persistence Report'!$J$27:$J$500,"&lt;&gt;Adjustment",'7.  Persistence Report'!$H$27:$H$500,"2014")</f>
        <v>1284.362163</v>
      </c>
      <c r="X439" s="295">
        <f>SUMIFS('7.  Persistence Report'!X$27:X$500,'7.  Persistence Report'!$D$27:$D$500,$B439,'7.  Persistence Report'!$C$27:$C$500,"&lt;&gt;Pre-2011 Programs Completed in 2011",'7.  Persistence Report'!$J$27:$J$500,"&lt;&gt;Adjustment",'7.  Persistence Report'!$H$27:$H$500,"2014")</f>
        <v>1284.362163</v>
      </c>
      <c r="Y439" s="469">
        <f>+Y310</f>
        <v>0</v>
      </c>
      <c r="Z439" s="469">
        <f t="shared" ref="Z439:AA439" si="200">+Z310</f>
        <v>1</v>
      </c>
      <c r="AA439" s="469">
        <f t="shared" si="200"/>
        <v>0</v>
      </c>
      <c r="AB439" s="415"/>
      <c r="AC439" s="415"/>
      <c r="AD439" s="415"/>
      <c r="AE439" s="415"/>
      <c r="AF439" s="415"/>
      <c r="AG439" s="415"/>
      <c r="AH439" s="415"/>
      <c r="AI439" s="415"/>
      <c r="AJ439" s="415"/>
      <c r="AK439" s="415"/>
      <c r="AL439" s="415"/>
      <c r="AM439" s="296">
        <f>SUM(Y439:AL439)</f>
        <v>1</v>
      </c>
    </row>
    <row r="440" spans="1:39" ht="15.5" outlineLevel="1">
      <c r="B440" s="294" t="s">
        <v>259</v>
      </c>
      <c r="C440" s="291" t="s">
        <v>163</v>
      </c>
      <c r="D440" s="295">
        <f>SUMIFS('7.  Persistence Report'!AT$27:AT$500,'7.  Persistence Report'!$D$27:$D$500,$B439,'7.  Persistence Report'!$C$27:$C$500,"&lt;&gt;Pre-2011 Programs Completed in 2011",'7.  Persistence Report'!$J$27:$J$500,"Adjustment",'7.  Persistence Report'!$H$27:$H$500,"2014")</f>
        <v>0</v>
      </c>
      <c r="E440" s="295">
        <f>SUMIFS('7.  Persistence Report'!AU$27:AU$500,'7.  Persistence Report'!$D$27:$D$500,$B439,'7.  Persistence Report'!$C$27:$C$500,"&lt;&gt;Pre-2011 Programs Completed in 2011",'7.  Persistence Report'!$J$27:$J$500,"Adjustment",'7.  Persistence Report'!$H$27:$H$500,"2014")</f>
        <v>0</v>
      </c>
      <c r="F440" s="295">
        <f>SUMIFS('7.  Persistence Report'!AV$27:AV$500,'7.  Persistence Report'!$D$27:$D$500,$B439,'7.  Persistence Report'!$C$27:$C$500,"&lt;&gt;Pre-2011 Programs Completed in 2011",'7.  Persistence Report'!$J$27:$J$500,"Adjustment",'7.  Persistence Report'!$H$27:$H$500,"2014")</f>
        <v>0</v>
      </c>
      <c r="G440" s="295">
        <f>SUMIFS('7.  Persistence Report'!AW$27:AW$500,'7.  Persistence Report'!$D$27:$D$500,$B439,'7.  Persistence Report'!$C$27:$C$500,"&lt;&gt;Pre-2011 Programs Completed in 2011",'7.  Persistence Report'!$J$27:$J$500,"Adjustment",'7.  Persistence Report'!$H$27:$H$500,"2014")</f>
        <v>0</v>
      </c>
      <c r="H440" s="295">
        <f>SUMIFS('7.  Persistence Report'!AX$27:AX$500,'7.  Persistence Report'!$D$27:$D$500,$B439,'7.  Persistence Report'!$C$27:$C$500,"&lt;&gt;Pre-2011 Programs Completed in 2011",'7.  Persistence Report'!$J$27:$J$500,"Adjustment",'7.  Persistence Report'!$H$27:$H$500,"2014")</f>
        <v>0</v>
      </c>
      <c r="I440" s="295">
        <f>SUMIFS('7.  Persistence Report'!AY$27:AY$500,'7.  Persistence Report'!$D$27:$D$500,$B439,'7.  Persistence Report'!$C$27:$C$500,"&lt;&gt;Pre-2011 Programs Completed in 2011",'7.  Persistence Report'!$J$27:$J$500,"Adjustment",'7.  Persistence Report'!$H$27:$H$500,"2014")</f>
        <v>0</v>
      </c>
      <c r="J440" s="295">
        <f>SUMIFS('7.  Persistence Report'!AZ$27:AZ$500,'7.  Persistence Report'!$D$27:$D$500,$B439,'7.  Persistence Report'!$C$27:$C$500,"&lt;&gt;Pre-2011 Programs Completed in 2011",'7.  Persistence Report'!$J$27:$J$500,"Adjustment",'7.  Persistence Report'!$H$27:$H$500,"2014")</f>
        <v>0</v>
      </c>
      <c r="K440" s="295">
        <f>SUMIFS('7.  Persistence Report'!BA$27:BA$500,'7.  Persistence Report'!$D$27:$D$500,$B439,'7.  Persistence Report'!$C$27:$C$500,"&lt;&gt;Pre-2011 Programs Completed in 2011",'7.  Persistence Report'!$J$27:$J$500,"Adjustment",'7.  Persistence Report'!$H$27:$H$500,"2014")</f>
        <v>0</v>
      </c>
      <c r="L440" s="295">
        <f>SUMIFS('7.  Persistence Report'!BB$27:BB$500,'7.  Persistence Report'!$D$27:$D$500,$B439,'7.  Persistence Report'!$C$27:$C$500,"&lt;&gt;Pre-2011 Programs Completed in 2011",'7.  Persistence Report'!$J$27:$J$500,"Adjustment",'7.  Persistence Report'!$H$27:$H$500,"2014")</f>
        <v>0</v>
      </c>
      <c r="M440" s="295">
        <f>SUMIFS('7.  Persistence Report'!BC$27:BC$500,'7.  Persistence Report'!$D$27:$D$500,$B439,'7.  Persistence Report'!$C$27:$C$500,"&lt;&gt;Pre-2011 Programs Completed in 2011",'7.  Persistence Report'!$J$27:$J$500,"Adjustment",'7.  Persistence Report'!$H$27:$H$500,"2014")</f>
        <v>0</v>
      </c>
      <c r="N440" s="295">
        <f>N439</f>
        <v>12</v>
      </c>
      <c r="O440" s="295">
        <f>SUMIFS('7.  Persistence Report'!O$27:O$500,'7.  Persistence Report'!$D$27:$D$500,$B439,'7.  Persistence Report'!$C$27:$C$500,"&lt;&gt;Pre-2011 Programs Completed in 2011",'7.  Persistence Report'!$J$27:$J$500,"Adjustment",'7.  Persistence Report'!$H$27:$H$500,"2014")</f>
        <v>0</v>
      </c>
      <c r="P440" s="295">
        <f>SUMIFS('7.  Persistence Report'!P$27:P$500,'7.  Persistence Report'!$D$27:$D$500,$B439,'7.  Persistence Report'!$C$27:$C$500,"&lt;&gt;Pre-2011 Programs Completed in 2011",'7.  Persistence Report'!$J$27:$J$500,"Adjustment",'7.  Persistence Report'!$H$27:$H$500,"2014")</f>
        <v>0</v>
      </c>
      <c r="Q440" s="295">
        <f>SUMIFS('7.  Persistence Report'!Q$27:Q$500,'7.  Persistence Report'!$D$27:$D$500,$B439,'7.  Persistence Report'!$C$27:$C$500,"&lt;&gt;Pre-2011 Programs Completed in 2011",'7.  Persistence Report'!$J$27:$J$500,"Adjustment",'7.  Persistence Report'!$H$27:$H$500,"2014")</f>
        <v>0</v>
      </c>
      <c r="R440" s="295">
        <f>SUMIFS('7.  Persistence Report'!R$27:R$500,'7.  Persistence Report'!$D$27:$D$500,$B439,'7.  Persistence Report'!$C$27:$C$500,"&lt;&gt;Pre-2011 Programs Completed in 2011",'7.  Persistence Report'!$J$27:$J$500,"Adjustment",'7.  Persistence Report'!$H$27:$H$500,"2014")</f>
        <v>0</v>
      </c>
      <c r="S440" s="295">
        <f>SUMIFS('7.  Persistence Report'!S$27:S$500,'7.  Persistence Report'!$D$27:$D$500,$B439,'7.  Persistence Report'!$C$27:$C$500,"&lt;&gt;Pre-2011 Programs Completed in 2011",'7.  Persistence Report'!$J$27:$J$500,"Adjustment",'7.  Persistence Report'!$H$27:$H$500,"2014")</f>
        <v>0</v>
      </c>
      <c r="T440" s="295">
        <f>SUMIFS('7.  Persistence Report'!T$27:T$500,'7.  Persistence Report'!$D$27:$D$500,$B439,'7.  Persistence Report'!$C$27:$C$500,"&lt;&gt;Pre-2011 Programs Completed in 2011",'7.  Persistence Report'!$J$27:$J$500,"Adjustment",'7.  Persistence Report'!$H$27:$H$500,"2014")</f>
        <v>0</v>
      </c>
      <c r="U440" s="295">
        <f>SUMIFS('7.  Persistence Report'!U$27:U$500,'7.  Persistence Report'!$D$27:$D$500,$B439,'7.  Persistence Report'!$C$27:$C$500,"&lt;&gt;Pre-2011 Programs Completed in 2011",'7.  Persistence Report'!$J$27:$J$500,"Adjustment",'7.  Persistence Report'!$H$27:$H$500,"2014")</f>
        <v>0</v>
      </c>
      <c r="V440" s="295">
        <f>SUMIFS('7.  Persistence Report'!V$27:V$500,'7.  Persistence Report'!$D$27:$D$500,$B439,'7.  Persistence Report'!$C$27:$C$500,"&lt;&gt;Pre-2011 Programs Completed in 2011",'7.  Persistence Report'!$J$27:$J$500,"Adjustment",'7.  Persistence Report'!$H$27:$H$500,"2014")</f>
        <v>0</v>
      </c>
      <c r="W440" s="295">
        <f>SUMIFS('7.  Persistence Report'!W$27:W$500,'7.  Persistence Report'!$D$27:$D$500,$B439,'7.  Persistence Report'!$C$27:$C$500,"&lt;&gt;Pre-2011 Programs Completed in 2011",'7.  Persistence Report'!$J$27:$J$500,"Adjustment",'7.  Persistence Report'!$H$27:$H$500,"2014")</f>
        <v>0</v>
      </c>
      <c r="X440" s="295">
        <f>SUMIFS('7.  Persistence Report'!X$27:X$500,'7.  Persistence Report'!$D$27:$D$500,$B439,'7.  Persistence Report'!$C$27:$C$500,"&lt;&gt;Pre-2011 Programs Completed in 2011",'7.  Persistence Report'!$J$27:$J$500,"Adjustment",'7.  Persistence Report'!$H$27:$H$500,"2014")</f>
        <v>0</v>
      </c>
      <c r="Y440" s="411">
        <f>Y439</f>
        <v>0</v>
      </c>
      <c r="Z440" s="411">
        <f>Z439</f>
        <v>1</v>
      </c>
      <c r="AA440" s="411">
        <f t="shared" ref="AA440:AL440" si="201">AA439</f>
        <v>0</v>
      </c>
      <c r="AB440" s="411">
        <f t="shared" si="201"/>
        <v>0</v>
      </c>
      <c r="AC440" s="411">
        <f t="shared" si="201"/>
        <v>0</v>
      </c>
      <c r="AD440" s="411">
        <f t="shared" si="201"/>
        <v>0</v>
      </c>
      <c r="AE440" s="411">
        <f t="shared" si="201"/>
        <v>0</v>
      </c>
      <c r="AF440" s="411">
        <f t="shared" si="201"/>
        <v>0</v>
      </c>
      <c r="AG440" s="411">
        <f t="shared" si="201"/>
        <v>0</v>
      </c>
      <c r="AH440" s="411">
        <f t="shared" si="201"/>
        <v>0</v>
      </c>
      <c r="AI440" s="411">
        <f t="shared" si="201"/>
        <v>0</v>
      </c>
      <c r="AJ440" s="411">
        <f t="shared" si="201"/>
        <v>0</v>
      </c>
      <c r="AK440" s="411">
        <f t="shared" si="201"/>
        <v>0</v>
      </c>
      <c r="AL440" s="411">
        <f t="shared" si="201"/>
        <v>0</v>
      </c>
      <c r="AM440" s="311"/>
    </row>
    <row r="441" spans="1:39" ht="15.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5" outlineLevel="1">
      <c r="A442" s="508">
        <v>12</v>
      </c>
      <c r="B442" s="314" t="s">
        <v>23</v>
      </c>
      <c r="C442" s="291" t="s">
        <v>25</v>
      </c>
      <c r="D442" s="295">
        <f>SUMIFS('7.  Persistence Report'!AT$27:AT$500,'7.  Persistence Report'!$D$27:$D$500,$B442,'7.  Persistence Report'!$C$27:$C$500,"&lt;&gt;Pre-2011 Programs Completed in 2011",'7.  Persistence Report'!$J$27:$J$500,"&lt;&gt;Adjustment",'7.  Persistence Report'!$H$27:$H$500,"2014")</f>
        <v>0</v>
      </c>
      <c r="E442" s="295">
        <f>SUMIFS('7.  Persistence Report'!AU$27:AU$500,'7.  Persistence Report'!$D$27:$D$500,$B442,'7.  Persistence Report'!$C$27:$C$500,"&lt;&gt;Pre-2011 Programs Completed in 2011",'7.  Persistence Report'!$J$27:$J$500,"&lt;&gt;Adjustment",'7.  Persistence Report'!$H$27:$H$500,"2014")</f>
        <v>0</v>
      </c>
      <c r="F442" s="295">
        <f>SUMIFS('7.  Persistence Report'!AV$27:AV$500,'7.  Persistence Report'!$D$27:$D$500,$B442,'7.  Persistence Report'!$C$27:$C$500,"&lt;&gt;Pre-2011 Programs Completed in 2011",'7.  Persistence Report'!$J$27:$J$500,"&lt;&gt;Adjustment",'7.  Persistence Report'!$H$27:$H$500,"2014")</f>
        <v>0</v>
      </c>
      <c r="G442" s="295">
        <f>SUMIFS('7.  Persistence Report'!AW$27:AW$500,'7.  Persistence Report'!$D$27:$D$500,$B442,'7.  Persistence Report'!$C$27:$C$500,"&lt;&gt;Pre-2011 Programs Completed in 2011",'7.  Persistence Report'!$J$27:$J$500,"&lt;&gt;Adjustment",'7.  Persistence Report'!$H$27:$H$500,"2014")</f>
        <v>0</v>
      </c>
      <c r="H442" s="295">
        <f>SUMIFS('7.  Persistence Report'!AX$27:AX$500,'7.  Persistence Report'!$D$27:$D$500,$B442,'7.  Persistence Report'!$C$27:$C$500,"&lt;&gt;Pre-2011 Programs Completed in 2011",'7.  Persistence Report'!$J$27:$J$500,"&lt;&gt;Adjustment",'7.  Persistence Report'!$H$27:$H$500,"2014")</f>
        <v>0</v>
      </c>
      <c r="I442" s="295">
        <f>SUMIFS('7.  Persistence Report'!AY$27:AY$500,'7.  Persistence Report'!$D$27:$D$500,$B442,'7.  Persistence Report'!$C$27:$C$500,"&lt;&gt;Pre-2011 Programs Completed in 2011",'7.  Persistence Report'!$J$27:$J$500,"&lt;&gt;Adjustment",'7.  Persistence Report'!$H$27:$H$500,"2014")</f>
        <v>0</v>
      </c>
      <c r="J442" s="295">
        <f>SUMIFS('7.  Persistence Report'!AZ$27:AZ$500,'7.  Persistence Report'!$D$27:$D$500,$B442,'7.  Persistence Report'!$C$27:$C$500,"&lt;&gt;Pre-2011 Programs Completed in 2011",'7.  Persistence Report'!$J$27:$J$500,"&lt;&gt;Adjustment",'7.  Persistence Report'!$H$27:$H$500,"2014")</f>
        <v>0</v>
      </c>
      <c r="K442" s="295">
        <f>SUMIFS('7.  Persistence Report'!BA$27:BA$500,'7.  Persistence Report'!$D$27:$D$500,$B442,'7.  Persistence Report'!$C$27:$C$500,"&lt;&gt;Pre-2011 Programs Completed in 2011",'7.  Persistence Report'!$J$27:$J$500,"&lt;&gt;Adjustment",'7.  Persistence Report'!$H$27:$H$500,"2014")</f>
        <v>0</v>
      </c>
      <c r="L442" s="295">
        <f>SUMIFS('7.  Persistence Report'!BB$27:BB$500,'7.  Persistence Report'!$D$27:$D$500,$B442,'7.  Persistence Report'!$C$27:$C$500,"&lt;&gt;Pre-2011 Programs Completed in 2011",'7.  Persistence Report'!$J$27:$J$500,"&lt;&gt;Adjustment",'7.  Persistence Report'!$H$27:$H$500,"2014")</f>
        <v>0</v>
      </c>
      <c r="M442" s="295">
        <f>SUMIFS('7.  Persistence Report'!BC$27:BC$500,'7.  Persistence Report'!$D$27:$D$500,$B442,'7.  Persistence Report'!$C$27:$C$500,"&lt;&gt;Pre-2011 Programs Completed in 2011",'7.  Persistence Report'!$J$27:$J$500,"&lt;&gt;Adjustment",'7.  Persistence Report'!$H$27:$H$500,"2014")</f>
        <v>0</v>
      </c>
      <c r="N442" s="295">
        <v>3</v>
      </c>
      <c r="O442" s="295">
        <f>SUMIFS('7.  Persistence Report'!O$27:O$500,'7.  Persistence Report'!$D$27:$D$500,$B442,'7.  Persistence Report'!$C$27:$C$500,"&lt;&gt;Pre-2011 Programs Completed in 2011",'7.  Persistence Report'!$J$27:$J$500,"&lt;&gt;Adjustment",'7.  Persistence Report'!$H$27:$H$500,"2014")</f>
        <v>0</v>
      </c>
      <c r="P442" s="295">
        <f>SUMIFS('7.  Persistence Report'!P$27:P$500,'7.  Persistence Report'!$D$27:$D$500,$B442,'7.  Persistence Report'!$C$27:$C$500,"&lt;&gt;Pre-2011 Programs Completed in 2011",'7.  Persistence Report'!$J$27:$J$500,"&lt;&gt;Adjustment",'7.  Persistence Report'!$H$27:$H$500,"2014")</f>
        <v>0</v>
      </c>
      <c r="Q442" s="295">
        <f>SUMIFS('7.  Persistence Report'!Q$27:Q$500,'7.  Persistence Report'!$D$27:$D$500,$B442,'7.  Persistence Report'!$C$27:$C$500,"&lt;&gt;Pre-2011 Programs Completed in 2011",'7.  Persistence Report'!$J$27:$J$500,"&lt;&gt;Adjustment",'7.  Persistence Report'!$H$27:$H$500,"2014")</f>
        <v>0</v>
      </c>
      <c r="R442" s="295">
        <f>SUMIFS('7.  Persistence Report'!R$27:R$500,'7.  Persistence Report'!$D$27:$D$500,$B442,'7.  Persistence Report'!$C$27:$C$500,"&lt;&gt;Pre-2011 Programs Completed in 2011",'7.  Persistence Report'!$J$27:$J$500,"&lt;&gt;Adjustment",'7.  Persistence Report'!$H$27:$H$500,"2014")</f>
        <v>0</v>
      </c>
      <c r="S442" s="295">
        <f>SUMIFS('7.  Persistence Report'!S$27:S$500,'7.  Persistence Report'!$D$27:$D$500,$B442,'7.  Persistence Report'!$C$27:$C$500,"&lt;&gt;Pre-2011 Programs Completed in 2011",'7.  Persistence Report'!$J$27:$J$500,"&lt;&gt;Adjustment",'7.  Persistence Report'!$H$27:$H$500,"2014")</f>
        <v>0</v>
      </c>
      <c r="T442" s="295">
        <f>SUMIFS('7.  Persistence Report'!T$27:T$500,'7.  Persistence Report'!$D$27:$D$500,$B442,'7.  Persistence Report'!$C$27:$C$500,"&lt;&gt;Pre-2011 Programs Completed in 2011",'7.  Persistence Report'!$J$27:$J$500,"&lt;&gt;Adjustment",'7.  Persistence Report'!$H$27:$H$500,"2014")</f>
        <v>0</v>
      </c>
      <c r="U442" s="295">
        <f>SUMIFS('7.  Persistence Report'!U$27:U$500,'7.  Persistence Report'!$D$27:$D$500,$B442,'7.  Persistence Report'!$C$27:$C$500,"&lt;&gt;Pre-2011 Programs Completed in 2011",'7.  Persistence Report'!$J$27:$J$500,"&lt;&gt;Adjustment",'7.  Persistence Report'!$H$27:$H$500,"2014")</f>
        <v>0</v>
      </c>
      <c r="V442" s="295">
        <f>SUMIFS('7.  Persistence Report'!V$27:V$500,'7.  Persistence Report'!$D$27:$D$500,$B442,'7.  Persistence Report'!$C$27:$C$500,"&lt;&gt;Pre-2011 Programs Completed in 2011",'7.  Persistence Report'!$J$27:$J$500,"&lt;&gt;Adjustment",'7.  Persistence Report'!$H$27:$H$500,"2014")</f>
        <v>0</v>
      </c>
      <c r="W442" s="295">
        <f>SUMIFS('7.  Persistence Report'!W$27:W$500,'7.  Persistence Report'!$D$27:$D$500,$B442,'7.  Persistence Report'!$C$27:$C$500,"&lt;&gt;Pre-2011 Programs Completed in 2011",'7.  Persistence Report'!$J$27:$J$500,"&lt;&gt;Adjustment",'7.  Persistence Report'!$H$27:$H$500,"2014")</f>
        <v>0</v>
      </c>
      <c r="X442" s="295">
        <f>SUMIFS('7.  Persistence Report'!X$27:X$500,'7.  Persistence Report'!$D$27:$D$500,$B442,'7.  Persistence Report'!$C$27:$C$500,"&lt;&gt;Pre-2011 Programs Completed in 2011",'7.  Persistence Report'!$J$27:$J$500,"&lt;&gt;Adjustment",'7.  Persistence Report'!$H$27:$H$500,"2014")</f>
        <v>0</v>
      </c>
      <c r="Y442" s="469">
        <f>+Y313</f>
        <v>0</v>
      </c>
      <c r="Z442" s="469">
        <f t="shared" ref="Z442:AA442" si="202">+Z313</f>
        <v>0</v>
      </c>
      <c r="AA442" s="469">
        <f t="shared" si="202"/>
        <v>1</v>
      </c>
      <c r="AB442" s="415"/>
      <c r="AC442" s="415"/>
      <c r="AD442" s="415"/>
      <c r="AE442" s="415"/>
      <c r="AF442" s="415"/>
      <c r="AG442" s="415"/>
      <c r="AH442" s="415"/>
      <c r="AI442" s="415"/>
      <c r="AJ442" s="415"/>
      <c r="AK442" s="415"/>
      <c r="AL442" s="415"/>
      <c r="AM442" s="296">
        <f>SUM(Y442:AL442)</f>
        <v>1</v>
      </c>
    </row>
    <row r="443" spans="1:39" ht="15.5" outlineLevel="1">
      <c r="B443" s="294" t="s">
        <v>259</v>
      </c>
      <c r="C443" s="291" t="s">
        <v>163</v>
      </c>
      <c r="D443" s="295">
        <f>SUMIFS('7.  Persistence Report'!AT$27:AT$500,'7.  Persistence Report'!$D$27:$D$500,$B442,'7.  Persistence Report'!$C$27:$C$500,"&lt;&gt;Pre-2011 Programs Completed in 2011",'7.  Persistence Report'!$J$27:$J$500,"Adjustment",'7.  Persistence Report'!$H$27:$H$500,"2014")</f>
        <v>0</v>
      </c>
      <c r="E443" s="295">
        <f>SUMIFS('7.  Persistence Report'!AU$27:AU$500,'7.  Persistence Report'!$D$27:$D$500,$B442,'7.  Persistence Report'!$C$27:$C$500,"&lt;&gt;Pre-2011 Programs Completed in 2011",'7.  Persistence Report'!$J$27:$J$500,"Adjustment",'7.  Persistence Report'!$H$27:$H$500,"2014")</f>
        <v>0</v>
      </c>
      <c r="F443" s="295">
        <f>SUMIFS('7.  Persistence Report'!AV$27:AV$500,'7.  Persistence Report'!$D$27:$D$500,$B442,'7.  Persistence Report'!$C$27:$C$500,"&lt;&gt;Pre-2011 Programs Completed in 2011",'7.  Persistence Report'!$J$27:$J$500,"Adjustment",'7.  Persistence Report'!$H$27:$H$500,"2014")</f>
        <v>0</v>
      </c>
      <c r="G443" s="295">
        <f>SUMIFS('7.  Persistence Report'!AW$27:AW$500,'7.  Persistence Report'!$D$27:$D$500,$B442,'7.  Persistence Report'!$C$27:$C$500,"&lt;&gt;Pre-2011 Programs Completed in 2011",'7.  Persistence Report'!$J$27:$J$500,"Adjustment",'7.  Persistence Report'!$H$27:$H$500,"2014")</f>
        <v>0</v>
      </c>
      <c r="H443" s="295">
        <f>SUMIFS('7.  Persistence Report'!AX$27:AX$500,'7.  Persistence Report'!$D$27:$D$500,$B442,'7.  Persistence Report'!$C$27:$C$500,"&lt;&gt;Pre-2011 Programs Completed in 2011",'7.  Persistence Report'!$J$27:$J$500,"Adjustment",'7.  Persistence Report'!$H$27:$H$500,"2014")</f>
        <v>0</v>
      </c>
      <c r="I443" s="295">
        <f>SUMIFS('7.  Persistence Report'!AY$27:AY$500,'7.  Persistence Report'!$D$27:$D$500,$B442,'7.  Persistence Report'!$C$27:$C$500,"&lt;&gt;Pre-2011 Programs Completed in 2011",'7.  Persistence Report'!$J$27:$J$500,"Adjustment",'7.  Persistence Report'!$H$27:$H$500,"2014")</f>
        <v>0</v>
      </c>
      <c r="J443" s="295">
        <f>SUMIFS('7.  Persistence Report'!AZ$27:AZ$500,'7.  Persistence Report'!$D$27:$D$500,$B442,'7.  Persistence Report'!$C$27:$C$500,"&lt;&gt;Pre-2011 Programs Completed in 2011",'7.  Persistence Report'!$J$27:$J$500,"Adjustment",'7.  Persistence Report'!$H$27:$H$500,"2014")</f>
        <v>0</v>
      </c>
      <c r="K443" s="295">
        <f>SUMIFS('7.  Persistence Report'!BA$27:BA$500,'7.  Persistence Report'!$D$27:$D$500,$B442,'7.  Persistence Report'!$C$27:$C$500,"&lt;&gt;Pre-2011 Programs Completed in 2011",'7.  Persistence Report'!$J$27:$J$500,"Adjustment",'7.  Persistence Report'!$H$27:$H$500,"2014")</f>
        <v>0</v>
      </c>
      <c r="L443" s="295">
        <f>SUMIFS('7.  Persistence Report'!BB$27:BB$500,'7.  Persistence Report'!$D$27:$D$500,$B442,'7.  Persistence Report'!$C$27:$C$500,"&lt;&gt;Pre-2011 Programs Completed in 2011",'7.  Persistence Report'!$J$27:$J$500,"Adjustment",'7.  Persistence Report'!$H$27:$H$500,"2014")</f>
        <v>0</v>
      </c>
      <c r="M443" s="295">
        <f>SUMIFS('7.  Persistence Report'!BC$27:BC$500,'7.  Persistence Report'!$D$27:$D$500,$B442,'7.  Persistence Report'!$C$27:$C$500,"&lt;&gt;Pre-2011 Programs Completed in 2011",'7.  Persistence Report'!$J$27:$J$500,"Adjustment",'7.  Persistence Report'!$H$27:$H$500,"2014")</f>
        <v>0</v>
      </c>
      <c r="N443" s="295">
        <f>N442</f>
        <v>3</v>
      </c>
      <c r="O443" s="295">
        <f>SUMIFS('7.  Persistence Report'!O$27:O$500,'7.  Persistence Report'!$D$27:$D$500,$B442,'7.  Persistence Report'!$C$27:$C$500,"&lt;&gt;Pre-2011 Programs Completed in 2011",'7.  Persistence Report'!$J$27:$J$500,"Adjustment",'7.  Persistence Report'!$H$27:$H$500,"2014")</f>
        <v>0</v>
      </c>
      <c r="P443" s="295">
        <f>SUMIFS('7.  Persistence Report'!P$27:P$500,'7.  Persistence Report'!$D$27:$D$500,$B442,'7.  Persistence Report'!$C$27:$C$500,"&lt;&gt;Pre-2011 Programs Completed in 2011",'7.  Persistence Report'!$J$27:$J$500,"Adjustment",'7.  Persistence Report'!$H$27:$H$500,"2014")</f>
        <v>0</v>
      </c>
      <c r="Q443" s="295">
        <f>SUMIFS('7.  Persistence Report'!Q$27:Q$500,'7.  Persistence Report'!$D$27:$D$500,$B442,'7.  Persistence Report'!$C$27:$C$500,"&lt;&gt;Pre-2011 Programs Completed in 2011",'7.  Persistence Report'!$J$27:$J$500,"Adjustment",'7.  Persistence Report'!$H$27:$H$500,"2014")</f>
        <v>0</v>
      </c>
      <c r="R443" s="295">
        <f>SUMIFS('7.  Persistence Report'!R$27:R$500,'7.  Persistence Report'!$D$27:$D$500,$B442,'7.  Persistence Report'!$C$27:$C$500,"&lt;&gt;Pre-2011 Programs Completed in 2011",'7.  Persistence Report'!$J$27:$J$500,"Adjustment",'7.  Persistence Report'!$H$27:$H$500,"2014")</f>
        <v>0</v>
      </c>
      <c r="S443" s="295">
        <f>SUMIFS('7.  Persistence Report'!S$27:S$500,'7.  Persistence Report'!$D$27:$D$500,$B442,'7.  Persistence Report'!$C$27:$C$500,"&lt;&gt;Pre-2011 Programs Completed in 2011",'7.  Persistence Report'!$J$27:$J$500,"Adjustment",'7.  Persistence Report'!$H$27:$H$500,"2014")</f>
        <v>0</v>
      </c>
      <c r="T443" s="295">
        <f>SUMIFS('7.  Persistence Report'!T$27:T$500,'7.  Persistence Report'!$D$27:$D$500,$B442,'7.  Persistence Report'!$C$27:$C$500,"&lt;&gt;Pre-2011 Programs Completed in 2011",'7.  Persistence Report'!$J$27:$J$500,"Adjustment",'7.  Persistence Report'!$H$27:$H$500,"2014")</f>
        <v>0</v>
      </c>
      <c r="U443" s="295">
        <f>SUMIFS('7.  Persistence Report'!U$27:U$500,'7.  Persistence Report'!$D$27:$D$500,$B442,'7.  Persistence Report'!$C$27:$C$500,"&lt;&gt;Pre-2011 Programs Completed in 2011",'7.  Persistence Report'!$J$27:$J$500,"Adjustment",'7.  Persistence Report'!$H$27:$H$500,"2014")</f>
        <v>0</v>
      </c>
      <c r="V443" s="295">
        <f>SUMIFS('7.  Persistence Report'!V$27:V$500,'7.  Persistence Report'!$D$27:$D$500,$B442,'7.  Persistence Report'!$C$27:$C$500,"&lt;&gt;Pre-2011 Programs Completed in 2011",'7.  Persistence Report'!$J$27:$J$500,"Adjustment",'7.  Persistence Report'!$H$27:$H$500,"2014")</f>
        <v>0</v>
      </c>
      <c r="W443" s="295">
        <f>SUMIFS('7.  Persistence Report'!W$27:W$500,'7.  Persistence Report'!$D$27:$D$500,$B442,'7.  Persistence Report'!$C$27:$C$500,"&lt;&gt;Pre-2011 Programs Completed in 2011",'7.  Persistence Report'!$J$27:$J$500,"Adjustment",'7.  Persistence Report'!$H$27:$H$500,"2014")</f>
        <v>0</v>
      </c>
      <c r="X443" s="295">
        <f>SUMIFS('7.  Persistence Report'!X$27:X$500,'7.  Persistence Report'!$D$27:$D$500,$B442,'7.  Persistence Report'!$C$27:$C$500,"&lt;&gt;Pre-2011 Programs Completed in 2011",'7.  Persistence Report'!$J$27:$J$500,"Adjustment",'7.  Persistence Report'!$H$27:$H$500,"2014")</f>
        <v>0</v>
      </c>
      <c r="Y443" s="411">
        <f>Y442</f>
        <v>0</v>
      </c>
      <c r="Z443" s="411">
        <f>Z442</f>
        <v>0</v>
      </c>
      <c r="AA443" s="411">
        <f>AA442</f>
        <v>1</v>
      </c>
      <c r="AB443" s="411">
        <f t="shared" ref="AB443:AL443" si="203">AB442</f>
        <v>0</v>
      </c>
      <c r="AC443" s="411">
        <f t="shared" si="203"/>
        <v>0</v>
      </c>
      <c r="AD443" s="411">
        <f t="shared" si="203"/>
        <v>0</v>
      </c>
      <c r="AE443" s="411">
        <f t="shared" si="203"/>
        <v>0</v>
      </c>
      <c r="AF443" s="411">
        <f t="shared" si="203"/>
        <v>0</v>
      </c>
      <c r="AG443" s="411">
        <f t="shared" si="203"/>
        <v>0</v>
      </c>
      <c r="AH443" s="411">
        <f t="shared" si="203"/>
        <v>0</v>
      </c>
      <c r="AI443" s="411">
        <f t="shared" si="203"/>
        <v>0</v>
      </c>
      <c r="AJ443" s="411">
        <f t="shared" si="203"/>
        <v>0</v>
      </c>
      <c r="AK443" s="411">
        <f t="shared" si="203"/>
        <v>0</v>
      </c>
      <c r="AL443" s="411">
        <f t="shared" si="203"/>
        <v>0</v>
      </c>
      <c r="AM443" s="311"/>
    </row>
    <row r="444" spans="1:39" ht="15.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5" outlineLevel="1">
      <c r="A445" s="508">
        <v>13</v>
      </c>
      <c r="B445" s="314" t="s">
        <v>24</v>
      </c>
      <c r="C445" s="291" t="s">
        <v>25</v>
      </c>
      <c r="D445" s="295">
        <f>SUMIFS('7.  Persistence Report'!AT$27:AT$500,'7.  Persistence Report'!$D$27:$D$500,$B445,'7.  Persistence Report'!$C$27:$C$500,"&lt;&gt;Pre-2011 Programs Completed in 2011",'7.  Persistence Report'!$J$27:$J$500,"&lt;&gt;Adjustment",'7.  Persistence Report'!$H$27:$H$500,"2014")</f>
        <v>2930033.452</v>
      </c>
      <c r="E445" s="295">
        <f>SUMIFS('7.  Persistence Report'!AU$27:AU$500,'7.  Persistence Report'!$D$27:$D$500,$B445,'7.  Persistence Report'!$C$27:$C$500,"&lt;&gt;Pre-2011 Programs Completed in 2011",'7.  Persistence Report'!$J$27:$J$500,"&lt;&gt;Adjustment",'7.  Persistence Report'!$H$27:$H$500,"2014")</f>
        <v>2930033.452</v>
      </c>
      <c r="F445" s="295">
        <f>SUMIFS('7.  Persistence Report'!AV$27:AV$500,'7.  Persistence Report'!$D$27:$D$500,$B445,'7.  Persistence Report'!$C$27:$C$500,"&lt;&gt;Pre-2011 Programs Completed in 2011",'7.  Persistence Report'!$J$27:$J$500,"&lt;&gt;Adjustment",'7.  Persistence Report'!$H$27:$H$500,"2014")</f>
        <v>2929943.031</v>
      </c>
      <c r="G445" s="295">
        <f>SUMIFS('7.  Persistence Report'!AW$27:AW$500,'7.  Persistence Report'!$D$27:$D$500,$B445,'7.  Persistence Report'!$C$27:$C$500,"&lt;&gt;Pre-2011 Programs Completed in 2011",'7.  Persistence Report'!$J$27:$J$500,"&lt;&gt;Adjustment",'7.  Persistence Report'!$H$27:$H$500,"2014")</f>
        <v>2929943.031</v>
      </c>
      <c r="H445" s="295">
        <f>SUMIFS('7.  Persistence Report'!AX$27:AX$500,'7.  Persistence Report'!$D$27:$D$500,$B445,'7.  Persistence Report'!$C$27:$C$500,"&lt;&gt;Pre-2011 Programs Completed in 2011",'7.  Persistence Report'!$J$27:$J$500,"&lt;&gt;Adjustment",'7.  Persistence Report'!$H$27:$H$500,"2014")</f>
        <v>2929943.031</v>
      </c>
      <c r="I445" s="295">
        <f>SUMIFS('7.  Persistence Report'!AY$27:AY$500,'7.  Persistence Report'!$D$27:$D$500,$B445,'7.  Persistence Report'!$C$27:$C$500,"&lt;&gt;Pre-2011 Programs Completed in 2011",'7.  Persistence Report'!$J$27:$J$500,"&lt;&gt;Adjustment",'7.  Persistence Report'!$H$27:$H$500,"2014")</f>
        <v>2929943.031</v>
      </c>
      <c r="J445" s="295">
        <f>SUMIFS('7.  Persistence Report'!AZ$27:AZ$500,'7.  Persistence Report'!$D$27:$D$500,$B445,'7.  Persistence Report'!$C$27:$C$500,"&lt;&gt;Pre-2011 Programs Completed in 2011",'7.  Persistence Report'!$J$27:$J$500,"&lt;&gt;Adjustment",'7.  Persistence Report'!$H$27:$H$500,"2014")</f>
        <v>2929943.031</v>
      </c>
      <c r="K445" s="295">
        <f>SUMIFS('7.  Persistence Report'!BA$27:BA$500,'7.  Persistence Report'!$D$27:$D$500,$B445,'7.  Persistence Report'!$C$27:$C$500,"&lt;&gt;Pre-2011 Programs Completed in 2011",'7.  Persistence Report'!$J$27:$J$500,"&lt;&gt;Adjustment",'7.  Persistence Report'!$H$27:$H$500,"2014")</f>
        <v>2929943.031</v>
      </c>
      <c r="L445" s="295">
        <f>SUMIFS('7.  Persistence Report'!BB$27:BB$500,'7.  Persistence Report'!$D$27:$D$500,$B445,'7.  Persistence Report'!$C$27:$C$500,"&lt;&gt;Pre-2011 Programs Completed in 2011",'7.  Persistence Report'!$J$27:$J$500,"&lt;&gt;Adjustment",'7.  Persistence Report'!$H$27:$H$500,"2014")</f>
        <v>2916955.8960000002</v>
      </c>
      <c r="M445" s="295">
        <f>SUMIFS('7.  Persistence Report'!BC$27:BC$500,'7.  Persistence Report'!$D$27:$D$500,$B445,'7.  Persistence Report'!$C$27:$C$500,"&lt;&gt;Pre-2011 Programs Completed in 2011",'7.  Persistence Report'!$J$27:$J$500,"&lt;&gt;Adjustment",'7.  Persistence Report'!$H$27:$H$500,"2014")</f>
        <v>2916955.8960000002</v>
      </c>
      <c r="N445" s="295">
        <v>12</v>
      </c>
      <c r="O445" s="295">
        <f>SUMIFS('7.  Persistence Report'!O$27:O$500,'7.  Persistence Report'!$D$27:$D$500,$B445,'7.  Persistence Report'!$C$27:$C$500,"&lt;&gt;Pre-2011 Programs Completed in 2011",'7.  Persistence Report'!$J$27:$J$500,"&lt;&gt;Adjustment",'7.  Persistence Report'!$H$27:$H$500,"2014")</f>
        <v>937.9579215</v>
      </c>
      <c r="P445" s="295">
        <f>SUMIFS('7.  Persistence Report'!P$27:P$500,'7.  Persistence Report'!$D$27:$D$500,$B445,'7.  Persistence Report'!$C$27:$C$500,"&lt;&gt;Pre-2011 Programs Completed in 2011",'7.  Persistence Report'!$J$27:$J$500,"&lt;&gt;Adjustment",'7.  Persistence Report'!$H$27:$H$500,"2014")</f>
        <v>937.9579215</v>
      </c>
      <c r="Q445" s="295">
        <f>SUMIFS('7.  Persistence Report'!Q$27:Q$500,'7.  Persistence Report'!$D$27:$D$500,$B445,'7.  Persistence Report'!$C$27:$C$500,"&lt;&gt;Pre-2011 Programs Completed in 2011",'7.  Persistence Report'!$J$27:$J$500,"&lt;&gt;Adjustment",'7.  Persistence Report'!$H$27:$H$500,"2014")</f>
        <v>937.93921049999994</v>
      </c>
      <c r="R445" s="295">
        <f>SUMIFS('7.  Persistence Report'!R$27:R$500,'7.  Persistence Report'!$D$27:$D$500,$B445,'7.  Persistence Report'!$C$27:$C$500,"&lt;&gt;Pre-2011 Programs Completed in 2011",'7.  Persistence Report'!$J$27:$J$500,"&lt;&gt;Adjustment",'7.  Persistence Report'!$H$27:$H$500,"2014")</f>
        <v>937.93921049999994</v>
      </c>
      <c r="S445" s="295">
        <f>SUMIFS('7.  Persistence Report'!S$27:S$500,'7.  Persistence Report'!$D$27:$D$500,$B445,'7.  Persistence Report'!$C$27:$C$500,"&lt;&gt;Pre-2011 Programs Completed in 2011",'7.  Persistence Report'!$J$27:$J$500,"&lt;&gt;Adjustment",'7.  Persistence Report'!$H$27:$H$500,"2014")</f>
        <v>937.93921049999994</v>
      </c>
      <c r="T445" s="295">
        <f>SUMIFS('7.  Persistence Report'!T$27:T$500,'7.  Persistence Report'!$D$27:$D$500,$B445,'7.  Persistence Report'!$C$27:$C$500,"&lt;&gt;Pre-2011 Programs Completed in 2011",'7.  Persistence Report'!$J$27:$J$500,"&lt;&gt;Adjustment",'7.  Persistence Report'!$H$27:$H$500,"2014")</f>
        <v>937.93921049999994</v>
      </c>
      <c r="U445" s="295">
        <f>SUMIFS('7.  Persistence Report'!U$27:U$500,'7.  Persistence Report'!$D$27:$D$500,$B445,'7.  Persistence Report'!$C$27:$C$500,"&lt;&gt;Pre-2011 Programs Completed in 2011",'7.  Persistence Report'!$J$27:$J$500,"&lt;&gt;Adjustment",'7.  Persistence Report'!$H$27:$H$500,"2014")</f>
        <v>937.93921049999994</v>
      </c>
      <c r="V445" s="295">
        <f>SUMIFS('7.  Persistence Report'!V$27:V$500,'7.  Persistence Report'!$D$27:$D$500,$B445,'7.  Persistence Report'!$C$27:$C$500,"&lt;&gt;Pre-2011 Programs Completed in 2011",'7.  Persistence Report'!$J$27:$J$500,"&lt;&gt;Adjustment",'7.  Persistence Report'!$H$27:$H$500,"2014")</f>
        <v>937.93921049999994</v>
      </c>
      <c r="W445" s="295">
        <f>SUMIFS('7.  Persistence Report'!W$27:W$500,'7.  Persistence Report'!$D$27:$D$500,$B445,'7.  Persistence Report'!$C$27:$C$500,"&lt;&gt;Pre-2011 Programs Completed in 2011",'7.  Persistence Report'!$J$27:$J$500,"&lt;&gt;Adjustment",'7.  Persistence Report'!$H$27:$H$500,"2014")</f>
        <v>934.00990049999996</v>
      </c>
      <c r="X445" s="295">
        <f>SUMIFS('7.  Persistence Report'!X$27:X$500,'7.  Persistence Report'!$D$27:$D$500,$B445,'7.  Persistence Report'!$C$27:$C$500,"&lt;&gt;Pre-2011 Programs Completed in 2011",'7.  Persistence Report'!$J$27:$J$500,"&lt;&gt;Adjustment",'7.  Persistence Report'!$H$27:$H$500,"2014")</f>
        <v>934.00990049999996</v>
      </c>
      <c r="Y445" s="469">
        <f>+Y316</f>
        <v>0</v>
      </c>
      <c r="Z445" s="469">
        <f t="shared" ref="Z445:AA445" si="204">+Z316</f>
        <v>0</v>
      </c>
      <c r="AA445" s="469">
        <f t="shared" si="204"/>
        <v>1</v>
      </c>
      <c r="AB445" s="415"/>
      <c r="AC445" s="415"/>
      <c r="AD445" s="415"/>
      <c r="AE445" s="415"/>
      <c r="AF445" s="415"/>
      <c r="AG445" s="415"/>
      <c r="AH445" s="415"/>
      <c r="AI445" s="415"/>
      <c r="AJ445" s="415"/>
      <c r="AK445" s="415"/>
      <c r="AL445" s="415"/>
      <c r="AM445" s="296">
        <f>SUM(Y445:AL445)</f>
        <v>1</v>
      </c>
    </row>
    <row r="446" spans="1:39" ht="15.5" outlineLevel="1">
      <c r="B446" s="294" t="s">
        <v>259</v>
      </c>
      <c r="C446" s="291" t="s">
        <v>163</v>
      </c>
      <c r="D446" s="295">
        <f>SUMIFS('7.  Persistence Report'!AT$27:AT$500,'7.  Persistence Report'!$D$27:$D$500,$B445,'7.  Persistence Report'!$C$27:$C$500,"&lt;&gt;Pre-2011 Programs Completed in 2011",'7.  Persistence Report'!$J$27:$J$500,"Adjustment",'7.  Persistence Report'!$H$27:$H$500,"2014")</f>
        <v>0</v>
      </c>
      <c r="E446" s="295">
        <f>SUMIFS('7.  Persistence Report'!AU$27:AU$500,'7.  Persistence Report'!$D$27:$D$500,$B445,'7.  Persistence Report'!$C$27:$C$500,"&lt;&gt;Pre-2011 Programs Completed in 2011",'7.  Persistence Report'!$J$27:$J$500,"Adjustment",'7.  Persistence Report'!$H$27:$H$500,"2014")</f>
        <v>0</v>
      </c>
      <c r="F446" s="295">
        <f>SUMIFS('7.  Persistence Report'!AV$27:AV$500,'7.  Persistence Report'!$D$27:$D$500,$B445,'7.  Persistence Report'!$C$27:$C$500,"&lt;&gt;Pre-2011 Programs Completed in 2011",'7.  Persistence Report'!$J$27:$J$500,"Adjustment",'7.  Persistence Report'!$H$27:$H$500,"2014")</f>
        <v>0</v>
      </c>
      <c r="G446" s="295">
        <f>SUMIFS('7.  Persistence Report'!AW$27:AW$500,'7.  Persistence Report'!$D$27:$D$500,$B445,'7.  Persistence Report'!$C$27:$C$500,"&lt;&gt;Pre-2011 Programs Completed in 2011",'7.  Persistence Report'!$J$27:$J$500,"Adjustment",'7.  Persistence Report'!$H$27:$H$500,"2014")</f>
        <v>0</v>
      </c>
      <c r="H446" s="295">
        <f>SUMIFS('7.  Persistence Report'!AX$27:AX$500,'7.  Persistence Report'!$D$27:$D$500,$B445,'7.  Persistence Report'!$C$27:$C$500,"&lt;&gt;Pre-2011 Programs Completed in 2011",'7.  Persistence Report'!$J$27:$J$500,"Adjustment",'7.  Persistence Report'!$H$27:$H$500,"2014")</f>
        <v>0</v>
      </c>
      <c r="I446" s="295">
        <f>SUMIFS('7.  Persistence Report'!AY$27:AY$500,'7.  Persistence Report'!$D$27:$D$500,$B445,'7.  Persistence Report'!$C$27:$C$500,"&lt;&gt;Pre-2011 Programs Completed in 2011",'7.  Persistence Report'!$J$27:$J$500,"Adjustment",'7.  Persistence Report'!$H$27:$H$500,"2014")</f>
        <v>0</v>
      </c>
      <c r="J446" s="295">
        <f>SUMIFS('7.  Persistence Report'!AZ$27:AZ$500,'7.  Persistence Report'!$D$27:$D$500,$B445,'7.  Persistence Report'!$C$27:$C$500,"&lt;&gt;Pre-2011 Programs Completed in 2011",'7.  Persistence Report'!$J$27:$J$500,"Adjustment",'7.  Persistence Report'!$H$27:$H$500,"2014")</f>
        <v>0</v>
      </c>
      <c r="K446" s="295">
        <f>SUMIFS('7.  Persistence Report'!BA$27:BA$500,'7.  Persistence Report'!$D$27:$D$500,$B445,'7.  Persistence Report'!$C$27:$C$500,"&lt;&gt;Pre-2011 Programs Completed in 2011",'7.  Persistence Report'!$J$27:$J$500,"Adjustment",'7.  Persistence Report'!$H$27:$H$500,"2014")</f>
        <v>0</v>
      </c>
      <c r="L446" s="295">
        <f>SUMIFS('7.  Persistence Report'!BB$27:BB$500,'7.  Persistence Report'!$D$27:$D$500,$B445,'7.  Persistence Report'!$C$27:$C$500,"&lt;&gt;Pre-2011 Programs Completed in 2011",'7.  Persistence Report'!$J$27:$J$500,"Adjustment",'7.  Persistence Report'!$H$27:$H$500,"2014")</f>
        <v>0</v>
      </c>
      <c r="M446" s="295">
        <f>SUMIFS('7.  Persistence Report'!BC$27:BC$500,'7.  Persistence Report'!$D$27:$D$500,$B445,'7.  Persistence Report'!$C$27:$C$500,"&lt;&gt;Pre-2011 Programs Completed in 2011",'7.  Persistence Report'!$J$27:$J$500,"Adjustment",'7.  Persistence Report'!$H$27:$H$500,"2014")</f>
        <v>0</v>
      </c>
      <c r="N446" s="295">
        <f>N445</f>
        <v>12</v>
      </c>
      <c r="O446" s="295">
        <f>SUMIFS('7.  Persistence Report'!O$27:O$500,'7.  Persistence Report'!$D$27:$D$500,$B445,'7.  Persistence Report'!$C$27:$C$500,"&lt;&gt;Pre-2011 Programs Completed in 2011",'7.  Persistence Report'!$J$27:$J$500,"Adjustment",'7.  Persistence Report'!$H$27:$H$500,"2014")</f>
        <v>0</v>
      </c>
      <c r="P446" s="295">
        <f>SUMIFS('7.  Persistence Report'!P$27:P$500,'7.  Persistence Report'!$D$27:$D$500,$B445,'7.  Persistence Report'!$C$27:$C$500,"&lt;&gt;Pre-2011 Programs Completed in 2011",'7.  Persistence Report'!$J$27:$J$500,"Adjustment",'7.  Persistence Report'!$H$27:$H$500,"2014")</f>
        <v>0</v>
      </c>
      <c r="Q446" s="295">
        <f>SUMIFS('7.  Persistence Report'!Q$27:Q$500,'7.  Persistence Report'!$D$27:$D$500,$B445,'7.  Persistence Report'!$C$27:$C$500,"&lt;&gt;Pre-2011 Programs Completed in 2011",'7.  Persistence Report'!$J$27:$J$500,"Adjustment",'7.  Persistence Report'!$H$27:$H$500,"2014")</f>
        <v>0</v>
      </c>
      <c r="R446" s="295">
        <f>SUMIFS('7.  Persistence Report'!R$27:R$500,'7.  Persistence Report'!$D$27:$D$500,$B445,'7.  Persistence Report'!$C$27:$C$500,"&lt;&gt;Pre-2011 Programs Completed in 2011",'7.  Persistence Report'!$J$27:$J$500,"Adjustment",'7.  Persistence Report'!$H$27:$H$500,"2014")</f>
        <v>0</v>
      </c>
      <c r="S446" s="295">
        <f>SUMIFS('7.  Persistence Report'!S$27:S$500,'7.  Persistence Report'!$D$27:$D$500,$B445,'7.  Persistence Report'!$C$27:$C$500,"&lt;&gt;Pre-2011 Programs Completed in 2011",'7.  Persistence Report'!$J$27:$J$500,"Adjustment",'7.  Persistence Report'!$H$27:$H$500,"2014")</f>
        <v>0</v>
      </c>
      <c r="T446" s="295">
        <f>SUMIFS('7.  Persistence Report'!T$27:T$500,'7.  Persistence Report'!$D$27:$D$500,$B445,'7.  Persistence Report'!$C$27:$C$500,"&lt;&gt;Pre-2011 Programs Completed in 2011",'7.  Persistence Report'!$J$27:$J$500,"Adjustment",'7.  Persistence Report'!$H$27:$H$500,"2014")</f>
        <v>0</v>
      </c>
      <c r="U446" s="295">
        <f>SUMIFS('7.  Persistence Report'!U$27:U$500,'7.  Persistence Report'!$D$27:$D$500,$B445,'7.  Persistence Report'!$C$27:$C$500,"&lt;&gt;Pre-2011 Programs Completed in 2011",'7.  Persistence Report'!$J$27:$J$500,"Adjustment",'7.  Persistence Report'!$H$27:$H$500,"2014")</f>
        <v>0</v>
      </c>
      <c r="V446" s="295">
        <f>SUMIFS('7.  Persistence Report'!V$27:V$500,'7.  Persistence Report'!$D$27:$D$500,$B445,'7.  Persistence Report'!$C$27:$C$500,"&lt;&gt;Pre-2011 Programs Completed in 2011",'7.  Persistence Report'!$J$27:$J$500,"Adjustment",'7.  Persistence Report'!$H$27:$H$500,"2014")</f>
        <v>0</v>
      </c>
      <c r="W446" s="295">
        <f>SUMIFS('7.  Persistence Report'!W$27:W$500,'7.  Persistence Report'!$D$27:$D$500,$B445,'7.  Persistence Report'!$C$27:$C$500,"&lt;&gt;Pre-2011 Programs Completed in 2011",'7.  Persistence Report'!$J$27:$J$500,"Adjustment",'7.  Persistence Report'!$H$27:$H$500,"2014")</f>
        <v>0</v>
      </c>
      <c r="X446" s="295">
        <f>SUMIFS('7.  Persistence Report'!X$27:X$500,'7.  Persistence Report'!$D$27:$D$500,$B445,'7.  Persistence Report'!$C$27:$C$500,"&lt;&gt;Pre-2011 Programs Completed in 2011",'7.  Persistence Report'!$J$27:$J$500,"Adjustment",'7.  Persistence Report'!$H$27:$H$500,"2014")</f>
        <v>0</v>
      </c>
      <c r="Y446" s="411">
        <f>Y445</f>
        <v>0</v>
      </c>
      <c r="Z446" s="411">
        <f>Z445</f>
        <v>0</v>
      </c>
      <c r="AA446" s="411">
        <f>AA445</f>
        <v>1</v>
      </c>
      <c r="AB446" s="411">
        <f t="shared" ref="AB446:AL446" si="205">AB445</f>
        <v>0</v>
      </c>
      <c r="AC446" s="411">
        <f t="shared" si="205"/>
        <v>0</v>
      </c>
      <c r="AD446" s="411">
        <f t="shared" si="205"/>
        <v>0</v>
      </c>
      <c r="AE446" s="411">
        <f t="shared" si="205"/>
        <v>0</v>
      </c>
      <c r="AF446" s="411">
        <f t="shared" si="205"/>
        <v>0</v>
      </c>
      <c r="AG446" s="411">
        <f t="shared" si="205"/>
        <v>0</v>
      </c>
      <c r="AH446" s="411">
        <f t="shared" si="205"/>
        <v>0</v>
      </c>
      <c r="AI446" s="411">
        <f t="shared" si="205"/>
        <v>0</v>
      </c>
      <c r="AJ446" s="411">
        <f t="shared" si="205"/>
        <v>0</v>
      </c>
      <c r="AK446" s="411">
        <f t="shared" si="205"/>
        <v>0</v>
      </c>
      <c r="AL446" s="411">
        <f t="shared" si="205"/>
        <v>0</v>
      </c>
      <c r="AM446" s="311"/>
    </row>
    <row r="447" spans="1:39" ht="15.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5" outlineLevel="1">
      <c r="A448" s="508">
        <v>14</v>
      </c>
      <c r="B448" s="314" t="s">
        <v>20</v>
      </c>
      <c r="C448" s="291" t="s">
        <v>25</v>
      </c>
      <c r="D448" s="295">
        <f>SUMIFS('7.  Persistence Report'!AT$27:AT$500,'7.  Persistence Report'!$D$27:$D$500,$B448,'7.  Persistence Report'!$C$27:$C$500,"&lt;&gt;Pre-2011 Programs Completed in 2011",'7.  Persistence Report'!$J$27:$J$500,"&lt;&gt;Adjustment",'7.  Persistence Report'!$H$27:$H$500,"2014")</f>
        <v>1436018.541</v>
      </c>
      <c r="E448" s="295">
        <f>SUMIFS('7.  Persistence Report'!AU$27:AU$500,'7.  Persistence Report'!$D$27:$D$500,$B448,'7.  Persistence Report'!$C$27:$C$500,"&lt;&gt;Pre-2011 Programs Completed in 2011",'7.  Persistence Report'!$J$27:$J$500,"&lt;&gt;Adjustment",'7.  Persistence Report'!$H$27:$H$500,"2014")</f>
        <v>1436018.541</v>
      </c>
      <c r="F448" s="295">
        <f>SUMIFS('7.  Persistence Report'!AV$27:AV$500,'7.  Persistence Report'!$D$27:$D$500,$B448,'7.  Persistence Report'!$C$27:$C$500,"&lt;&gt;Pre-2011 Programs Completed in 2011",'7.  Persistence Report'!$J$27:$J$500,"&lt;&gt;Adjustment",'7.  Persistence Report'!$H$27:$H$500,"2014")</f>
        <v>1436018.541</v>
      </c>
      <c r="G448" s="295">
        <f>SUMIFS('7.  Persistence Report'!AW$27:AW$500,'7.  Persistence Report'!$D$27:$D$500,$B448,'7.  Persistence Report'!$C$27:$C$500,"&lt;&gt;Pre-2011 Programs Completed in 2011",'7.  Persistence Report'!$J$27:$J$500,"&lt;&gt;Adjustment",'7.  Persistence Report'!$H$27:$H$500,"2014")</f>
        <v>1436018.541</v>
      </c>
      <c r="H448" s="295">
        <f>SUMIFS('7.  Persistence Report'!AX$27:AX$500,'7.  Persistence Report'!$D$27:$D$500,$B448,'7.  Persistence Report'!$C$27:$C$500,"&lt;&gt;Pre-2011 Programs Completed in 2011",'7.  Persistence Report'!$J$27:$J$500,"&lt;&gt;Adjustment",'7.  Persistence Report'!$H$27:$H$500,"2014")</f>
        <v>0</v>
      </c>
      <c r="I448" s="295">
        <f>SUMIFS('7.  Persistence Report'!AY$27:AY$500,'7.  Persistence Report'!$D$27:$D$500,$B448,'7.  Persistence Report'!$C$27:$C$500,"&lt;&gt;Pre-2011 Programs Completed in 2011",'7.  Persistence Report'!$J$27:$J$500,"&lt;&gt;Adjustment",'7.  Persistence Report'!$H$27:$H$500,"2014")</f>
        <v>0</v>
      </c>
      <c r="J448" s="295">
        <f>SUMIFS('7.  Persistence Report'!AZ$27:AZ$500,'7.  Persistence Report'!$D$27:$D$500,$B448,'7.  Persistence Report'!$C$27:$C$500,"&lt;&gt;Pre-2011 Programs Completed in 2011",'7.  Persistence Report'!$J$27:$J$500,"&lt;&gt;Adjustment",'7.  Persistence Report'!$H$27:$H$500,"2014")</f>
        <v>0</v>
      </c>
      <c r="K448" s="295">
        <f>SUMIFS('7.  Persistence Report'!BA$27:BA$500,'7.  Persistence Report'!$D$27:$D$500,$B448,'7.  Persistence Report'!$C$27:$C$500,"&lt;&gt;Pre-2011 Programs Completed in 2011",'7.  Persistence Report'!$J$27:$J$500,"&lt;&gt;Adjustment",'7.  Persistence Report'!$H$27:$H$500,"2014")</f>
        <v>0</v>
      </c>
      <c r="L448" s="295">
        <f>SUMIFS('7.  Persistence Report'!BB$27:BB$500,'7.  Persistence Report'!$D$27:$D$500,$B448,'7.  Persistence Report'!$C$27:$C$500,"&lt;&gt;Pre-2011 Programs Completed in 2011",'7.  Persistence Report'!$J$27:$J$500,"&lt;&gt;Adjustment",'7.  Persistence Report'!$H$27:$H$500,"2014")</f>
        <v>0</v>
      </c>
      <c r="M448" s="295">
        <f>SUMIFS('7.  Persistence Report'!BC$27:BC$500,'7.  Persistence Report'!$D$27:$D$500,$B448,'7.  Persistence Report'!$C$27:$C$500,"&lt;&gt;Pre-2011 Programs Completed in 2011",'7.  Persistence Report'!$J$27:$J$500,"&lt;&gt;Adjustment",'7.  Persistence Report'!$H$27:$H$500,"2014")</f>
        <v>0</v>
      </c>
      <c r="N448" s="295">
        <v>12</v>
      </c>
      <c r="O448" s="295">
        <f>SUMIFS('7.  Persistence Report'!O$27:O$500,'7.  Persistence Report'!$D$27:$D$500,$B448,'7.  Persistence Report'!$C$27:$C$500,"&lt;&gt;Pre-2011 Programs Completed in 2011",'7.  Persistence Report'!$J$27:$J$500,"&lt;&gt;Adjustment",'7.  Persistence Report'!$H$27:$H$500,"2014")</f>
        <v>294.07247130000002</v>
      </c>
      <c r="P448" s="295">
        <f>SUMIFS('7.  Persistence Report'!P$27:P$500,'7.  Persistence Report'!$D$27:$D$500,$B448,'7.  Persistence Report'!$C$27:$C$500,"&lt;&gt;Pre-2011 Programs Completed in 2011",'7.  Persistence Report'!$J$27:$J$500,"&lt;&gt;Adjustment",'7.  Persistence Report'!$H$27:$H$500,"2014")</f>
        <v>294.07247130000002</v>
      </c>
      <c r="Q448" s="295">
        <f>SUMIFS('7.  Persistence Report'!Q$27:Q$500,'7.  Persistence Report'!$D$27:$D$500,$B448,'7.  Persistence Report'!$C$27:$C$500,"&lt;&gt;Pre-2011 Programs Completed in 2011",'7.  Persistence Report'!$J$27:$J$500,"&lt;&gt;Adjustment",'7.  Persistence Report'!$H$27:$H$500,"2014")</f>
        <v>294.07247130000002</v>
      </c>
      <c r="R448" s="295">
        <f>SUMIFS('7.  Persistence Report'!R$27:R$500,'7.  Persistence Report'!$D$27:$D$500,$B448,'7.  Persistence Report'!$C$27:$C$500,"&lt;&gt;Pre-2011 Programs Completed in 2011",'7.  Persistence Report'!$J$27:$J$500,"&lt;&gt;Adjustment",'7.  Persistence Report'!$H$27:$H$500,"2014")</f>
        <v>294.07247130000002</v>
      </c>
      <c r="S448" s="295">
        <f>SUMIFS('7.  Persistence Report'!S$27:S$500,'7.  Persistence Report'!$D$27:$D$500,$B448,'7.  Persistence Report'!$C$27:$C$500,"&lt;&gt;Pre-2011 Programs Completed in 2011",'7.  Persistence Report'!$J$27:$J$500,"&lt;&gt;Adjustment",'7.  Persistence Report'!$H$27:$H$500,"2014")</f>
        <v>0</v>
      </c>
      <c r="T448" s="295">
        <f>SUMIFS('7.  Persistence Report'!T$27:T$500,'7.  Persistence Report'!$D$27:$D$500,$B448,'7.  Persistence Report'!$C$27:$C$500,"&lt;&gt;Pre-2011 Programs Completed in 2011",'7.  Persistence Report'!$J$27:$J$500,"&lt;&gt;Adjustment",'7.  Persistence Report'!$H$27:$H$500,"2014")</f>
        <v>0</v>
      </c>
      <c r="U448" s="295">
        <f>SUMIFS('7.  Persistence Report'!U$27:U$500,'7.  Persistence Report'!$D$27:$D$500,$B448,'7.  Persistence Report'!$C$27:$C$500,"&lt;&gt;Pre-2011 Programs Completed in 2011",'7.  Persistence Report'!$J$27:$J$500,"&lt;&gt;Adjustment",'7.  Persistence Report'!$H$27:$H$500,"2014")</f>
        <v>0</v>
      </c>
      <c r="V448" s="295">
        <f>SUMIFS('7.  Persistence Report'!V$27:V$500,'7.  Persistence Report'!$D$27:$D$500,$B448,'7.  Persistence Report'!$C$27:$C$500,"&lt;&gt;Pre-2011 Programs Completed in 2011",'7.  Persistence Report'!$J$27:$J$500,"&lt;&gt;Adjustment",'7.  Persistence Report'!$H$27:$H$500,"2014")</f>
        <v>0</v>
      </c>
      <c r="W448" s="295">
        <f>SUMIFS('7.  Persistence Report'!W$27:W$500,'7.  Persistence Report'!$D$27:$D$500,$B448,'7.  Persistence Report'!$C$27:$C$500,"&lt;&gt;Pre-2011 Programs Completed in 2011",'7.  Persistence Report'!$J$27:$J$500,"&lt;&gt;Adjustment",'7.  Persistence Report'!$H$27:$H$500,"2014")</f>
        <v>0</v>
      </c>
      <c r="X448" s="295">
        <f>SUMIFS('7.  Persistence Report'!X$27:X$500,'7.  Persistence Report'!$D$27:$D$500,$B448,'7.  Persistence Report'!$C$27:$C$500,"&lt;&gt;Pre-2011 Programs Completed in 2011",'7.  Persistence Report'!$J$27:$J$500,"&lt;&gt;Adjustment",'7.  Persistence Report'!$H$27:$H$500,"2014")</f>
        <v>0</v>
      </c>
      <c r="Y448" s="469">
        <f>+Y319</f>
        <v>0</v>
      </c>
      <c r="Z448" s="469">
        <f t="shared" ref="Z448:AA448" si="206">+Z319</f>
        <v>0</v>
      </c>
      <c r="AA448" s="469">
        <f t="shared" si="206"/>
        <v>1</v>
      </c>
      <c r="AB448" s="415"/>
      <c r="AC448" s="415"/>
      <c r="AD448" s="415"/>
      <c r="AE448" s="415"/>
      <c r="AF448" s="415"/>
      <c r="AG448" s="415"/>
      <c r="AH448" s="415"/>
      <c r="AI448" s="415"/>
      <c r="AJ448" s="415"/>
      <c r="AK448" s="415"/>
      <c r="AL448" s="415"/>
      <c r="AM448" s="296">
        <f>SUM(Y448:AL448)</f>
        <v>1</v>
      </c>
    </row>
    <row r="449" spans="1:39" ht="15.5" outlineLevel="1">
      <c r="B449" s="294" t="s">
        <v>259</v>
      </c>
      <c r="C449" s="291" t="s">
        <v>163</v>
      </c>
      <c r="D449" s="295">
        <f>SUMIFS('7.  Persistence Report'!AT$27:AT$500,'7.  Persistence Report'!$D$27:$D$500,$B448,'7.  Persistence Report'!$C$27:$C$500,"&lt;&gt;Pre-2011 Programs Completed in 2011",'7.  Persistence Report'!$J$27:$J$500,"Adjustment",'7.  Persistence Report'!$H$27:$H$500,"2014")</f>
        <v>0</v>
      </c>
      <c r="E449" s="295">
        <f>SUMIFS('7.  Persistence Report'!AU$27:AU$500,'7.  Persistence Report'!$D$27:$D$500,$B448,'7.  Persistence Report'!$C$27:$C$500,"&lt;&gt;Pre-2011 Programs Completed in 2011",'7.  Persistence Report'!$J$27:$J$500,"Adjustment",'7.  Persistence Report'!$H$27:$H$500,"2014")</f>
        <v>0</v>
      </c>
      <c r="F449" s="295">
        <f>SUMIFS('7.  Persistence Report'!AV$27:AV$500,'7.  Persistence Report'!$D$27:$D$500,$B448,'7.  Persistence Report'!$C$27:$C$500,"&lt;&gt;Pre-2011 Programs Completed in 2011",'7.  Persistence Report'!$J$27:$J$500,"Adjustment",'7.  Persistence Report'!$H$27:$H$500,"2014")</f>
        <v>0</v>
      </c>
      <c r="G449" s="295">
        <f>SUMIFS('7.  Persistence Report'!AW$27:AW$500,'7.  Persistence Report'!$D$27:$D$500,$B448,'7.  Persistence Report'!$C$27:$C$500,"&lt;&gt;Pre-2011 Programs Completed in 2011",'7.  Persistence Report'!$J$27:$J$500,"Adjustment",'7.  Persistence Report'!$H$27:$H$500,"2014")</f>
        <v>0</v>
      </c>
      <c r="H449" s="295">
        <f>SUMIFS('7.  Persistence Report'!AX$27:AX$500,'7.  Persistence Report'!$D$27:$D$500,$B448,'7.  Persistence Report'!$C$27:$C$500,"&lt;&gt;Pre-2011 Programs Completed in 2011",'7.  Persistence Report'!$J$27:$J$500,"Adjustment",'7.  Persistence Report'!$H$27:$H$500,"2014")</f>
        <v>0</v>
      </c>
      <c r="I449" s="295">
        <f>SUMIFS('7.  Persistence Report'!AY$27:AY$500,'7.  Persistence Report'!$D$27:$D$500,$B448,'7.  Persistence Report'!$C$27:$C$500,"&lt;&gt;Pre-2011 Programs Completed in 2011",'7.  Persistence Report'!$J$27:$J$500,"Adjustment",'7.  Persistence Report'!$H$27:$H$500,"2014")</f>
        <v>0</v>
      </c>
      <c r="J449" s="295">
        <f>SUMIFS('7.  Persistence Report'!AZ$27:AZ$500,'7.  Persistence Report'!$D$27:$D$500,$B448,'7.  Persistence Report'!$C$27:$C$500,"&lt;&gt;Pre-2011 Programs Completed in 2011",'7.  Persistence Report'!$J$27:$J$500,"Adjustment",'7.  Persistence Report'!$H$27:$H$500,"2014")</f>
        <v>0</v>
      </c>
      <c r="K449" s="295">
        <f>SUMIFS('7.  Persistence Report'!BA$27:BA$500,'7.  Persistence Report'!$D$27:$D$500,$B448,'7.  Persistence Report'!$C$27:$C$500,"&lt;&gt;Pre-2011 Programs Completed in 2011",'7.  Persistence Report'!$J$27:$J$500,"Adjustment",'7.  Persistence Report'!$H$27:$H$500,"2014")</f>
        <v>0</v>
      </c>
      <c r="L449" s="295">
        <f>SUMIFS('7.  Persistence Report'!BB$27:BB$500,'7.  Persistence Report'!$D$27:$D$500,$B448,'7.  Persistence Report'!$C$27:$C$500,"&lt;&gt;Pre-2011 Programs Completed in 2011",'7.  Persistence Report'!$J$27:$J$500,"Adjustment",'7.  Persistence Report'!$H$27:$H$500,"2014")</f>
        <v>0</v>
      </c>
      <c r="M449" s="295">
        <f>SUMIFS('7.  Persistence Report'!BC$27:BC$500,'7.  Persistence Report'!$D$27:$D$500,$B448,'7.  Persistence Report'!$C$27:$C$500,"&lt;&gt;Pre-2011 Programs Completed in 2011",'7.  Persistence Report'!$J$27:$J$500,"Adjustment",'7.  Persistence Report'!$H$27:$H$500,"2014")</f>
        <v>0</v>
      </c>
      <c r="N449" s="295">
        <f>N448</f>
        <v>12</v>
      </c>
      <c r="O449" s="295">
        <f>SUMIFS('7.  Persistence Report'!O$27:O$500,'7.  Persistence Report'!$D$27:$D$500,$B448,'7.  Persistence Report'!$C$27:$C$500,"&lt;&gt;Pre-2011 Programs Completed in 2011",'7.  Persistence Report'!$J$27:$J$500,"Adjustment",'7.  Persistence Report'!$H$27:$H$500,"2014")</f>
        <v>0</v>
      </c>
      <c r="P449" s="295">
        <f>SUMIFS('7.  Persistence Report'!P$27:P$500,'7.  Persistence Report'!$D$27:$D$500,$B448,'7.  Persistence Report'!$C$27:$C$500,"&lt;&gt;Pre-2011 Programs Completed in 2011",'7.  Persistence Report'!$J$27:$J$500,"Adjustment",'7.  Persistence Report'!$H$27:$H$500,"2014")</f>
        <v>0</v>
      </c>
      <c r="Q449" s="295">
        <f>SUMIFS('7.  Persistence Report'!Q$27:Q$500,'7.  Persistence Report'!$D$27:$D$500,$B448,'7.  Persistence Report'!$C$27:$C$500,"&lt;&gt;Pre-2011 Programs Completed in 2011",'7.  Persistence Report'!$J$27:$J$500,"Adjustment",'7.  Persistence Report'!$H$27:$H$500,"2014")</f>
        <v>0</v>
      </c>
      <c r="R449" s="295">
        <f>SUMIFS('7.  Persistence Report'!R$27:R$500,'7.  Persistence Report'!$D$27:$D$500,$B448,'7.  Persistence Report'!$C$27:$C$500,"&lt;&gt;Pre-2011 Programs Completed in 2011",'7.  Persistence Report'!$J$27:$J$500,"Adjustment",'7.  Persistence Report'!$H$27:$H$500,"2014")</f>
        <v>0</v>
      </c>
      <c r="S449" s="295">
        <f>SUMIFS('7.  Persistence Report'!S$27:S$500,'7.  Persistence Report'!$D$27:$D$500,$B448,'7.  Persistence Report'!$C$27:$C$500,"&lt;&gt;Pre-2011 Programs Completed in 2011",'7.  Persistence Report'!$J$27:$J$500,"Adjustment",'7.  Persistence Report'!$H$27:$H$500,"2014")</f>
        <v>0</v>
      </c>
      <c r="T449" s="295">
        <f>SUMIFS('7.  Persistence Report'!T$27:T$500,'7.  Persistence Report'!$D$27:$D$500,$B448,'7.  Persistence Report'!$C$27:$C$500,"&lt;&gt;Pre-2011 Programs Completed in 2011",'7.  Persistence Report'!$J$27:$J$500,"Adjustment",'7.  Persistence Report'!$H$27:$H$500,"2014")</f>
        <v>0</v>
      </c>
      <c r="U449" s="295">
        <f>SUMIFS('7.  Persistence Report'!U$27:U$500,'7.  Persistence Report'!$D$27:$D$500,$B448,'7.  Persistence Report'!$C$27:$C$500,"&lt;&gt;Pre-2011 Programs Completed in 2011",'7.  Persistence Report'!$J$27:$J$500,"Adjustment",'7.  Persistence Report'!$H$27:$H$500,"2014")</f>
        <v>0</v>
      </c>
      <c r="V449" s="295">
        <f>SUMIFS('7.  Persistence Report'!V$27:V$500,'7.  Persistence Report'!$D$27:$D$500,$B448,'7.  Persistence Report'!$C$27:$C$500,"&lt;&gt;Pre-2011 Programs Completed in 2011",'7.  Persistence Report'!$J$27:$J$500,"Adjustment",'7.  Persistence Report'!$H$27:$H$500,"2014")</f>
        <v>0</v>
      </c>
      <c r="W449" s="295">
        <f>SUMIFS('7.  Persistence Report'!W$27:W$500,'7.  Persistence Report'!$D$27:$D$500,$B448,'7.  Persistence Report'!$C$27:$C$500,"&lt;&gt;Pre-2011 Programs Completed in 2011",'7.  Persistence Report'!$J$27:$J$500,"Adjustment",'7.  Persistence Report'!$H$27:$H$500,"2014")</f>
        <v>0</v>
      </c>
      <c r="X449" s="295">
        <f>SUMIFS('7.  Persistence Report'!X$27:X$500,'7.  Persistence Report'!$D$27:$D$500,$B448,'7.  Persistence Report'!$C$27:$C$500,"&lt;&gt;Pre-2011 Programs Completed in 2011",'7.  Persistence Report'!$J$27:$J$500,"Adjustment",'7.  Persistence Report'!$H$27:$H$500,"2014")</f>
        <v>0</v>
      </c>
      <c r="Y449" s="411">
        <f>Y448</f>
        <v>0</v>
      </c>
      <c r="Z449" s="411">
        <f>Z448</f>
        <v>0</v>
      </c>
      <c r="AA449" s="411">
        <f t="shared" ref="AA449:AL449" si="207">AA448</f>
        <v>1</v>
      </c>
      <c r="AB449" s="411">
        <f t="shared" si="207"/>
        <v>0</v>
      </c>
      <c r="AC449" s="411">
        <f t="shared" si="207"/>
        <v>0</v>
      </c>
      <c r="AD449" s="411">
        <f t="shared" si="207"/>
        <v>0</v>
      </c>
      <c r="AE449" s="411">
        <f t="shared" si="207"/>
        <v>0</v>
      </c>
      <c r="AF449" s="411">
        <f t="shared" si="207"/>
        <v>0</v>
      </c>
      <c r="AG449" s="411">
        <f t="shared" si="207"/>
        <v>0</v>
      </c>
      <c r="AH449" s="411">
        <f t="shared" si="207"/>
        <v>0</v>
      </c>
      <c r="AI449" s="411">
        <f t="shared" si="207"/>
        <v>0</v>
      </c>
      <c r="AJ449" s="411">
        <f t="shared" si="207"/>
        <v>0</v>
      </c>
      <c r="AK449" s="411">
        <f t="shared" si="207"/>
        <v>0</v>
      </c>
      <c r="AL449" s="411">
        <f t="shared" si="207"/>
        <v>0</v>
      </c>
      <c r="AM449" s="311"/>
    </row>
    <row r="450" spans="1:39" ht="15.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5" outlineLevel="1">
      <c r="A451" s="508">
        <v>15</v>
      </c>
      <c r="B451" s="314" t="s">
        <v>486</v>
      </c>
      <c r="C451" s="291" t="s">
        <v>25</v>
      </c>
      <c r="D451" s="295">
        <f>SUMIFS('7.  Persistence Report'!AT$27:AT$500,'7.  Persistence Report'!$D$27:$D$500,$B451,'7.  Persistence Report'!$C$27:$C$500,"&lt;&gt;Pre-2011 Programs Completed in 2011",'7.  Persistence Report'!$J$27:$J$500,"&lt;&gt;Adjustment",'7.  Persistence Report'!$H$27:$H$500,"2014")</f>
        <v>0</v>
      </c>
      <c r="E451" s="295">
        <f>SUMIFS('7.  Persistence Report'!AU$27:AU$500,'7.  Persistence Report'!$D$27:$D$500,$B451,'7.  Persistence Report'!$C$27:$C$500,"&lt;&gt;Pre-2011 Programs Completed in 2011",'7.  Persistence Report'!$J$27:$J$500,"&lt;&gt;Adjustment",'7.  Persistence Report'!$H$27:$H$500,"2014")</f>
        <v>0</v>
      </c>
      <c r="F451" s="295">
        <f>SUMIFS('7.  Persistence Report'!AV$27:AV$500,'7.  Persistence Report'!$D$27:$D$500,$B451,'7.  Persistence Report'!$C$27:$C$500,"&lt;&gt;Pre-2011 Programs Completed in 2011",'7.  Persistence Report'!$J$27:$J$500,"&lt;&gt;Adjustment",'7.  Persistence Report'!$H$27:$H$500,"2014")</f>
        <v>0</v>
      </c>
      <c r="G451" s="295">
        <f>SUMIFS('7.  Persistence Report'!AW$27:AW$500,'7.  Persistence Report'!$D$27:$D$500,$B451,'7.  Persistence Report'!$C$27:$C$500,"&lt;&gt;Pre-2011 Programs Completed in 2011",'7.  Persistence Report'!$J$27:$J$500,"&lt;&gt;Adjustment",'7.  Persistence Report'!$H$27:$H$500,"2014")</f>
        <v>0</v>
      </c>
      <c r="H451" s="295">
        <f>SUMIFS('7.  Persistence Report'!AX$27:AX$500,'7.  Persistence Report'!$D$27:$D$500,$B451,'7.  Persistence Report'!$C$27:$C$500,"&lt;&gt;Pre-2011 Programs Completed in 2011",'7.  Persistence Report'!$J$27:$J$500,"&lt;&gt;Adjustment",'7.  Persistence Report'!$H$27:$H$500,"2014")</f>
        <v>0</v>
      </c>
      <c r="I451" s="295">
        <f>SUMIFS('7.  Persistence Report'!AY$27:AY$500,'7.  Persistence Report'!$D$27:$D$500,$B451,'7.  Persistence Report'!$C$27:$C$500,"&lt;&gt;Pre-2011 Programs Completed in 2011",'7.  Persistence Report'!$J$27:$J$500,"&lt;&gt;Adjustment",'7.  Persistence Report'!$H$27:$H$500,"2014")</f>
        <v>0</v>
      </c>
      <c r="J451" s="295">
        <f>SUMIFS('7.  Persistence Report'!AZ$27:AZ$500,'7.  Persistence Report'!$D$27:$D$500,$B451,'7.  Persistence Report'!$C$27:$C$500,"&lt;&gt;Pre-2011 Programs Completed in 2011",'7.  Persistence Report'!$J$27:$J$500,"&lt;&gt;Adjustment",'7.  Persistence Report'!$H$27:$H$500,"2014")</f>
        <v>0</v>
      </c>
      <c r="K451" s="295">
        <f>SUMIFS('7.  Persistence Report'!BA$27:BA$500,'7.  Persistence Report'!$D$27:$D$500,$B451,'7.  Persistence Report'!$C$27:$C$500,"&lt;&gt;Pre-2011 Programs Completed in 2011",'7.  Persistence Report'!$J$27:$J$500,"&lt;&gt;Adjustment",'7.  Persistence Report'!$H$27:$H$500,"2014")</f>
        <v>0</v>
      </c>
      <c r="L451" s="295">
        <f>SUMIFS('7.  Persistence Report'!BB$27:BB$500,'7.  Persistence Report'!$D$27:$D$500,$B451,'7.  Persistence Report'!$C$27:$C$500,"&lt;&gt;Pre-2011 Programs Completed in 2011",'7.  Persistence Report'!$J$27:$J$500,"&lt;&gt;Adjustment",'7.  Persistence Report'!$H$27:$H$500,"2014")</f>
        <v>0</v>
      </c>
      <c r="M451" s="295">
        <f>SUMIFS('7.  Persistence Report'!BC$27:BC$500,'7.  Persistence Report'!$D$27:$D$500,$B451,'7.  Persistence Report'!$C$27:$C$500,"&lt;&gt;Pre-2011 Programs Completed in 2011",'7.  Persistence Report'!$J$27:$J$500,"&lt;&gt;Adjustment",'7.  Persistence Report'!$H$27:$H$500,"2014")</f>
        <v>0</v>
      </c>
      <c r="N451" s="291"/>
      <c r="O451" s="295">
        <f>SUMIFS('7.  Persistence Report'!O$27:O$500,'7.  Persistence Report'!$D$27:$D$500,$B451,'7.  Persistence Report'!$C$27:$C$500,"&lt;&gt;Pre-2011 Programs Completed in 2011",'7.  Persistence Report'!$J$27:$J$500,"&lt;&gt;Adjustment",'7.  Persistence Report'!$H$27:$H$500,"2014")</f>
        <v>0</v>
      </c>
      <c r="P451" s="295">
        <f>SUMIFS('7.  Persistence Report'!P$27:P$500,'7.  Persistence Report'!$D$27:$D$500,$B451,'7.  Persistence Report'!$C$27:$C$500,"&lt;&gt;Pre-2011 Programs Completed in 2011",'7.  Persistence Report'!$J$27:$J$500,"&lt;&gt;Adjustment",'7.  Persistence Report'!$H$27:$H$500,"2014")</f>
        <v>0</v>
      </c>
      <c r="Q451" s="295">
        <f>SUMIFS('7.  Persistence Report'!Q$27:Q$500,'7.  Persistence Report'!$D$27:$D$500,$B451,'7.  Persistence Report'!$C$27:$C$500,"&lt;&gt;Pre-2011 Programs Completed in 2011",'7.  Persistence Report'!$J$27:$J$500,"&lt;&gt;Adjustment",'7.  Persistence Report'!$H$27:$H$500,"2014")</f>
        <v>0</v>
      </c>
      <c r="R451" s="295">
        <f>SUMIFS('7.  Persistence Report'!R$27:R$500,'7.  Persistence Report'!$D$27:$D$500,$B451,'7.  Persistence Report'!$C$27:$C$500,"&lt;&gt;Pre-2011 Programs Completed in 2011",'7.  Persistence Report'!$J$27:$J$500,"&lt;&gt;Adjustment",'7.  Persistence Report'!$H$27:$H$500,"2014")</f>
        <v>0</v>
      </c>
      <c r="S451" s="295">
        <f>SUMIFS('7.  Persistence Report'!S$27:S$500,'7.  Persistence Report'!$D$27:$D$500,$B451,'7.  Persistence Report'!$C$27:$C$500,"&lt;&gt;Pre-2011 Programs Completed in 2011",'7.  Persistence Report'!$J$27:$J$500,"&lt;&gt;Adjustment",'7.  Persistence Report'!$H$27:$H$500,"2014")</f>
        <v>0</v>
      </c>
      <c r="T451" s="295">
        <f>SUMIFS('7.  Persistence Report'!T$27:T$500,'7.  Persistence Report'!$D$27:$D$500,$B451,'7.  Persistence Report'!$C$27:$C$500,"&lt;&gt;Pre-2011 Programs Completed in 2011",'7.  Persistence Report'!$J$27:$J$500,"&lt;&gt;Adjustment",'7.  Persistence Report'!$H$27:$H$500,"2014")</f>
        <v>0</v>
      </c>
      <c r="U451" s="295">
        <f>SUMIFS('7.  Persistence Report'!U$27:U$500,'7.  Persistence Report'!$D$27:$D$500,$B451,'7.  Persistence Report'!$C$27:$C$500,"&lt;&gt;Pre-2011 Programs Completed in 2011",'7.  Persistence Report'!$J$27:$J$500,"&lt;&gt;Adjustment",'7.  Persistence Report'!$H$27:$H$500,"2014")</f>
        <v>0</v>
      </c>
      <c r="V451" s="295">
        <f>SUMIFS('7.  Persistence Report'!V$27:V$500,'7.  Persistence Report'!$D$27:$D$500,$B451,'7.  Persistence Report'!$C$27:$C$500,"&lt;&gt;Pre-2011 Programs Completed in 2011",'7.  Persistence Report'!$J$27:$J$500,"&lt;&gt;Adjustment",'7.  Persistence Report'!$H$27:$H$500,"2014")</f>
        <v>0</v>
      </c>
      <c r="W451" s="295">
        <f>SUMIFS('7.  Persistence Report'!W$27:W$500,'7.  Persistence Report'!$D$27:$D$500,$B451,'7.  Persistence Report'!$C$27:$C$500,"&lt;&gt;Pre-2011 Programs Completed in 2011",'7.  Persistence Report'!$J$27:$J$500,"&lt;&gt;Adjustment",'7.  Persistence Report'!$H$27:$H$500,"2014")</f>
        <v>0</v>
      </c>
      <c r="X451" s="295">
        <f>SUMIFS('7.  Persistence Report'!X$27:X$500,'7.  Persistence Report'!$D$27:$D$500,$B451,'7.  Persistence Report'!$C$27:$C$500,"&lt;&gt;Pre-2011 Programs Completed in 2011",'7.  Persistence Report'!$J$27:$J$500,"&lt;&gt;Adjustment",'7.  Persistence Report'!$H$27:$H$500,"2014")</f>
        <v>0</v>
      </c>
      <c r="Y451" s="469">
        <f>+Y322</f>
        <v>0</v>
      </c>
      <c r="Z451" s="469">
        <f t="shared" ref="Z451:AA451" si="208">+Z322</f>
        <v>1</v>
      </c>
      <c r="AA451" s="469">
        <f t="shared" si="208"/>
        <v>1</v>
      </c>
      <c r="AB451" s="415"/>
      <c r="AC451" s="415"/>
      <c r="AD451" s="415"/>
      <c r="AE451" s="415"/>
      <c r="AF451" s="415"/>
      <c r="AG451" s="415"/>
      <c r="AH451" s="415"/>
      <c r="AI451" s="415"/>
      <c r="AJ451" s="415"/>
      <c r="AK451" s="415"/>
      <c r="AL451" s="415"/>
      <c r="AM451" s="296">
        <f>SUM(Y451:AL451)</f>
        <v>2</v>
      </c>
    </row>
    <row r="452" spans="1:39" s="283" customFormat="1" ht="15.5" outlineLevel="1">
      <c r="A452" s="508"/>
      <c r="B452" s="314" t="s">
        <v>259</v>
      </c>
      <c r="C452" s="291" t="s">
        <v>163</v>
      </c>
      <c r="D452" s="295">
        <f>SUMIFS('7.  Persistence Report'!AT$27:AT$500,'7.  Persistence Report'!$D$27:$D$500,$B451,'7.  Persistence Report'!$C$27:$C$500,"&lt;&gt;Pre-2011 Programs Completed in 2011",'7.  Persistence Report'!$J$27:$J$500,"Adjustment",'7.  Persistence Report'!$H$27:$H$500,"2014")</f>
        <v>0</v>
      </c>
      <c r="E452" s="295">
        <f>SUMIFS('7.  Persistence Report'!AU$27:AU$500,'7.  Persistence Report'!$D$27:$D$500,$B451,'7.  Persistence Report'!$C$27:$C$500,"&lt;&gt;Pre-2011 Programs Completed in 2011",'7.  Persistence Report'!$J$27:$J$500,"Adjustment",'7.  Persistence Report'!$H$27:$H$500,"2014")</f>
        <v>0</v>
      </c>
      <c r="F452" s="295">
        <f>SUMIFS('7.  Persistence Report'!AV$27:AV$500,'7.  Persistence Report'!$D$27:$D$500,$B451,'7.  Persistence Report'!$C$27:$C$500,"&lt;&gt;Pre-2011 Programs Completed in 2011",'7.  Persistence Report'!$J$27:$J$500,"Adjustment",'7.  Persistence Report'!$H$27:$H$500,"2014")</f>
        <v>0</v>
      </c>
      <c r="G452" s="295">
        <f>SUMIFS('7.  Persistence Report'!AW$27:AW$500,'7.  Persistence Report'!$D$27:$D$500,$B451,'7.  Persistence Report'!$C$27:$C$500,"&lt;&gt;Pre-2011 Programs Completed in 2011",'7.  Persistence Report'!$J$27:$J$500,"Adjustment",'7.  Persistence Report'!$H$27:$H$500,"2014")</f>
        <v>0</v>
      </c>
      <c r="H452" s="295">
        <f>SUMIFS('7.  Persistence Report'!AX$27:AX$500,'7.  Persistence Report'!$D$27:$D$500,$B451,'7.  Persistence Report'!$C$27:$C$500,"&lt;&gt;Pre-2011 Programs Completed in 2011",'7.  Persistence Report'!$J$27:$J$500,"Adjustment",'7.  Persistence Report'!$H$27:$H$500,"2014")</f>
        <v>0</v>
      </c>
      <c r="I452" s="295">
        <f>SUMIFS('7.  Persistence Report'!AY$27:AY$500,'7.  Persistence Report'!$D$27:$D$500,$B451,'7.  Persistence Report'!$C$27:$C$500,"&lt;&gt;Pre-2011 Programs Completed in 2011",'7.  Persistence Report'!$J$27:$J$500,"Adjustment",'7.  Persistence Report'!$H$27:$H$500,"2014")</f>
        <v>0</v>
      </c>
      <c r="J452" s="295">
        <f>SUMIFS('7.  Persistence Report'!AZ$27:AZ$500,'7.  Persistence Report'!$D$27:$D$500,$B451,'7.  Persistence Report'!$C$27:$C$500,"&lt;&gt;Pre-2011 Programs Completed in 2011",'7.  Persistence Report'!$J$27:$J$500,"Adjustment",'7.  Persistence Report'!$H$27:$H$500,"2014")</f>
        <v>0</v>
      </c>
      <c r="K452" s="295">
        <f>SUMIFS('7.  Persistence Report'!BA$27:BA$500,'7.  Persistence Report'!$D$27:$D$500,$B451,'7.  Persistence Report'!$C$27:$C$500,"&lt;&gt;Pre-2011 Programs Completed in 2011",'7.  Persistence Report'!$J$27:$J$500,"Adjustment",'7.  Persistence Report'!$H$27:$H$500,"2014")</f>
        <v>0</v>
      </c>
      <c r="L452" s="295">
        <f>SUMIFS('7.  Persistence Report'!BB$27:BB$500,'7.  Persistence Report'!$D$27:$D$500,$B451,'7.  Persistence Report'!$C$27:$C$500,"&lt;&gt;Pre-2011 Programs Completed in 2011",'7.  Persistence Report'!$J$27:$J$500,"Adjustment",'7.  Persistence Report'!$H$27:$H$500,"2014")</f>
        <v>0</v>
      </c>
      <c r="M452" s="295">
        <f>SUMIFS('7.  Persistence Report'!BC$27:BC$500,'7.  Persistence Report'!$D$27:$D$500,$B451,'7.  Persistence Report'!$C$27:$C$500,"&lt;&gt;Pre-2011 Programs Completed in 2011",'7.  Persistence Report'!$J$27:$J$500,"Adjustment",'7.  Persistence Report'!$H$27:$H$500,"2014")</f>
        <v>0</v>
      </c>
      <c r="N452" s="467"/>
      <c r="O452" s="295">
        <f>SUMIFS('7.  Persistence Report'!O$27:O$500,'7.  Persistence Report'!$D$27:$D$500,$B451,'7.  Persistence Report'!$C$27:$C$500,"&lt;&gt;Pre-2011 Programs Completed in 2011",'7.  Persistence Report'!$J$27:$J$500,"Adjustment",'7.  Persistence Report'!$H$27:$H$500,"2014")</f>
        <v>0</v>
      </c>
      <c r="P452" s="295">
        <f>SUMIFS('7.  Persistence Report'!P$27:P$500,'7.  Persistence Report'!$D$27:$D$500,$B451,'7.  Persistence Report'!$C$27:$C$500,"&lt;&gt;Pre-2011 Programs Completed in 2011",'7.  Persistence Report'!$J$27:$J$500,"Adjustment",'7.  Persistence Report'!$H$27:$H$500,"2014")</f>
        <v>0</v>
      </c>
      <c r="Q452" s="295">
        <f>SUMIFS('7.  Persistence Report'!Q$27:Q$500,'7.  Persistence Report'!$D$27:$D$500,$B451,'7.  Persistence Report'!$C$27:$C$500,"&lt;&gt;Pre-2011 Programs Completed in 2011",'7.  Persistence Report'!$J$27:$J$500,"Adjustment",'7.  Persistence Report'!$H$27:$H$500,"2014")</f>
        <v>0</v>
      </c>
      <c r="R452" s="295">
        <f>SUMIFS('7.  Persistence Report'!R$27:R$500,'7.  Persistence Report'!$D$27:$D$500,$B451,'7.  Persistence Report'!$C$27:$C$500,"&lt;&gt;Pre-2011 Programs Completed in 2011",'7.  Persistence Report'!$J$27:$J$500,"Adjustment",'7.  Persistence Report'!$H$27:$H$500,"2014")</f>
        <v>0</v>
      </c>
      <c r="S452" s="295">
        <f>SUMIFS('7.  Persistence Report'!S$27:S$500,'7.  Persistence Report'!$D$27:$D$500,$B451,'7.  Persistence Report'!$C$27:$C$500,"&lt;&gt;Pre-2011 Programs Completed in 2011",'7.  Persistence Report'!$J$27:$J$500,"Adjustment",'7.  Persistence Report'!$H$27:$H$500,"2014")</f>
        <v>0</v>
      </c>
      <c r="T452" s="295">
        <f>SUMIFS('7.  Persistence Report'!T$27:T$500,'7.  Persistence Report'!$D$27:$D$500,$B451,'7.  Persistence Report'!$C$27:$C$500,"&lt;&gt;Pre-2011 Programs Completed in 2011",'7.  Persistence Report'!$J$27:$J$500,"Adjustment",'7.  Persistence Report'!$H$27:$H$500,"2014")</f>
        <v>0</v>
      </c>
      <c r="U452" s="295">
        <f>SUMIFS('7.  Persistence Report'!U$27:U$500,'7.  Persistence Report'!$D$27:$D$500,$B451,'7.  Persistence Report'!$C$27:$C$500,"&lt;&gt;Pre-2011 Programs Completed in 2011",'7.  Persistence Report'!$J$27:$J$500,"Adjustment",'7.  Persistence Report'!$H$27:$H$500,"2014")</f>
        <v>0</v>
      </c>
      <c r="V452" s="295">
        <f>SUMIFS('7.  Persistence Report'!V$27:V$500,'7.  Persistence Report'!$D$27:$D$500,$B451,'7.  Persistence Report'!$C$27:$C$500,"&lt;&gt;Pre-2011 Programs Completed in 2011",'7.  Persistence Report'!$J$27:$J$500,"Adjustment",'7.  Persistence Report'!$H$27:$H$500,"2014")</f>
        <v>0</v>
      </c>
      <c r="W452" s="295">
        <f>SUMIFS('7.  Persistence Report'!W$27:W$500,'7.  Persistence Report'!$D$27:$D$500,$B451,'7.  Persistence Report'!$C$27:$C$500,"&lt;&gt;Pre-2011 Programs Completed in 2011",'7.  Persistence Report'!$J$27:$J$500,"Adjustment",'7.  Persistence Report'!$H$27:$H$500,"2014")</f>
        <v>0</v>
      </c>
      <c r="X452" s="295">
        <f>SUMIFS('7.  Persistence Report'!X$27:X$500,'7.  Persistence Report'!$D$27:$D$500,$B451,'7.  Persistence Report'!$C$27:$C$500,"&lt;&gt;Pre-2011 Programs Completed in 2011",'7.  Persistence Report'!$J$27:$J$500,"Adjustment",'7.  Persistence Report'!$H$27:$H$500,"2014")</f>
        <v>0</v>
      </c>
      <c r="Y452" s="411">
        <f>Y451</f>
        <v>0</v>
      </c>
      <c r="Z452" s="411">
        <f>Z451</f>
        <v>1</v>
      </c>
      <c r="AA452" s="411">
        <f t="shared" ref="AA452:AL452" si="209">AA451</f>
        <v>1</v>
      </c>
      <c r="AB452" s="411">
        <f t="shared" si="209"/>
        <v>0</v>
      </c>
      <c r="AC452" s="411">
        <f t="shared" si="209"/>
        <v>0</v>
      </c>
      <c r="AD452" s="411">
        <f t="shared" si="209"/>
        <v>0</v>
      </c>
      <c r="AE452" s="411">
        <f t="shared" si="209"/>
        <v>0</v>
      </c>
      <c r="AF452" s="411">
        <f t="shared" si="209"/>
        <v>0</v>
      </c>
      <c r="AG452" s="411">
        <f t="shared" si="209"/>
        <v>0</v>
      </c>
      <c r="AH452" s="411">
        <f t="shared" si="209"/>
        <v>0</v>
      </c>
      <c r="AI452" s="411">
        <f t="shared" si="209"/>
        <v>0</v>
      </c>
      <c r="AJ452" s="411">
        <f t="shared" si="209"/>
        <v>0</v>
      </c>
      <c r="AK452" s="411">
        <f t="shared" si="209"/>
        <v>0</v>
      </c>
      <c r="AL452" s="411">
        <f t="shared" si="209"/>
        <v>0</v>
      </c>
      <c r="AM452" s="311"/>
    </row>
    <row r="453" spans="1:39" s="283" customFormat="1" ht="15.5" outlineLevel="1">
      <c r="A453" s="508"/>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1" outlineLevel="1">
      <c r="A454" s="508">
        <v>16</v>
      </c>
      <c r="B454" s="314" t="s">
        <v>487</v>
      </c>
      <c r="C454" s="291" t="s">
        <v>25</v>
      </c>
      <c r="D454" s="295">
        <f>SUMIFS('7.  Persistence Report'!AT$27:AT$500,'7.  Persistence Report'!$D$27:$D$500,$B454,'7.  Persistence Report'!$C$27:$C$500,"&lt;&gt;Pre-2011 Programs Completed in 2011",'7.  Persistence Report'!$J$27:$J$500,"&lt;&gt;Adjustment",'7.  Persistence Report'!$H$27:$H$500,"2014")</f>
        <v>0</v>
      </c>
      <c r="E454" s="295">
        <f>SUMIFS('7.  Persistence Report'!AU$27:AU$500,'7.  Persistence Report'!$D$27:$D$500,$B454,'7.  Persistence Report'!$C$27:$C$500,"&lt;&gt;Pre-2011 Programs Completed in 2011",'7.  Persistence Report'!$J$27:$J$500,"&lt;&gt;Adjustment",'7.  Persistence Report'!$H$27:$H$500,"2014")</f>
        <v>0</v>
      </c>
      <c r="F454" s="295">
        <f>SUMIFS('7.  Persistence Report'!AV$27:AV$500,'7.  Persistence Report'!$D$27:$D$500,$B454,'7.  Persistence Report'!$C$27:$C$500,"&lt;&gt;Pre-2011 Programs Completed in 2011",'7.  Persistence Report'!$J$27:$J$500,"&lt;&gt;Adjustment",'7.  Persistence Report'!$H$27:$H$500,"2014")</f>
        <v>0</v>
      </c>
      <c r="G454" s="295">
        <f>SUMIFS('7.  Persistence Report'!AW$27:AW$500,'7.  Persistence Report'!$D$27:$D$500,$B454,'7.  Persistence Report'!$C$27:$C$500,"&lt;&gt;Pre-2011 Programs Completed in 2011",'7.  Persistence Report'!$J$27:$J$500,"&lt;&gt;Adjustment",'7.  Persistence Report'!$H$27:$H$500,"2014")</f>
        <v>0</v>
      </c>
      <c r="H454" s="295">
        <f>SUMIFS('7.  Persistence Report'!AX$27:AX$500,'7.  Persistence Report'!$D$27:$D$500,$B454,'7.  Persistence Report'!$C$27:$C$500,"&lt;&gt;Pre-2011 Programs Completed in 2011",'7.  Persistence Report'!$J$27:$J$500,"&lt;&gt;Adjustment",'7.  Persistence Report'!$H$27:$H$500,"2014")</f>
        <v>0</v>
      </c>
      <c r="I454" s="295">
        <f>SUMIFS('7.  Persistence Report'!AY$27:AY$500,'7.  Persistence Report'!$D$27:$D$500,$B454,'7.  Persistence Report'!$C$27:$C$500,"&lt;&gt;Pre-2011 Programs Completed in 2011",'7.  Persistence Report'!$J$27:$J$500,"&lt;&gt;Adjustment",'7.  Persistence Report'!$H$27:$H$500,"2014")</f>
        <v>0</v>
      </c>
      <c r="J454" s="295">
        <f>SUMIFS('7.  Persistence Report'!AZ$27:AZ$500,'7.  Persistence Report'!$D$27:$D$500,$B454,'7.  Persistence Report'!$C$27:$C$500,"&lt;&gt;Pre-2011 Programs Completed in 2011",'7.  Persistence Report'!$J$27:$J$500,"&lt;&gt;Adjustment",'7.  Persistence Report'!$H$27:$H$500,"2014")</f>
        <v>0</v>
      </c>
      <c r="K454" s="295">
        <f>SUMIFS('7.  Persistence Report'!BA$27:BA$500,'7.  Persistence Report'!$D$27:$D$500,$B454,'7.  Persistence Report'!$C$27:$C$500,"&lt;&gt;Pre-2011 Programs Completed in 2011",'7.  Persistence Report'!$J$27:$J$500,"&lt;&gt;Adjustment",'7.  Persistence Report'!$H$27:$H$500,"2014")</f>
        <v>0</v>
      </c>
      <c r="L454" s="295">
        <f>SUMIFS('7.  Persistence Report'!BB$27:BB$500,'7.  Persistence Report'!$D$27:$D$500,$B454,'7.  Persistence Report'!$C$27:$C$500,"&lt;&gt;Pre-2011 Programs Completed in 2011",'7.  Persistence Report'!$J$27:$J$500,"&lt;&gt;Adjustment",'7.  Persistence Report'!$H$27:$H$500,"2014")</f>
        <v>0</v>
      </c>
      <c r="M454" s="295">
        <f>SUMIFS('7.  Persistence Report'!BC$27:BC$500,'7.  Persistence Report'!$D$27:$D$500,$B454,'7.  Persistence Report'!$C$27:$C$500,"&lt;&gt;Pre-2011 Programs Completed in 2011",'7.  Persistence Report'!$J$27:$J$500,"&lt;&gt;Adjustment",'7.  Persistence Report'!$H$27:$H$500,"2014")</f>
        <v>0</v>
      </c>
      <c r="N454" s="291"/>
      <c r="O454" s="295">
        <f>SUMIFS('7.  Persistence Report'!O$27:O$500,'7.  Persistence Report'!$D$27:$D$500,$B454,'7.  Persistence Report'!$C$27:$C$500,"&lt;&gt;Pre-2011 Programs Completed in 2011",'7.  Persistence Report'!$J$27:$J$500,"&lt;&gt;Adjustment",'7.  Persistence Report'!$H$27:$H$500,"2014")</f>
        <v>0</v>
      </c>
      <c r="P454" s="295">
        <f>SUMIFS('7.  Persistence Report'!P$27:P$500,'7.  Persistence Report'!$D$27:$D$500,$B454,'7.  Persistence Report'!$C$27:$C$500,"&lt;&gt;Pre-2011 Programs Completed in 2011",'7.  Persistence Report'!$J$27:$J$500,"&lt;&gt;Adjustment",'7.  Persistence Report'!$H$27:$H$500,"2014")</f>
        <v>0</v>
      </c>
      <c r="Q454" s="295">
        <f>SUMIFS('7.  Persistence Report'!Q$27:Q$500,'7.  Persistence Report'!$D$27:$D$500,$B454,'7.  Persistence Report'!$C$27:$C$500,"&lt;&gt;Pre-2011 Programs Completed in 2011",'7.  Persistence Report'!$J$27:$J$500,"&lt;&gt;Adjustment",'7.  Persistence Report'!$H$27:$H$500,"2014")</f>
        <v>0</v>
      </c>
      <c r="R454" s="295">
        <f>SUMIFS('7.  Persistence Report'!R$27:R$500,'7.  Persistence Report'!$D$27:$D$500,$B454,'7.  Persistence Report'!$C$27:$C$500,"&lt;&gt;Pre-2011 Programs Completed in 2011",'7.  Persistence Report'!$J$27:$J$500,"&lt;&gt;Adjustment",'7.  Persistence Report'!$H$27:$H$500,"2014")</f>
        <v>0</v>
      </c>
      <c r="S454" s="295">
        <f>SUMIFS('7.  Persistence Report'!S$27:S$500,'7.  Persistence Report'!$D$27:$D$500,$B454,'7.  Persistence Report'!$C$27:$C$500,"&lt;&gt;Pre-2011 Programs Completed in 2011",'7.  Persistence Report'!$J$27:$J$500,"&lt;&gt;Adjustment",'7.  Persistence Report'!$H$27:$H$500,"2014")</f>
        <v>0</v>
      </c>
      <c r="T454" s="295">
        <f>SUMIFS('7.  Persistence Report'!T$27:T$500,'7.  Persistence Report'!$D$27:$D$500,$B454,'7.  Persistence Report'!$C$27:$C$500,"&lt;&gt;Pre-2011 Programs Completed in 2011",'7.  Persistence Report'!$J$27:$J$500,"&lt;&gt;Adjustment",'7.  Persistence Report'!$H$27:$H$500,"2014")</f>
        <v>0</v>
      </c>
      <c r="U454" s="295">
        <f>SUMIFS('7.  Persistence Report'!U$27:U$500,'7.  Persistence Report'!$D$27:$D$500,$B454,'7.  Persistence Report'!$C$27:$C$500,"&lt;&gt;Pre-2011 Programs Completed in 2011",'7.  Persistence Report'!$J$27:$J$500,"&lt;&gt;Adjustment",'7.  Persistence Report'!$H$27:$H$500,"2014")</f>
        <v>0</v>
      </c>
      <c r="V454" s="295">
        <f>SUMIFS('7.  Persistence Report'!V$27:V$500,'7.  Persistence Report'!$D$27:$D$500,$B454,'7.  Persistence Report'!$C$27:$C$500,"&lt;&gt;Pre-2011 Programs Completed in 2011",'7.  Persistence Report'!$J$27:$J$500,"&lt;&gt;Adjustment",'7.  Persistence Report'!$H$27:$H$500,"2014")</f>
        <v>0</v>
      </c>
      <c r="W454" s="295">
        <f>SUMIFS('7.  Persistence Report'!W$27:W$500,'7.  Persistence Report'!$D$27:$D$500,$B454,'7.  Persistence Report'!$C$27:$C$500,"&lt;&gt;Pre-2011 Programs Completed in 2011",'7.  Persistence Report'!$J$27:$J$500,"&lt;&gt;Adjustment",'7.  Persistence Report'!$H$27:$H$500,"2014")</f>
        <v>0</v>
      </c>
      <c r="X454" s="295">
        <f>SUMIFS('7.  Persistence Report'!X$27:X$500,'7.  Persistence Report'!$D$27:$D$500,$B454,'7.  Persistence Report'!$C$27:$C$500,"&lt;&gt;Pre-2011 Programs Completed in 2011",'7.  Persistence Report'!$J$27:$J$500,"&lt;&gt;Adjustment",'7.  Persistence Report'!$H$27:$H$500,"2014")</f>
        <v>0</v>
      </c>
      <c r="Y454" s="469">
        <f>+Y325</f>
        <v>0</v>
      </c>
      <c r="Z454" s="469">
        <f t="shared" ref="Z454:AA454" si="210">+Z325</f>
        <v>1</v>
      </c>
      <c r="AA454" s="469">
        <f t="shared" si="210"/>
        <v>1</v>
      </c>
      <c r="AB454" s="415"/>
      <c r="AC454" s="415"/>
      <c r="AD454" s="415"/>
      <c r="AE454" s="415"/>
      <c r="AF454" s="415"/>
      <c r="AG454" s="415"/>
      <c r="AH454" s="415"/>
      <c r="AI454" s="415"/>
      <c r="AJ454" s="415"/>
      <c r="AK454" s="415"/>
      <c r="AL454" s="415"/>
      <c r="AM454" s="296">
        <f>SUM(Y454:AL454)</f>
        <v>2</v>
      </c>
    </row>
    <row r="455" spans="1:39" s="283" customFormat="1" ht="15.5" outlineLevel="1">
      <c r="A455" s="508"/>
      <c r="B455" s="314" t="s">
        <v>259</v>
      </c>
      <c r="C455" s="291" t="s">
        <v>163</v>
      </c>
      <c r="D455" s="295">
        <f>SUMIFS('7.  Persistence Report'!AT$27:AT$500,'7.  Persistence Report'!$D$27:$D$500,$B454,'7.  Persistence Report'!$C$27:$C$500,"&lt;&gt;Pre-2011 Programs Completed in 2011",'7.  Persistence Report'!$J$27:$J$500,"Adjustment",'7.  Persistence Report'!$H$27:$H$500,"2014")</f>
        <v>0</v>
      </c>
      <c r="E455" s="295">
        <f>SUMIFS('7.  Persistence Report'!AU$27:AU$500,'7.  Persistence Report'!$D$27:$D$500,$B454,'7.  Persistence Report'!$C$27:$C$500,"&lt;&gt;Pre-2011 Programs Completed in 2011",'7.  Persistence Report'!$J$27:$J$500,"Adjustment",'7.  Persistence Report'!$H$27:$H$500,"2014")</f>
        <v>0</v>
      </c>
      <c r="F455" s="295">
        <f>SUMIFS('7.  Persistence Report'!AV$27:AV$500,'7.  Persistence Report'!$D$27:$D$500,$B454,'7.  Persistence Report'!$C$27:$C$500,"&lt;&gt;Pre-2011 Programs Completed in 2011",'7.  Persistence Report'!$J$27:$J$500,"Adjustment",'7.  Persistence Report'!$H$27:$H$500,"2014")</f>
        <v>0</v>
      </c>
      <c r="G455" s="295">
        <f>SUMIFS('7.  Persistence Report'!AW$27:AW$500,'7.  Persistence Report'!$D$27:$D$500,$B454,'7.  Persistence Report'!$C$27:$C$500,"&lt;&gt;Pre-2011 Programs Completed in 2011",'7.  Persistence Report'!$J$27:$J$500,"Adjustment",'7.  Persistence Report'!$H$27:$H$500,"2014")</f>
        <v>0</v>
      </c>
      <c r="H455" s="295">
        <f>SUMIFS('7.  Persistence Report'!AX$27:AX$500,'7.  Persistence Report'!$D$27:$D$500,$B454,'7.  Persistence Report'!$C$27:$C$500,"&lt;&gt;Pre-2011 Programs Completed in 2011",'7.  Persistence Report'!$J$27:$J$500,"Adjustment",'7.  Persistence Report'!$H$27:$H$500,"2014")</f>
        <v>0</v>
      </c>
      <c r="I455" s="295">
        <f>SUMIFS('7.  Persistence Report'!AY$27:AY$500,'7.  Persistence Report'!$D$27:$D$500,$B454,'7.  Persistence Report'!$C$27:$C$500,"&lt;&gt;Pre-2011 Programs Completed in 2011",'7.  Persistence Report'!$J$27:$J$500,"Adjustment",'7.  Persistence Report'!$H$27:$H$500,"2014")</f>
        <v>0</v>
      </c>
      <c r="J455" s="295">
        <f>SUMIFS('7.  Persistence Report'!AZ$27:AZ$500,'7.  Persistence Report'!$D$27:$D$500,$B454,'7.  Persistence Report'!$C$27:$C$500,"&lt;&gt;Pre-2011 Programs Completed in 2011",'7.  Persistence Report'!$J$27:$J$500,"Adjustment",'7.  Persistence Report'!$H$27:$H$500,"2014")</f>
        <v>0</v>
      </c>
      <c r="K455" s="295">
        <f>SUMIFS('7.  Persistence Report'!BA$27:BA$500,'7.  Persistence Report'!$D$27:$D$500,$B454,'7.  Persistence Report'!$C$27:$C$500,"&lt;&gt;Pre-2011 Programs Completed in 2011",'7.  Persistence Report'!$J$27:$J$500,"Adjustment",'7.  Persistence Report'!$H$27:$H$500,"2014")</f>
        <v>0</v>
      </c>
      <c r="L455" s="295">
        <f>SUMIFS('7.  Persistence Report'!BB$27:BB$500,'7.  Persistence Report'!$D$27:$D$500,$B454,'7.  Persistence Report'!$C$27:$C$500,"&lt;&gt;Pre-2011 Programs Completed in 2011",'7.  Persistence Report'!$J$27:$J$500,"Adjustment",'7.  Persistence Report'!$H$27:$H$500,"2014")</f>
        <v>0</v>
      </c>
      <c r="M455" s="295">
        <f>SUMIFS('7.  Persistence Report'!BC$27:BC$500,'7.  Persistence Report'!$D$27:$D$500,$B454,'7.  Persistence Report'!$C$27:$C$500,"&lt;&gt;Pre-2011 Programs Completed in 2011",'7.  Persistence Report'!$J$27:$J$500,"Adjustment",'7.  Persistence Report'!$H$27:$H$500,"2014")</f>
        <v>0</v>
      </c>
      <c r="N455" s="467"/>
      <c r="O455" s="295">
        <f>SUMIFS('7.  Persistence Report'!O$27:O$500,'7.  Persistence Report'!$D$27:$D$500,$B454,'7.  Persistence Report'!$C$27:$C$500,"&lt;&gt;Pre-2011 Programs Completed in 2011",'7.  Persistence Report'!$J$27:$J$500,"Adjustment",'7.  Persistence Report'!$H$27:$H$500,"2014")</f>
        <v>0</v>
      </c>
      <c r="P455" s="295">
        <f>SUMIFS('7.  Persistence Report'!P$27:P$500,'7.  Persistence Report'!$D$27:$D$500,$B454,'7.  Persistence Report'!$C$27:$C$500,"&lt;&gt;Pre-2011 Programs Completed in 2011",'7.  Persistence Report'!$J$27:$J$500,"Adjustment",'7.  Persistence Report'!$H$27:$H$500,"2014")</f>
        <v>0</v>
      </c>
      <c r="Q455" s="295">
        <f>SUMIFS('7.  Persistence Report'!Q$27:Q$500,'7.  Persistence Report'!$D$27:$D$500,$B454,'7.  Persistence Report'!$C$27:$C$500,"&lt;&gt;Pre-2011 Programs Completed in 2011",'7.  Persistence Report'!$J$27:$J$500,"Adjustment",'7.  Persistence Report'!$H$27:$H$500,"2014")</f>
        <v>0</v>
      </c>
      <c r="R455" s="295">
        <f>SUMIFS('7.  Persistence Report'!R$27:R$500,'7.  Persistence Report'!$D$27:$D$500,$B454,'7.  Persistence Report'!$C$27:$C$500,"&lt;&gt;Pre-2011 Programs Completed in 2011",'7.  Persistence Report'!$J$27:$J$500,"Adjustment",'7.  Persistence Report'!$H$27:$H$500,"2014")</f>
        <v>0</v>
      </c>
      <c r="S455" s="295">
        <f>SUMIFS('7.  Persistence Report'!S$27:S$500,'7.  Persistence Report'!$D$27:$D$500,$B454,'7.  Persistence Report'!$C$27:$C$500,"&lt;&gt;Pre-2011 Programs Completed in 2011",'7.  Persistence Report'!$J$27:$J$500,"Adjustment",'7.  Persistence Report'!$H$27:$H$500,"2014")</f>
        <v>0</v>
      </c>
      <c r="T455" s="295">
        <f>SUMIFS('7.  Persistence Report'!T$27:T$500,'7.  Persistence Report'!$D$27:$D$500,$B454,'7.  Persistence Report'!$C$27:$C$500,"&lt;&gt;Pre-2011 Programs Completed in 2011",'7.  Persistence Report'!$J$27:$J$500,"Adjustment",'7.  Persistence Report'!$H$27:$H$500,"2014")</f>
        <v>0</v>
      </c>
      <c r="U455" s="295">
        <f>SUMIFS('7.  Persistence Report'!U$27:U$500,'7.  Persistence Report'!$D$27:$D$500,$B454,'7.  Persistence Report'!$C$27:$C$500,"&lt;&gt;Pre-2011 Programs Completed in 2011",'7.  Persistence Report'!$J$27:$J$500,"Adjustment",'7.  Persistence Report'!$H$27:$H$500,"2014")</f>
        <v>0</v>
      </c>
      <c r="V455" s="295">
        <f>SUMIFS('7.  Persistence Report'!V$27:V$500,'7.  Persistence Report'!$D$27:$D$500,$B454,'7.  Persistence Report'!$C$27:$C$500,"&lt;&gt;Pre-2011 Programs Completed in 2011",'7.  Persistence Report'!$J$27:$J$500,"Adjustment",'7.  Persistence Report'!$H$27:$H$500,"2014")</f>
        <v>0</v>
      </c>
      <c r="W455" s="295">
        <f>SUMIFS('7.  Persistence Report'!W$27:W$500,'7.  Persistence Report'!$D$27:$D$500,$B454,'7.  Persistence Report'!$C$27:$C$500,"&lt;&gt;Pre-2011 Programs Completed in 2011",'7.  Persistence Report'!$J$27:$J$500,"Adjustment",'7.  Persistence Report'!$H$27:$H$500,"2014")</f>
        <v>0</v>
      </c>
      <c r="X455" s="295">
        <f>SUMIFS('7.  Persistence Report'!X$27:X$500,'7.  Persistence Report'!$D$27:$D$500,$B454,'7.  Persistence Report'!$C$27:$C$500,"&lt;&gt;Pre-2011 Programs Completed in 2011",'7.  Persistence Report'!$J$27:$J$500,"Adjustment",'7.  Persistence Report'!$H$27:$H$500,"2014")</f>
        <v>0</v>
      </c>
      <c r="Y455" s="411">
        <f>Y454</f>
        <v>0</v>
      </c>
      <c r="Z455" s="411">
        <f>Z454</f>
        <v>1</v>
      </c>
      <c r="AA455" s="411">
        <f t="shared" ref="AA455:AL455" si="211">AA454</f>
        <v>1</v>
      </c>
      <c r="AB455" s="411">
        <f t="shared" si="211"/>
        <v>0</v>
      </c>
      <c r="AC455" s="411">
        <f t="shared" si="211"/>
        <v>0</v>
      </c>
      <c r="AD455" s="411">
        <f t="shared" si="211"/>
        <v>0</v>
      </c>
      <c r="AE455" s="411">
        <f t="shared" si="211"/>
        <v>0</v>
      </c>
      <c r="AF455" s="411">
        <f t="shared" si="211"/>
        <v>0</v>
      </c>
      <c r="AG455" s="411">
        <f t="shared" si="211"/>
        <v>0</v>
      </c>
      <c r="AH455" s="411">
        <f t="shared" si="211"/>
        <v>0</v>
      </c>
      <c r="AI455" s="411">
        <f t="shared" si="211"/>
        <v>0</v>
      </c>
      <c r="AJ455" s="411">
        <f t="shared" si="211"/>
        <v>0</v>
      </c>
      <c r="AK455" s="411">
        <f t="shared" si="211"/>
        <v>0</v>
      </c>
      <c r="AL455" s="411">
        <f t="shared" si="211"/>
        <v>0</v>
      </c>
      <c r="AM455" s="311"/>
    </row>
    <row r="456" spans="1:39" s="283" customFormat="1" ht="15.5" outlineLevel="1">
      <c r="A456" s="508"/>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5" outlineLevel="1">
      <c r="A457" s="508">
        <v>17</v>
      </c>
      <c r="B457" s="314" t="s">
        <v>9</v>
      </c>
      <c r="C457" s="291" t="s">
        <v>25</v>
      </c>
      <c r="D457" s="295">
        <f>SUMIFS('7.  Persistence Report'!AT$27:AT$500,'7.  Persistence Report'!$D$27:$D$500,$B457,'7.  Persistence Report'!$C$27:$C$500,"&lt;&gt;Pre-2011 Programs Completed in 2011",'7.  Persistence Report'!$J$27:$J$500,"&lt;&gt;Adjustment",'7.  Persistence Report'!$H$27:$H$500,"2014")</f>
        <v>0</v>
      </c>
      <c r="E457" s="295">
        <f>SUMIFS('7.  Persistence Report'!AU$27:AU$500,'7.  Persistence Report'!$D$27:$D$500,$B457,'7.  Persistence Report'!$C$27:$C$500,"&lt;&gt;Pre-2011 Programs Completed in 2011",'7.  Persistence Report'!$J$27:$J$500,"&lt;&gt;Adjustment",'7.  Persistence Report'!$H$27:$H$500,"2014")</f>
        <v>0</v>
      </c>
      <c r="F457" s="295">
        <f>SUMIFS('7.  Persistence Report'!AV$27:AV$500,'7.  Persistence Report'!$D$27:$D$500,$B457,'7.  Persistence Report'!$C$27:$C$500,"&lt;&gt;Pre-2011 Programs Completed in 2011",'7.  Persistence Report'!$J$27:$J$500,"&lt;&gt;Adjustment",'7.  Persistence Report'!$H$27:$H$500,"2014")</f>
        <v>0</v>
      </c>
      <c r="G457" s="295">
        <f>SUMIFS('7.  Persistence Report'!AW$27:AW$500,'7.  Persistence Report'!$D$27:$D$500,$B457,'7.  Persistence Report'!$C$27:$C$500,"&lt;&gt;Pre-2011 Programs Completed in 2011",'7.  Persistence Report'!$J$27:$J$500,"&lt;&gt;Adjustment",'7.  Persistence Report'!$H$27:$H$500,"2014")</f>
        <v>0</v>
      </c>
      <c r="H457" s="295">
        <f>SUMIFS('7.  Persistence Report'!AX$27:AX$500,'7.  Persistence Report'!$D$27:$D$500,$B457,'7.  Persistence Report'!$C$27:$C$500,"&lt;&gt;Pre-2011 Programs Completed in 2011",'7.  Persistence Report'!$J$27:$J$500,"&lt;&gt;Adjustment",'7.  Persistence Report'!$H$27:$H$500,"2014")</f>
        <v>0</v>
      </c>
      <c r="I457" s="295">
        <f>SUMIFS('7.  Persistence Report'!AY$27:AY$500,'7.  Persistence Report'!$D$27:$D$500,$B457,'7.  Persistence Report'!$C$27:$C$500,"&lt;&gt;Pre-2011 Programs Completed in 2011",'7.  Persistence Report'!$J$27:$J$500,"&lt;&gt;Adjustment",'7.  Persistence Report'!$H$27:$H$500,"2014")</f>
        <v>0</v>
      </c>
      <c r="J457" s="295">
        <f>SUMIFS('7.  Persistence Report'!AZ$27:AZ$500,'7.  Persistence Report'!$D$27:$D$500,$B457,'7.  Persistence Report'!$C$27:$C$500,"&lt;&gt;Pre-2011 Programs Completed in 2011",'7.  Persistence Report'!$J$27:$J$500,"&lt;&gt;Adjustment",'7.  Persistence Report'!$H$27:$H$500,"2014")</f>
        <v>0</v>
      </c>
      <c r="K457" s="295">
        <f>SUMIFS('7.  Persistence Report'!BA$27:BA$500,'7.  Persistence Report'!$D$27:$D$500,$B457,'7.  Persistence Report'!$C$27:$C$500,"&lt;&gt;Pre-2011 Programs Completed in 2011",'7.  Persistence Report'!$J$27:$J$500,"&lt;&gt;Adjustment",'7.  Persistence Report'!$H$27:$H$500,"2014")</f>
        <v>0</v>
      </c>
      <c r="L457" s="295">
        <f>SUMIFS('7.  Persistence Report'!BB$27:BB$500,'7.  Persistence Report'!$D$27:$D$500,$B457,'7.  Persistence Report'!$C$27:$C$500,"&lt;&gt;Pre-2011 Programs Completed in 2011",'7.  Persistence Report'!$J$27:$J$500,"&lt;&gt;Adjustment",'7.  Persistence Report'!$H$27:$H$500,"2014")</f>
        <v>0</v>
      </c>
      <c r="M457" s="295">
        <f>SUMIFS('7.  Persistence Report'!BC$27:BC$500,'7.  Persistence Report'!$D$27:$D$500,$B457,'7.  Persistence Report'!$C$27:$C$500,"&lt;&gt;Pre-2011 Programs Completed in 2011",'7.  Persistence Report'!$J$27:$J$500,"&lt;&gt;Adjustment",'7.  Persistence Report'!$H$27:$H$500,"2014")</f>
        <v>0</v>
      </c>
      <c r="N457" s="291"/>
      <c r="O457" s="295">
        <f>SUMIFS('7.  Persistence Report'!O$27:O$500,'7.  Persistence Report'!$D$27:$D$500,$B457,'7.  Persistence Report'!$C$27:$C$500,"&lt;&gt;Pre-2011 Programs Completed in 2011",'7.  Persistence Report'!$J$27:$J$500,"&lt;&gt;Adjustment",'7.  Persistence Report'!$H$27:$H$500,"2014")</f>
        <v>1917.2366</v>
      </c>
      <c r="P457" s="295">
        <f>SUMIFS('7.  Persistence Report'!P$27:P$500,'7.  Persistence Report'!$D$27:$D$500,$B457,'7.  Persistence Report'!$C$27:$C$500,"&lt;&gt;Pre-2011 Programs Completed in 2011",'7.  Persistence Report'!$J$27:$J$500,"&lt;&gt;Adjustment",'7.  Persistence Report'!$H$27:$H$500,"2014")</f>
        <v>0</v>
      </c>
      <c r="Q457" s="295">
        <f>SUMIFS('7.  Persistence Report'!Q$27:Q$500,'7.  Persistence Report'!$D$27:$D$500,$B457,'7.  Persistence Report'!$C$27:$C$500,"&lt;&gt;Pre-2011 Programs Completed in 2011",'7.  Persistence Report'!$J$27:$J$500,"&lt;&gt;Adjustment",'7.  Persistence Report'!$H$27:$H$500,"2014")</f>
        <v>0</v>
      </c>
      <c r="R457" s="295">
        <f>SUMIFS('7.  Persistence Report'!R$27:R$500,'7.  Persistence Report'!$D$27:$D$500,$B457,'7.  Persistence Report'!$C$27:$C$500,"&lt;&gt;Pre-2011 Programs Completed in 2011",'7.  Persistence Report'!$J$27:$J$500,"&lt;&gt;Adjustment",'7.  Persistence Report'!$H$27:$H$500,"2014")</f>
        <v>0</v>
      </c>
      <c r="S457" s="295">
        <f>SUMIFS('7.  Persistence Report'!S$27:S$500,'7.  Persistence Report'!$D$27:$D$500,$B457,'7.  Persistence Report'!$C$27:$C$500,"&lt;&gt;Pre-2011 Programs Completed in 2011",'7.  Persistence Report'!$J$27:$J$500,"&lt;&gt;Adjustment",'7.  Persistence Report'!$H$27:$H$500,"2014")</f>
        <v>0</v>
      </c>
      <c r="T457" s="295">
        <f>SUMIFS('7.  Persistence Report'!T$27:T$500,'7.  Persistence Report'!$D$27:$D$500,$B457,'7.  Persistence Report'!$C$27:$C$500,"&lt;&gt;Pre-2011 Programs Completed in 2011",'7.  Persistence Report'!$J$27:$J$500,"&lt;&gt;Adjustment",'7.  Persistence Report'!$H$27:$H$500,"2014")</f>
        <v>0</v>
      </c>
      <c r="U457" s="295">
        <f>SUMIFS('7.  Persistence Report'!U$27:U$500,'7.  Persistence Report'!$D$27:$D$500,$B457,'7.  Persistence Report'!$C$27:$C$500,"&lt;&gt;Pre-2011 Programs Completed in 2011",'7.  Persistence Report'!$J$27:$J$500,"&lt;&gt;Adjustment",'7.  Persistence Report'!$H$27:$H$500,"2014")</f>
        <v>0</v>
      </c>
      <c r="V457" s="295">
        <f>SUMIFS('7.  Persistence Report'!V$27:V$500,'7.  Persistence Report'!$D$27:$D$500,$B457,'7.  Persistence Report'!$C$27:$C$500,"&lt;&gt;Pre-2011 Programs Completed in 2011",'7.  Persistence Report'!$J$27:$J$500,"&lt;&gt;Adjustment",'7.  Persistence Report'!$H$27:$H$500,"2014")</f>
        <v>0</v>
      </c>
      <c r="W457" s="295">
        <f>SUMIFS('7.  Persistence Report'!W$27:W$500,'7.  Persistence Report'!$D$27:$D$500,$B457,'7.  Persistence Report'!$C$27:$C$500,"&lt;&gt;Pre-2011 Programs Completed in 2011",'7.  Persistence Report'!$J$27:$J$500,"&lt;&gt;Adjustment",'7.  Persistence Report'!$H$27:$H$500,"2014")</f>
        <v>0</v>
      </c>
      <c r="X457" s="295">
        <f>SUMIFS('7.  Persistence Report'!X$27:X$500,'7.  Persistence Report'!$D$27:$D$500,$B457,'7.  Persistence Report'!$C$27:$C$500,"&lt;&gt;Pre-2011 Programs Completed in 2011",'7.  Persistence Report'!$J$27:$J$500,"&lt;&gt;Adjustment",'7.  Persistence Report'!$H$27:$H$500,"2014")</f>
        <v>0</v>
      </c>
      <c r="Y457" s="469">
        <f>+Y328</f>
        <v>0</v>
      </c>
      <c r="Z457" s="469">
        <f t="shared" ref="Z457:AA457" si="212">+Z328</f>
        <v>0</v>
      </c>
      <c r="AA457" s="469">
        <f t="shared" si="212"/>
        <v>0</v>
      </c>
      <c r="AB457" s="415"/>
      <c r="AC457" s="415"/>
      <c r="AD457" s="415"/>
      <c r="AE457" s="415"/>
      <c r="AF457" s="415"/>
      <c r="AG457" s="415"/>
      <c r="AH457" s="415"/>
      <c r="AI457" s="415"/>
      <c r="AJ457" s="415"/>
      <c r="AK457" s="415"/>
      <c r="AL457" s="415"/>
      <c r="AM457" s="296">
        <f>SUM(Y457:AL457)</f>
        <v>0</v>
      </c>
    </row>
    <row r="458" spans="1:39" ht="15.5" outlineLevel="1">
      <c r="B458" s="294" t="s">
        <v>259</v>
      </c>
      <c r="C458" s="291" t="s">
        <v>163</v>
      </c>
      <c r="D458" s="295">
        <f>SUMIFS('7.  Persistence Report'!AT$27:AT$500,'7.  Persistence Report'!$D$27:$D$500,$B457,'7.  Persistence Report'!$C$27:$C$500,"&lt;&gt;Pre-2011 Programs Completed in 2011",'7.  Persistence Report'!$J$27:$J$500,"Adjustment",'7.  Persistence Report'!$H$27:$H$500,"2014")</f>
        <v>0</v>
      </c>
      <c r="E458" s="295">
        <f>SUMIFS('7.  Persistence Report'!AU$27:AU$500,'7.  Persistence Report'!$D$27:$D$500,$B457,'7.  Persistence Report'!$C$27:$C$500,"&lt;&gt;Pre-2011 Programs Completed in 2011",'7.  Persistence Report'!$J$27:$J$500,"Adjustment",'7.  Persistence Report'!$H$27:$H$500,"2014")</f>
        <v>0</v>
      </c>
      <c r="F458" s="295">
        <f>SUMIFS('7.  Persistence Report'!AV$27:AV$500,'7.  Persistence Report'!$D$27:$D$500,$B457,'7.  Persistence Report'!$C$27:$C$500,"&lt;&gt;Pre-2011 Programs Completed in 2011",'7.  Persistence Report'!$J$27:$J$500,"Adjustment",'7.  Persistence Report'!$H$27:$H$500,"2014")</f>
        <v>0</v>
      </c>
      <c r="G458" s="295">
        <f>SUMIFS('7.  Persistence Report'!AW$27:AW$500,'7.  Persistence Report'!$D$27:$D$500,$B457,'7.  Persistence Report'!$C$27:$C$500,"&lt;&gt;Pre-2011 Programs Completed in 2011",'7.  Persistence Report'!$J$27:$J$500,"Adjustment",'7.  Persistence Report'!$H$27:$H$500,"2014")</f>
        <v>0</v>
      </c>
      <c r="H458" s="295">
        <f>SUMIFS('7.  Persistence Report'!AX$27:AX$500,'7.  Persistence Report'!$D$27:$D$500,$B457,'7.  Persistence Report'!$C$27:$C$500,"&lt;&gt;Pre-2011 Programs Completed in 2011",'7.  Persistence Report'!$J$27:$J$500,"Adjustment",'7.  Persistence Report'!$H$27:$H$500,"2014")</f>
        <v>0</v>
      </c>
      <c r="I458" s="295">
        <f>SUMIFS('7.  Persistence Report'!AY$27:AY$500,'7.  Persistence Report'!$D$27:$D$500,$B457,'7.  Persistence Report'!$C$27:$C$500,"&lt;&gt;Pre-2011 Programs Completed in 2011",'7.  Persistence Report'!$J$27:$J$500,"Adjustment",'7.  Persistence Report'!$H$27:$H$500,"2014")</f>
        <v>0</v>
      </c>
      <c r="J458" s="295">
        <f>SUMIFS('7.  Persistence Report'!AZ$27:AZ$500,'7.  Persistence Report'!$D$27:$D$500,$B457,'7.  Persistence Report'!$C$27:$C$500,"&lt;&gt;Pre-2011 Programs Completed in 2011",'7.  Persistence Report'!$J$27:$J$500,"Adjustment",'7.  Persistence Report'!$H$27:$H$500,"2014")</f>
        <v>0</v>
      </c>
      <c r="K458" s="295">
        <f>SUMIFS('7.  Persistence Report'!BA$27:BA$500,'7.  Persistence Report'!$D$27:$D$500,$B457,'7.  Persistence Report'!$C$27:$C$500,"&lt;&gt;Pre-2011 Programs Completed in 2011",'7.  Persistence Report'!$J$27:$J$500,"Adjustment",'7.  Persistence Report'!$H$27:$H$500,"2014")</f>
        <v>0</v>
      </c>
      <c r="L458" s="295">
        <f>SUMIFS('7.  Persistence Report'!BB$27:BB$500,'7.  Persistence Report'!$D$27:$D$500,$B457,'7.  Persistence Report'!$C$27:$C$500,"&lt;&gt;Pre-2011 Programs Completed in 2011",'7.  Persistence Report'!$J$27:$J$500,"Adjustment",'7.  Persistence Report'!$H$27:$H$500,"2014")</f>
        <v>0</v>
      </c>
      <c r="M458" s="295">
        <f>SUMIFS('7.  Persistence Report'!BC$27:BC$500,'7.  Persistence Report'!$D$27:$D$500,$B457,'7.  Persistence Report'!$C$27:$C$500,"&lt;&gt;Pre-2011 Programs Completed in 2011",'7.  Persistence Report'!$J$27:$J$500,"Adjustment",'7.  Persistence Report'!$H$27:$H$500,"2014")</f>
        <v>0</v>
      </c>
      <c r="N458" s="467"/>
      <c r="O458" s="295">
        <f>SUMIFS('7.  Persistence Report'!O$27:O$500,'7.  Persistence Report'!$D$27:$D$500,$B457,'7.  Persistence Report'!$C$27:$C$500,"&lt;&gt;Pre-2011 Programs Completed in 2011",'7.  Persistence Report'!$J$27:$J$500,"Adjustment",'7.  Persistence Report'!$H$27:$H$500,"2014")</f>
        <v>0</v>
      </c>
      <c r="P458" s="295">
        <f>SUMIFS('7.  Persistence Report'!P$27:P$500,'7.  Persistence Report'!$D$27:$D$500,$B457,'7.  Persistence Report'!$C$27:$C$500,"&lt;&gt;Pre-2011 Programs Completed in 2011",'7.  Persistence Report'!$J$27:$J$500,"Adjustment",'7.  Persistence Report'!$H$27:$H$500,"2014")</f>
        <v>0</v>
      </c>
      <c r="Q458" s="295">
        <f>SUMIFS('7.  Persistence Report'!Q$27:Q$500,'7.  Persistence Report'!$D$27:$D$500,$B457,'7.  Persistence Report'!$C$27:$C$500,"&lt;&gt;Pre-2011 Programs Completed in 2011",'7.  Persistence Report'!$J$27:$J$500,"Adjustment",'7.  Persistence Report'!$H$27:$H$500,"2014")</f>
        <v>0</v>
      </c>
      <c r="R458" s="295">
        <f>SUMIFS('7.  Persistence Report'!R$27:R$500,'7.  Persistence Report'!$D$27:$D$500,$B457,'7.  Persistence Report'!$C$27:$C$500,"&lt;&gt;Pre-2011 Programs Completed in 2011",'7.  Persistence Report'!$J$27:$J$500,"Adjustment",'7.  Persistence Report'!$H$27:$H$500,"2014")</f>
        <v>0</v>
      </c>
      <c r="S458" s="295">
        <f>SUMIFS('7.  Persistence Report'!S$27:S$500,'7.  Persistence Report'!$D$27:$D$500,$B457,'7.  Persistence Report'!$C$27:$C$500,"&lt;&gt;Pre-2011 Programs Completed in 2011",'7.  Persistence Report'!$J$27:$J$500,"Adjustment",'7.  Persistence Report'!$H$27:$H$500,"2014")</f>
        <v>0</v>
      </c>
      <c r="T458" s="295">
        <f>SUMIFS('7.  Persistence Report'!T$27:T$500,'7.  Persistence Report'!$D$27:$D$500,$B457,'7.  Persistence Report'!$C$27:$C$500,"&lt;&gt;Pre-2011 Programs Completed in 2011",'7.  Persistence Report'!$J$27:$J$500,"Adjustment",'7.  Persistence Report'!$H$27:$H$500,"2014")</f>
        <v>0</v>
      </c>
      <c r="U458" s="295">
        <f>SUMIFS('7.  Persistence Report'!U$27:U$500,'7.  Persistence Report'!$D$27:$D$500,$B457,'7.  Persistence Report'!$C$27:$C$500,"&lt;&gt;Pre-2011 Programs Completed in 2011",'7.  Persistence Report'!$J$27:$J$500,"Adjustment",'7.  Persistence Report'!$H$27:$H$500,"2014")</f>
        <v>0</v>
      </c>
      <c r="V458" s="295">
        <f>SUMIFS('7.  Persistence Report'!V$27:V$500,'7.  Persistence Report'!$D$27:$D$500,$B457,'7.  Persistence Report'!$C$27:$C$500,"&lt;&gt;Pre-2011 Programs Completed in 2011",'7.  Persistence Report'!$J$27:$J$500,"Adjustment",'7.  Persistence Report'!$H$27:$H$500,"2014")</f>
        <v>0</v>
      </c>
      <c r="W458" s="295">
        <f>SUMIFS('7.  Persistence Report'!W$27:W$500,'7.  Persistence Report'!$D$27:$D$500,$B457,'7.  Persistence Report'!$C$27:$C$500,"&lt;&gt;Pre-2011 Programs Completed in 2011",'7.  Persistence Report'!$J$27:$J$500,"Adjustment",'7.  Persistence Report'!$H$27:$H$500,"2014")</f>
        <v>0</v>
      </c>
      <c r="X458" s="295">
        <f>SUMIFS('7.  Persistence Report'!X$27:X$500,'7.  Persistence Report'!$D$27:$D$500,$B457,'7.  Persistence Report'!$C$27:$C$500,"&lt;&gt;Pre-2011 Programs Completed in 2011",'7.  Persistence Report'!$J$27:$J$500,"Adjustment",'7.  Persistence Report'!$H$27:$H$500,"2014")</f>
        <v>0</v>
      </c>
      <c r="Y458" s="411">
        <f>Y457</f>
        <v>0</v>
      </c>
      <c r="Z458" s="411">
        <f>Z457</f>
        <v>0</v>
      </c>
      <c r="AA458" s="411">
        <f t="shared" ref="AA458:AL458" si="213">AA457</f>
        <v>0</v>
      </c>
      <c r="AB458" s="411">
        <f t="shared" si="213"/>
        <v>0</v>
      </c>
      <c r="AC458" s="411">
        <f t="shared" si="213"/>
        <v>0</v>
      </c>
      <c r="AD458" s="411">
        <f t="shared" si="213"/>
        <v>0</v>
      </c>
      <c r="AE458" s="411">
        <f t="shared" si="213"/>
        <v>0</v>
      </c>
      <c r="AF458" s="411">
        <f t="shared" si="213"/>
        <v>0</v>
      </c>
      <c r="AG458" s="411">
        <f t="shared" si="213"/>
        <v>0</v>
      </c>
      <c r="AH458" s="411">
        <f t="shared" si="213"/>
        <v>0</v>
      </c>
      <c r="AI458" s="411">
        <f t="shared" si="213"/>
        <v>0</v>
      </c>
      <c r="AJ458" s="411">
        <f t="shared" si="213"/>
        <v>0</v>
      </c>
      <c r="AK458" s="411">
        <f t="shared" si="213"/>
        <v>0</v>
      </c>
      <c r="AL458" s="411">
        <f t="shared" si="213"/>
        <v>0</v>
      </c>
      <c r="AM458" s="311"/>
    </row>
    <row r="459" spans="1:39" ht="15.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5" outlineLevel="1">
      <c r="A460" s="509"/>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5" outlineLevel="1">
      <c r="A461" s="508">
        <v>18</v>
      </c>
      <c r="B461" s="315" t="s">
        <v>11</v>
      </c>
      <c r="C461" s="291" t="s">
        <v>25</v>
      </c>
      <c r="D461" s="295">
        <f>SUMIFS('7.  Persistence Report'!AT$27:AT$500,'7.  Persistence Report'!$D$27:$D$500,$B461,'7.  Persistence Report'!$C$27:$C$500,"&lt;&gt;Pre-2011 Programs Completed in 2011",'7.  Persistence Report'!$J$27:$J$500,"&lt;&gt;Adjustment",'7.  Persistence Report'!$H$27:$H$500,"2014")</f>
        <v>0</v>
      </c>
      <c r="E461" s="295">
        <f>SUMIFS('7.  Persistence Report'!AU$27:AU$500,'7.  Persistence Report'!$D$27:$D$500,$B461,'7.  Persistence Report'!$C$27:$C$500,"&lt;&gt;Pre-2011 Programs Completed in 2011",'7.  Persistence Report'!$J$27:$J$500,"&lt;&gt;Adjustment",'7.  Persistence Report'!$H$27:$H$500,"2014")</f>
        <v>0</v>
      </c>
      <c r="F461" s="295">
        <f>SUMIFS('7.  Persistence Report'!AV$27:AV$500,'7.  Persistence Report'!$D$27:$D$500,$B461,'7.  Persistence Report'!$C$27:$C$500,"&lt;&gt;Pre-2011 Programs Completed in 2011",'7.  Persistence Report'!$J$27:$J$500,"&lt;&gt;Adjustment",'7.  Persistence Report'!$H$27:$H$500,"2014")</f>
        <v>0</v>
      </c>
      <c r="G461" s="295">
        <f>SUMIFS('7.  Persistence Report'!AW$27:AW$500,'7.  Persistence Report'!$D$27:$D$500,$B461,'7.  Persistence Report'!$C$27:$C$500,"&lt;&gt;Pre-2011 Programs Completed in 2011",'7.  Persistence Report'!$J$27:$J$500,"&lt;&gt;Adjustment",'7.  Persistence Report'!$H$27:$H$500,"2014")</f>
        <v>0</v>
      </c>
      <c r="H461" s="295">
        <f>SUMIFS('7.  Persistence Report'!AX$27:AX$500,'7.  Persistence Report'!$D$27:$D$500,$B461,'7.  Persistence Report'!$C$27:$C$500,"&lt;&gt;Pre-2011 Programs Completed in 2011",'7.  Persistence Report'!$J$27:$J$500,"&lt;&gt;Adjustment",'7.  Persistence Report'!$H$27:$H$500,"2014")</f>
        <v>0</v>
      </c>
      <c r="I461" s="295">
        <f>SUMIFS('7.  Persistence Report'!AY$27:AY$500,'7.  Persistence Report'!$D$27:$D$500,$B461,'7.  Persistence Report'!$C$27:$C$500,"&lt;&gt;Pre-2011 Programs Completed in 2011",'7.  Persistence Report'!$J$27:$J$500,"&lt;&gt;Adjustment",'7.  Persistence Report'!$H$27:$H$500,"2014")</f>
        <v>0</v>
      </c>
      <c r="J461" s="295">
        <f>SUMIFS('7.  Persistence Report'!AZ$27:AZ$500,'7.  Persistence Report'!$D$27:$D$500,$B461,'7.  Persistence Report'!$C$27:$C$500,"&lt;&gt;Pre-2011 Programs Completed in 2011",'7.  Persistence Report'!$J$27:$J$500,"&lt;&gt;Adjustment",'7.  Persistence Report'!$H$27:$H$500,"2014")</f>
        <v>0</v>
      </c>
      <c r="K461" s="295">
        <f>SUMIFS('7.  Persistence Report'!BA$27:BA$500,'7.  Persistence Report'!$D$27:$D$500,$B461,'7.  Persistence Report'!$C$27:$C$500,"&lt;&gt;Pre-2011 Programs Completed in 2011",'7.  Persistence Report'!$J$27:$J$500,"&lt;&gt;Adjustment",'7.  Persistence Report'!$H$27:$H$500,"2014")</f>
        <v>0</v>
      </c>
      <c r="L461" s="295">
        <f>SUMIFS('7.  Persistence Report'!BB$27:BB$500,'7.  Persistence Report'!$D$27:$D$500,$B461,'7.  Persistence Report'!$C$27:$C$500,"&lt;&gt;Pre-2011 Programs Completed in 2011",'7.  Persistence Report'!$J$27:$J$500,"&lt;&gt;Adjustment",'7.  Persistence Report'!$H$27:$H$500,"2014")</f>
        <v>0</v>
      </c>
      <c r="M461" s="295">
        <f>SUMIFS('7.  Persistence Report'!BC$27:BC$500,'7.  Persistence Report'!$D$27:$D$500,$B461,'7.  Persistence Report'!$C$27:$C$500,"&lt;&gt;Pre-2011 Programs Completed in 2011",'7.  Persistence Report'!$J$27:$J$500,"&lt;&gt;Adjustment",'7.  Persistence Report'!$H$27:$H$500,"2014")</f>
        <v>0</v>
      </c>
      <c r="N461" s="295">
        <v>12</v>
      </c>
      <c r="O461" s="295">
        <f>SUMIFS('7.  Persistence Report'!O$27:O$500,'7.  Persistence Report'!$D$27:$D$500,$B461,'7.  Persistence Report'!$C$27:$C$500,"&lt;&gt;Pre-2011 Programs Completed in 2011",'7.  Persistence Report'!$J$27:$J$500,"&lt;&gt;Adjustment",'7.  Persistence Report'!$H$27:$H$500,"2014")</f>
        <v>0</v>
      </c>
      <c r="P461" s="295">
        <f>SUMIFS('7.  Persistence Report'!P$27:P$500,'7.  Persistence Report'!$D$27:$D$500,$B461,'7.  Persistence Report'!$C$27:$C$500,"&lt;&gt;Pre-2011 Programs Completed in 2011",'7.  Persistence Report'!$J$27:$J$500,"&lt;&gt;Adjustment",'7.  Persistence Report'!$H$27:$H$500,"2014")</f>
        <v>0</v>
      </c>
      <c r="Q461" s="295">
        <f>SUMIFS('7.  Persistence Report'!Q$27:Q$500,'7.  Persistence Report'!$D$27:$D$500,$B461,'7.  Persistence Report'!$C$27:$C$500,"&lt;&gt;Pre-2011 Programs Completed in 2011",'7.  Persistence Report'!$J$27:$J$500,"&lt;&gt;Adjustment",'7.  Persistence Report'!$H$27:$H$500,"2014")</f>
        <v>0</v>
      </c>
      <c r="R461" s="295">
        <f>SUMIFS('7.  Persistence Report'!R$27:R$500,'7.  Persistence Report'!$D$27:$D$500,$B461,'7.  Persistence Report'!$C$27:$C$500,"&lt;&gt;Pre-2011 Programs Completed in 2011",'7.  Persistence Report'!$J$27:$J$500,"&lt;&gt;Adjustment",'7.  Persistence Report'!$H$27:$H$500,"2014")</f>
        <v>0</v>
      </c>
      <c r="S461" s="295">
        <f>SUMIFS('7.  Persistence Report'!S$27:S$500,'7.  Persistence Report'!$D$27:$D$500,$B461,'7.  Persistence Report'!$C$27:$C$500,"&lt;&gt;Pre-2011 Programs Completed in 2011",'7.  Persistence Report'!$J$27:$J$500,"&lt;&gt;Adjustment",'7.  Persistence Report'!$H$27:$H$500,"2014")</f>
        <v>0</v>
      </c>
      <c r="T461" s="295">
        <f>SUMIFS('7.  Persistence Report'!T$27:T$500,'7.  Persistence Report'!$D$27:$D$500,$B461,'7.  Persistence Report'!$C$27:$C$500,"&lt;&gt;Pre-2011 Programs Completed in 2011",'7.  Persistence Report'!$J$27:$J$500,"&lt;&gt;Adjustment",'7.  Persistence Report'!$H$27:$H$500,"2014")</f>
        <v>0</v>
      </c>
      <c r="U461" s="295">
        <f>SUMIFS('7.  Persistence Report'!U$27:U$500,'7.  Persistence Report'!$D$27:$D$500,$B461,'7.  Persistence Report'!$C$27:$C$500,"&lt;&gt;Pre-2011 Programs Completed in 2011",'7.  Persistence Report'!$J$27:$J$500,"&lt;&gt;Adjustment",'7.  Persistence Report'!$H$27:$H$500,"2014")</f>
        <v>0</v>
      </c>
      <c r="V461" s="295">
        <f>SUMIFS('7.  Persistence Report'!V$27:V$500,'7.  Persistence Report'!$D$27:$D$500,$B461,'7.  Persistence Report'!$C$27:$C$500,"&lt;&gt;Pre-2011 Programs Completed in 2011",'7.  Persistence Report'!$J$27:$J$500,"&lt;&gt;Adjustment",'7.  Persistence Report'!$H$27:$H$500,"2014")</f>
        <v>0</v>
      </c>
      <c r="W461" s="295">
        <f>SUMIFS('7.  Persistence Report'!W$27:W$500,'7.  Persistence Report'!$D$27:$D$500,$B461,'7.  Persistence Report'!$C$27:$C$500,"&lt;&gt;Pre-2011 Programs Completed in 2011",'7.  Persistence Report'!$J$27:$J$500,"&lt;&gt;Adjustment",'7.  Persistence Report'!$H$27:$H$500,"2014")</f>
        <v>0</v>
      </c>
      <c r="X461" s="295">
        <f>SUMIFS('7.  Persistence Report'!X$27:X$500,'7.  Persistence Report'!$D$27:$D$500,$B461,'7.  Persistence Report'!$C$27:$C$500,"&lt;&gt;Pre-2011 Programs Completed in 2011",'7.  Persistence Report'!$J$27:$J$500,"&lt;&gt;Adjustment",'7.  Persistence Report'!$H$27:$H$500,"2014")</f>
        <v>0</v>
      </c>
      <c r="Y461" s="469">
        <f>+Y332</f>
        <v>0</v>
      </c>
      <c r="Z461" s="469">
        <f t="shared" ref="Z461:AA461" si="214">+Z332</f>
        <v>0</v>
      </c>
      <c r="AA461" s="469">
        <f t="shared" si="214"/>
        <v>1</v>
      </c>
      <c r="AB461" s="415"/>
      <c r="AC461" s="415"/>
      <c r="AD461" s="415"/>
      <c r="AE461" s="415"/>
      <c r="AF461" s="415"/>
      <c r="AG461" s="415"/>
      <c r="AH461" s="415"/>
      <c r="AI461" s="415"/>
      <c r="AJ461" s="415"/>
      <c r="AK461" s="415"/>
      <c r="AL461" s="415"/>
      <c r="AM461" s="296">
        <f>SUM(Y461:AL461)</f>
        <v>1</v>
      </c>
    </row>
    <row r="462" spans="1:39" ht="15.5" outlineLevel="1">
      <c r="B462" s="294" t="s">
        <v>259</v>
      </c>
      <c r="C462" s="291" t="s">
        <v>163</v>
      </c>
      <c r="D462" s="295">
        <f>SUMIFS('7.  Persistence Report'!AT$27:AT$500,'7.  Persistence Report'!$D$27:$D$500,$B461,'7.  Persistence Report'!$C$27:$C$500,"&lt;&gt;Pre-2011 Programs Completed in 2011",'7.  Persistence Report'!$J$27:$J$500,"Adjustment",'7.  Persistence Report'!$H$27:$H$500,"2014")</f>
        <v>0</v>
      </c>
      <c r="E462" s="295">
        <f>SUMIFS('7.  Persistence Report'!AU$27:AU$500,'7.  Persistence Report'!$D$27:$D$500,$B461,'7.  Persistence Report'!$C$27:$C$500,"&lt;&gt;Pre-2011 Programs Completed in 2011",'7.  Persistence Report'!$J$27:$J$500,"Adjustment",'7.  Persistence Report'!$H$27:$H$500,"2014")</f>
        <v>0</v>
      </c>
      <c r="F462" s="295">
        <f>SUMIFS('7.  Persistence Report'!AV$27:AV$500,'7.  Persistence Report'!$D$27:$D$500,$B461,'7.  Persistence Report'!$C$27:$C$500,"&lt;&gt;Pre-2011 Programs Completed in 2011",'7.  Persistence Report'!$J$27:$J$500,"Adjustment",'7.  Persistence Report'!$H$27:$H$500,"2014")</f>
        <v>0</v>
      </c>
      <c r="G462" s="295">
        <f>SUMIFS('7.  Persistence Report'!AW$27:AW$500,'7.  Persistence Report'!$D$27:$D$500,$B461,'7.  Persistence Report'!$C$27:$C$500,"&lt;&gt;Pre-2011 Programs Completed in 2011",'7.  Persistence Report'!$J$27:$J$500,"Adjustment",'7.  Persistence Report'!$H$27:$H$500,"2014")</f>
        <v>0</v>
      </c>
      <c r="H462" s="295">
        <f>SUMIFS('7.  Persistence Report'!AX$27:AX$500,'7.  Persistence Report'!$D$27:$D$500,$B461,'7.  Persistence Report'!$C$27:$C$500,"&lt;&gt;Pre-2011 Programs Completed in 2011",'7.  Persistence Report'!$J$27:$J$500,"Adjustment",'7.  Persistence Report'!$H$27:$H$500,"2014")</f>
        <v>0</v>
      </c>
      <c r="I462" s="295">
        <f>SUMIFS('7.  Persistence Report'!AY$27:AY$500,'7.  Persistence Report'!$D$27:$D$500,$B461,'7.  Persistence Report'!$C$27:$C$500,"&lt;&gt;Pre-2011 Programs Completed in 2011",'7.  Persistence Report'!$J$27:$J$500,"Adjustment",'7.  Persistence Report'!$H$27:$H$500,"2014")</f>
        <v>0</v>
      </c>
      <c r="J462" s="295">
        <f>SUMIFS('7.  Persistence Report'!AZ$27:AZ$500,'7.  Persistence Report'!$D$27:$D$500,$B461,'7.  Persistence Report'!$C$27:$C$500,"&lt;&gt;Pre-2011 Programs Completed in 2011",'7.  Persistence Report'!$J$27:$J$500,"Adjustment",'7.  Persistence Report'!$H$27:$H$500,"2014")</f>
        <v>0</v>
      </c>
      <c r="K462" s="295">
        <f>SUMIFS('7.  Persistence Report'!BA$27:BA$500,'7.  Persistence Report'!$D$27:$D$500,$B461,'7.  Persistence Report'!$C$27:$C$500,"&lt;&gt;Pre-2011 Programs Completed in 2011",'7.  Persistence Report'!$J$27:$J$500,"Adjustment",'7.  Persistence Report'!$H$27:$H$500,"2014")</f>
        <v>0</v>
      </c>
      <c r="L462" s="295">
        <f>SUMIFS('7.  Persistence Report'!BB$27:BB$500,'7.  Persistence Report'!$D$27:$D$500,$B461,'7.  Persistence Report'!$C$27:$C$500,"&lt;&gt;Pre-2011 Programs Completed in 2011",'7.  Persistence Report'!$J$27:$J$500,"Adjustment",'7.  Persistence Report'!$H$27:$H$500,"2014")</f>
        <v>0</v>
      </c>
      <c r="M462" s="295">
        <f>SUMIFS('7.  Persistence Report'!BC$27:BC$500,'7.  Persistence Report'!$D$27:$D$500,$B461,'7.  Persistence Report'!$C$27:$C$500,"&lt;&gt;Pre-2011 Programs Completed in 2011",'7.  Persistence Report'!$J$27:$J$500,"Adjustment",'7.  Persistence Report'!$H$27:$H$500,"2014")</f>
        <v>0</v>
      </c>
      <c r="N462" s="295">
        <f>N461</f>
        <v>12</v>
      </c>
      <c r="O462" s="295">
        <f>SUMIFS('7.  Persistence Report'!O$27:O$500,'7.  Persistence Report'!$D$27:$D$500,$B461,'7.  Persistence Report'!$C$27:$C$500,"&lt;&gt;Pre-2011 Programs Completed in 2011",'7.  Persistence Report'!$J$27:$J$500,"Adjustment",'7.  Persistence Report'!$H$27:$H$500,"2014")</f>
        <v>0</v>
      </c>
      <c r="P462" s="295">
        <f>SUMIFS('7.  Persistence Report'!P$27:P$500,'7.  Persistence Report'!$D$27:$D$500,$B461,'7.  Persistence Report'!$C$27:$C$500,"&lt;&gt;Pre-2011 Programs Completed in 2011",'7.  Persistence Report'!$J$27:$J$500,"Adjustment",'7.  Persistence Report'!$H$27:$H$500,"2014")</f>
        <v>0</v>
      </c>
      <c r="Q462" s="295">
        <f>SUMIFS('7.  Persistence Report'!Q$27:Q$500,'7.  Persistence Report'!$D$27:$D$500,$B461,'7.  Persistence Report'!$C$27:$C$500,"&lt;&gt;Pre-2011 Programs Completed in 2011",'7.  Persistence Report'!$J$27:$J$500,"Adjustment",'7.  Persistence Report'!$H$27:$H$500,"2014")</f>
        <v>0</v>
      </c>
      <c r="R462" s="295">
        <f>SUMIFS('7.  Persistence Report'!R$27:R$500,'7.  Persistence Report'!$D$27:$D$500,$B461,'7.  Persistence Report'!$C$27:$C$500,"&lt;&gt;Pre-2011 Programs Completed in 2011",'7.  Persistence Report'!$J$27:$J$500,"Adjustment",'7.  Persistence Report'!$H$27:$H$500,"2014")</f>
        <v>0</v>
      </c>
      <c r="S462" s="295">
        <f>SUMIFS('7.  Persistence Report'!S$27:S$500,'7.  Persistence Report'!$D$27:$D$500,$B461,'7.  Persistence Report'!$C$27:$C$500,"&lt;&gt;Pre-2011 Programs Completed in 2011",'7.  Persistence Report'!$J$27:$J$500,"Adjustment",'7.  Persistence Report'!$H$27:$H$500,"2014")</f>
        <v>0</v>
      </c>
      <c r="T462" s="295">
        <f>SUMIFS('7.  Persistence Report'!T$27:T$500,'7.  Persistence Report'!$D$27:$D$500,$B461,'7.  Persistence Report'!$C$27:$C$500,"&lt;&gt;Pre-2011 Programs Completed in 2011",'7.  Persistence Report'!$J$27:$J$500,"Adjustment",'7.  Persistence Report'!$H$27:$H$500,"2014")</f>
        <v>0</v>
      </c>
      <c r="U462" s="295">
        <f>SUMIFS('7.  Persistence Report'!U$27:U$500,'7.  Persistence Report'!$D$27:$D$500,$B461,'7.  Persistence Report'!$C$27:$C$500,"&lt;&gt;Pre-2011 Programs Completed in 2011",'7.  Persistence Report'!$J$27:$J$500,"Adjustment",'7.  Persistence Report'!$H$27:$H$500,"2014")</f>
        <v>0</v>
      </c>
      <c r="V462" s="295">
        <f>SUMIFS('7.  Persistence Report'!V$27:V$500,'7.  Persistence Report'!$D$27:$D$500,$B461,'7.  Persistence Report'!$C$27:$C$500,"&lt;&gt;Pre-2011 Programs Completed in 2011",'7.  Persistence Report'!$J$27:$J$500,"Adjustment",'7.  Persistence Report'!$H$27:$H$500,"2014")</f>
        <v>0</v>
      </c>
      <c r="W462" s="295">
        <f>SUMIFS('7.  Persistence Report'!W$27:W$500,'7.  Persistence Report'!$D$27:$D$500,$B461,'7.  Persistence Report'!$C$27:$C$500,"&lt;&gt;Pre-2011 Programs Completed in 2011",'7.  Persistence Report'!$J$27:$J$500,"Adjustment",'7.  Persistence Report'!$H$27:$H$500,"2014")</f>
        <v>0</v>
      </c>
      <c r="X462" s="295">
        <f>SUMIFS('7.  Persistence Report'!X$27:X$500,'7.  Persistence Report'!$D$27:$D$500,$B461,'7.  Persistence Report'!$C$27:$C$500,"&lt;&gt;Pre-2011 Programs Completed in 2011",'7.  Persistence Report'!$J$27:$J$500,"Adjustment",'7.  Persistence Report'!$H$27:$H$500,"2014")</f>
        <v>0</v>
      </c>
      <c r="Y462" s="411">
        <f>Y461</f>
        <v>0</v>
      </c>
      <c r="Z462" s="411">
        <f>Z461</f>
        <v>0</v>
      </c>
      <c r="AA462" s="411">
        <f t="shared" ref="AA462:AL462" si="215">AA461</f>
        <v>1</v>
      </c>
      <c r="AB462" s="411">
        <f t="shared" si="215"/>
        <v>0</v>
      </c>
      <c r="AC462" s="411">
        <f t="shared" si="215"/>
        <v>0</v>
      </c>
      <c r="AD462" s="411">
        <f t="shared" si="215"/>
        <v>0</v>
      </c>
      <c r="AE462" s="411">
        <f t="shared" si="215"/>
        <v>0</v>
      </c>
      <c r="AF462" s="411">
        <f t="shared" si="215"/>
        <v>0</v>
      </c>
      <c r="AG462" s="411">
        <f t="shared" si="215"/>
        <v>0</v>
      </c>
      <c r="AH462" s="411">
        <f t="shared" si="215"/>
        <v>0</v>
      </c>
      <c r="AI462" s="411">
        <f t="shared" si="215"/>
        <v>0</v>
      </c>
      <c r="AJ462" s="411">
        <f t="shared" si="215"/>
        <v>0</v>
      </c>
      <c r="AK462" s="411">
        <f t="shared" si="215"/>
        <v>0</v>
      </c>
      <c r="AL462" s="411">
        <f t="shared" si="215"/>
        <v>0</v>
      </c>
      <c r="AM462" s="297"/>
    </row>
    <row r="463" spans="1:39" ht="15.5" outlineLevel="1">
      <c r="A463" s="511"/>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5" outlineLevel="1">
      <c r="A464" s="508">
        <v>19</v>
      </c>
      <c r="B464" s="315" t="s">
        <v>12</v>
      </c>
      <c r="C464" s="291" t="s">
        <v>25</v>
      </c>
      <c r="D464" s="295">
        <f>SUMIFS('7.  Persistence Report'!AT$27:AT$500,'7.  Persistence Report'!$D$27:$D$500,$B464,'7.  Persistence Report'!$C$27:$C$500,"&lt;&gt;Pre-2011 Programs Completed in 2011",'7.  Persistence Report'!$J$27:$J$500,"&lt;&gt;Adjustment",'7.  Persistence Report'!$H$27:$H$500,"2014")</f>
        <v>0</v>
      </c>
      <c r="E464" s="295">
        <f>SUMIFS('7.  Persistence Report'!AU$27:AU$500,'7.  Persistence Report'!$D$27:$D$500,$B464,'7.  Persistence Report'!$C$27:$C$500,"&lt;&gt;Pre-2011 Programs Completed in 2011",'7.  Persistence Report'!$J$27:$J$500,"&lt;&gt;Adjustment",'7.  Persistence Report'!$H$27:$H$500,"2014")</f>
        <v>0</v>
      </c>
      <c r="F464" s="295">
        <f>SUMIFS('7.  Persistence Report'!AV$27:AV$500,'7.  Persistence Report'!$D$27:$D$500,$B464,'7.  Persistence Report'!$C$27:$C$500,"&lt;&gt;Pre-2011 Programs Completed in 2011",'7.  Persistence Report'!$J$27:$J$500,"&lt;&gt;Adjustment",'7.  Persistence Report'!$H$27:$H$500,"2014")</f>
        <v>0</v>
      </c>
      <c r="G464" s="295">
        <f>SUMIFS('7.  Persistence Report'!AW$27:AW$500,'7.  Persistence Report'!$D$27:$D$500,$B464,'7.  Persistence Report'!$C$27:$C$500,"&lt;&gt;Pre-2011 Programs Completed in 2011",'7.  Persistence Report'!$J$27:$J$500,"&lt;&gt;Adjustment",'7.  Persistence Report'!$H$27:$H$500,"2014")</f>
        <v>0</v>
      </c>
      <c r="H464" s="295">
        <f>SUMIFS('7.  Persistence Report'!AX$27:AX$500,'7.  Persistence Report'!$D$27:$D$500,$B464,'7.  Persistence Report'!$C$27:$C$500,"&lt;&gt;Pre-2011 Programs Completed in 2011",'7.  Persistence Report'!$J$27:$J$500,"&lt;&gt;Adjustment",'7.  Persistence Report'!$H$27:$H$500,"2014")</f>
        <v>0</v>
      </c>
      <c r="I464" s="295">
        <f>SUMIFS('7.  Persistence Report'!AY$27:AY$500,'7.  Persistence Report'!$D$27:$D$500,$B464,'7.  Persistence Report'!$C$27:$C$500,"&lt;&gt;Pre-2011 Programs Completed in 2011",'7.  Persistence Report'!$J$27:$J$500,"&lt;&gt;Adjustment",'7.  Persistence Report'!$H$27:$H$500,"2014")</f>
        <v>0</v>
      </c>
      <c r="J464" s="295">
        <f>SUMIFS('7.  Persistence Report'!AZ$27:AZ$500,'7.  Persistence Report'!$D$27:$D$500,$B464,'7.  Persistence Report'!$C$27:$C$500,"&lt;&gt;Pre-2011 Programs Completed in 2011",'7.  Persistence Report'!$J$27:$J$500,"&lt;&gt;Adjustment",'7.  Persistence Report'!$H$27:$H$500,"2014")</f>
        <v>0</v>
      </c>
      <c r="K464" s="295">
        <f>SUMIFS('7.  Persistence Report'!BA$27:BA$500,'7.  Persistence Report'!$D$27:$D$500,$B464,'7.  Persistence Report'!$C$27:$C$500,"&lt;&gt;Pre-2011 Programs Completed in 2011",'7.  Persistence Report'!$J$27:$J$500,"&lt;&gt;Adjustment",'7.  Persistence Report'!$H$27:$H$500,"2014")</f>
        <v>0</v>
      </c>
      <c r="L464" s="295">
        <f>SUMIFS('7.  Persistence Report'!BB$27:BB$500,'7.  Persistence Report'!$D$27:$D$500,$B464,'7.  Persistence Report'!$C$27:$C$500,"&lt;&gt;Pre-2011 Programs Completed in 2011",'7.  Persistence Report'!$J$27:$J$500,"&lt;&gt;Adjustment",'7.  Persistence Report'!$H$27:$H$500,"2014")</f>
        <v>0</v>
      </c>
      <c r="M464" s="295">
        <f>SUMIFS('7.  Persistence Report'!BC$27:BC$500,'7.  Persistence Report'!$D$27:$D$500,$B464,'7.  Persistence Report'!$C$27:$C$500,"&lt;&gt;Pre-2011 Programs Completed in 2011",'7.  Persistence Report'!$J$27:$J$500,"&lt;&gt;Adjustment",'7.  Persistence Report'!$H$27:$H$500,"2014")</f>
        <v>0</v>
      </c>
      <c r="N464" s="295">
        <v>12</v>
      </c>
      <c r="O464" s="295">
        <f>SUMIFS('7.  Persistence Report'!O$27:O$500,'7.  Persistence Report'!$D$27:$D$500,$B464,'7.  Persistence Report'!$C$27:$C$500,"&lt;&gt;Pre-2011 Programs Completed in 2011",'7.  Persistence Report'!$J$27:$J$500,"&lt;&gt;Adjustment",'7.  Persistence Report'!$H$27:$H$500,"2014")</f>
        <v>0</v>
      </c>
      <c r="P464" s="295">
        <f>SUMIFS('7.  Persistence Report'!P$27:P$500,'7.  Persistence Report'!$D$27:$D$500,$B464,'7.  Persistence Report'!$C$27:$C$500,"&lt;&gt;Pre-2011 Programs Completed in 2011",'7.  Persistence Report'!$J$27:$J$500,"&lt;&gt;Adjustment",'7.  Persistence Report'!$H$27:$H$500,"2014")</f>
        <v>0</v>
      </c>
      <c r="Q464" s="295">
        <f>SUMIFS('7.  Persistence Report'!Q$27:Q$500,'7.  Persistence Report'!$D$27:$D$500,$B464,'7.  Persistence Report'!$C$27:$C$500,"&lt;&gt;Pre-2011 Programs Completed in 2011",'7.  Persistence Report'!$J$27:$J$500,"&lt;&gt;Adjustment",'7.  Persistence Report'!$H$27:$H$500,"2014")</f>
        <v>0</v>
      </c>
      <c r="R464" s="295">
        <f>SUMIFS('7.  Persistence Report'!R$27:R$500,'7.  Persistence Report'!$D$27:$D$500,$B464,'7.  Persistence Report'!$C$27:$C$500,"&lt;&gt;Pre-2011 Programs Completed in 2011",'7.  Persistence Report'!$J$27:$J$500,"&lt;&gt;Adjustment",'7.  Persistence Report'!$H$27:$H$500,"2014")</f>
        <v>0</v>
      </c>
      <c r="S464" s="295">
        <f>SUMIFS('7.  Persistence Report'!S$27:S$500,'7.  Persistence Report'!$D$27:$D$500,$B464,'7.  Persistence Report'!$C$27:$C$500,"&lt;&gt;Pre-2011 Programs Completed in 2011",'7.  Persistence Report'!$J$27:$J$500,"&lt;&gt;Adjustment",'7.  Persistence Report'!$H$27:$H$500,"2014")</f>
        <v>0</v>
      </c>
      <c r="T464" s="295">
        <f>SUMIFS('7.  Persistence Report'!T$27:T$500,'7.  Persistence Report'!$D$27:$D$500,$B464,'7.  Persistence Report'!$C$27:$C$500,"&lt;&gt;Pre-2011 Programs Completed in 2011",'7.  Persistence Report'!$J$27:$J$500,"&lt;&gt;Adjustment",'7.  Persistence Report'!$H$27:$H$500,"2014")</f>
        <v>0</v>
      </c>
      <c r="U464" s="295">
        <f>SUMIFS('7.  Persistence Report'!U$27:U$500,'7.  Persistence Report'!$D$27:$D$500,$B464,'7.  Persistence Report'!$C$27:$C$500,"&lt;&gt;Pre-2011 Programs Completed in 2011",'7.  Persistence Report'!$J$27:$J$500,"&lt;&gt;Adjustment",'7.  Persistence Report'!$H$27:$H$500,"2014")</f>
        <v>0</v>
      </c>
      <c r="V464" s="295">
        <f>SUMIFS('7.  Persistence Report'!V$27:V$500,'7.  Persistence Report'!$D$27:$D$500,$B464,'7.  Persistence Report'!$C$27:$C$500,"&lt;&gt;Pre-2011 Programs Completed in 2011",'7.  Persistence Report'!$J$27:$J$500,"&lt;&gt;Adjustment",'7.  Persistence Report'!$H$27:$H$500,"2014")</f>
        <v>0</v>
      </c>
      <c r="W464" s="295">
        <f>SUMIFS('7.  Persistence Report'!W$27:W$500,'7.  Persistence Report'!$D$27:$D$500,$B464,'7.  Persistence Report'!$C$27:$C$500,"&lt;&gt;Pre-2011 Programs Completed in 2011",'7.  Persistence Report'!$J$27:$J$500,"&lt;&gt;Adjustment",'7.  Persistence Report'!$H$27:$H$500,"2014")</f>
        <v>0</v>
      </c>
      <c r="X464" s="295">
        <f>SUMIFS('7.  Persistence Report'!X$27:X$500,'7.  Persistence Report'!$D$27:$D$500,$B464,'7.  Persistence Report'!$C$27:$C$500,"&lt;&gt;Pre-2011 Programs Completed in 2011",'7.  Persistence Report'!$J$27:$J$500,"&lt;&gt;Adjustment",'7.  Persistence Report'!$H$27:$H$500,"2014")</f>
        <v>0</v>
      </c>
      <c r="Y464" s="469">
        <f>+Y335</f>
        <v>0</v>
      </c>
      <c r="Z464" s="469">
        <f t="shared" ref="Z464:AA464" si="216">+Z335</f>
        <v>0</v>
      </c>
      <c r="AA464" s="469">
        <f t="shared" si="216"/>
        <v>1</v>
      </c>
      <c r="AB464" s="415"/>
      <c r="AC464" s="415"/>
      <c r="AD464" s="415"/>
      <c r="AE464" s="415"/>
      <c r="AF464" s="415"/>
      <c r="AG464" s="415"/>
      <c r="AH464" s="415"/>
      <c r="AI464" s="415"/>
      <c r="AJ464" s="415"/>
      <c r="AK464" s="415"/>
      <c r="AL464" s="415"/>
      <c r="AM464" s="296">
        <f>SUM(Y464:AL464)</f>
        <v>1</v>
      </c>
    </row>
    <row r="465" spans="1:39" ht="15.5" outlineLevel="1">
      <c r="B465" s="294" t="s">
        <v>259</v>
      </c>
      <c r="C465" s="291" t="s">
        <v>163</v>
      </c>
      <c r="D465" s="295">
        <f>SUMIFS('7.  Persistence Report'!AT$27:AT$500,'7.  Persistence Report'!$D$27:$D$500,$B464,'7.  Persistence Report'!$C$27:$C$500,"&lt;&gt;Pre-2011 Programs Completed in 2011",'7.  Persistence Report'!$J$27:$J$500,"Adjustment",'7.  Persistence Report'!$H$27:$H$500,"2014")</f>
        <v>0</v>
      </c>
      <c r="E465" s="295">
        <f>SUMIFS('7.  Persistence Report'!AU$27:AU$500,'7.  Persistence Report'!$D$27:$D$500,$B464,'7.  Persistence Report'!$C$27:$C$500,"&lt;&gt;Pre-2011 Programs Completed in 2011",'7.  Persistence Report'!$J$27:$J$500,"Adjustment",'7.  Persistence Report'!$H$27:$H$500,"2014")</f>
        <v>0</v>
      </c>
      <c r="F465" s="295">
        <f>SUMIFS('7.  Persistence Report'!AV$27:AV$500,'7.  Persistence Report'!$D$27:$D$500,$B464,'7.  Persistence Report'!$C$27:$C$500,"&lt;&gt;Pre-2011 Programs Completed in 2011",'7.  Persistence Report'!$J$27:$J$500,"Adjustment",'7.  Persistence Report'!$H$27:$H$500,"2014")</f>
        <v>0</v>
      </c>
      <c r="G465" s="295">
        <f>SUMIFS('7.  Persistence Report'!AW$27:AW$500,'7.  Persistence Report'!$D$27:$D$500,$B464,'7.  Persistence Report'!$C$27:$C$500,"&lt;&gt;Pre-2011 Programs Completed in 2011",'7.  Persistence Report'!$J$27:$J$500,"Adjustment",'7.  Persistence Report'!$H$27:$H$500,"2014")</f>
        <v>0</v>
      </c>
      <c r="H465" s="295">
        <f>SUMIFS('7.  Persistence Report'!AX$27:AX$500,'7.  Persistence Report'!$D$27:$D$500,$B464,'7.  Persistence Report'!$C$27:$C$500,"&lt;&gt;Pre-2011 Programs Completed in 2011",'7.  Persistence Report'!$J$27:$J$500,"Adjustment",'7.  Persistence Report'!$H$27:$H$500,"2014")</f>
        <v>0</v>
      </c>
      <c r="I465" s="295">
        <f>SUMIFS('7.  Persistence Report'!AY$27:AY$500,'7.  Persistence Report'!$D$27:$D$500,$B464,'7.  Persistence Report'!$C$27:$C$500,"&lt;&gt;Pre-2011 Programs Completed in 2011",'7.  Persistence Report'!$J$27:$J$500,"Adjustment",'7.  Persistence Report'!$H$27:$H$500,"2014")</f>
        <v>0</v>
      </c>
      <c r="J465" s="295">
        <f>SUMIFS('7.  Persistence Report'!AZ$27:AZ$500,'7.  Persistence Report'!$D$27:$D$500,$B464,'7.  Persistence Report'!$C$27:$C$500,"&lt;&gt;Pre-2011 Programs Completed in 2011",'7.  Persistence Report'!$J$27:$J$500,"Adjustment",'7.  Persistence Report'!$H$27:$H$500,"2014")</f>
        <v>0</v>
      </c>
      <c r="K465" s="295">
        <f>SUMIFS('7.  Persistence Report'!BA$27:BA$500,'7.  Persistence Report'!$D$27:$D$500,$B464,'7.  Persistence Report'!$C$27:$C$500,"&lt;&gt;Pre-2011 Programs Completed in 2011",'7.  Persistence Report'!$J$27:$J$500,"Adjustment",'7.  Persistence Report'!$H$27:$H$500,"2014")</f>
        <v>0</v>
      </c>
      <c r="L465" s="295">
        <f>SUMIFS('7.  Persistence Report'!BB$27:BB$500,'7.  Persistence Report'!$D$27:$D$500,$B464,'7.  Persistence Report'!$C$27:$C$500,"&lt;&gt;Pre-2011 Programs Completed in 2011",'7.  Persistence Report'!$J$27:$J$500,"Adjustment",'7.  Persistence Report'!$H$27:$H$500,"2014")</f>
        <v>0</v>
      </c>
      <c r="M465" s="295">
        <f>SUMIFS('7.  Persistence Report'!BC$27:BC$500,'7.  Persistence Report'!$D$27:$D$500,$B464,'7.  Persistence Report'!$C$27:$C$500,"&lt;&gt;Pre-2011 Programs Completed in 2011",'7.  Persistence Report'!$J$27:$J$500,"Adjustment",'7.  Persistence Report'!$H$27:$H$500,"2014")</f>
        <v>0</v>
      </c>
      <c r="N465" s="295">
        <f>N464</f>
        <v>12</v>
      </c>
      <c r="O465" s="295">
        <f>SUMIFS('7.  Persistence Report'!O$27:O$500,'7.  Persistence Report'!$D$27:$D$500,$B464,'7.  Persistence Report'!$C$27:$C$500,"&lt;&gt;Pre-2011 Programs Completed in 2011",'7.  Persistence Report'!$J$27:$J$500,"Adjustment",'7.  Persistence Report'!$H$27:$H$500,"2014")</f>
        <v>0</v>
      </c>
      <c r="P465" s="295">
        <f>SUMIFS('7.  Persistence Report'!P$27:P$500,'7.  Persistence Report'!$D$27:$D$500,$B464,'7.  Persistence Report'!$C$27:$C$500,"&lt;&gt;Pre-2011 Programs Completed in 2011",'7.  Persistence Report'!$J$27:$J$500,"Adjustment",'7.  Persistence Report'!$H$27:$H$500,"2014")</f>
        <v>0</v>
      </c>
      <c r="Q465" s="295">
        <f>SUMIFS('7.  Persistence Report'!Q$27:Q$500,'7.  Persistence Report'!$D$27:$D$500,$B464,'7.  Persistence Report'!$C$27:$C$500,"&lt;&gt;Pre-2011 Programs Completed in 2011",'7.  Persistence Report'!$J$27:$J$500,"Adjustment",'7.  Persistence Report'!$H$27:$H$500,"2014")</f>
        <v>0</v>
      </c>
      <c r="R465" s="295">
        <f>SUMIFS('7.  Persistence Report'!R$27:R$500,'7.  Persistence Report'!$D$27:$D$500,$B464,'7.  Persistence Report'!$C$27:$C$500,"&lt;&gt;Pre-2011 Programs Completed in 2011",'7.  Persistence Report'!$J$27:$J$500,"Adjustment",'7.  Persistence Report'!$H$27:$H$500,"2014")</f>
        <v>0</v>
      </c>
      <c r="S465" s="295">
        <f>SUMIFS('7.  Persistence Report'!S$27:S$500,'7.  Persistence Report'!$D$27:$D$500,$B464,'7.  Persistence Report'!$C$27:$C$500,"&lt;&gt;Pre-2011 Programs Completed in 2011",'7.  Persistence Report'!$J$27:$J$500,"Adjustment",'7.  Persistence Report'!$H$27:$H$500,"2014")</f>
        <v>0</v>
      </c>
      <c r="T465" s="295">
        <f>SUMIFS('7.  Persistence Report'!T$27:T$500,'7.  Persistence Report'!$D$27:$D$500,$B464,'7.  Persistence Report'!$C$27:$C$500,"&lt;&gt;Pre-2011 Programs Completed in 2011",'7.  Persistence Report'!$J$27:$J$500,"Adjustment",'7.  Persistence Report'!$H$27:$H$500,"2014")</f>
        <v>0</v>
      </c>
      <c r="U465" s="295">
        <f>SUMIFS('7.  Persistence Report'!U$27:U$500,'7.  Persistence Report'!$D$27:$D$500,$B464,'7.  Persistence Report'!$C$27:$C$500,"&lt;&gt;Pre-2011 Programs Completed in 2011",'7.  Persistence Report'!$J$27:$J$500,"Adjustment",'7.  Persistence Report'!$H$27:$H$500,"2014")</f>
        <v>0</v>
      </c>
      <c r="V465" s="295">
        <f>SUMIFS('7.  Persistence Report'!V$27:V$500,'7.  Persistence Report'!$D$27:$D$500,$B464,'7.  Persistence Report'!$C$27:$C$500,"&lt;&gt;Pre-2011 Programs Completed in 2011",'7.  Persistence Report'!$J$27:$J$500,"Adjustment",'7.  Persistence Report'!$H$27:$H$500,"2014")</f>
        <v>0</v>
      </c>
      <c r="W465" s="295">
        <f>SUMIFS('7.  Persistence Report'!W$27:W$500,'7.  Persistence Report'!$D$27:$D$500,$B464,'7.  Persistence Report'!$C$27:$C$500,"&lt;&gt;Pre-2011 Programs Completed in 2011",'7.  Persistence Report'!$J$27:$J$500,"Adjustment",'7.  Persistence Report'!$H$27:$H$500,"2014")</f>
        <v>0</v>
      </c>
      <c r="X465" s="295">
        <f>SUMIFS('7.  Persistence Report'!X$27:X$500,'7.  Persistence Report'!$D$27:$D$500,$B464,'7.  Persistence Report'!$C$27:$C$500,"&lt;&gt;Pre-2011 Programs Completed in 2011",'7.  Persistence Report'!$J$27:$J$500,"Adjustment",'7.  Persistence Report'!$H$27:$H$500,"2014")</f>
        <v>0</v>
      </c>
      <c r="Y465" s="411">
        <f>Y464</f>
        <v>0</v>
      </c>
      <c r="Z465" s="411">
        <f>Z464</f>
        <v>0</v>
      </c>
      <c r="AA465" s="411">
        <f t="shared" ref="AA465:AL465" si="217">AA464</f>
        <v>1</v>
      </c>
      <c r="AB465" s="411">
        <f t="shared" si="217"/>
        <v>0</v>
      </c>
      <c r="AC465" s="411">
        <f t="shared" si="217"/>
        <v>0</v>
      </c>
      <c r="AD465" s="411">
        <f t="shared" si="217"/>
        <v>0</v>
      </c>
      <c r="AE465" s="411">
        <f t="shared" si="217"/>
        <v>0</v>
      </c>
      <c r="AF465" s="411">
        <f t="shared" si="217"/>
        <v>0</v>
      </c>
      <c r="AG465" s="411">
        <f t="shared" si="217"/>
        <v>0</v>
      </c>
      <c r="AH465" s="411">
        <f t="shared" si="217"/>
        <v>0</v>
      </c>
      <c r="AI465" s="411">
        <f t="shared" si="217"/>
        <v>0</v>
      </c>
      <c r="AJ465" s="411">
        <f t="shared" si="217"/>
        <v>0</v>
      </c>
      <c r="AK465" s="411">
        <f t="shared" si="217"/>
        <v>0</v>
      </c>
      <c r="AL465" s="411">
        <f t="shared" si="217"/>
        <v>0</v>
      </c>
      <c r="AM465" s="297"/>
    </row>
    <row r="466" spans="1:39" ht="15.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5" outlineLevel="1">
      <c r="A467" s="508">
        <v>20</v>
      </c>
      <c r="B467" s="315" t="s">
        <v>13</v>
      </c>
      <c r="C467" s="291" t="s">
        <v>25</v>
      </c>
      <c r="D467" s="295">
        <f>SUMIFS('7.  Persistence Report'!AT$27:AT$500,'7.  Persistence Report'!$D$27:$D$500,$B467,'7.  Persistence Report'!$C$27:$C$500,"&lt;&gt;Pre-2011 Programs Completed in 2011",'7.  Persistence Report'!$J$27:$J$500,"&lt;&gt;Adjustment",'7.  Persistence Report'!$H$27:$H$500,"2014")</f>
        <v>0</v>
      </c>
      <c r="E467" s="295">
        <f>SUMIFS('7.  Persistence Report'!AU$27:AU$500,'7.  Persistence Report'!$D$27:$D$500,$B467,'7.  Persistence Report'!$C$27:$C$500,"&lt;&gt;Pre-2011 Programs Completed in 2011",'7.  Persistence Report'!$J$27:$J$500,"&lt;&gt;Adjustment",'7.  Persistence Report'!$H$27:$H$500,"2014")</f>
        <v>0</v>
      </c>
      <c r="F467" s="295">
        <f>SUMIFS('7.  Persistence Report'!AV$27:AV$500,'7.  Persistence Report'!$D$27:$D$500,$B467,'7.  Persistence Report'!$C$27:$C$500,"&lt;&gt;Pre-2011 Programs Completed in 2011",'7.  Persistence Report'!$J$27:$J$500,"&lt;&gt;Adjustment",'7.  Persistence Report'!$H$27:$H$500,"2014")</f>
        <v>0</v>
      </c>
      <c r="G467" s="295">
        <f>SUMIFS('7.  Persistence Report'!AW$27:AW$500,'7.  Persistence Report'!$D$27:$D$500,$B467,'7.  Persistence Report'!$C$27:$C$500,"&lt;&gt;Pre-2011 Programs Completed in 2011",'7.  Persistence Report'!$J$27:$J$500,"&lt;&gt;Adjustment",'7.  Persistence Report'!$H$27:$H$500,"2014")</f>
        <v>0</v>
      </c>
      <c r="H467" s="295">
        <f>SUMIFS('7.  Persistence Report'!AX$27:AX$500,'7.  Persistence Report'!$D$27:$D$500,$B467,'7.  Persistence Report'!$C$27:$C$500,"&lt;&gt;Pre-2011 Programs Completed in 2011",'7.  Persistence Report'!$J$27:$J$500,"&lt;&gt;Adjustment",'7.  Persistence Report'!$H$27:$H$500,"2014")</f>
        <v>0</v>
      </c>
      <c r="I467" s="295">
        <f>SUMIFS('7.  Persistence Report'!AY$27:AY$500,'7.  Persistence Report'!$D$27:$D$500,$B467,'7.  Persistence Report'!$C$27:$C$500,"&lt;&gt;Pre-2011 Programs Completed in 2011",'7.  Persistence Report'!$J$27:$J$500,"&lt;&gt;Adjustment",'7.  Persistence Report'!$H$27:$H$500,"2014")</f>
        <v>0</v>
      </c>
      <c r="J467" s="295">
        <f>SUMIFS('7.  Persistence Report'!AZ$27:AZ$500,'7.  Persistence Report'!$D$27:$D$500,$B467,'7.  Persistence Report'!$C$27:$C$500,"&lt;&gt;Pre-2011 Programs Completed in 2011",'7.  Persistence Report'!$J$27:$J$500,"&lt;&gt;Adjustment",'7.  Persistence Report'!$H$27:$H$500,"2014")</f>
        <v>0</v>
      </c>
      <c r="K467" s="295">
        <f>SUMIFS('7.  Persistence Report'!BA$27:BA$500,'7.  Persistence Report'!$D$27:$D$500,$B467,'7.  Persistence Report'!$C$27:$C$500,"&lt;&gt;Pre-2011 Programs Completed in 2011",'7.  Persistence Report'!$J$27:$J$500,"&lt;&gt;Adjustment",'7.  Persistence Report'!$H$27:$H$500,"2014")</f>
        <v>0</v>
      </c>
      <c r="L467" s="295">
        <f>SUMIFS('7.  Persistence Report'!BB$27:BB$500,'7.  Persistence Report'!$D$27:$D$500,$B467,'7.  Persistence Report'!$C$27:$C$500,"&lt;&gt;Pre-2011 Programs Completed in 2011",'7.  Persistence Report'!$J$27:$J$500,"&lt;&gt;Adjustment",'7.  Persistence Report'!$H$27:$H$500,"2014")</f>
        <v>0</v>
      </c>
      <c r="M467" s="295">
        <f>SUMIFS('7.  Persistence Report'!BC$27:BC$500,'7.  Persistence Report'!$D$27:$D$500,$B467,'7.  Persistence Report'!$C$27:$C$500,"&lt;&gt;Pre-2011 Programs Completed in 2011",'7.  Persistence Report'!$J$27:$J$500,"&lt;&gt;Adjustment",'7.  Persistence Report'!$H$27:$H$500,"2014")</f>
        <v>0</v>
      </c>
      <c r="N467" s="295">
        <v>12</v>
      </c>
      <c r="O467" s="295">
        <f>SUMIFS('7.  Persistence Report'!O$27:O$500,'7.  Persistence Report'!$D$27:$D$500,$B467,'7.  Persistence Report'!$C$27:$C$500,"&lt;&gt;Pre-2011 Programs Completed in 2011",'7.  Persistence Report'!$J$27:$J$500,"&lt;&gt;Adjustment",'7.  Persistence Report'!$H$27:$H$500,"2014")</f>
        <v>0</v>
      </c>
      <c r="P467" s="295">
        <f>SUMIFS('7.  Persistence Report'!P$27:P$500,'7.  Persistence Report'!$D$27:$D$500,$B467,'7.  Persistence Report'!$C$27:$C$500,"&lt;&gt;Pre-2011 Programs Completed in 2011",'7.  Persistence Report'!$J$27:$J$500,"&lt;&gt;Adjustment",'7.  Persistence Report'!$H$27:$H$500,"2014")</f>
        <v>0</v>
      </c>
      <c r="Q467" s="295">
        <f>SUMIFS('7.  Persistence Report'!Q$27:Q$500,'7.  Persistence Report'!$D$27:$D$500,$B467,'7.  Persistence Report'!$C$27:$C$500,"&lt;&gt;Pre-2011 Programs Completed in 2011",'7.  Persistence Report'!$J$27:$J$500,"&lt;&gt;Adjustment",'7.  Persistence Report'!$H$27:$H$500,"2014")</f>
        <v>0</v>
      </c>
      <c r="R467" s="295">
        <f>SUMIFS('7.  Persistence Report'!R$27:R$500,'7.  Persistence Report'!$D$27:$D$500,$B467,'7.  Persistence Report'!$C$27:$C$500,"&lt;&gt;Pre-2011 Programs Completed in 2011",'7.  Persistence Report'!$J$27:$J$500,"&lt;&gt;Adjustment",'7.  Persistence Report'!$H$27:$H$500,"2014")</f>
        <v>0</v>
      </c>
      <c r="S467" s="295">
        <f>SUMIFS('7.  Persistence Report'!S$27:S$500,'7.  Persistence Report'!$D$27:$D$500,$B467,'7.  Persistence Report'!$C$27:$C$500,"&lt;&gt;Pre-2011 Programs Completed in 2011",'7.  Persistence Report'!$J$27:$J$500,"&lt;&gt;Adjustment",'7.  Persistence Report'!$H$27:$H$500,"2014")</f>
        <v>0</v>
      </c>
      <c r="T467" s="295">
        <f>SUMIFS('7.  Persistence Report'!T$27:T$500,'7.  Persistence Report'!$D$27:$D$500,$B467,'7.  Persistence Report'!$C$27:$C$500,"&lt;&gt;Pre-2011 Programs Completed in 2011",'7.  Persistence Report'!$J$27:$J$500,"&lt;&gt;Adjustment",'7.  Persistence Report'!$H$27:$H$500,"2014")</f>
        <v>0</v>
      </c>
      <c r="U467" s="295">
        <f>SUMIFS('7.  Persistence Report'!U$27:U$500,'7.  Persistence Report'!$D$27:$D$500,$B467,'7.  Persistence Report'!$C$27:$C$500,"&lt;&gt;Pre-2011 Programs Completed in 2011",'7.  Persistence Report'!$J$27:$J$500,"&lt;&gt;Adjustment",'7.  Persistence Report'!$H$27:$H$500,"2014")</f>
        <v>0</v>
      </c>
      <c r="V467" s="295">
        <f>SUMIFS('7.  Persistence Report'!V$27:V$500,'7.  Persistence Report'!$D$27:$D$500,$B467,'7.  Persistence Report'!$C$27:$C$500,"&lt;&gt;Pre-2011 Programs Completed in 2011",'7.  Persistence Report'!$J$27:$J$500,"&lt;&gt;Adjustment",'7.  Persistence Report'!$H$27:$H$500,"2014")</f>
        <v>0</v>
      </c>
      <c r="W467" s="295">
        <f>SUMIFS('7.  Persistence Report'!W$27:W$500,'7.  Persistence Report'!$D$27:$D$500,$B467,'7.  Persistence Report'!$C$27:$C$500,"&lt;&gt;Pre-2011 Programs Completed in 2011",'7.  Persistence Report'!$J$27:$J$500,"&lt;&gt;Adjustment",'7.  Persistence Report'!$H$27:$H$500,"2014")</f>
        <v>0</v>
      </c>
      <c r="X467" s="295">
        <f>SUMIFS('7.  Persistence Report'!X$27:X$500,'7.  Persistence Report'!$D$27:$D$500,$B467,'7.  Persistence Report'!$C$27:$C$500,"&lt;&gt;Pre-2011 Programs Completed in 2011",'7.  Persistence Report'!$J$27:$J$500,"&lt;&gt;Adjustment",'7.  Persistence Report'!$H$27:$H$500,"2014")</f>
        <v>0</v>
      </c>
      <c r="Y467" s="469">
        <f>+Y338</f>
        <v>0</v>
      </c>
      <c r="Z467" s="469">
        <f t="shared" ref="Z467:AA467" si="218">+Z338</f>
        <v>0</v>
      </c>
      <c r="AA467" s="469">
        <f t="shared" si="218"/>
        <v>1</v>
      </c>
      <c r="AB467" s="415"/>
      <c r="AC467" s="415"/>
      <c r="AD467" s="415"/>
      <c r="AE467" s="415"/>
      <c r="AF467" s="415"/>
      <c r="AG467" s="415"/>
      <c r="AH467" s="415"/>
      <c r="AI467" s="415"/>
      <c r="AJ467" s="415"/>
      <c r="AK467" s="415"/>
      <c r="AL467" s="415"/>
      <c r="AM467" s="296">
        <f>SUM(Y467:AL467)</f>
        <v>1</v>
      </c>
    </row>
    <row r="468" spans="1:39" ht="15.5" outlineLevel="1">
      <c r="B468" s="294" t="s">
        <v>259</v>
      </c>
      <c r="C468" s="291" t="s">
        <v>163</v>
      </c>
      <c r="D468" s="295">
        <f>SUMIFS('7.  Persistence Report'!AT$27:AT$500,'7.  Persistence Report'!$D$27:$D$500,$B467,'7.  Persistence Report'!$C$27:$C$500,"&lt;&gt;Pre-2011 Programs Completed in 2011",'7.  Persistence Report'!$J$27:$J$500,"Adjustment",'7.  Persistence Report'!$H$27:$H$500,"2014")</f>
        <v>0</v>
      </c>
      <c r="E468" s="295">
        <f>SUMIFS('7.  Persistence Report'!AU$27:AU$500,'7.  Persistence Report'!$D$27:$D$500,$B467,'7.  Persistence Report'!$C$27:$C$500,"&lt;&gt;Pre-2011 Programs Completed in 2011",'7.  Persistence Report'!$J$27:$J$500,"Adjustment",'7.  Persistence Report'!$H$27:$H$500,"2014")</f>
        <v>0</v>
      </c>
      <c r="F468" s="295">
        <f>SUMIFS('7.  Persistence Report'!AV$27:AV$500,'7.  Persistence Report'!$D$27:$D$500,$B467,'7.  Persistence Report'!$C$27:$C$500,"&lt;&gt;Pre-2011 Programs Completed in 2011",'7.  Persistence Report'!$J$27:$J$500,"Adjustment",'7.  Persistence Report'!$H$27:$H$500,"2014")</f>
        <v>0</v>
      </c>
      <c r="G468" s="295">
        <f>SUMIFS('7.  Persistence Report'!AW$27:AW$500,'7.  Persistence Report'!$D$27:$D$500,$B467,'7.  Persistence Report'!$C$27:$C$500,"&lt;&gt;Pre-2011 Programs Completed in 2011",'7.  Persistence Report'!$J$27:$J$500,"Adjustment",'7.  Persistence Report'!$H$27:$H$500,"2014")</f>
        <v>0</v>
      </c>
      <c r="H468" s="295">
        <f>SUMIFS('7.  Persistence Report'!AX$27:AX$500,'7.  Persistence Report'!$D$27:$D$500,$B467,'7.  Persistence Report'!$C$27:$C$500,"&lt;&gt;Pre-2011 Programs Completed in 2011",'7.  Persistence Report'!$J$27:$J$500,"Adjustment",'7.  Persistence Report'!$H$27:$H$500,"2014")</f>
        <v>0</v>
      </c>
      <c r="I468" s="295">
        <f>SUMIFS('7.  Persistence Report'!AY$27:AY$500,'7.  Persistence Report'!$D$27:$D$500,$B467,'7.  Persistence Report'!$C$27:$C$500,"&lt;&gt;Pre-2011 Programs Completed in 2011",'7.  Persistence Report'!$J$27:$J$500,"Adjustment",'7.  Persistence Report'!$H$27:$H$500,"2014")</f>
        <v>0</v>
      </c>
      <c r="J468" s="295">
        <f>SUMIFS('7.  Persistence Report'!AZ$27:AZ$500,'7.  Persistence Report'!$D$27:$D$500,$B467,'7.  Persistence Report'!$C$27:$C$500,"&lt;&gt;Pre-2011 Programs Completed in 2011",'7.  Persistence Report'!$J$27:$J$500,"Adjustment",'7.  Persistence Report'!$H$27:$H$500,"2014")</f>
        <v>0</v>
      </c>
      <c r="K468" s="295">
        <f>SUMIFS('7.  Persistence Report'!BA$27:BA$500,'7.  Persistence Report'!$D$27:$D$500,$B467,'7.  Persistence Report'!$C$27:$C$500,"&lt;&gt;Pre-2011 Programs Completed in 2011",'7.  Persistence Report'!$J$27:$J$500,"Adjustment",'7.  Persistence Report'!$H$27:$H$500,"2014")</f>
        <v>0</v>
      </c>
      <c r="L468" s="295">
        <f>SUMIFS('7.  Persistence Report'!BB$27:BB$500,'7.  Persistence Report'!$D$27:$D$500,$B467,'7.  Persistence Report'!$C$27:$C$500,"&lt;&gt;Pre-2011 Programs Completed in 2011",'7.  Persistence Report'!$J$27:$J$500,"Adjustment",'7.  Persistence Report'!$H$27:$H$500,"2014")</f>
        <v>0</v>
      </c>
      <c r="M468" s="295">
        <f>SUMIFS('7.  Persistence Report'!BC$27:BC$500,'7.  Persistence Report'!$D$27:$D$500,$B467,'7.  Persistence Report'!$C$27:$C$500,"&lt;&gt;Pre-2011 Programs Completed in 2011",'7.  Persistence Report'!$J$27:$J$500,"Adjustment",'7.  Persistence Report'!$H$27:$H$500,"2014")</f>
        <v>0</v>
      </c>
      <c r="N468" s="295">
        <f>N467</f>
        <v>12</v>
      </c>
      <c r="O468" s="295">
        <f>SUMIFS('7.  Persistence Report'!O$27:O$500,'7.  Persistence Report'!$D$27:$D$500,$B467,'7.  Persistence Report'!$C$27:$C$500,"&lt;&gt;Pre-2011 Programs Completed in 2011",'7.  Persistence Report'!$J$27:$J$500,"Adjustment",'7.  Persistence Report'!$H$27:$H$500,"2014")</f>
        <v>0</v>
      </c>
      <c r="P468" s="295">
        <f>SUMIFS('7.  Persistence Report'!P$27:P$500,'7.  Persistence Report'!$D$27:$D$500,$B467,'7.  Persistence Report'!$C$27:$C$500,"&lt;&gt;Pre-2011 Programs Completed in 2011",'7.  Persistence Report'!$J$27:$J$500,"Adjustment",'7.  Persistence Report'!$H$27:$H$500,"2014")</f>
        <v>0</v>
      </c>
      <c r="Q468" s="295">
        <f>SUMIFS('7.  Persistence Report'!Q$27:Q$500,'7.  Persistence Report'!$D$27:$D$500,$B467,'7.  Persistence Report'!$C$27:$C$500,"&lt;&gt;Pre-2011 Programs Completed in 2011",'7.  Persistence Report'!$J$27:$J$500,"Adjustment",'7.  Persistence Report'!$H$27:$H$500,"2014")</f>
        <v>0</v>
      </c>
      <c r="R468" s="295">
        <f>SUMIFS('7.  Persistence Report'!R$27:R$500,'7.  Persistence Report'!$D$27:$D$500,$B467,'7.  Persistence Report'!$C$27:$C$500,"&lt;&gt;Pre-2011 Programs Completed in 2011",'7.  Persistence Report'!$J$27:$J$500,"Adjustment",'7.  Persistence Report'!$H$27:$H$500,"2014")</f>
        <v>0</v>
      </c>
      <c r="S468" s="295">
        <f>SUMIFS('7.  Persistence Report'!S$27:S$500,'7.  Persistence Report'!$D$27:$D$500,$B467,'7.  Persistence Report'!$C$27:$C$500,"&lt;&gt;Pre-2011 Programs Completed in 2011",'7.  Persistence Report'!$J$27:$J$500,"Adjustment",'7.  Persistence Report'!$H$27:$H$500,"2014")</f>
        <v>0</v>
      </c>
      <c r="T468" s="295">
        <f>SUMIFS('7.  Persistence Report'!T$27:T$500,'7.  Persistence Report'!$D$27:$D$500,$B467,'7.  Persistence Report'!$C$27:$C$500,"&lt;&gt;Pre-2011 Programs Completed in 2011",'7.  Persistence Report'!$J$27:$J$500,"Adjustment",'7.  Persistence Report'!$H$27:$H$500,"2014")</f>
        <v>0</v>
      </c>
      <c r="U468" s="295">
        <f>SUMIFS('7.  Persistence Report'!U$27:U$500,'7.  Persistence Report'!$D$27:$D$500,$B467,'7.  Persistence Report'!$C$27:$C$500,"&lt;&gt;Pre-2011 Programs Completed in 2011",'7.  Persistence Report'!$J$27:$J$500,"Adjustment",'7.  Persistence Report'!$H$27:$H$500,"2014")</f>
        <v>0</v>
      </c>
      <c r="V468" s="295">
        <f>SUMIFS('7.  Persistence Report'!V$27:V$500,'7.  Persistence Report'!$D$27:$D$500,$B467,'7.  Persistence Report'!$C$27:$C$500,"&lt;&gt;Pre-2011 Programs Completed in 2011",'7.  Persistence Report'!$J$27:$J$500,"Adjustment",'7.  Persistence Report'!$H$27:$H$500,"2014")</f>
        <v>0</v>
      </c>
      <c r="W468" s="295">
        <f>SUMIFS('7.  Persistence Report'!W$27:W$500,'7.  Persistence Report'!$D$27:$D$500,$B467,'7.  Persistence Report'!$C$27:$C$500,"&lt;&gt;Pre-2011 Programs Completed in 2011",'7.  Persistence Report'!$J$27:$J$500,"Adjustment",'7.  Persistence Report'!$H$27:$H$500,"2014")</f>
        <v>0</v>
      </c>
      <c r="X468" s="295">
        <f>SUMIFS('7.  Persistence Report'!X$27:X$500,'7.  Persistence Report'!$D$27:$D$500,$B467,'7.  Persistence Report'!$C$27:$C$500,"&lt;&gt;Pre-2011 Programs Completed in 2011",'7.  Persistence Report'!$J$27:$J$500,"Adjustment",'7.  Persistence Report'!$H$27:$H$500,"2014")</f>
        <v>0</v>
      </c>
      <c r="Y468" s="411">
        <f>Y467</f>
        <v>0</v>
      </c>
      <c r="Z468" s="411">
        <f>Z467</f>
        <v>0</v>
      </c>
      <c r="AA468" s="411">
        <f t="shared" ref="AA468:AL468" si="219">AA467</f>
        <v>1</v>
      </c>
      <c r="AB468" s="411">
        <f t="shared" si="219"/>
        <v>0</v>
      </c>
      <c r="AC468" s="411">
        <f t="shared" si="219"/>
        <v>0</v>
      </c>
      <c r="AD468" s="411">
        <f t="shared" si="219"/>
        <v>0</v>
      </c>
      <c r="AE468" s="411">
        <f t="shared" si="219"/>
        <v>0</v>
      </c>
      <c r="AF468" s="411">
        <f t="shared" si="219"/>
        <v>0</v>
      </c>
      <c r="AG468" s="411">
        <f t="shared" si="219"/>
        <v>0</v>
      </c>
      <c r="AH468" s="411">
        <f t="shared" si="219"/>
        <v>0</v>
      </c>
      <c r="AI468" s="411">
        <f t="shared" si="219"/>
        <v>0</v>
      </c>
      <c r="AJ468" s="411">
        <f t="shared" si="219"/>
        <v>0</v>
      </c>
      <c r="AK468" s="411">
        <f t="shared" si="219"/>
        <v>0</v>
      </c>
      <c r="AL468" s="411">
        <f t="shared" si="219"/>
        <v>0</v>
      </c>
      <c r="AM468" s="306"/>
    </row>
    <row r="469" spans="1:39" ht="15.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5" outlineLevel="1">
      <c r="A470" s="508">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69">
        <f>+Y341</f>
        <v>0</v>
      </c>
      <c r="Z470" s="469">
        <f t="shared" ref="Z470:AA470" si="220">+Z341</f>
        <v>0</v>
      </c>
      <c r="AA470" s="469">
        <f t="shared" si="220"/>
        <v>1</v>
      </c>
      <c r="AB470" s="415"/>
      <c r="AC470" s="415"/>
      <c r="AD470" s="415"/>
      <c r="AE470" s="415"/>
      <c r="AF470" s="415"/>
      <c r="AG470" s="415"/>
      <c r="AH470" s="415"/>
      <c r="AI470" s="415"/>
      <c r="AJ470" s="415"/>
      <c r="AK470" s="415"/>
      <c r="AL470" s="415"/>
      <c r="AM470" s="296">
        <f>SUM(Y470:AL470)</f>
        <v>1</v>
      </c>
    </row>
    <row r="471" spans="1:39" ht="15.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221">AA470</f>
        <v>1</v>
      </c>
      <c r="AB471" s="411">
        <f t="shared" si="221"/>
        <v>0</v>
      </c>
      <c r="AC471" s="411">
        <f t="shared" si="221"/>
        <v>0</v>
      </c>
      <c r="AD471" s="411">
        <f t="shared" si="221"/>
        <v>0</v>
      </c>
      <c r="AE471" s="411">
        <f t="shared" si="221"/>
        <v>0</v>
      </c>
      <c r="AF471" s="411">
        <f t="shared" si="221"/>
        <v>0</v>
      </c>
      <c r="AG471" s="411">
        <f t="shared" si="221"/>
        <v>0</v>
      </c>
      <c r="AH471" s="411">
        <f t="shared" si="221"/>
        <v>0</v>
      </c>
      <c r="AI471" s="411">
        <f t="shared" si="221"/>
        <v>0</v>
      </c>
      <c r="AJ471" s="411">
        <f t="shared" si="221"/>
        <v>0</v>
      </c>
      <c r="AK471" s="411">
        <f t="shared" si="221"/>
        <v>0</v>
      </c>
      <c r="AL471" s="411">
        <f t="shared" si="221"/>
        <v>0</v>
      </c>
      <c r="AM471" s="297"/>
    </row>
    <row r="472" spans="1:39" ht="15.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5" outlineLevel="1">
      <c r="A473" s="508">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69">
        <f>+Y344</f>
        <v>0</v>
      </c>
      <c r="Z473" s="469">
        <f t="shared" ref="Z473:AA473" si="222">+Z344</f>
        <v>0</v>
      </c>
      <c r="AA473" s="469">
        <f t="shared" si="222"/>
        <v>1</v>
      </c>
      <c r="AB473" s="415"/>
      <c r="AC473" s="415"/>
      <c r="AD473" s="415"/>
      <c r="AE473" s="415"/>
      <c r="AF473" s="415"/>
      <c r="AG473" s="415"/>
      <c r="AH473" s="415"/>
      <c r="AI473" s="415"/>
      <c r="AJ473" s="415"/>
      <c r="AK473" s="415"/>
      <c r="AL473" s="415"/>
      <c r="AM473" s="296">
        <f>SUM(Y473:AL473)</f>
        <v>1</v>
      </c>
    </row>
    <row r="474" spans="1:39" ht="15.5" outlineLevel="1">
      <c r="B474" s="294" t="s">
        <v>259</v>
      </c>
      <c r="C474" s="291" t="s">
        <v>163</v>
      </c>
      <c r="D474" s="295"/>
      <c r="E474" s="295"/>
      <c r="F474" s="295"/>
      <c r="G474" s="295"/>
      <c r="H474" s="295"/>
      <c r="I474" s="295"/>
      <c r="J474" s="295"/>
      <c r="K474" s="295"/>
      <c r="L474" s="295"/>
      <c r="M474" s="295"/>
      <c r="N474" s="467"/>
      <c r="O474" s="295"/>
      <c r="P474" s="295"/>
      <c r="Q474" s="295"/>
      <c r="R474" s="295"/>
      <c r="S474" s="295"/>
      <c r="T474" s="295"/>
      <c r="U474" s="295"/>
      <c r="V474" s="295"/>
      <c r="W474" s="295"/>
      <c r="X474" s="295"/>
      <c r="Y474" s="411">
        <f>Y473</f>
        <v>0</v>
      </c>
      <c r="Z474" s="411">
        <f>Z473</f>
        <v>0</v>
      </c>
      <c r="AA474" s="411">
        <f t="shared" ref="AA474:AL474" si="223">AA473</f>
        <v>1</v>
      </c>
      <c r="AB474" s="411">
        <f t="shared" si="223"/>
        <v>0</v>
      </c>
      <c r="AC474" s="411">
        <f t="shared" si="223"/>
        <v>0</v>
      </c>
      <c r="AD474" s="411">
        <f t="shared" si="223"/>
        <v>0</v>
      </c>
      <c r="AE474" s="411">
        <f t="shared" si="223"/>
        <v>0</v>
      </c>
      <c r="AF474" s="411">
        <f t="shared" si="223"/>
        <v>0</v>
      </c>
      <c r="AG474" s="411">
        <f t="shared" si="223"/>
        <v>0</v>
      </c>
      <c r="AH474" s="411">
        <f t="shared" si="223"/>
        <v>0</v>
      </c>
      <c r="AI474" s="411">
        <f t="shared" si="223"/>
        <v>0</v>
      </c>
      <c r="AJ474" s="411">
        <f t="shared" si="223"/>
        <v>0</v>
      </c>
      <c r="AK474" s="411">
        <f t="shared" si="223"/>
        <v>0</v>
      </c>
      <c r="AL474" s="411">
        <f t="shared" si="223"/>
        <v>0</v>
      </c>
      <c r="AM474" s="306"/>
    </row>
    <row r="475" spans="1:39" ht="15.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5" outlineLevel="1">
      <c r="A476" s="509"/>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5" outlineLevel="1">
      <c r="A477" s="508">
        <v>23</v>
      </c>
      <c r="B477" s="315" t="s">
        <v>14</v>
      </c>
      <c r="C477" s="291" t="s">
        <v>25</v>
      </c>
      <c r="D477" s="295">
        <f>SUMIFS('7.  Persistence Report'!AT$27:AT$500,'7.  Persistence Report'!$D$27:$D$500,$B477,'7.  Persistence Report'!$C$27:$C$500,"&lt;&gt;Pre-2011 Programs Completed in 2011",'7.  Persistence Report'!$J$27:$J$500,"&lt;&gt;Adjustment",'7.  Persistence Report'!$H$27:$H$500,"2014")</f>
        <v>388673.15639999998</v>
      </c>
      <c r="E477" s="295">
        <f>SUMIFS('7.  Persistence Report'!AU$27:AU$500,'7.  Persistence Report'!$D$27:$D$500,$B477,'7.  Persistence Report'!$C$27:$C$500,"&lt;&gt;Pre-2011 Programs Completed in 2011",'7.  Persistence Report'!$J$27:$J$500,"&lt;&gt;Adjustment",'7.  Persistence Report'!$H$27:$H$500,"2014")</f>
        <v>388396.8346</v>
      </c>
      <c r="F477" s="295">
        <f>SUMIFS('7.  Persistence Report'!AV$27:AV$500,'7.  Persistence Report'!$D$27:$D$500,$B477,'7.  Persistence Report'!$C$27:$C$500,"&lt;&gt;Pre-2011 Programs Completed in 2011",'7.  Persistence Report'!$J$27:$J$500,"&lt;&gt;Adjustment",'7.  Persistence Report'!$H$27:$H$500,"2014")</f>
        <v>340941.73469999997</v>
      </c>
      <c r="G477" s="295">
        <f>SUMIFS('7.  Persistence Report'!AW$27:AW$500,'7.  Persistence Report'!$D$27:$D$500,$B477,'7.  Persistence Report'!$C$27:$C$500,"&lt;&gt;Pre-2011 Programs Completed in 2011",'7.  Persistence Report'!$J$27:$J$500,"&lt;&gt;Adjustment",'7.  Persistence Report'!$H$27:$H$500,"2014")</f>
        <v>318005.98499999999</v>
      </c>
      <c r="H477" s="295">
        <f>SUMIFS('7.  Persistence Report'!AX$27:AX$500,'7.  Persistence Report'!$D$27:$D$500,$B477,'7.  Persistence Report'!$C$27:$C$500,"&lt;&gt;Pre-2011 Programs Completed in 2011",'7.  Persistence Report'!$J$27:$J$500,"&lt;&gt;Adjustment",'7.  Persistence Report'!$H$27:$H$500,"2014")</f>
        <v>295100.6643</v>
      </c>
      <c r="I477" s="295">
        <f>SUMIFS('7.  Persistence Report'!AY$27:AY$500,'7.  Persistence Report'!$D$27:$D$500,$B477,'7.  Persistence Report'!$C$27:$C$500,"&lt;&gt;Pre-2011 Programs Completed in 2011",'7.  Persistence Report'!$J$27:$J$500,"&lt;&gt;Adjustment",'7.  Persistence Report'!$H$27:$H$500,"2014")</f>
        <v>295100.6643</v>
      </c>
      <c r="J477" s="295">
        <f>SUMIFS('7.  Persistence Report'!AZ$27:AZ$500,'7.  Persistence Report'!$D$27:$D$500,$B477,'7.  Persistence Report'!$C$27:$C$500,"&lt;&gt;Pre-2011 Programs Completed in 2011",'7.  Persistence Report'!$J$27:$J$500,"&lt;&gt;Adjustment",'7.  Persistence Report'!$H$27:$H$500,"2014")</f>
        <v>292252.93199999997</v>
      </c>
      <c r="K477" s="295">
        <f>SUMIFS('7.  Persistence Report'!BA$27:BA$500,'7.  Persistence Report'!$D$27:$D$500,$B477,'7.  Persistence Report'!$C$27:$C$500,"&lt;&gt;Pre-2011 Programs Completed in 2011",'7.  Persistence Report'!$J$27:$J$500,"&lt;&gt;Adjustment",'7.  Persistence Report'!$H$27:$H$500,"2014")</f>
        <v>292148.66080000001</v>
      </c>
      <c r="L477" s="295">
        <f>SUMIFS('7.  Persistence Report'!BB$27:BB$500,'7.  Persistence Report'!$D$27:$D$500,$B477,'7.  Persistence Report'!$C$27:$C$500,"&lt;&gt;Pre-2011 Programs Completed in 2011",'7.  Persistence Report'!$J$27:$J$500,"&lt;&gt;Adjustment",'7.  Persistence Report'!$H$27:$H$500,"2014")</f>
        <v>123602.4047</v>
      </c>
      <c r="M477" s="295">
        <f>SUMIFS('7.  Persistence Report'!BC$27:BC$500,'7.  Persistence Report'!$D$27:$D$500,$B477,'7.  Persistence Report'!$C$27:$C$500,"&lt;&gt;Pre-2011 Programs Completed in 2011",'7.  Persistence Report'!$J$27:$J$500,"&lt;&gt;Adjustment",'7.  Persistence Report'!$H$27:$H$500,"2014")</f>
        <v>122684.4047</v>
      </c>
      <c r="N477" s="291"/>
      <c r="O477" s="295">
        <f>SUMIFS('7.  Persistence Report'!O$27:O$500,'7.  Persistence Report'!$D$27:$D$500,$B477,'7.  Persistence Report'!$C$27:$C$500,"&lt;&gt;Pre-2011 Programs Completed in 2011",'7.  Persistence Report'!$J$27:$J$500,"&lt;&gt;Adjustment",'7.  Persistence Report'!$H$27:$H$500,"2014")</f>
        <v>29.865200349999999</v>
      </c>
      <c r="P477" s="295">
        <f>SUMIFS('7.  Persistence Report'!P$27:P$500,'7.  Persistence Report'!$D$27:$D$500,$B477,'7.  Persistence Report'!$C$27:$C$500,"&lt;&gt;Pre-2011 Programs Completed in 2011",'7.  Persistence Report'!$J$27:$J$500,"&lt;&gt;Adjustment",'7.  Persistence Report'!$H$27:$H$500,"2014")</f>
        <v>29.850974300000001</v>
      </c>
      <c r="Q477" s="295">
        <f>SUMIFS('7.  Persistence Report'!Q$27:Q$500,'7.  Persistence Report'!$D$27:$D$500,$B477,'7.  Persistence Report'!$C$27:$C$500,"&lt;&gt;Pre-2011 Programs Completed in 2011",'7.  Persistence Report'!$J$27:$J$500,"&lt;&gt;Adjustment",'7.  Persistence Report'!$H$27:$H$500,"2014")</f>
        <v>27.37639969</v>
      </c>
      <c r="R477" s="295">
        <f>SUMIFS('7.  Persistence Report'!R$27:R$500,'7.  Persistence Report'!$D$27:$D$500,$B477,'7.  Persistence Report'!$C$27:$C$500,"&lt;&gt;Pre-2011 Programs Completed in 2011",'7.  Persistence Report'!$J$27:$J$500,"&lt;&gt;Adjustment",'7.  Persistence Report'!$H$27:$H$500,"2014")</f>
        <v>26.179761410000001</v>
      </c>
      <c r="S477" s="295">
        <f>SUMIFS('7.  Persistence Report'!S$27:S$500,'7.  Persistence Report'!$D$27:$D$500,$B477,'7.  Persistence Report'!$C$27:$C$500,"&lt;&gt;Pre-2011 Programs Completed in 2011",'7.  Persistence Report'!$J$27:$J$500,"&lt;&gt;Adjustment",'7.  Persistence Report'!$H$27:$H$500,"2014")</f>
        <v>24.984701340000001</v>
      </c>
      <c r="T477" s="295">
        <f>SUMIFS('7.  Persistence Report'!T$27:T$500,'7.  Persistence Report'!$D$27:$D$500,$B477,'7.  Persistence Report'!$C$27:$C$500,"&lt;&gt;Pre-2011 Programs Completed in 2011",'7.  Persistence Report'!$J$27:$J$500,"&lt;&gt;Adjustment",'7.  Persistence Report'!$H$27:$H$500,"2014")</f>
        <v>24.984701340000001</v>
      </c>
      <c r="U477" s="295">
        <f>SUMIFS('7.  Persistence Report'!U$27:U$500,'7.  Persistence Report'!$D$27:$D$500,$B477,'7.  Persistence Report'!$C$27:$C$500,"&lt;&gt;Pre-2011 Programs Completed in 2011",'7.  Persistence Report'!$J$27:$J$500,"&lt;&gt;Adjustment",'7.  Persistence Report'!$H$27:$H$500,"2014")</f>
        <v>24.83625572</v>
      </c>
      <c r="V477" s="295">
        <f>SUMIFS('7.  Persistence Report'!V$27:V$500,'7.  Persistence Report'!$D$27:$D$500,$B477,'7.  Persistence Report'!$C$27:$C$500,"&lt;&gt;Pre-2011 Programs Completed in 2011",'7.  Persistence Report'!$J$27:$J$500,"&lt;&gt;Adjustment",'7.  Persistence Report'!$H$27:$H$500,"2014")</f>
        <v>24.83625572</v>
      </c>
      <c r="W477" s="295">
        <f>SUMIFS('7.  Persistence Report'!W$27:W$500,'7.  Persistence Report'!$D$27:$D$500,$B477,'7.  Persistence Report'!$C$27:$C$500,"&lt;&gt;Pre-2011 Programs Completed in 2011",'7.  Persistence Report'!$J$27:$J$500,"&lt;&gt;Adjustment",'7.  Persistence Report'!$H$27:$H$500,"2014")</f>
        <v>16.04809083</v>
      </c>
      <c r="X477" s="295">
        <f>SUMIFS('7.  Persistence Report'!X$27:X$500,'7.  Persistence Report'!$D$27:$D$500,$B477,'7.  Persistence Report'!$C$27:$C$500,"&lt;&gt;Pre-2011 Programs Completed in 2011",'7.  Persistence Report'!$J$27:$J$500,"&lt;&gt;Adjustment",'7.  Persistence Report'!$H$27:$H$500,"2014")</f>
        <v>15.065290790000001</v>
      </c>
      <c r="Y477" s="469">
        <f>+Y348</f>
        <v>1</v>
      </c>
      <c r="Z477" s="469">
        <f t="shared" ref="Z477:AA477" si="224">+Z348</f>
        <v>0</v>
      </c>
      <c r="AA477" s="469">
        <f t="shared" si="224"/>
        <v>0</v>
      </c>
      <c r="AB477" s="410"/>
      <c r="AC477" s="410"/>
      <c r="AD477" s="410"/>
      <c r="AE477" s="410"/>
      <c r="AF477" s="410"/>
      <c r="AG477" s="410"/>
      <c r="AH477" s="410"/>
      <c r="AI477" s="410"/>
      <c r="AJ477" s="410"/>
      <c r="AK477" s="410"/>
      <c r="AL477" s="410"/>
      <c r="AM477" s="296">
        <f>SUM(Y477:AL477)</f>
        <v>1</v>
      </c>
    </row>
    <row r="478" spans="1:39" ht="15.5" outlineLevel="1">
      <c r="B478" s="294" t="s">
        <v>259</v>
      </c>
      <c r="C478" s="291" t="s">
        <v>163</v>
      </c>
      <c r="D478" s="295">
        <f>SUMIFS('7.  Persistence Report'!AT$27:AT$500,'7.  Persistence Report'!$D$27:$D$500,$B477,'7.  Persistence Report'!$C$27:$C$500,"&lt;&gt;Pre-2011 Programs Completed in 2011",'7.  Persistence Report'!$J$27:$J$500,"Adjustment",'7.  Persistence Report'!$H$27:$H$500,"2014")</f>
        <v>0</v>
      </c>
      <c r="E478" s="295">
        <f>SUMIFS('7.  Persistence Report'!AU$27:AU$500,'7.  Persistence Report'!$D$27:$D$500,$B477,'7.  Persistence Report'!$C$27:$C$500,"&lt;&gt;Pre-2011 Programs Completed in 2011",'7.  Persistence Report'!$J$27:$J$500,"Adjustment",'7.  Persistence Report'!$H$27:$H$500,"2014")</f>
        <v>0</v>
      </c>
      <c r="F478" s="295">
        <f>SUMIFS('7.  Persistence Report'!AV$27:AV$500,'7.  Persistence Report'!$D$27:$D$500,$B477,'7.  Persistence Report'!$C$27:$C$500,"&lt;&gt;Pre-2011 Programs Completed in 2011",'7.  Persistence Report'!$J$27:$J$500,"Adjustment",'7.  Persistence Report'!$H$27:$H$500,"2014")</f>
        <v>0</v>
      </c>
      <c r="G478" s="295">
        <f>SUMIFS('7.  Persistence Report'!AW$27:AW$500,'7.  Persistence Report'!$D$27:$D$500,$B477,'7.  Persistence Report'!$C$27:$C$500,"&lt;&gt;Pre-2011 Programs Completed in 2011",'7.  Persistence Report'!$J$27:$J$500,"Adjustment",'7.  Persistence Report'!$H$27:$H$500,"2014")</f>
        <v>0</v>
      </c>
      <c r="H478" s="295">
        <f>SUMIFS('7.  Persistence Report'!AX$27:AX$500,'7.  Persistence Report'!$D$27:$D$500,$B477,'7.  Persistence Report'!$C$27:$C$500,"&lt;&gt;Pre-2011 Programs Completed in 2011",'7.  Persistence Report'!$J$27:$J$500,"Adjustment",'7.  Persistence Report'!$H$27:$H$500,"2014")</f>
        <v>0</v>
      </c>
      <c r="I478" s="295">
        <f>SUMIFS('7.  Persistence Report'!AY$27:AY$500,'7.  Persistence Report'!$D$27:$D$500,$B477,'7.  Persistence Report'!$C$27:$C$500,"&lt;&gt;Pre-2011 Programs Completed in 2011",'7.  Persistence Report'!$J$27:$J$500,"Adjustment",'7.  Persistence Report'!$H$27:$H$500,"2014")</f>
        <v>0</v>
      </c>
      <c r="J478" s="295">
        <f>SUMIFS('7.  Persistence Report'!AZ$27:AZ$500,'7.  Persistence Report'!$D$27:$D$500,$B477,'7.  Persistence Report'!$C$27:$C$500,"&lt;&gt;Pre-2011 Programs Completed in 2011",'7.  Persistence Report'!$J$27:$J$500,"Adjustment",'7.  Persistence Report'!$H$27:$H$500,"2014")</f>
        <v>0</v>
      </c>
      <c r="K478" s="295">
        <f>SUMIFS('7.  Persistence Report'!BA$27:BA$500,'7.  Persistence Report'!$D$27:$D$500,$B477,'7.  Persistence Report'!$C$27:$C$500,"&lt;&gt;Pre-2011 Programs Completed in 2011",'7.  Persistence Report'!$J$27:$J$500,"Adjustment",'7.  Persistence Report'!$H$27:$H$500,"2014")</f>
        <v>0</v>
      </c>
      <c r="L478" s="295">
        <f>SUMIFS('7.  Persistence Report'!BB$27:BB$500,'7.  Persistence Report'!$D$27:$D$500,$B477,'7.  Persistence Report'!$C$27:$C$500,"&lt;&gt;Pre-2011 Programs Completed in 2011",'7.  Persistence Report'!$J$27:$J$500,"Adjustment",'7.  Persistence Report'!$H$27:$H$500,"2014")</f>
        <v>0</v>
      </c>
      <c r="M478" s="295">
        <f>SUMIFS('7.  Persistence Report'!BC$27:BC$500,'7.  Persistence Report'!$D$27:$D$500,$B477,'7.  Persistence Report'!$C$27:$C$500,"&lt;&gt;Pre-2011 Programs Completed in 2011",'7.  Persistence Report'!$J$27:$J$500,"Adjustment",'7.  Persistence Report'!$H$27:$H$500,"2014")</f>
        <v>0</v>
      </c>
      <c r="N478" s="467"/>
      <c r="O478" s="295">
        <f>SUMIFS('7.  Persistence Report'!O$27:O$500,'7.  Persistence Report'!$D$27:$D$500,$B477,'7.  Persistence Report'!$C$27:$C$500,"&lt;&gt;Pre-2011 Programs Completed in 2011",'7.  Persistence Report'!$J$27:$J$500,"Adjustment",'7.  Persistence Report'!$H$27:$H$500,"2014")</f>
        <v>0</v>
      </c>
      <c r="P478" s="295">
        <f>SUMIFS('7.  Persistence Report'!P$27:P$500,'7.  Persistence Report'!$D$27:$D$500,$B477,'7.  Persistence Report'!$C$27:$C$500,"&lt;&gt;Pre-2011 Programs Completed in 2011",'7.  Persistence Report'!$J$27:$J$500,"Adjustment",'7.  Persistence Report'!$H$27:$H$500,"2014")</f>
        <v>0</v>
      </c>
      <c r="Q478" s="295">
        <f>SUMIFS('7.  Persistence Report'!Q$27:Q$500,'7.  Persistence Report'!$D$27:$D$500,$B477,'7.  Persistence Report'!$C$27:$C$500,"&lt;&gt;Pre-2011 Programs Completed in 2011",'7.  Persistence Report'!$J$27:$J$500,"Adjustment",'7.  Persistence Report'!$H$27:$H$500,"2014")</f>
        <v>0</v>
      </c>
      <c r="R478" s="295">
        <f>SUMIFS('7.  Persistence Report'!R$27:R$500,'7.  Persistence Report'!$D$27:$D$500,$B477,'7.  Persistence Report'!$C$27:$C$500,"&lt;&gt;Pre-2011 Programs Completed in 2011",'7.  Persistence Report'!$J$27:$J$500,"Adjustment",'7.  Persistence Report'!$H$27:$H$500,"2014")</f>
        <v>0</v>
      </c>
      <c r="S478" s="295">
        <f>SUMIFS('7.  Persistence Report'!S$27:S$500,'7.  Persistence Report'!$D$27:$D$500,$B477,'7.  Persistence Report'!$C$27:$C$500,"&lt;&gt;Pre-2011 Programs Completed in 2011",'7.  Persistence Report'!$J$27:$J$500,"Adjustment",'7.  Persistence Report'!$H$27:$H$500,"2014")</f>
        <v>0</v>
      </c>
      <c r="T478" s="295">
        <f>SUMIFS('7.  Persistence Report'!T$27:T$500,'7.  Persistence Report'!$D$27:$D$500,$B477,'7.  Persistence Report'!$C$27:$C$500,"&lt;&gt;Pre-2011 Programs Completed in 2011",'7.  Persistence Report'!$J$27:$J$500,"Adjustment",'7.  Persistence Report'!$H$27:$H$500,"2014")</f>
        <v>0</v>
      </c>
      <c r="U478" s="295">
        <f>SUMIFS('7.  Persistence Report'!U$27:U$500,'7.  Persistence Report'!$D$27:$D$500,$B477,'7.  Persistence Report'!$C$27:$C$500,"&lt;&gt;Pre-2011 Programs Completed in 2011",'7.  Persistence Report'!$J$27:$J$500,"Adjustment",'7.  Persistence Report'!$H$27:$H$500,"2014")</f>
        <v>0</v>
      </c>
      <c r="V478" s="295">
        <f>SUMIFS('7.  Persistence Report'!V$27:V$500,'7.  Persistence Report'!$D$27:$D$500,$B477,'7.  Persistence Report'!$C$27:$C$500,"&lt;&gt;Pre-2011 Programs Completed in 2011",'7.  Persistence Report'!$J$27:$J$500,"Adjustment",'7.  Persistence Report'!$H$27:$H$500,"2014")</f>
        <v>0</v>
      </c>
      <c r="W478" s="295">
        <f>SUMIFS('7.  Persistence Report'!W$27:W$500,'7.  Persistence Report'!$D$27:$D$500,$B477,'7.  Persistence Report'!$C$27:$C$500,"&lt;&gt;Pre-2011 Programs Completed in 2011",'7.  Persistence Report'!$J$27:$J$500,"Adjustment",'7.  Persistence Report'!$H$27:$H$500,"2014")</f>
        <v>0</v>
      </c>
      <c r="X478" s="295">
        <f>SUMIFS('7.  Persistence Report'!X$27:X$500,'7.  Persistence Report'!$D$27:$D$500,$B477,'7.  Persistence Report'!$C$27:$C$500,"&lt;&gt;Pre-2011 Programs Completed in 2011",'7.  Persistence Report'!$J$27:$J$500,"Adjustment",'7.  Persistence Report'!$H$27:$H$500,"2014")</f>
        <v>0</v>
      </c>
      <c r="Y478" s="411">
        <f>Y477</f>
        <v>1</v>
      </c>
      <c r="Z478" s="411">
        <f>Z477</f>
        <v>0</v>
      </c>
      <c r="AA478" s="411">
        <f t="shared" ref="AA478:AL478" si="225">AA477</f>
        <v>0</v>
      </c>
      <c r="AB478" s="411">
        <f t="shared" si="225"/>
        <v>0</v>
      </c>
      <c r="AC478" s="411">
        <f t="shared" si="225"/>
        <v>0</v>
      </c>
      <c r="AD478" s="411">
        <f t="shared" si="225"/>
        <v>0</v>
      </c>
      <c r="AE478" s="411">
        <f t="shared" si="225"/>
        <v>0</v>
      </c>
      <c r="AF478" s="411">
        <f t="shared" si="225"/>
        <v>0</v>
      </c>
      <c r="AG478" s="411">
        <f t="shared" si="225"/>
        <v>0</v>
      </c>
      <c r="AH478" s="411">
        <f t="shared" si="225"/>
        <v>0</v>
      </c>
      <c r="AI478" s="411">
        <f t="shared" si="225"/>
        <v>0</v>
      </c>
      <c r="AJ478" s="411">
        <f t="shared" si="225"/>
        <v>0</v>
      </c>
      <c r="AK478" s="411">
        <f t="shared" si="225"/>
        <v>0</v>
      </c>
      <c r="AL478" s="411">
        <f t="shared" si="225"/>
        <v>0</v>
      </c>
      <c r="AM478" s="297"/>
    </row>
    <row r="479" spans="1:39" ht="15.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5" outlineLevel="1">
      <c r="A480" s="509"/>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5" outlineLevel="1">
      <c r="A481" s="508">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5" outlineLevel="1">
      <c r="A482" s="508"/>
      <c r="B482" s="315" t="s">
        <v>259</v>
      </c>
      <c r="C482" s="291" t="s">
        <v>163</v>
      </c>
      <c r="D482" s="295"/>
      <c r="E482" s="295"/>
      <c r="F482" s="295"/>
      <c r="G482" s="295"/>
      <c r="H482" s="295"/>
      <c r="I482" s="295"/>
      <c r="J482" s="295"/>
      <c r="K482" s="295"/>
      <c r="L482" s="295"/>
      <c r="M482" s="295"/>
      <c r="N482" s="467"/>
      <c r="O482" s="295"/>
      <c r="P482" s="295"/>
      <c r="Q482" s="295"/>
      <c r="R482" s="295"/>
      <c r="S482" s="295"/>
      <c r="T482" s="295"/>
      <c r="U482" s="295"/>
      <c r="V482" s="295"/>
      <c r="W482" s="295"/>
      <c r="X482" s="295"/>
      <c r="Y482" s="411">
        <f>Y481</f>
        <v>0</v>
      </c>
      <c r="Z482" s="411">
        <f>Z481</f>
        <v>0</v>
      </c>
      <c r="AA482" s="411">
        <f t="shared" ref="AA482:AL482" si="226">AA481</f>
        <v>0</v>
      </c>
      <c r="AB482" s="411">
        <f t="shared" si="226"/>
        <v>0</v>
      </c>
      <c r="AC482" s="411">
        <f t="shared" si="226"/>
        <v>0</v>
      </c>
      <c r="AD482" s="411">
        <f t="shared" si="226"/>
        <v>0</v>
      </c>
      <c r="AE482" s="411">
        <f t="shared" si="226"/>
        <v>0</v>
      </c>
      <c r="AF482" s="411">
        <f t="shared" si="226"/>
        <v>0</v>
      </c>
      <c r="AG482" s="411">
        <f t="shared" si="226"/>
        <v>0</v>
      </c>
      <c r="AH482" s="411">
        <f t="shared" si="226"/>
        <v>0</v>
      </c>
      <c r="AI482" s="411">
        <f t="shared" si="226"/>
        <v>0</v>
      </c>
      <c r="AJ482" s="411">
        <f t="shared" si="226"/>
        <v>0</v>
      </c>
      <c r="AK482" s="411">
        <f t="shared" si="226"/>
        <v>0</v>
      </c>
      <c r="AL482" s="411">
        <f t="shared" si="226"/>
        <v>0</v>
      </c>
      <c r="AM482" s="297"/>
    </row>
    <row r="483" spans="1:39" s="283" customFormat="1" ht="15.5" outlineLevel="1">
      <c r="A483" s="508"/>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5" outlineLevel="1">
      <c r="A484" s="508">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5" outlineLevel="1">
      <c r="A485" s="508"/>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227">AA484</f>
        <v>0</v>
      </c>
      <c r="AB485" s="411">
        <f t="shared" si="227"/>
        <v>0</v>
      </c>
      <c r="AC485" s="411">
        <f t="shared" si="227"/>
        <v>0</v>
      </c>
      <c r="AD485" s="411">
        <f t="shared" si="227"/>
        <v>0</v>
      </c>
      <c r="AE485" s="411">
        <f t="shared" si="227"/>
        <v>0</v>
      </c>
      <c r="AF485" s="411">
        <f t="shared" si="227"/>
        <v>0</v>
      </c>
      <c r="AG485" s="411">
        <f t="shared" si="227"/>
        <v>0</v>
      </c>
      <c r="AH485" s="411">
        <f t="shared" si="227"/>
        <v>0</v>
      </c>
      <c r="AI485" s="411">
        <f t="shared" si="227"/>
        <v>0</v>
      </c>
      <c r="AJ485" s="411">
        <f t="shared" si="227"/>
        <v>0</v>
      </c>
      <c r="AK485" s="411">
        <f t="shared" si="227"/>
        <v>0</v>
      </c>
      <c r="AL485" s="411">
        <f t="shared" si="227"/>
        <v>0</v>
      </c>
      <c r="AM485" s="311"/>
    </row>
    <row r="486" spans="1:39" s="283" customFormat="1" ht="15.5" outlineLevel="1">
      <c r="A486" s="508"/>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5" outlineLevel="1">
      <c r="A487" s="509"/>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5" outlineLevel="1">
      <c r="A488" s="508">
        <v>26</v>
      </c>
      <c r="B488" s="321" t="s">
        <v>16</v>
      </c>
      <c r="C488" s="291" t="s">
        <v>25</v>
      </c>
      <c r="D488" s="295">
        <f>SUMIFS('7.  Persistence Report'!AT$27:AT$500,'7.  Persistence Report'!$D$27:$D$500,$B488,'7.  Persistence Report'!$C$27:$C$500,"Pre-2011 Programs Completed in 2011",'7.  Persistence Report'!$J$27:$J$500,"&lt;&gt;Adjustment",'7.  Persistence Report'!$H$27:$H$500,"2014")</f>
        <v>0</v>
      </c>
      <c r="E488" s="295">
        <f>SUMIFS('7.  Persistence Report'!AU$27:AU$500,'7.  Persistence Report'!$D$27:$D$500,$B488,'7.  Persistence Report'!$C$27:$C$500,"Pre-2011 Programs Completed in 2011",'7.  Persistence Report'!$J$27:$J$500,"&lt;&gt;Adjustment",'7.  Persistence Report'!$H$27:$H$500,"2014")</f>
        <v>0</v>
      </c>
      <c r="F488" s="295">
        <f>SUMIFS('7.  Persistence Report'!AV$27:AV$500,'7.  Persistence Report'!$D$27:$D$500,$B488,'7.  Persistence Report'!$C$27:$C$500,"Pre-2011 Programs Completed in 2011",'7.  Persistence Report'!$J$27:$J$500,"&lt;&gt;Adjustment",'7.  Persistence Report'!$H$27:$H$500,"2014")</f>
        <v>0</v>
      </c>
      <c r="G488" s="295">
        <f>SUMIFS('7.  Persistence Report'!AW$27:AW$500,'7.  Persistence Report'!$D$27:$D$500,$B488,'7.  Persistence Report'!$C$27:$C$500,"Pre-2011 Programs Completed in 2011",'7.  Persistence Report'!$J$27:$J$500,"&lt;&gt;Adjustment",'7.  Persistence Report'!$H$27:$H$500,"2014")</f>
        <v>0</v>
      </c>
      <c r="H488" s="295">
        <f>SUMIFS('7.  Persistence Report'!AX$27:AX$500,'7.  Persistence Report'!$D$27:$D$500,$B488,'7.  Persistence Report'!$C$27:$C$500,"Pre-2011 Programs Completed in 2011",'7.  Persistence Report'!$J$27:$J$500,"&lt;&gt;Adjustment",'7.  Persistence Report'!$H$27:$H$500,"2014")</f>
        <v>0</v>
      </c>
      <c r="I488" s="295">
        <f>SUMIFS('7.  Persistence Report'!AY$27:AY$500,'7.  Persistence Report'!$D$27:$D$500,$B488,'7.  Persistence Report'!$C$27:$C$500,"Pre-2011 Programs Completed in 2011",'7.  Persistence Report'!$J$27:$J$500,"&lt;&gt;Adjustment",'7.  Persistence Report'!$H$27:$H$500,"2014")</f>
        <v>0</v>
      </c>
      <c r="J488" s="295">
        <f>SUMIFS('7.  Persistence Report'!AZ$27:AZ$500,'7.  Persistence Report'!$D$27:$D$500,$B488,'7.  Persistence Report'!$C$27:$C$500,"Pre-2011 Programs Completed in 2011",'7.  Persistence Report'!$J$27:$J$500,"&lt;&gt;Adjustment",'7.  Persistence Report'!$H$27:$H$500,"2014")</f>
        <v>0</v>
      </c>
      <c r="K488" s="295">
        <f>SUMIFS('7.  Persistence Report'!BA$27:BA$500,'7.  Persistence Report'!$D$27:$D$500,$B488,'7.  Persistence Report'!$C$27:$C$500,"Pre-2011 Programs Completed in 2011",'7.  Persistence Report'!$J$27:$J$500,"&lt;&gt;Adjustment",'7.  Persistence Report'!$H$27:$H$500,"2014")</f>
        <v>0</v>
      </c>
      <c r="L488" s="295">
        <f>SUMIFS('7.  Persistence Report'!BB$27:BB$500,'7.  Persistence Report'!$D$27:$D$500,$B488,'7.  Persistence Report'!$C$27:$C$500,"Pre-2011 Programs Completed in 2011",'7.  Persistence Report'!$J$27:$J$500,"&lt;&gt;Adjustment",'7.  Persistence Report'!$H$27:$H$500,"2014")</f>
        <v>0</v>
      </c>
      <c r="M488" s="295">
        <f>SUMIFS('7.  Persistence Report'!BC$27:BC$500,'7.  Persistence Report'!$D$27:$D$500,$B488,'7.  Persistence Report'!$C$27:$C$500,"Pre-2011 Programs Completed in 2011",'7.  Persistence Report'!$J$27:$J$500,"&lt;&gt;Adjustment",'7.  Persistence Report'!$H$27:$H$500,"2014")</f>
        <v>0</v>
      </c>
      <c r="N488" s="295">
        <v>12</v>
      </c>
      <c r="O488" s="295">
        <f>SUMIFS('7.  Persistence Report'!O$27:O$500,'7.  Persistence Report'!$D$27:$D$500,$B488,'7.  Persistence Report'!$C$27:$C$500,"Pre-2011 Programs Completed in 2011",'7.  Persistence Report'!$J$27:$J$500,"&lt;&gt;Adjustment",'7.  Persistence Report'!$H$27:$H$500,"2014")</f>
        <v>0</v>
      </c>
      <c r="P488" s="295">
        <f>SUMIFS('7.  Persistence Report'!P$27:P$500,'7.  Persistence Report'!$D$27:$D$500,$B488,'7.  Persistence Report'!$C$27:$C$500,"Pre-2011 Programs Completed in 2011",'7.  Persistence Report'!$J$27:$J$500,"&lt;&gt;Adjustment",'7.  Persistence Report'!$H$27:$H$500,"2014")</f>
        <v>0</v>
      </c>
      <c r="Q488" s="295">
        <f>SUMIFS('7.  Persistence Report'!Q$27:Q$500,'7.  Persistence Report'!$D$27:$D$500,$B488,'7.  Persistence Report'!$C$27:$C$500,"Pre-2011 Programs Completed in 2011",'7.  Persistence Report'!$J$27:$J$500,"&lt;&gt;Adjustment",'7.  Persistence Report'!$H$27:$H$500,"2014")</f>
        <v>0</v>
      </c>
      <c r="R488" s="295">
        <f>SUMIFS('7.  Persistence Report'!R$27:R$500,'7.  Persistence Report'!$D$27:$D$500,$B488,'7.  Persistence Report'!$C$27:$C$500,"Pre-2011 Programs Completed in 2011",'7.  Persistence Report'!$J$27:$J$500,"&lt;&gt;Adjustment",'7.  Persistence Report'!$H$27:$H$500,"2014")</f>
        <v>0</v>
      </c>
      <c r="S488" s="295">
        <f>SUMIFS('7.  Persistence Report'!S$27:S$500,'7.  Persistence Report'!$D$27:$D$500,$B488,'7.  Persistence Report'!$C$27:$C$500,"Pre-2011 Programs Completed in 2011",'7.  Persistence Report'!$J$27:$J$500,"&lt;&gt;Adjustment",'7.  Persistence Report'!$H$27:$H$500,"2014")</f>
        <v>0</v>
      </c>
      <c r="T488" s="295">
        <f>SUMIFS('7.  Persistence Report'!T$27:T$500,'7.  Persistence Report'!$D$27:$D$500,$B488,'7.  Persistence Report'!$C$27:$C$500,"Pre-2011 Programs Completed in 2011",'7.  Persistence Report'!$J$27:$J$500,"&lt;&gt;Adjustment",'7.  Persistence Report'!$H$27:$H$500,"2014")</f>
        <v>0</v>
      </c>
      <c r="U488" s="295">
        <f>SUMIFS('7.  Persistence Report'!U$27:U$500,'7.  Persistence Report'!$D$27:$D$500,$B488,'7.  Persistence Report'!$C$27:$C$500,"Pre-2011 Programs Completed in 2011",'7.  Persistence Report'!$J$27:$J$500,"&lt;&gt;Adjustment",'7.  Persistence Report'!$H$27:$H$500,"2014")</f>
        <v>0</v>
      </c>
      <c r="V488" s="295">
        <f>SUMIFS('7.  Persistence Report'!V$27:V$500,'7.  Persistence Report'!$D$27:$D$500,$B488,'7.  Persistence Report'!$C$27:$C$500,"Pre-2011 Programs Completed in 2011",'7.  Persistence Report'!$J$27:$J$500,"&lt;&gt;Adjustment",'7.  Persistence Report'!$H$27:$H$500,"2014")</f>
        <v>0</v>
      </c>
      <c r="W488" s="295">
        <f>SUMIFS('7.  Persistence Report'!W$27:W$500,'7.  Persistence Report'!$D$27:$D$500,$B488,'7.  Persistence Report'!$C$27:$C$500,"Pre-2011 Programs Completed in 2011",'7.  Persistence Report'!$J$27:$J$500,"&lt;&gt;Adjustment",'7.  Persistence Report'!$H$27:$H$500,"2014")</f>
        <v>0</v>
      </c>
      <c r="X488" s="295">
        <f>SUMIFS('7.  Persistence Report'!X$27:X$500,'7.  Persistence Report'!$D$27:$D$500,$B488,'7.  Persistence Report'!$C$27:$C$500,"Pre-2011 Programs Completed in 2011",'7.  Persistence Report'!$J$27:$J$500,"&lt;&gt;Adjustment",'7.  Persistence Report'!$H$27:$H$500,"2014")</f>
        <v>0</v>
      </c>
      <c r="Y488" s="469">
        <f>+Y359</f>
        <v>0</v>
      </c>
      <c r="Z488" s="469">
        <f t="shared" ref="Z488:AA488" si="228">+Z359</f>
        <v>0</v>
      </c>
      <c r="AA488" s="469">
        <f t="shared" si="228"/>
        <v>1</v>
      </c>
      <c r="AB488" s="415"/>
      <c r="AC488" s="415"/>
      <c r="AD488" s="415"/>
      <c r="AE488" s="415"/>
      <c r="AF488" s="415"/>
      <c r="AG488" s="415"/>
      <c r="AH488" s="415"/>
      <c r="AI488" s="415"/>
      <c r="AJ488" s="415"/>
      <c r="AK488" s="415"/>
      <c r="AL488" s="415"/>
      <c r="AM488" s="296">
        <f>SUM(Y488:AL488)</f>
        <v>1</v>
      </c>
    </row>
    <row r="489" spans="1:39" ht="15.5" outlineLevel="1">
      <c r="B489" s="294" t="s">
        <v>259</v>
      </c>
      <c r="C489" s="291" t="s">
        <v>163</v>
      </c>
      <c r="D489" s="295">
        <f>SUMIFS('7.  Persistence Report'!AT$27:AT$500,'7.  Persistence Report'!$D$27:$D$500,$B488,'7.  Persistence Report'!$C$27:$C$500,"Pre-2011 Programs Completed in 2011",'7.  Persistence Report'!$J$27:$J$500,"Adjustment",'7.  Persistence Report'!$H$27:$H$500,"2014")</f>
        <v>0</v>
      </c>
      <c r="E489" s="295">
        <f>SUMIFS('7.  Persistence Report'!AU$27:AU$500,'7.  Persistence Report'!$D$27:$D$500,$B488,'7.  Persistence Report'!$C$27:$C$500,"Pre-2011 Programs Completed in 2011",'7.  Persistence Report'!$J$27:$J$500,"Adjustment",'7.  Persistence Report'!$H$27:$H$500,"2014")</f>
        <v>0</v>
      </c>
      <c r="F489" s="295">
        <f>SUMIFS('7.  Persistence Report'!AV$27:AV$500,'7.  Persistence Report'!$D$27:$D$500,$B488,'7.  Persistence Report'!$C$27:$C$500,"Pre-2011 Programs Completed in 2011",'7.  Persistence Report'!$J$27:$J$500,"Adjustment",'7.  Persistence Report'!$H$27:$H$500,"2014")</f>
        <v>0</v>
      </c>
      <c r="G489" s="295">
        <f>SUMIFS('7.  Persistence Report'!AW$27:AW$500,'7.  Persistence Report'!$D$27:$D$500,$B488,'7.  Persistence Report'!$C$27:$C$500,"Pre-2011 Programs Completed in 2011",'7.  Persistence Report'!$J$27:$J$500,"Adjustment",'7.  Persistence Report'!$H$27:$H$500,"2014")</f>
        <v>0</v>
      </c>
      <c r="H489" s="295">
        <f>SUMIFS('7.  Persistence Report'!AX$27:AX$500,'7.  Persistence Report'!$D$27:$D$500,$B488,'7.  Persistence Report'!$C$27:$C$500,"Pre-2011 Programs Completed in 2011",'7.  Persistence Report'!$J$27:$J$500,"Adjustment",'7.  Persistence Report'!$H$27:$H$500,"2014")</f>
        <v>0</v>
      </c>
      <c r="I489" s="295">
        <f>SUMIFS('7.  Persistence Report'!AY$27:AY$500,'7.  Persistence Report'!$D$27:$D$500,$B488,'7.  Persistence Report'!$C$27:$C$500,"Pre-2011 Programs Completed in 2011",'7.  Persistence Report'!$J$27:$J$500,"Adjustment",'7.  Persistence Report'!$H$27:$H$500,"2014")</f>
        <v>0</v>
      </c>
      <c r="J489" s="295">
        <f>SUMIFS('7.  Persistence Report'!AZ$27:AZ$500,'7.  Persistence Report'!$D$27:$D$500,$B488,'7.  Persistence Report'!$C$27:$C$500,"Pre-2011 Programs Completed in 2011",'7.  Persistence Report'!$J$27:$J$500,"Adjustment",'7.  Persistence Report'!$H$27:$H$500,"2014")</f>
        <v>0</v>
      </c>
      <c r="K489" s="295">
        <f>SUMIFS('7.  Persistence Report'!BA$27:BA$500,'7.  Persistence Report'!$D$27:$D$500,$B488,'7.  Persistence Report'!$C$27:$C$500,"Pre-2011 Programs Completed in 2011",'7.  Persistence Report'!$J$27:$J$500,"Adjustment",'7.  Persistence Report'!$H$27:$H$500,"2014")</f>
        <v>0</v>
      </c>
      <c r="L489" s="295">
        <f>SUMIFS('7.  Persistence Report'!BB$27:BB$500,'7.  Persistence Report'!$D$27:$D$500,$B488,'7.  Persistence Report'!$C$27:$C$500,"Pre-2011 Programs Completed in 2011",'7.  Persistence Report'!$J$27:$J$500,"Adjustment",'7.  Persistence Report'!$H$27:$H$500,"2014")</f>
        <v>0</v>
      </c>
      <c r="M489" s="295">
        <f>SUMIFS('7.  Persistence Report'!BC$27:BC$500,'7.  Persistence Report'!$D$27:$D$500,$B488,'7.  Persistence Report'!$C$27:$C$500,"Pre-2011 Programs Completed in 2011",'7.  Persistence Report'!$J$27:$J$500,"Adjustment",'7.  Persistence Report'!$H$27:$H$500,"2014")</f>
        <v>0</v>
      </c>
      <c r="N489" s="295">
        <f>N488</f>
        <v>12</v>
      </c>
      <c r="O489" s="295">
        <f>SUMIFS('7.  Persistence Report'!O$27:O$500,'7.  Persistence Report'!$D$27:$D$500,$B488,'7.  Persistence Report'!$C$27:$C$500,"Pre-2011 Programs Completed in 2011",'7.  Persistence Report'!$J$27:$J$500,"Adjustment",'7.  Persistence Report'!$H$27:$H$500,"2014")</f>
        <v>0</v>
      </c>
      <c r="P489" s="295">
        <f>SUMIFS('7.  Persistence Report'!P$27:P$500,'7.  Persistence Report'!$D$27:$D$500,$B488,'7.  Persistence Report'!$C$27:$C$500,"Pre-2011 Programs Completed in 2011",'7.  Persistence Report'!$J$27:$J$500,"Adjustment",'7.  Persistence Report'!$H$27:$H$500,"2014")</f>
        <v>0</v>
      </c>
      <c r="Q489" s="295">
        <f>SUMIFS('7.  Persistence Report'!Q$27:Q$500,'7.  Persistence Report'!$D$27:$D$500,$B488,'7.  Persistence Report'!$C$27:$C$500,"Pre-2011 Programs Completed in 2011",'7.  Persistence Report'!$J$27:$J$500,"Adjustment",'7.  Persistence Report'!$H$27:$H$500,"2014")</f>
        <v>0</v>
      </c>
      <c r="R489" s="295">
        <f>SUMIFS('7.  Persistence Report'!R$27:R$500,'7.  Persistence Report'!$D$27:$D$500,$B488,'7.  Persistence Report'!$C$27:$C$500,"Pre-2011 Programs Completed in 2011",'7.  Persistence Report'!$J$27:$J$500,"Adjustment",'7.  Persistence Report'!$H$27:$H$500,"2014")</f>
        <v>0</v>
      </c>
      <c r="S489" s="295">
        <f>SUMIFS('7.  Persistence Report'!S$27:S$500,'7.  Persistence Report'!$D$27:$D$500,$B488,'7.  Persistence Report'!$C$27:$C$500,"Pre-2011 Programs Completed in 2011",'7.  Persistence Report'!$J$27:$J$500,"Adjustment",'7.  Persistence Report'!$H$27:$H$500,"2014")</f>
        <v>0</v>
      </c>
      <c r="T489" s="295">
        <f>SUMIFS('7.  Persistence Report'!T$27:T$500,'7.  Persistence Report'!$D$27:$D$500,$B488,'7.  Persistence Report'!$C$27:$C$500,"Pre-2011 Programs Completed in 2011",'7.  Persistence Report'!$J$27:$J$500,"Adjustment",'7.  Persistence Report'!$H$27:$H$500,"2014")</f>
        <v>0</v>
      </c>
      <c r="U489" s="295">
        <f>SUMIFS('7.  Persistence Report'!U$27:U$500,'7.  Persistence Report'!$D$27:$D$500,$B488,'7.  Persistence Report'!$C$27:$C$500,"Pre-2011 Programs Completed in 2011",'7.  Persistence Report'!$J$27:$J$500,"Adjustment",'7.  Persistence Report'!$H$27:$H$500,"2014")</f>
        <v>0</v>
      </c>
      <c r="V489" s="295">
        <f>SUMIFS('7.  Persistence Report'!V$27:V$500,'7.  Persistence Report'!$D$27:$D$500,$B488,'7.  Persistence Report'!$C$27:$C$500,"Pre-2011 Programs Completed in 2011",'7.  Persistence Report'!$J$27:$J$500,"Adjustment",'7.  Persistence Report'!$H$27:$H$500,"2014")</f>
        <v>0</v>
      </c>
      <c r="W489" s="295">
        <f>SUMIFS('7.  Persistence Report'!W$27:W$500,'7.  Persistence Report'!$D$27:$D$500,$B488,'7.  Persistence Report'!$C$27:$C$500,"Pre-2011 Programs Completed in 2011",'7.  Persistence Report'!$J$27:$J$500,"Adjustment",'7.  Persistence Report'!$H$27:$H$500,"2014")</f>
        <v>0</v>
      </c>
      <c r="X489" s="295">
        <f>SUMIFS('7.  Persistence Report'!X$27:X$500,'7.  Persistence Report'!$D$27:$D$500,$B488,'7.  Persistence Report'!$C$27:$C$500,"Pre-2011 Programs Completed in 2011",'7.  Persistence Report'!$J$27:$J$500,"Adjustment",'7.  Persistence Report'!$H$27:$H$500,"2014")</f>
        <v>0</v>
      </c>
      <c r="Y489" s="411">
        <f>Y488</f>
        <v>0</v>
      </c>
      <c r="Z489" s="411">
        <f>Z488</f>
        <v>0</v>
      </c>
      <c r="AA489" s="411">
        <f t="shared" ref="AA489:AL489" si="229">AA488</f>
        <v>1</v>
      </c>
      <c r="AB489" s="411">
        <f t="shared" si="229"/>
        <v>0</v>
      </c>
      <c r="AC489" s="411">
        <f t="shared" si="229"/>
        <v>0</v>
      </c>
      <c r="AD489" s="411">
        <f t="shared" si="229"/>
        <v>0</v>
      </c>
      <c r="AE489" s="411">
        <f t="shared" si="229"/>
        <v>0</v>
      </c>
      <c r="AF489" s="411">
        <f t="shared" si="229"/>
        <v>0</v>
      </c>
      <c r="AG489" s="411">
        <f t="shared" si="229"/>
        <v>0</v>
      </c>
      <c r="AH489" s="411">
        <f t="shared" si="229"/>
        <v>0</v>
      </c>
      <c r="AI489" s="411">
        <f t="shared" si="229"/>
        <v>0</v>
      </c>
      <c r="AJ489" s="411">
        <f t="shared" si="229"/>
        <v>0</v>
      </c>
      <c r="AK489" s="411">
        <f t="shared" si="229"/>
        <v>0</v>
      </c>
      <c r="AL489" s="411">
        <f t="shared" si="229"/>
        <v>0</v>
      </c>
      <c r="AM489" s="306"/>
    </row>
    <row r="490" spans="1:39" ht="15.5" outlineLevel="1">
      <c r="A490" s="511"/>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5" outlineLevel="1">
      <c r="A491" s="508">
        <v>27</v>
      </c>
      <c r="B491" s="321" t="s">
        <v>17</v>
      </c>
      <c r="C491" s="291" t="s">
        <v>25</v>
      </c>
      <c r="D491" s="295">
        <f>SUMIFS('7.  Persistence Report'!AT$27:AT$500,'7.  Persistence Report'!$D$27:$D$500,$B491,'7.  Persistence Report'!$C$27:$C$500,"Pre-2011 Programs Completed in 2011",'7.  Persistence Report'!$J$27:$J$500,"&lt;&gt;Adjustment",'7.  Persistence Report'!$H$27:$H$500,"2014")</f>
        <v>0</v>
      </c>
      <c r="E491" s="295">
        <f>SUMIFS('7.  Persistence Report'!AU$27:AU$500,'7.  Persistence Report'!$D$27:$D$500,$B491,'7.  Persistence Report'!$C$27:$C$500,"Pre-2011 Programs Completed in 2011",'7.  Persistence Report'!$J$27:$J$500,"&lt;&gt;Adjustment",'7.  Persistence Report'!$H$27:$H$500,"2014")</f>
        <v>0</v>
      </c>
      <c r="F491" s="295">
        <f>SUMIFS('7.  Persistence Report'!AV$27:AV$500,'7.  Persistence Report'!$D$27:$D$500,$B491,'7.  Persistence Report'!$C$27:$C$500,"Pre-2011 Programs Completed in 2011",'7.  Persistence Report'!$J$27:$J$500,"&lt;&gt;Adjustment",'7.  Persistence Report'!$H$27:$H$500,"2014")</f>
        <v>0</v>
      </c>
      <c r="G491" s="295">
        <f>SUMIFS('7.  Persistence Report'!AW$27:AW$500,'7.  Persistence Report'!$D$27:$D$500,$B491,'7.  Persistence Report'!$C$27:$C$500,"Pre-2011 Programs Completed in 2011",'7.  Persistence Report'!$J$27:$J$500,"&lt;&gt;Adjustment",'7.  Persistence Report'!$H$27:$H$500,"2014")</f>
        <v>0</v>
      </c>
      <c r="H491" s="295">
        <f>SUMIFS('7.  Persistence Report'!AX$27:AX$500,'7.  Persistence Report'!$D$27:$D$500,$B491,'7.  Persistence Report'!$C$27:$C$500,"Pre-2011 Programs Completed in 2011",'7.  Persistence Report'!$J$27:$J$500,"&lt;&gt;Adjustment",'7.  Persistence Report'!$H$27:$H$500,"2014")</f>
        <v>0</v>
      </c>
      <c r="I491" s="295">
        <f>SUMIFS('7.  Persistence Report'!AY$27:AY$500,'7.  Persistence Report'!$D$27:$D$500,$B491,'7.  Persistence Report'!$C$27:$C$500,"Pre-2011 Programs Completed in 2011",'7.  Persistence Report'!$J$27:$J$500,"&lt;&gt;Adjustment",'7.  Persistence Report'!$H$27:$H$500,"2014")</f>
        <v>0</v>
      </c>
      <c r="J491" s="295">
        <f>SUMIFS('7.  Persistence Report'!AZ$27:AZ$500,'7.  Persistence Report'!$D$27:$D$500,$B491,'7.  Persistence Report'!$C$27:$C$500,"Pre-2011 Programs Completed in 2011",'7.  Persistence Report'!$J$27:$J$500,"&lt;&gt;Adjustment",'7.  Persistence Report'!$H$27:$H$500,"2014")</f>
        <v>0</v>
      </c>
      <c r="K491" s="295">
        <f>SUMIFS('7.  Persistence Report'!BA$27:BA$500,'7.  Persistence Report'!$D$27:$D$500,$B491,'7.  Persistence Report'!$C$27:$C$500,"Pre-2011 Programs Completed in 2011",'7.  Persistence Report'!$J$27:$J$500,"&lt;&gt;Adjustment",'7.  Persistence Report'!$H$27:$H$500,"2014")</f>
        <v>0</v>
      </c>
      <c r="L491" s="295">
        <f>SUMIFS('7.  Persistence Report'!BB$27:BB$500,'7.  Persistence Report'!$D$27:$D$500,$B491,'7.  Persistence Report'!$C$27:$C$500,"Pre-2011 Programs Completed in 2011",'7.  Persistence Report'!$J$27:$J$500,"&lt;&gt;Adjustment",'7.  Persistence Report'!$H$27:$H$500,"2014")</f>
        <v>0</v>
      </c>
      <c r="M491" s="295">
        <f>SUMIFS('7.  Persistence Report'!BC$27:BC$500,'7.  Persistence Report'!$D$27:$D$500,$B491,'7.  Persistence Report'!$C$27:$C$500,"Pre-2011 Programs Completed in 2011",'7.  Persistence Report'!$J$27:$J$500,"&lt;&gt;Adjustment",'7.  Persistence Report'!$H$27:$H$500,"2014")</f>
        <v>0</v>
      </c>
      <c r="N491" s="295">
        <v>12</v>
      </c>
      <c r="O491" s="295">
        <f>SUMIFS('7.  Persistence Report'!O$27:O$500,'7.  Persistence Report'!$D$27:$D$500,$B491,'7.  Persistence Report'!$C$27:$C$500,"Pre-2011 Programs Completed in 2011",'7.  Persistence Report'!$J$27:$J$500,"&lt;&gt;Adjustment",'7.  Persistence Report'!$H$27:$H$500,"2014")</f>
        <v>0</v>
      </c>
      <c r="P491" s="295">
        <f>SUMIFS('7.  Persistence Report'!P$27:P$500,'7.  Persistence Report'!$D$27:$D$500,$B491,'7.  Persistence Report'!$C$27:$C$500,"Pre-2011 Programs Completed in 2011",'7.  Persistence Report'!$J$27:$J$500,"&lt;&gt;Adjustment",'7.  Persistence Report'!$H$27:$H$500,"2014")</f>
        <v>0</v>
      </c>
      <c r="Q491" s="295">
        <f>SUMIFS('7.  Persistence Report'!Q$27:Q$500,'7.  Persistence Report'!$D$27:$D$500,$B491,'7.  Persistence Report'!$C$27:$C$500,"Pre-2011 Programs Completed in 2011",'7.  Persistence Report'!$J$27:$J$500,"&lt;&gt;Adjustment",'7.  Persistence Report'!$H$27:$H$500,"2014")</f>
        <v>0</v>
      </c>
      <c r="R491" s="295">
        <f>SUMIFS('7.  Persistence Report'!R$27:R$500,'7.  Persistence Report'!$D$27:$D$500,$B491,'7.  Persistence Report'!$C$27:$C$500,"Pre-2011 Programs Completed in 2011",'7.  Persistence Report'!$J$27:$J$500,"&lt;&gt;Adjustment",'7.  Persistence Report'!$H$27:$H$500,"2014")</f>
        <v>0</v>
      </c>
      <c r="S491" s="295">
        <f>SUMIFS('7.  Persistence Report'!S$27:S$500,'7.  Persistence Report'!$D$27:$D$500,$B491,'7.  Persistence Report'!$C$27:$C$500,"Pre-2011 Programs Completed in 2011",'7.  Persistence Report'!$J$27:$J$500,"&lt;&gt;Adjustment",'7.  Persistence Report'!$H$27:$H$500,"2014")</f>
        <v>0</v>
      </c>
      <c r="T491" s="295">
        <f>SUMIFS('7.  Persistence Report'!T$27:T$500,'7.  Persistence Report'!$D$27:$D$500,$B491,'7.  Persistence Report'!$C$27:$C$500,"Pre-2011 Programs Completed in 2011",'7.  Persistence Report'!$J$27:$J$500,"&lt;&gt;Adjustment",'7.  Persistence Report'!$H$27:$H$500,"2014")</f>
        <v>0</v>
      </c>
      <c r="U491" s="295">
        <f>SUMIFS('7.  Persistence Report'!U$27:U$500,'7.  Persistence Report'!$D$27:$D$500,$B491,'7.  Persistence Report'!$C$27:$C$500,"Pre-2011 Programs Completed in 2011",'7.  Persistence Report'!$J$27:$J$500,"&lt;&gt;Adjustment",'7.  Persistence Report'!$H$27:$H$500,"2014")</f>
        <v>0</v>
      </c>
      <c r="V491" s="295">
        <f>SUMIFS('7.  Persistence Report'!V$27:V$500,'7.  Persistence Report'!$D$27:$D$500,$B491,'7.  Persistence Report'!$C$27:$C$500,"Pre-2011 Programs Completed in 2011",'7.  Persistence Report'!$J$27:$J$500,"&lt;&gt;Adjustment",'7.  Persistence Report'!$H$27:$H$500,"2014")</f>
        <v>0</v>
      </c>
      <c r="W491" s="295">
        <f>SUMIFS('7.  Persistence Report'!W$27:W$500,'7.  Persistence Report'!$D$27:$D$500,$B491,'7.  Persistence Report'!$C$27:$C$500,"Pre-2011 Programs Completed in 2011",'7.  Persistence Report'!$J$27:$J$500,"&lt;&gt;Adjustment",'7.  Persistence Report'!$H$27:$H$500,"2014")</f>
        <v>0</v>
      </c>
      <c r="X491" s="295">
        <f>SUMIFS('7.  Persistence Report'!X$27:X$500,'7.  Persistence Report'!$D$27:$D$500,$B491,'7.  Persistence Report'!$C$27:$C$500,"Pre-2011 Programs Completed in 2011",'7.  Persistence Report'!$J$27:$J$500,"&lt;&gt;Adjustment",'7.  Persistence Report'!$H$27:$H$500,"2014")</f>
        <v>0</v>
      </c>
      <c r="Y491" s="469">
        <f>+Y362</f>
        <v>0</v>
      </c>
      <c r="Z491" s="469">
        <f t="shared" ref="Z491:AA491" si="230">+Z362</f>
        <v>0</v>
      </c>
      <c r="AA491" s="469">
        <f t="shared" si="230"/>
        <v>1</v>
      </c>
      <c r="AB491" s="415"/>
      <c r="AC491" s="415"/>
      <c r="AD491" s="415"/>
      <c r="AE491" s="415"/>
      <c r="AF491" s="415"/>
      <c r="AG491" s="415"/>
      <c r="AH491" s="415"/>
      <c r="AI491" s="415"/>
      <c r="AJ491" s="415"/>
      <c r="AK491" s="415"/>
      <c r="AL491" s="415"/>
      <c r="AM491" s="296">
        <f>SUM(Y491:AL491)</f>
        <v>1</v>
      </c>
    </row>
    <row r="492" spans="1:39" ht="15.5" outlineLevel="1">
      <c r="B492" s="294" t="s">
        <v>259</v>
      </c>
      <c r="C492" s="291" t="s">
        <v>163</v>
      </c>
      <c r="D492" s="295">
        <f>SUMIFS('7.  Persistence Report'!AT$27:AT$500,'7.  Persistence Report'!$D$27:$D$500,$B491,'7.  Persistence Report'!$C$27:$C$500,"Pre-2011 Programs Completed in 2011",'7.  Persistence Report'!$J$27:$J$500,"Adjustment",'7.  Persistence Report'!$H$27:$H$500,"2014")</f>
        <v>0</v>
      </c>
      <c r="E492" s="295">
        <f>SUMIFS('7.  Persistence Report'!AU$27:AU$500,'7.  Persistence Report'!$D$27:$D$500,$B491,'7.  Persistence Report'!$C$27:$C$500,"Pre-2011 Programs Completed in 2011",'7.  Persistence Report'!$J$27:$J$500,"Adjustment",'7.  Persistence Report'!$H$27:$H$500,"2014")</f>
        <v>0</v>
      </c>
      <c r="F492" s="295">
        <f>SUMIFS('7.  Persistence Report'!AV$27:AV$500,'7.  Persistence Report'!$D$27:$D$500,$B491,'7.  Persistence Report'!$C$27:$C$500,"Pre-2011 Programs Completed in 2011",'7.  Persistence Report'!$J$27:$J$500,"Adjustment",'7.  Persistence Report'!$H$27:$H$500,"2014")</f>
        <v>0</v>
      </c>
      <c r="G492" s="295">
        <f>SUMIFS('7.  Persistence Report'!AW$27:AW$500,'7.  Persistence Report'!$D$27:$D$500,$B491,'7.  Persistence Report'!$C$27:$C$500,"Pre-2011 Programs Completed in 2011",'7.  Persistence Report'!$J$27:$J$500,"Adjustment",'7.  Persistence Report'!$H$27:$H$500,"2014")</f>
        <v>0</v>
      </c>
      <c r="H492" s="295">
        <f>SUMIFS('7.  Persistence Report'!AX$27:AX$500,'7.  Persistence Report'!$D$27:$D$500,$B491,'7.  Persistence Report'!$C$27:$C$500,"Pre-2011 Programs Completed in 2011",'7.  Persistence Report'!$J$27:$J$500,"Adjustment",'7.  Persistence Report'!$H$27:$H$500,"2014")</f>
        <v>0</v>
      </c>
      <c r="I492" s="295">
        <f>SUMIFS('7.  Persistence Report'!AY$27:AY$500,'7.  Persistence Report'!$D$27:$D$500,$B491,'7.  Persistence Report'!$C$27:$C$500,"Pre-2011 Programs Completed in 2011",'7.  Persistence Report'!$J$27:$J$500,"Adjustment",'7.  Persistence Report'!$H$27:$H$500,"2014")</f>
        <v>0</v>
      </c>
      <c r="J492" s="295">
        <f>SUMIFS('7.  Persistence Report'!AZ$27:AZ$500,'7.  Persistence Report'!$D$27:$D$500,$B491,'7.  Persistence Report'!$C$27:$C$500,"Pre-2011 Programs Completed in 2011",'7.  Persistence Report'!$J$27:$J$500,"Adjustment",'7.  Persistence Report'!$H$27:$H$500,"2014")</f>
        <v>0</v>
      </c>
      <c r="K492" s="295">
        <f>SUMIFS('7.  Persistence Report'!BA$27:BA$500,'7.  Persistence Report'!$D$27:$D$500,$B491,'7.  Persistence Report'!$C$27:$C$500,"Pre-2011 Programs Completed in 2011",'7.  Persistence Report'!$J$27:$J$500,"Adjustment",'7.  Persistence Report'!$H$27:$H$500,"2014")</f>
        <v>0</v>
      </c>
      <c r="L492" s="295">
        <f>SUMIFS('7.  Persistence Report'!BB$27:BB$500,'7.  Persistence Report'!$D$27:$D$500,$B491,'7.  Persistence Report'!$C$27:$C$500,"Pre-2011 Programs Completed in 2011",'7.  Persistence Report'!$J$27:$J$500,"Adjustment",'7.  Persistence Report'!$H$27:$H$500,"2014")</f>
        <v>0</v>
      </c>
      <c r="M492" s="295">
        <f>SUMIFS('7.  Persistence Report'!BC$27:BC$500,'7.  Persistence Report'!$D$27:$D$500,$B491,'7.  Persistence Report'!$C$27:$C$500,"Pre-2011 Programs Completed in 2011",'7.  Persistence Report'!$J$27:$J$500,"Adjustment",'7.  Persistence Report'!$H$27:$H$500,"2014")</f>
        <v>0</v>
      </c>
      <c r="N492" s="295">
        <f>N491</f>
        <v>12</v>
      </c>
      <c r="O492" s="295">
        <f>SUMIFS('7.  Persistence Report'!O$27:O$500,'7.  Persistence Report'!$D$27:$D$500,$B491,'7.  Persistence Report'!$C$27:$C$500,"Pre-2011 Programs Completed in 2011",'7.  Persistence Report'!$J$27:$J$500,"Adjustment",'7.  Persistence Report'!$H$27:$H$500,"2014")</f>
        <v>0</v>
      </c>
      <c r="P492" s="295">
        <f>SUMIFS('7.  Persistence Report'!P$27:P$500,'7.  Persistence Report'!$D$27:$D$500,$B491,'7.  Persistence Report'!$C$27:$C$500,"Pre-2011 Programs Completed in 2011",'7.  Persistence Report'!$J$27:$J$500,"Adjustment",'7.  Persistence Report'!$H$27:$H$500,"2014")</f>
        <v>0</v>
      </c>
      <c r="Q492" s="295">
        <f>SUMIFS('7.  Persistence Report'!Q$27:Q$500,'7.  Persistence Report'!$D$27:$D$500,$B491,'7.  Persistence Report'!$C$27:$C$500,"Pre-2011 Programs Completed in 2011",'7.  Persistence Report'!$J$27:$J$500,"Adjustment",'7.  Persistence Report'!$H$27:$H$500,"2014")</f>
        <v>0</v>
      </c>
      <c r="R492" s="295">
        <f>SUMIFS('7.  Persistence Report'!R$27:R$500,'7.  Persistence Report'!$D$27:$D$500,$B491,'7.  Persistence Report'!$C$27:$C$500,"Pre-2011 Programs Completed in 2011",'7.  Persistence Report'!$J$27:$J$500,"Adjustment",'7.  Persistence Report'!$H$27:$H$500,"2014")</f>
        <v>0</v>
      </c>
      <c r="S492" s="295">
        <f>SUMIFS('7.  Persistence Report'!S$27:S$500,'7.  Persistence Report'!$D$27:$D$500,$B491,'7.  Persistence Report'!$C$27:$C$500,"Pre-2011 Programs Completed in 2011",'7.  Persistence Report'!$J$27:$J$500,"Adjustment",'7.  Persistence Report'!$H$27:$H$500,"2014")</f>
        <v>0</v>
      </c>
      <c r="T492" s="295">
        <f>SUMIFS('7.  Persistence Report'!T$27:T$500,'7.  Persistence Report'!$D$27:$D$500,$B491,'7.  Persistence Report'!$C$27:$C$500,"Pre-2011 Programs Completed in 2011",'7.  Persistence Report'!$J$27:$J$500,"Adjustment",'7.  Persistence Report'!$H$27:$H$500,"2014")</f>
        <v>0</v>
      </c>
      <c r="U492" s="295">
        <f>SUMIFS('7.  Persistence Report'!U$27:U$500,'7.  Persistence Report'!$D$27:$D$500,$B491,'7.  Persistence Report'!$C$27:$C$500,"Pre-2011 Programs Completed in 2011",'7.  Persistence Report'!$J$27:$J$500,"Adjustment",'7.  Persistence Report'!$H$27:$H$500,"2014")</f>
        <v>0</v>
      </c>
      <c r="V492" s="295">
        <f>SUMIFS('7.  Persistence Report'!V$27:V$500,'7.  Persistence Report'!$D$27:$D$500,$B491,'7.  Persistence Report'!$C$27:$C$500,"Pre-2011 Programs Completed in 2011",'7.  Persistence Report'!$J$27:$J$500,"Adjustment",'7.  Persistence Report'!$H$27:$H$500,"2014")</f>
        <v>0</v>
      </c>
      <c r="W492" s="295">
        <f>SUMIFS('7.  Persistence Report'!W$27:W$500,'7.  Persistence Report'!$D$27:$D$500,$B491,'7.  Persistence Report'!$C$27:$C$500,"Pre-2011 Programs Completed in 2011",'7.  Persistence Report'!$J$27:$J$500,"Adjustment",'7.  Persistence Report'!$H$27:$H$500,"2014")</f>
        <v>0</v>
      </c>
      <c r="X492" s="295">
        <f>SUMIFS('7.  Persistence Report'!X$27:X$500,'7.  Persistence Report'!$D$27:$D$500,$B491,'7.  Persistence Report'!$C$27:$C$500,"Pre-2011 Programs Completed in 2011",'7.  Persistence Report'!$J$27:$J$500,"Adjustment",'7.  Persistence Report'!$H$27:$H$500,"2014")</f>
        <v>0</v>
      </c>
      <c r="Y492" s="411">
        <f>Y491</f>
        <v>0</v>
      </c>
      <c r="Z492" s="411">
        <f>Z491</f>
        <v>0</v>
      </c>
      <c r="AA492" s="411">
        <f t="shared" ref="AA492:AL492" si="231">AA491</f>
        <v>1</v>
      </c>
      <c r="AB492" s="411">
        <f t="shared" si="231"/>
        <v>0</v>
      </c>
      <c r="AC492" s="411">
        <f t="shared" si="231"/>
        <v>0</v>
      </c>
      <c r="AD492" s="411">
        <f t="shared" si="231"/>
        <v>0</v>
      </c>
      <c r="AE492" s="411">
        <f t="shared" si="231"/>
        <v>0</v>
      </c>
      <c r="AF492" s="411">
        <f t="shared" si="231"/>
        <v>0</v>
      </c>
      <c r="AG492" s="411">
        <f t="shared" si="231"/>
        <v>0</v>
      </c>
      <c r="AH492" s="411">
        <f t="shared" si="231"/>
        <v>0</v>
      </c>
      <c r="AI492" s="411">
        <f t="shared" si="231"/>
        <v>0</v>
      </c>
      <c r="AJ492" s="411">
        <f t="shared" si="231"/>
        <v>0</v>
      </c>
      <c r="AK492" s="411">
        <f t="shared" si="231"/>
        <v>0</v>
      </c>
      <c r="AL492" s="411">
        <f t="shared" si="231"/>
        <v>0</v>
      </c>
      <c r="AM492" s="306"/>
    </row>
    <row r="493" spans="1:39" ht="15.5" outlineLevel="1">
      <c r="A493" s="511"/>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5" outlineLevel="1">
      <c r="A494" s="508">
        <v>28</v>
      </c>
      <c r="B494" s="321" t="s">
        <v>18</v>
      </c>
      <c r="C494" s="291" t="s">
        <v>25</v>
      </c>
      <c r="D494" s="295">
        <f>SUMIFS('7.  Persistence Report'!AT$27:AT$500,'7.  Persistence Report'!$D$27:$D$500,$B494,'7.  Persistence Report'!$C$27:$C$500,"Pre-2011 Programs Completed in 2011",'7.  Persistence Report'!$J$27:$J$500,"&lt;&gt;Adjustment",'7.  Persistence Report'!$H$27:$H$500,"2014")</f>
        <v>0</v>
      </c>
      <c r="E494" s="295">
        <f>SUMIFS('7.  Persistence Report'!AU$27:AU$500,'7.  Persistence Report'!$D$27:$D$500,$B494,'7.  Persistence Report'!$C$27:$C$500,"Pre-2011 Programs Completed in 2011",'7.  Persistence Report'!$J$27:$J$500,"&lt;&gt;Adjustment",'7.  Persistence Report'!$H$27:$H$500,"2014")</f>
        <v>0</v>
      </c>
      <c r="F494" s="295">
        <f>SUMIFS('7.  Persistence Report'!AV$27:AV$500,'7.  Persistence Report'!$D$27:$D$500,$B494,'7.  Persistence Report'!$C$27:$C$500,"Pre-2011 Programs Completed in 2011",'7.  Persistence Report'!$J$27:$J$500,"&lt;&gt;Adjustment",'7.  Persistence Report'!$H$27:$H$500,"2014")</f>
        <v>0</v>
      </c>
      <c r="G494" s="295">
        <f>SUMIFS('7.  Persistence Report'!AW$27:AW$500,'7.  Persistence Report'!$D$27:$D$500,$B494,'7.  Persistence Report'!$C$27:$C$500,"Pre-2011 Programs Completed in 2011",'7.  Persistence Report'!$J$27:$J$500,"&lt;&gt;Adjustment",'7.  Persistence Report'!$H$27:$H$500,"2014")</f>
        <v>0</v>
      </c>
      <c r="H494" s="295">
        <f>SUMIFS('7.  Persistence Report'!AX$27:AX$500,'7.  Persistence Report'!$D$27:$D$500,$B494,'7.  Persistence Report'!$C$27:$C$500,"Pre-2011 Programs Completed in 2011",'7.  Persistence Report'!$J$27:$J$500,"&lt;&gt;Adjustment",'7.  Persistence Report'!$H$27:$H$500,"2014")</f>
        <v>0</v>
      </c>
      <c r="I494" s="295">
        <f>SUMIFS('7.  Persistence Report'!AY$27:AY$500,'7.  Persistence Report'!$D$27:$D$500,$B494,'7.  Persistence Report'!$C$27:$C$500,"Pre-2011 Programs Completed in 2011",'7.  Persistence Report'!$J$27:$J$500,"&lt;&gt;Adjustment",'7.  Persistence Report'!$H$27:$H$500,"2014")</f>
        <v>0</v>
      </c>
      <c r="J494" s="295">
        <f>SUMIFS('7.  Persistence Report'!AZ$27:AZ$500,'7.  Persistence Report'!$D$27:$D$500,$B494,'7.  Persistence Report'!$C$27:$C$500,"Pre-2011 Programs Completed in 2011",'7.  Persistence Report'!$J$27:$J$500,"&lt;&gt;Adjustment",'7.  Persistence Report'!$H$27:$H$500,"2014")</f>
        <v>0</v>
      </c>
      <c r="K494" s="295">
        <f>SUMIFS('7.  Persistence Report'!BA$27:BA$500,'7.  Persistence Report'!$D$27:$D$500,$B494,'7.  Persistence Report'!$C$27:$C$500,"Pre-2011 Programs Completed in 2011",'7.  Persistence Report'!$J$27:$J$500,"&lt;&gt;Adjustment",'7.  Persistence Report'!$H$27:$H$500,"2014")</f>
        <v>0</v>
      </c>
      <c r="L494" s="295">
        <f>SUMIFS('7.  Persistence Report'!BB$27:BB$500,'7.  Persistence Report'!$D$27:$D$500,$B494,'7.  Persistence Report'!$C$27:$C$500,"Pre-2011 Programs Completed in 2011",'7.  Persistence Report'!$J$27:$J$500,"&lt;&gt;Adjustment",'7.  Persistence Report'!$H$27:$H$500,"2014")</f>
        <v>0</v>
      </c>
      <c r="M494" s="295">
        <f>SUMIFS('7.  Persistence Report'!BC$27:BC$500,'7.  Persistence Report'!$D$27:$D$500,$B494,'7.  Persistence Report'!$C$27:$C$500,"Pre-2011 Programs Completed in 2011",'7.  Persistence Report'!$J$27:$J$500,"&lt;&gt;Adjustment",'7.  Persistence Report'!$H$27:$H$500,"2014")</f>
        <v>0</v>
      </c>
      <c r="N494" s="295">
        <v>0</v>
      </c>
      <c r="O494" s="295">
        <f>SUMIFS('7.  Persistence Report'!O$27:O$500,'7.  Persistence Report'!$D$27:$D$500,$B494,'7.  Persistence Report'!$C$27:$C$500,"Pre-2011 Programs Completed in 2011",'7.  Persistence Report'!$J$27:$J$500,"&lt;&gt;Adjustment",'7.  Persistence Report'!$H$27:$H$500,"2014")</f>
        <v>0</v>
      </c>
      <c r="P494" s="295">
        <f>SUMIFS('7.  Persistence Report'!P$27:P$500,'7.  Persistence Report'!$D$27:$D$500,$B494,'7.  Persistence Report'!$C$27:$C$500,"Pre-2011 Programs Completed in 2011",'7.  Persistence Report'!$J$27:$J$500,"&lt;&gt;Adjustment",'7.  Persistence Report'!$H$27:$H$500,"2014")</f>
        <v>0</v>
      </c>
      <c r="Q494" s="295">
        <f>SUMIFS('7.  Persistence Report'!Q$27:Q$500,'7.  Persistence Report'!$D$27:$D$500,$B494,'7.  Persistence Report'!$C$27:$C$500,"Pre-2011 Programs Completed in 2011",'7.  Persistence Report'!$J$27:$J$500,"&lt;&gt;Adjustment",'7.  Persistence Report'!$H$27:$H$500,"2014")</f>
        <v>0</v>
      </c>
      <c r="R494" s="295">
        <f>SUMIFS('7.  Persistence Report'!R$27:R$500,'7.  Persistence Report'!$D$27:$D$500,$B494,'7.  Persistence Report'!$C$27:$C$500,"Pre-2011 Programs Completed in 2011",'7.  Persistence Report'!$J$27:$J$500,"&lt;&gt;Adjustment",'7.  Persistence Report'!$H$27:$H$500,"2014")</f>
        <v>0</v>
      </c>
      <c r="S494" s="295">
        <f>SUMIFS('7.  Persistence Report'!S$27:S$500,'7.  Persistence Report'!$D$27:$D$500,$B494,'7.  Persistence Report'!$C$27:$C$500,"Pre-2011 Programs Completed in 2011",'7.  Persistence Report'!$J$27:$J$500,"&lt;&gt;Adjustment",'7.  Persistence Report'!$H$27:$H$500,"2014")</f>
        <v>0</v>
      </c>
      <c r="T494" s="295">
        <f>SUMIFS('7.  Persistence Report'!T$27:T$500,'7.  Persistence Report'!$D$27:$D$500,$B494,'7.  Persistence Report'!$C$27:$C$500,"Pre-2011 Programs Completed in 2011",'7.  Persistence Report'!$J$27:$J$500,"&lt;&gt;Adjustment",'7.  Persistence Report'!$H$27:$H$500,"2014")</f>
        <v>0</v>
      </c>
      <c r="U494" s="295">
        <f>SUMIFS('7.  Persistence Report'!U$27:U$500,'7.  Persistence Report'!$D$27:$D$500,$B494,'7.  Persistence Report'!$C$27:$C$500,"Pre-2011 Programs Completed in 2011",'7.  Persistence Report'!$J$27:$J$500,"&lt;&gt;Adjustment",'7.  Persistence Report'!$H$27:$H$500,"2014")</f>
        <v>0</v>
      </c>
      <c r="V494" s="295">
        <f>SUMIFS('7.  Persistence Report'!V$27:V$500,'7.  Persistence Report'!$D$27:$D$500,$B494,'7.  Persistence Report'!$C$27:$C$500,"Pre-2011 Programs Completed in 2011",'7.  Persistence Report'!$J$27:$J$500,"&lt;&gt;Adjustment",'7.  Persistence Report'!$H$27:$H$500,"2014")</f>
        <v>0</v>
      </c>
      <c r="W494" s="295">
        <f>SUMIFS('7.  Persistence Report'!W$27:W$500,'7.  Persistence Report'!$D$27:$D$500,$B494,'7.  Persistence Report'!$C$27:$C$500,"Pre-2011 Programs Completed in 2011",'7.  Persistence Report'!$J$27:$J$500,"&lt;&gt;Adjustment",'7.  Persistence Report'!$H$27:$H$500,"2014")</f>
        <v>0</v>
      </c>
      <c r="X494" s="295">
        <f>SUMIFS('7.  Persistence Report'!X$27:X$500,'7.  Persistence Report'!$D$27:$D$500,$B494,'7.  Persistence Report'!$C$27:$C$500,"Pre-2011 Programs Completed in 2011",'7.  Persistence Report'!$J$27:$J$500,"&lt;&gt;Adjustment",'7.  Persistence Report'!$H$27:$H$500,"2014")</f>
        <v>0</v>
      </c>
      <c r="Y494" s="469">
        <f>+Y365</f>
        <v>0</v>
      </c>
      <c r="Z494" s="469">
        <f t="shared" ref="Z494:AA494" si="232">+Z365</f>
        <v>0</v>
      </c>
      <c r="AA494" s="469">
        <f t="shared" si="232"/>
        <v>1</v>
      </c>
      <c r="AB494" s="415"/>
      <c r="AC494" s="415"/>
      <c r="AD494" s="415"/>
      <c r="AE494" s="415"/>
      <c r="AF494" s="415"/>
      <c r="AG494" s="415"/>
      <c r="AH494" s="415"/>
      <c r="AI494" s="415"/>
      <c r="AJ494" s="415"/>
      <c r="AK494" s="415"/>
      <c r="AL494" s="415"/>
      <c r="AM494" s="296">
        <f>SUM(Y494:AL494)</f>
        <v>1</v>
      </c>
    </row>
    <row r="495" spans="1:39" ht="15.5" outlineLevel="1">
      <c r="B495" s="294" t="s">
        <v>259</v>
      </c>
      <c r="C495" s="291" t="s">
        <v>163</v>
      </c>
      <c r="D495" s="295">
        <f>SUMIFS('7.  Persistence Report'!AT$27:AT$500,'7.  Persistence Report'!$D$27:$D$500,$B494,'7.  Persistence Report'!$C$27:$C$500,"Pre-2011 Programs Completed in 2011",'7.  Persistence Report'!$J$27:$J$500,"Adjustment",'7.  Persistence Report'!$H$27:$H$500,"2014")</f>
        <v>0</v>
      </c>
      <c r="E495" s="295">
        <f>SUMIFS('7.  Persistence Report'!AU$27:AU$500,'7.  Persistence Report'!$D$27:$D$500,$B494,'7.  Persistence Report'!$C$27:$C$500,"Pre-2011 Programs Completed in 2011",'7.  Persistence Report'!$J$27:$J$500,"Adjustment",'7.  Persistence Report'!$H$27:$H$500,"2014")</f>
        <v>0</v>
      </c>
      <c r="F495" s="295">
        <f>SUMIFS('7.  Persistence Report'!AV$27:AV$500,'7.  Persistence Report'!$D$27:$D$500,$B494,'7.  Persistence Report'!$C$27:$C$500,"Pre-2011 Programs Completed in 2011",'7.  Persistence Report'!$J$27:$J$500,"Adjustment",'7.  Persistence Report'!$H$27:$H$500,"2014")</f>
        <v>0</v>
      </c>
      <c r="G495" s="295">
        <f>SUMIFS('7.  Persistence Report'!AW$27:AW$500,'7.  Persistence Report'!$D$27:$D$500,$B494,'7.  Persistence Report'!$C$27:$C$500,"Pre-2011 Programs Completed in 2011",'7.  Persistence Report'!$J$27:$J$500,"Adjustment",'7.  Persistence Report'!$H$27:$H$500,"2014")</f>
        <v>0</v>
      </c>
      <c r="H495" s="295">
        <f>SUMIFS('7.  Persistence Report'!AX$27:AX$500,'7.  Persistence Report'!$D$27:$D$500,$B494,'7.  Persistence Report'!$C$27:$C$500,"Pre-2011 Programs Completed in 2011",'7.  Persistence Report'!$J$27:$J$500,"Adjustment",'7.  Persistence Report'!$H$27:$H$500,"2014")</f>
        <v>0</v>
      </c>
      <c r="I495" s="295">
        <f>SUMIFS('7.  Persistence Report'!AY$27:AY$500,'7.  Persistence Report'!$D$27:$D$500,$B494,'7.  Persistence Report'!$C$27:$C$500,"Pre-2011 Programs Completed in 2011",'7.  Persistence Report'!$J$27:$J$500,"Adjustment",'7.  Persistence Report'!$H$27:$H$500,"2014")</f>
        <v>0</v>
      </c>
      <c r="J495" s="295">
        <f>SUMIFS('7.  Persistence Report'!AZ$27:AZ$500,'7.  Persistence Report'!$D$27:$D$500,$B494,'7.  Persistence Report'!$C$27:$C$500,"Pre-2011 Programs Completed in 2011",'7.  Persistence Report'!$J$27:$J$500,"Adjustment",'7.  Persistence Report'!$H$27:$H$500,"2014")</f>
        <v>0</v>
      </c>
      <c r="K495" s="295">
        <f>SUMIFS('7.  Persistence Report'!BA$27:BA$500,'7.  Persistence Report'!$D$27:$D$500,$B494,'7.  Persistence Report'!$C$27:$C$500,"Pre-2011 Programs Completed in 2011",'7.  Persistence Report'!$J$27:$J$500,"Adjustment",'7.  Persistence Report'!$H$27:$H$500,"2014")</f>
        <v>0</v>
      </c>
      <c r="L495" s="295">
        <f>SUMIFS('7.  Persistence Report'!BB$27:BB$500,'7.  Persistence Report'!$D$27:$D$500,$B494,'7.  Persistence Report'!$C$27:$C$500,"Pre-2011 Programs Completed in 2011",'7.  Persistence Report'!$J$27:$J$500,"Adjustment",'7.  Persistence Report'!$H$27:$H$500,"2014")</f>
        <v>0</v>
      </c>
      <c r="M495" s="295">
        <f>SUMIFS('7.  Persistence Report'!BC$27:BC$500,'7.  Persistence Report'!$D$27:$D$500,$B494,'7.  Persistence Report'!$C$27:$C$500,"Pre-2011 Programs Completed in 2011",'7.  Persistence Report'!$J$27:$J$500,"Adjustment",'7.  Persistence Report'!$H$27:$H$500,"2014")</f>
        <v>0</v>
      </c>
      <c r="N495" s="295">
        <f>N494</f>
        <v>0</v>
      </c>
      <c r="O495" s="295">
        <f>SUMIFS('7.  Persistence Report'!O$27:O$500,'7.  Persistence Report'!$D$27:$D$500,$B494,'7.  Persistence Report'!$C$27:$C$500,"Pre-2011 Programs Completed in 2011",'7.  Persistence Report'!$J$27:$J$500,"Adjustment",'7.  Persistence Report'!$H$27:$H$500,"2014")</f>
        <v>0</v>
      </c>
      <c r="P495" s="295">
        <f>SUMIFS('7.  Persistence Report'!P$27:P$500,'7.  Persistence Report'!$D$27:$D$500,$B494,'7.  Persistence Report'!$C$27:$C$500,"Pre-2011 Programs Completed in 2011",'7.  Persistence Report'!$J$27:$J$500,"Adjustment",'7.  Persistence Report'!$H$27:$H$500,"2014")</f>
        <v>0</v>
      </c>
      <c r="Q495" s="295">
        <f>SUMIFS('7.  Persistence Report'!Q$27:Q$500,'7.  Persistence Report'!$D$27:$D$500,$B494,'7.  Persistence Report'!$C$27:$C$500,"Pre-2011 Programs Completed in 2011",'7.  Persistence Report'!$J$27:$J$500,"Adjustment",'7.  Persistence Report'!$H$27:$H$500,"2014")</f>
        <v>0</v>
      </c>
      <c r="R495" s="295">
        <f>SUMIFS('7.  Persistence Report'!R$27:R$500,'7.  Persistence Report'!$D$27:$D$500,$B494,'7.  Persistence Report'!$C$27:$C$500,"Pre-2011 Programs Completed in 2011",'7.  Persistence Report'!$J$27:$J$500,"Adjustment",'7.  Persistence Report'!$H$27:$H$500,"2014")</f>
        <v>0</v>
      </c>
      <c r="S495" s="295">
        <f>SUMIFS('7.  Persistence Report'!S$27:S$500,'7.  Persistence Report'!$D$27:$D$500,$B494,'7.  Persistence Report'!$C$27:$C$500,"Pre-2011 Programs Completed in 2011",'7.  Persistence Report'!$J$27:$J$500,"Adjustment",'7.  Persistence Report'!$H$27:$H$500,"2014")</f>
        <v>0</v>
      </c>
      <c r="T495" s="295">
        <f>SUMIFS('7.  Persistence Report'!T$27:T$500,'7.  Persistence Report'!$D$27:$D$500,$B494,'7.  Persistence Report'!$C$27:$C$500,"Pre-2011 Programs Completed in 2011",'7.  Persistence Report'!$J$27:$J$500,"Adjustment",'7.  Persistence Report'!$H$27:$H$500,"2014")</f>
        <v>0</v>
      </c>
      <c r="U495" s="295">
        <f>SUMIFS('7.  Persistence Report'!U$27:U$500,'7.  Persistence Report'!$D$27:$D$500,$B494,'7.  Persistence Report'!$C$27:$C$500,"Pre-2011 Programs Completed in 2011",'7.  Persistence Report'!$J$27:$J$500,"Adjustment",'7.  Persistence Report'!$H$27:$H$500,"2014")</f>
        <v>0</v>
      </c>
      <c r="V495" s="295">
        <f>SUMIFS('7.  Persistence Report'!V$27:V$500,'7.  Persistence Report'!$D$27:$D$500,$B494,'7.  Persistence Report'!$C$27:$C$500,"Pre-2011 Programs Completed in 2011",'7.  Persistence Report'!$J$27:$J$500,"Adjustment",'7.  Persistence Report'!$H$27:$H$500,"2014")</f>
        <v>0</v>
      </c>
      <c r="W495" s="295">
        <f>SUMIFS('7.  Persistence Report'!W$27:W$500,'7.  Persistence Report'!$D$27:$D$500,$B494,'7.  Persistence Report'!$C$27:$C$500,"Pre-2011 Programs Completed in 2011",'7.  Persistence Report'!$J$27:$J$500,"Adjustment",'7.  Persistence Report'!$H$27:$H$500,"2014")</f>
        <v>0</v>
      </c>
      <c r="X495" s="295">
        <f>SUMIFS('7.  Persistence Report'!X$27:X$500,'7.  Persistence Report'!$D$27:$D$500,$B494,'7.  Persistence Report'!$C$27:$C$500,"Pre-2011 Programs Completed in 2011",'7.  Persistence Report'!$J$27:$J$500,"Adjustment",'7.  Persistence Report'!$H$27:$H$500,"2014")</f>
        <v>0</v>
      </c>
      <c r="Y495" s="411">
        <f>Y494</f>
        <v>0</v>
      </c>
      <c r="Z495" s="411">
        <f>Z494</f>
        <v>0</v>
      </c>
      <c r="AA495" s="411">
        <f t="shared" ref="AA495:AL495" si="233">AA494</f>
        <v>1</v>
      </c>
      <c r="AB495" s="411">
        <f t="shared" si="233"/>
        <v>0</v>
      </c>
      <c r="AC495" s="411">
        <f t="shared" si="233"/>
        <v>0</v>
      </c>
      <c r="AD495" s="411">
        <f t="shared" si="233"/>
        <v>0</v>
      </c>
      <c r="AE495" s="411">
        <f t="shared" si="233"/>
        <v>0</v>
      </c>
      <c r="AF495" s="411">
        <f t="shared" si="233"/>
        <v>0</v>
      </c>
      <c r="AG495" s="411">
        <f t="shared" si="233"/>
        <v>0</v>
      </c>
      <c r="AH495" s="411">
        <f t="shared" si="233"/>
        <v>0</v>
      </c>
      <c r="AI495" s="411">
        <f t="shared" si="233"/>
        <v>0</v>
      </c>
      <c r="AJ495" s="411">
        <f t="shared" si="233"/>
        <v>0</v>
      </c>
      <c r="AK495" s="411">
        <f t="shared" si="233"/>
        <v>0</v>
      </c>
      <c r="AL495" s="411">
        <f t="shared" si="233"/>
        <v>0</v>
      </c>
      <c r="AM495" s="297"/>
    </row>
    <row r="496" spans="1:39" ht="15.5" outlineLevel="1">
      <c r="A496" s="511"/>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5" outlineLevel="1">
      <c r="A497" s="508">
        <v>29</v>
      </c>
      <c r="B497" s="324" t="s">
        <v>19</v>
      </c>
      <c r="C497" s="291" t="s">
        <v>25</v>
      </c>
      <c r="D497" s="295">
        <f>SUMIFS('7.  Persistence Report'!AT$27:AT$500,'7.  Persistence Report'!$D$27:$D$500,$B497,'7.  Persistence Report'!$C$27:$C$500,"Pre-2011 Programs Completed in 2011",'7.  Persistence Report'!$J$27:$J$500,"&lt;&gt;Adjustment",'7.  Persistence Report'!$H$27:$H$500,"2014")</f>
        <v>0</v>
      </c>
      <c r="E497" s="295">
        <f>SUMIFS('7.  Persistence Report'!AU$27:AU$500,'7.  Persistence Report'!$D$27:$D$500,$B497,'7.  Persistence Report'!$C$27:$C$500,"Pre-2011 Programs Completed in 2011",'7.  Persistence Report'!$J$27:$J$500,"&lt;&gt;Adjustment",'7.  Persistence Report'!$H$27:$H$500,"2014")</f>
        <v>0</v>
      </c>
      <c r="F497" s="295">
        <f>SUMIFS('7.  Persistence Report'!AV$27:AV$500,'7.  Persistence Report'!$D$27:$D$500,$B497,'7.  Persistence Report'!$C$27:$C$500,"Pre-2011 Programs Completed in 2011",'7.  Persistence Report'!$J$27:$J$500,"&lt;&gt;Adjustment",'7.  Persistence Report'!$H$27:$H$500,"2014")</f>
        <v>0</v>
      </c>
      <c r="G497" s="295">
        <f>SUMIFS('7.  Persistence Report'!AW$27:AW$500,'7.  Persistence Report'!$D$27:$D$500,$B497,'7.  Persistence Report'!$C$27:$C$500,"Pre-2011 Programs Completed in 2011",'7.  Persistence Report'!$J$27:$J$500,"&lt;&gt;Adjustment",'7.  Persistence Report'!$H$27:$H$500,"2014")</f>
        <v>0</v>
      </c>
      <c r="H497" s="295">
        <f>SUMIFS('7.  Persistence Report'!AX$27:AX$500,'7.  Persistence Report'!$D$27:$D$500,$B497,'7.  Persistence Report'!$C$27:$C$500,"Pre-2011 Programs Completed in 2011",'7.  Persistence Report'!$J$27:$J$500,"&lt;&gt;Adjustment",'7.  Persistence Report'!$H$27:$H$500,"2014")</f>
        <v>0</v>
      </c>
      <c r="I497" s="295">
        <f>SUMIFS('7.  Persistence Report'!AY$27:AY$500,'7.  Persistence Report'!$D$27:$D$500,$B497,'7.  Persistence Report'!$C$27:$C$500,"Pre-2011 Programs Completed in 2011",'7.  Persistence Report'!$J$27:$J$500,"&lt;&gt;Adjustment",'7.  Persistence Report'!$H$27:$H$500,"2014")</f>
        <v>0</v>
      </c>
      <c r="J497" s="295">
        <f>SUMIFS('7.  Persistence Report'!AZ$27:AZ$500,'7.  Persistence Report'!$D$27:$D$500,$B497,'7.  Persistence Report'!$C$27:$C$500,"Pre-2011 Programs Completed in 2011",'7.  Persistence Report'!$J$27:$J$500,"&lt;&gt;Adjustment",'7.  Persistence Report'!$H$27:$H$500,"2014")</f>
        <v>0</v>
      </c>
      <c r="K497" s="295">
        <f>SUMIFS('7.  Persistence Report'!BA$27:BA$500,'7.  Persistence Report'!$D$27:$D$500,$B497,'7.  Persistence Report'!$C$27:$C$500,"Pre-2011 Programs Completed in 2011",'7.  Persistence Report'!$J$27:$J$500,"&lt;&gt;Adjustment",'7.  Persistence Report'!$H$27:$H$500,"2014")</f>
        <v>0</v>
      </c>
      <c r="L497" s="295">
        <f>SUMIFS('7.  Persistence Report'!BB$27:BB$500,'7.  Persistence Report'!$D$27:$D$500,$B497,'7.  Persistence Report'!$C$27:$C$500,"Pre-2011 Programs Completed in 2011",'7.  Persistence Report'!$J$27:$J$500,"&lt;&gt;Adjustment",'7.  Persistence Report'!$H$27:$H$500,"2014")</f>
        <v>0</v>
      </c>
      <c r="M497" s="295">
        <f>SUMIFS('7.  Persistence Report'!BC$27:BC$500,'7.  Persistence Report'!$D$27:$D$500,$B497,'7.  Persistence Report'!$C$27:$C$500,"Pre-2011 Programs Completed in 2011",'7.  Persistence Report'!$J$27:$J$500,"&lt;&gt;Adjustment",'7.  Persistence Report'!$H$27:$H$500,"2014")</f>
        <v>0</v>
      </c>
      <c r="N497" s="295">
        <v>0</v>
      </c>
      <c r="O497" s="295">
        <f>SUMIFS('7.  Persistence Report'!O$27:O$500,'7.  Persistence Report'!$D$27:$D$500,$B497,'7.  Persistence Report'!$C$27:$C$500,"Pre-2011 Programs Completed in 2011",'7.  Persistence Report'!$J$27:$J$500,"&lt;&gt;Adjustment",'7.  Persistence Report'!$H$27:$H$500,"2014")</f>
        <v>0</v>
      </c>
      <c r="P497" s="295">
        <f>SUMIFS('7.  Persistence Report'!P$27:P$500,'7.  Persistence Report'!$D$27:$D$500,$B497,'7.  Persistence Report'!$C$27:$C$500,"Pre-2011 Programs Completed in 2011",'7.  Persistence Report'!$J$27:$J$500,"&lt;&gt;Adjustment",'7.  Persistence Report'!$H$27:$H$500,"2014")</f>
        <v>0</v>
      </c>
      <c r="Q497" s="295">
        <f>SUMIFS('7.  Persistence Report'!Q$27:Q$500,'7.  Persistence Report'!$D$27:$D$500,$B497,'7.  Persistence Report'!$C$27:$C$500,"Pre-2011 Programs Completed in 2011",'7.  Persistence Report'!$J$27:$J$500,"&lt;&gt;Adjustment",'7.  Persistence Report'!$H$27:$H$500,"2014")</f>
        <v>0</v>
      </c>
      <c r="R497" s="295">
        <f>SUMIFS('7.  Persistence Report'!R$27:R$500,'7.  Persistence Report'!$D$27:$D$500,$B497,'7.  Persistence Report'!$C$27:$C$500,"Pre-2011 Programs Completed in 2011",'7.  Persistence Report'!$J$27:$J$500,"&lt;&gt;Adjustment",'7.  Persistence Report'!$H$27:$H$500,"2014")</f>
        <v>0</v>
      </c>
      <c r="S497" s="295">
        <f>SUMIFS('7.  Persistence Report'!S$27:S$500,'7.  Persistence Report'!$D$27:$D$500,$B497,'7.  Persistence Report'!$C$27:$C$500,"Pre-2011 Programs Completed in 2011",'7.  Persistence Report'!$J$27:$J$500,"&lt;&gt;Adjustment",'7.  Persistence Report'!$H$27:$H$500,"2014")</f>
        <v>0</v>
      </c>
      <c r="T497" s="295">
        <f>SUMIFS('7.  Persistence Report'!T$27:T$500,'7.  Persistence Report'!$D$27:$D$500,$B497,'7.  Persistence Report'!$C$27:$C$500,"Pre-2011 Programs Completed in 2011",'7.  Persistence Report'!$J$27:$J$500,"&lt;&gt;Adjustment",'7.  Persistence Report'!$H$27:$H$500,"2014")</f>
        <v>0</v>
      </c>
      <c r="U497" s="295">
        <f>SUMIFS('7.  Persistence Report'!U$27:U$500,'7.  Persistence Report'!$D$27:$D$500,$B497,'7.  Persistence Report'!$C$27:$C$500,"Pre-2011 Programs Completed in 2011",'7.  Persistence Report'!$J$27:$J$500,"&lt;&gt;Adjustment",'7.  Persistence Report'!$H$27:$H$500,"2014")</f>
        <v>0</v>
      </c>
      <c r="V497" s="295">
        <f>SUMIFS('7.  Persistence Report'!V$27:V$500,'7.  Persistence Report'!$D$27:$D$500,$B497,'7.  Persistence Report'!$C$27:$C$500,"Pre-2011 Programs Completed in 2011",'7.  Persistence Report'!$J$27:$J$500,"&lt;&gt;Adjustment",'7.  Persistence Report'!$H$27:$H$500,"2014")</f>
        <v>0</v>
      </c>
      <c r="W497" s="295">
        <f>SUMIFS('7.  Persistence Report'!W$27:W$500,'7.  Persistence Report'!$D$27:$D$500,$B497,'7.  Persistence Report'!$C$27:$C$500,"Pre-2011 Programs Completed in 2011",'7.  Persistence Report'!$J$27:$J$500,"&lt;&gt;Adjustment",'7.  Persistence Report'!$H$27:$H$500,"2014")</f>
        <v>0</v>
      </c>
      <c r="X497" s="295">
        <f>SUMIFS('7.  Persistence Report'!X$27:X$500,'7.  Persistence Report'!$D$27:$D$500,$B497,'7.  Persistence Report'!$C$27:$C$500,"Pre-2011 Programs Completed in 2011",'7.  Persistence Report'!$J$27:$J$500,"&lt;&gt;Adjustment",'7.  Persistence Report'!$H$27:$H$500,"2014")</f>
        <v>0</v>
      </c>
      <c r="Y497" s="469">
        <f>+Y368</f>
        <v>0</v>
      </c>
      <c r="Z497" s="469">
        <f t="shared" ref="Z497:AA497" si="234">+Z368</f>
        <v>0</v>
      </c>
      <c r="AA497" s="469">
        <f t="shared" si="234"/>
        <v>1</v>
      </c>
      <c r="AB497" s="415"/>
      <c r="AC497" s="415"/>
      <c r="AD497" s="415"/>
      <c r="AE497" s="415"/>
      <c r="AF497" s="415"/>
      <c r="AG497" s="415"/>
      <c r="AH497" s="415"/>
      <c r="AI497" s="415"/>
      <c r="AJ497" s="415"/>
      <c r="AK497" s="415"/>
      <c r="AL497" s="415"/>
      <c r="AM497" s="296">
        <f>SUM(Y497:AL497)</f>
        <v>1</v>
      </c>
    </row>
    <row r="498" spans="1:39" ht="15.5" outlineLevel="1">
      <c r="B498" s="324" t="s">
        <v>259</v>
      </c>
      <c r="C498" s="291" t="s">
        <v>163</v>
      </c>
      <c r="D498" s="295">
        <f>SUMIFS('7.  Persistence Report'!AT$27:AT$500,'7.  Persistence Report'!$D$27:$D$500,$B497,'7.  Persistence Report'!$C$27:$C$500,"Pre-2011 Programs Completed in 2011",'7.  Persistence Report'!$J$27:$J$500,"Adjustment",'7.  Persistence Report'!$H$27:$H$500,"2014")</f>
        <v>0</v>
      </c>
      <c r="E498" s="295">
        <f>SUMIFS('7.  Persistence Report'!AU$27:AU$500,'7.  Persistence Report'!$D$27:$D$500,$B497,'7.  Persistence Report'!$C$27:$C$500,"Pre-2011 Programs Completed in 2011",'7.  Persistence Report'!$J$27:$J$500,"Adjustment",'7.  Persistence Report'!$H$27:$H$500,"2014")</f>
        <v>0</v>
      </c>
      <c r="F498" s="295">
        <f>SUMIFS('7.  Persistence Report'!AV$27:AV$500,'7.  Persistence Report'!$D$27:$D$500,$B497,'7.  Persistence Report'!$C$27:$C$500,"Pre-2011 Programs Completed in 2011",'7.  Persistence Report'!$J$27:$J$500,"Adjustment",'7.  Persistence Report'!$H$27:$H$500,"2014")</f>
        <v>0</v>
      </c>
      <c r="G498" s="295">
        <f>SUMIFS('7.  Persistence Report'!AW$27:AW$500,'7.  Persistence Report'!$D$27:$D$500,$B497,'7.  Persistence Report'!$C$27:$C$500,"Pre-2011 Programs Completed in 2011",'7.  Persistence Report'!$J$27:$J$500,"Adjustment",'7.  Persistence Report'!$H$27:$H$500,"2014")</f>
        <v>0</v>
      </c>
      <c r="H498" s="295">
        <f>SUMIFS('7.  Persistence Report'!AX$27:AX$500,'7.  Persistence Report'!$D$27:$D$500,$B497,'7.  Persistence Report'!$C$27:$C$500,"Pre-2011 Programs Completed in 2011",'7.  Persistence Report'!$J$27:$J$500,"Adjustment",'7.  Persistence Report'!$H$27:$H$500,"2014")</f>
        <v>0</v>
      </c>
      <c r="I498" s="295">
        <f>SUMIFS('7.  Persistence Report'!AY$27:AY$500,'7.  Persistence Report'!$D$27:$D$500,$B497,'7.  Persistence Report'!$C$27:$C$500,"Pre-2011 Programs Completed in 2011",'7.  Persistence Report'!$J$27:$J$500,"Adjustment",'7.  Persistence Report'!$H$27:$H$500,"2014")</f>
        <v>0</v>
      </c>
      <c r="J498" s="295">
        <f>SUMIFS('7.  Persistence Report'!AZ$27:AZ$500,'7.  Persistence Report'!$D$27:$D$500,$B497,'7.  Persistence Report'!$C$27:$C$500,"Pre-2011 Programs Completed in 2011",'7.  Persistence Report'!$J$27:$J$500,"Adjustment",'7.  Persistence Report'!$H$27:$H$500,"2014")</f>
        <v>0</v>
      </c>
      <c r="K498" s="295">
        <f>SUMIFS('7.  Persistence Report'!BA$27:BA$500,'7.  Persistence Report'!$D$27:$D$500,$B497,'7.  Persistence Report'!$C$27:$C$500,"Pre-2011 Programs Completed in 2011",'7.  Persistence Report'!$J$27:$J$500,"Adjustment",'7.  Persistence Report'!$H$27:$H$500,"2014")</f>
        <v>0</v>
      </c>
      <c r="L498" s="295">
        <f>SUMIFS('7.  Persistence Report'!BB$27:BB$500,'7.  Persistence Report'!$D$27:$D$500,$B497,'7.  Persistence Report'!$C$27:$C$500,"Pre-2011 Programs Completed in 2011",'7.  Persistence Report'!$J$27:$J$500,"Adjustment",'7.  Persistence Report'!$H$27:$H$500,"2014")</f>
        <v>0</v>
      </c>
      <c r="M498" s="295">
        <f>SUMIFS('7.  Persistence Report'!BC$27:BC$500,'7.  Persistence Report'!$D$27:$D$500,$B497,'7.  Persistence Report'!$C$27:$C$500,"Pre-2011 Programs Completed in 2011",'7.  Persistence Report'!$J$27:$J$500,"Adjustment",'7.  Persistence Report'!$H$27:$H$500,"2014")</f>
        <v>0</v>
      </c>
      <c r="N498" s="295">
        <f>N497</f>
        <v>0</v>
      </c>
      <c r="O498" s="295">
        <f>SUMIFS('7.  Persistence Report'!O$27:O$500,'7.  Persistence Report'!$D$27:$D$500,$B497,'7.  Persistence Report'!$C$27:$C$500,"Pre-2011 Programs Completed in 2011",'7.  Persistence Report'!$J$27:$J$500,"Adjustment",'7.  Persistence Report'!$H$27:$H$500,"2014")</f>
        <v>0</v>
      </c>
      <c r="P498" s="295">
        <f>SUMIFS('7.  Persistence Report'!P$27:P$500,'7.  Persistence Report'!$D$27:$D$500,$B497,'7.  Persistence Report'!$C$27:$C$500,"Pre-2011 Programs Completed in 2011",'7.  Persistence Report'!$J$27:$J$500,"Adjustment",'7.  Persistence Report'!$H$27:$H$500,"2014")</f>
        <v>0</v>
      </c>
      <c r="Q498" s="295">
        <f>SUMIFS('7.  Persistence Report'!Q$27:Q$500,'7.  Persistence Report'!$D$27:$D$500,$B497,'7.  Persistence Report'!$C$27:$C$500,"Pre-2011 Programs Completed in 2011",'7.  Persistence Report'!$J$27:$J$500,"Adjustment",'7.  Persistence Report'!$H$27:$H$500,"2014")</f>
        <v>0</v>
      </c>
      <c r="R498" s="295">
        <f>SUMIFS('7.  Persistence Report'!R$27:R$500,'7.  Persistence Report'!$D$27:$D$500,$B497,'7.  Persistence Report'!$C$27:$C$500,"Pre-2011 Programs Completed in 2011",'7.  Persistence Report'!$J$27:$J$500,"Adjustment",'7.  Persistence Report'!$H$27:$H$500,"2014")</f>
        <v>0</v>
      </c>
      <c r="S498" s="295">
        <f>SUMIFS('7.  Persistence Report'!S$27:S$500,'7.  Persistence Report'!$D$27:$D$500,$B497,'7.  Persistence Report'!$C$27:$C$500,"Pre-2011 Programs Completed in 2011",'7.  Persistence Report'!$J$27:$J$500,"Adjustment",'7.  Persistence Report'!$H$27:$H$500,"2014")</f>
        <v>0</v>
      </c>
      <c r="T498" s="295">
        <f>SUMIFS('7.  Persistence Report'!T$27:T$500,'7.  Persistence Report'!$D$27:$D$500,$B497,'7.  Persistence Report'!$C$27:$C$500,"Pre-2011 Programs Completed in 2011",'7.  Persistence Report'!$J$27:$J$500,"Adjustment",'7.  Persistence Report'!$H$27:$H$500,"2014")</f>
        <v>0</v>
      </c>
      <c r="U498" s="295">
        <f>SUMIFS('7.  Persistence Report'!U$27:U$500,'7.  Persistence Report'!$D$27:$D$500,$B497,'7.  Persistence Report'!$C$27:$C$500,"Pre-2011 Programs Completed in 2011",'7.  Persistence Report'!$J$27:$J$500,"Adjustment",'7.  Persistence Report'!$H$27:$H$500,"2014")</f>
        <v>0</v>
      </c>
      <c r="V498" s="295">
        <f>SUMIFS('7.  Persistence Report'!V$27:V$500,'7.  Persistence Report'!$D$27:$D$500,$B497,'7.  Persistence Report'!$C$27:$C$500,"Pre-2011 Programs Completed in 2011",'7.  Persistence Report'!$J$27:$J$500,"Adjustment",'7.  Persistence Report'!$H$27:$H$500,"2014")</f>
        <v>0</v>
      </c>
      <c r="W498" s="295">
        <f>SUMIFS('7.  Persistence Report'!W$27:W$500,'7.  Persistence Report'!$D$27:$D$500,$B497,'7.  Persistence Report'!$C$27:$C$500,"Pre-2011 Programs Completed in 2011",'7.  Persistence Report'!$J$27:$J$500,"Adjustment",'7.  Persistence Report'!$H$27:$H$500,"2014")</f>
        <v>0</v>
      </c>
      <c r="X498" s="295">
        <f>SUMIFS('7.  Persistence Report'!X$27:X$500,'7.  Persistence Report'!$D$27:$D$500,$B497,'7.  Persistence Report'!$C$27:$C$500,"Pre-2011 Programs Completed in 2011",'7.  Persistence Report'!$J$27:$J$500,"Adjustment",'7.  Persistence Report'!$H$27:$H$500,"2014")</f>
        <v>0</v>
      </c>
      <c r="Y498" s="411">
        <f>Y497</f>
        <v>0</v>
      </c>
      <c r="Z498" s="411">
        <f t="shared" ref="Z498:AL498" si="235">Z497</f>
        <v>0</v>
      </c>
      <c r="AA498" s="411">
        <f t="shared" si="235"/>
        <v>1</v>
      </c>
      <c r="AB498" s="411">
        <f t="shared" si="235"/>
        <v>0</v>
      </c>
      <c r="AC498" s="411">
        <f t="shared" si="235"/>
        <v>0</v>
      </c>
      <c r="AD498" s="411">
        <f t="shared" si="235"/>
        <v>0</v>
      </c>
      <c r="AE498" s="411">
        <f t="shared" si="235"/>
        <v>0</v>
      </c>
      <c r="AF498" s="411">
        <f t="shared" si="235"/>
        <v>0</v>
      </c>
      <c r="AG498" s="411">
        <f t="shared" si="235"/>
        <v>0</v>
      </c>
      <c r="AH498" s="411">
        <f t="shared" si="235"/>
        <v>0</v>
      </c>
      <c r="AI498" s="411">
        <f t="shared" si="235"/>
        <v>0</v>
      </c>
      <c r="AJ498" s="411">
        <f t="shared" si="235"/>
        <v>0</v>
      </c>
      <c r="AK498" s="411">
        <f t="shared" si="235"/>
        <v>0</v>
      </c>
      <c r="AL498" s="411">
        <f t="shared" si="235"/>
        <v>0</v>
      </c>
      <c r="AM498" s="297"/>
    </row>
    <row r="499" spans="1:39" ht="15.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5" outlineLevel="1">
      <c r="A500" s="508">
        <v>30</v>
      </c>
      <c r="B500" s="314" t="s">
        <v>489</v>
      </c>
      <c r="C500" s="291" t="s">
        <v>25</v>
      </c>
      <c r="D500" s="295">
        <f>SUMIFS('7.  Persistence Report'!AT$27:AT$500,'7.  Persistence Report'!$D$27:$D$500,$B500,'7.  Persistence Report'!$C$27:$C$500,"Pre-2011 Programs Completed in 2011",'7.  Persistence Report'!$J$27:$J$500,"&lt;&gt;Adjustment",'7.  Persistence Report'!$H$27:$H$500,"2014")</f>
        <v>0</v>
      </c>
      <c r="E500" s="295">
        <f>SUMIFS('7.  Persistence Report'!AU$27:AU$500,'7.  Persistence Report'!$D$27:$D$500,$B500,'7.  Persistence Report'!$C$27:$C$500,"Pre-2011 Programs Completed in 2011",'7.  Persistence Report'!$J$27:$J$500,"&lt;&gt;Adjustment",'7.  Persistence Report'!$H$27:$H$500,"2014")</f>
        <v>0</v>
      </c>
      <c r="F500" s="295">
        <f>SUMIFS('7.  Persistence Report'!AV$27:AV$500,'7.  Persistence Report'!$D$27:$D$500,$B500,'7.  Persistence Report'!$C$27:$C$500,"Pre-2011 Programs Completed in 2011",'7.  Persistence Report'!$J$27:$J$500,"&lt;&gt;Adjustment",'7.  Persistence Report'!$H$27:$H$500,"2014")</f>
        <v>0</v>
      </c>
      <c r="G500" s="295">
        <f>SUMIFS('7.  Persistence Report'!AW$27:AW$500,'7.  Persistence Report'!$D$27:$D$500,$B500,'7.  Persistence Report'!$C$27:$C$500,"Pre-2011 Programs Completed in 2011",'7.  Persistence Report'!$J$27:$J$500,"&lt;&gt;Adjustment",'7.  Persistence Report'!$H$27:$H$500,"2014")</f>
        <v>0</v>
      </c>
      <c r="H500" s="295">
        <f>SUMIFS('7.  Persistence Report'!AX$27:AX$500,'7.  Persistence Report'!$D$27:$D$500,$B500,'7.  Persistence Report'!$C$27:$C$500,"Pre-2011 Programs Completed in 2011",'7.  Persistence Report'!$J$27:$J$500,"&lt;&gt;Adjustment",'7.  Persistence Report'!$H$27:$H$500,"2014")</f>
        <v>0</v>
      </c>
      <c r="I500" s="295">
        <f>SUMIFS('7.  Persistence Report'!AY$27:AY$500,'7.  Persistence Report'!$D$27:$D$500,$B500,'7.  Persistence Report'!$C$27:$C$500,"Pre-2011 Programs Completed in 2011",'7.  Persistence Report'!$J$27:$J$500,"&lt;&gt;Adjustment",'7.  Persistence Report'!$H$27:$H$500,"2014")</f>
        <v>0</v>
      </c>
      <c r="J500" s="295">
        <f>SUMIFS('7.  Persistence Report'!AZ$27:AZ$500,'7.  Persistence Report'!$D$27:$D$500,$B500,'7.  Persistence Report'!$C$27:$C$500,"Pre-2011 Programs Completed in 2011",'7.  Persistence Report'!$J$27:$J$500,"&lt;&gt;Adjustment",'7.  Persistence Report'!$H$27:$H$500,"2014")</f>
        <v>0</v>
      </c>
      <c r="K500" s="295">
        <f>SUMIFS('7.  Persistence Report'!BA$27:BA$500,'7.  Persistence Report'!$D$27:$D$500,$B500,'7.  Persistence Report'!$C$27:$C$500,"Pre-2011 Programs Completed in 2011",'7.  Persistence Report'!$J$27:$J$500,"&lt;&gt;Adjustment",'7.  Persistence Report'!$H$27:$H$500,"2014")</f>
        <v>0</v>
      </c>
      <c r="L500" s="295">
        <f>SUMIFS('7.  Persistence Report'!BB$27:BB$500,'7.  Persistence Report'!$D$27:$D$500,$B500,'7.  Persistence Report'!$C$27:$C$500,"Pre-2011 Programs Completed in 2011",'7.  Persistence Report'!$J$27:$J$500,"&lt;&gt;Adjustment",'7.  Persistence Report'!$H$27:$H$500,"2014")</f>
        <v>0</v>
      </c>
      <c r="M500" s="295">
        <f>SUMIFS('7.  Persistence Report'!BC$27:BC$500,'7.  Persistence Report'!$D$27:$D$500,$B500,'7.  Persistence Report'!$C$27:$C$500,"Pre-2011 Programs Completed in 2011",'7.  Persistence Report'!$J$27:$J$500,"&lt;&gt;Adjustment",'7.  Persistence Report'!$H$27:$H$500,"2014")</f>
        <v>0</v>
      </c>
      <c r="N500" s="295">
        <v>0</v>
      </c>
      <c r="O500" s="295">
        <f>SUMIFS('7.  Persistence Report'!O$27:O$500,'7.  Persistence Report'!$D$27:$D$500,$B500,'7.  Persistence Report'!$C$27:$C$500,"Pre-2011 Programs Completed in 2011",'7.  Persistence Report'!$J$27:$J$500,"&lt;&gt;Adjustment",'7.  Persistence Report'!$H$27:$H$500,"2014")</f>
        <v>0</v>
      </c>
      <c r="P500" s="295">
        <f>SUMIFS('7.  Persistence Report'!P$27:P$500,'7.  Persistence Report'!$D$27:$D$500,$B500,'7.  Persistence Report'!$C$27:$C$500,"Pre-2011 Programs Completed in 2011",'7.  Persistence Report'!$J$27:$J$500,"&lt;&gt;Adjustment",'7.  Persistence Report'!$H$27:$H$500,"2014")</f>
        <v>0</v>
      </c>
      <c r="Q500" s="295">
        <f>SUMIFS('7.  Persistence Report'!Q$27:Q$500,'7.  Persistence Report'!$D$27:$D$500,$B500,'7.  Persistence Report'!$C$27:$C$500,"Pre-2011 Programs Completed in 2011",'7.  Persistence Report'!$J$27:$J$500,"&lt;&gt;Adjustment",'7.  Persistence Report'!$H$27:$H$500,"2014")</f>
        <v>0</v>
      </c>
      <c r="R500" s="295">
        <f>SUMIFS('7.  Persistence Report'!R$27:R$500,'7.  Persistence Report'!$D$27:$D$500,$B500,'7.  Persistence Report'!$C$27:$C$500,"Pre-2011 Programs Completed in 2011",'7.  Persistence Report'!$J$27:$J$500,"&lt;&gt;Adjustment",'7.  Persistence Report'!$H$27:$H$500,"2014")</f>
        <v>0</v>
      </c>
      <c r="S500" s="295">
        <f>SUMIFS('7.  Persistence Report'!S$27:S$500,'7.  Persistence Report'!$D$27:$D$500,$B500,'7.  Persistence Report'!$C$27:$C$500,"Pre-2011 Programs Completed in 2011",'7.  Persistence Report'!$J$27:$J$500,"&lt;&gt;Adjustment",'7.  Persistence Report'!$H$27:$H$500,"2014")</f>
        <v>0</v>
      </c>
      <c r="T500" s="295">
        <f>SUMIFS('7.  Persistence Report'!T$27:T$500,'7.  Persistence Report'!$D$27:$D$500,$B500,'7.  Persistence Report'!$C$27:$C$500,"Pre-2011 Programs Completed in 2011",'7.  Persistence Report'!$J$27:$J$500,"&lt;&gt;Adjustment",'7.  Persistence Report'!$H$27:$H$500,"2014")</f>
        <v>0</v>
      </c>
      <c r="U500" s="295">
        <f>SUMIFS('7.  Persistence Report'!U$27:U$500,'7.  Persistence Report'!$D$27:$D$500,$B500,'7.  Persistence Report'!$C$27:$C$500,"Pre-2011 Programs Completed in 2011",'7.  Persistence Report'!$J$27:$J$500,"&lt;&gt;Adjustment",'7.  Persistence Report'!$H$27:$H$500,"2014")</f>
        <v>0</v>
      </c>
      <c r="V500" s="295">
        <f>SUMIFS('7.  Persistence Report'!V$27:V$500,'7.  Persistence Report'!$D$27:$D$500,$B500,'7.  Persistence Report'!$C$27:$C$500,"Pre-2011 Programs Completed in 2011",'7.  Persistence Report'!$J$27:$J$500,"&lt;&gt;Adjustment",'7.  Persistence Report'!$H$27:$H$500,"2014")</f>
        <v>0</v>
      </c>
      <c r="W500" s="295">
        <f>SUMIFS('7.  Persistence Report'!W$27:W$500,'7.  Persistence Report'!$D$27:$D$500,$B500,'7.  Persistence Report'!$C$27:$C$500,"Pre-2011 Programs Completed in 2011",'7.  Persistence Report'!$J$27:$J$500,"&lt;&gt;Adjustment",'7.  Persistence Report'!$H$27:$H$500,"2014")</f>
        <v>0</v>
      </c>
      <c r="X500" s="295">
        <f>SUMIFS('7.  Persistence Report'!X$27:X$500,'7.  Persistence Report'!$D$27:$D$500,$B500,'7.  Persistence Report'!$C$27:$C$500,"Pre-2011 Programs Completed in 2011",'7.  Persistence Report'!$J$27:$J$500,"&lt;&gt;Adjustment",'7.  Persistence Report'!$H$27:$H$500,"2014")</f>
        <v>0</v>
      </c>
      <c r="Y500" s="469">
        <f>+Y371</f>
        <v>0</v>
      </c>
      <c r="Z500" s="469">
        <f t="shared" ref="Z500:AA500" si="236">+Z371</f>
        <v>0</v>
      </c>
      <c r="AA500" s="469">
        <f t="shared" si="236"/>
        <v>1</v>
      </c>
      <c r="AB500" s="410"/>
      <c r="AC500" s="410"/>
      <c r="AD500" s="410"/>
      <c r="AE500" s="410"/>
      <c r="AF500" s="410"/>
      <c r="AG500" s="410"/>
      <c r="AH500" s="410"/>
      <c r="AI500" s="410"/>
      <c r="AJ500" s="410"/>
      <c r="AK500" s="410"/>
      <c r="AL500" s="410"/>
      <c r="AM500" s="296">
        <f>SUM(Y500:AL500)</f>
        <v>1</v>
      </c>
    </row>
    <row r="501" spans="1:39" s="283" customFormat="1" ht="15.5" outlineLevel="1">
      <c r="A501" s="508"/>
      <c r="B501" s="324" t="s">
        <v>259</v>
      </c>
      <c r="C501" s="291" t="s">
        <v>163</v>
      </c>
      <c r="D501" s="295">
        <f>SUMIFS('7.  Persistence Report'!AT$27:AT$500,'7.  Persistence Report'!$D$27:$D$500,$B500,'7.  Persistence Report'!$C$27:$C$500,"Pre-2011 Programs Completed in 2011",'7.  Persistence Report'!$J$27:$J$500,"Adjustment",'7.  Persistence Report'!$H$27:$H$500,"2014")</f>
        <v>0</v>
      </c>
      <c r="E501" s="295">
        <f>SUMIFS('7.  Persistence Report'!AU$27:AU$500,'7.  Persistence Report'!$D$27:$D$500,$B500,'7.  Persistence Report'!$C$27:$C$500,"Pre-2011 Programs Completed in 2011",'7.  Persistence Report'!$J$27:$J$500,"Adjustment",'7.  Persistence Report'!$H$27:$H$500,"2014")</f>
        <v>0</v>
      </c>
      <c r="F501" s="295">
        <f>SUMIFS('7.  Persistence Report'!AV$27:AV$500,'7.  Persistence Report'!$D$27:$D$500,$B500,'7.  Persistence Report'!$C$27:$C$500,"Pre-2011 Programs Completed in 2011",'7.  Persistence Report'!$J$27:$J$500,"Adjustment",'7.  Persistence Report'!$H$27:$H$500,"2014")</f>
        <v>0</v>
      </c>
      <c r="G501" s="295">
        <f>SUMIFS('7.  Persistence Report'!AW$27:AW$500,'7.  Persistence Report'!$D$27:$D$500,$B500,'7.  Persistence Report'!$C$27:$C$500,"Pre-2011 Programs Completed in 2011",'7.  Persistence Report'!$J$27:$J$500,"Adjustment",'7.  Persistence Report'!$H$27:$H$500,"2014")</f>
        <v>0</v>
      </c>
      <c r="H501" s="295">
        <f>SUMIFS('7.  Persistence Report'!AX$27:AX$500,'7.  Persistence Report'!$D$27:$D$500,$B500,'7.  Persistence Report'!$C$27:$C$500,"Pre-2011 Programs Completed in 2011",'7.  Persistence Report'!$J$27:$J$500,"Adjustment",'7.  Persistence Report'!$H$27:$H$500,"2014")</f>
        <v>0</v>
      </c>
      <c r="I501" s="295">
        <f>SUMIFS('7.  Persistence Report'!AY$27:AY$500,'7.  Persistence Report'!$D$27:$D$500,$B500,'7.  Persistence Report'!$C$27:$C$500,"Pre-2011 Programs Completed in 2011",'7.  Persistence Report'!$J$27:$J$500,"Adjustment",'7.  Persistence Report'!$H$27:$H$500,"2014")</f>
        <v>0</v>
      </c>
      <c r="J501" s="295">
        <f>SUMIFS('7.  Persistence Report'!AZ$27:AZ$500,'7.  Persistence Report'!$D$27:$D$500,$B500,'7.  Persistence Report'!$C$27:$C$500,"Pre-2011 Programs Completed in 2011",'7.  Persistence Report'!$J$27:$J$500,"Adjustment",'7.  Persistence Report'!$H$27:$H$500,"2014")</f>
        <v>0</v>
      </c>
      <c r="K501" s="295">
        <f>SUMIFS('7.  Persistence Report'!BA$27:BA$500,'7.  Persistence Report'!$D$27:$D$500,$B500,'7.  Persistence Report'!$C$27:$C$500,"Pre-2011 Programs Completed in 2011",'7.  Persistence Report'!$J$27:$J$500,"Adjustment",'7.  Persistence Report'!$H$27:$H$500,"2014")</f>
        <v>0</v>
      </c>
      <c r="L501" s="295">
        <f>SUMIFS('7.  Persistence Report'!BB$27:BB$500,'7.  Persistence Report'!$D$27:$D$500,$B500,'7.  Persistence Report'!$C$27:$C$500,"Pre-2011 Programs Completed in 2011",'7.  Persistence Report'!$J$27:$J$500,"Adjustment",'7.  Persistence Report'!$H$27:$H$500,"2014")</f>
        <v>0</v>
      </c>
      <c r="M501" s="295">
        <f>SUMIFS('7.  Persistence Report'!BC$27:BC$500,'7.  Persistence Report'!$D$27:$D$500,$B500,'7.  Persistence Report'!$C$27:$C$500,"Pre-2011 Programs Completed in 2011",'7.  Persistence Report'!$J$27:$J$500,"Adjustment",'7.  Persistence Report'!$H$27:$H$500,"2014")</f>
        <v>0</v>
      </c>
      <c r="N501" s="295">
        <f>N500</f>
        <v>0</v>
      </c>
      <c r="O501" s="295">
        <f>SUMIFS('7.  Persistence Report'!O$27:O$500,'7.  Persistence Report'!$D$27:$D$500,$B500,'7.  Persistence Report'!$C$27:$C$500,"Pre-2011 Programs Completed in 2011",'7.  Persistence Report'!$J$27:$J$500,"Adjustment",'7.  Persistence Report'!$H$27:$H$500,"2014")</f>
        <v>0</v>
      </c>
      <c r="P501" s="295">
        <f>SUMIFS('7.  Persistence Report'!P$27:P$500,'7.  Persistence Report'!$D$27:$D$500,$B500,'7.  Persistence Report'!$C$27:$C$500,"Pre-2011 Programs Completed in 2011",'7.  Persistence Report'!$J$27:$J$500,"Adjustment",'7.  Persistence Report'!$H$27:$H$500,"2014")</f>
        <v>0</v>
      </c>
      <c r="Q501" s="295">
        <f>SUMIFS('7.  Persistence Report'!Q$27:Q$500,'7.  Persistence Report'!$D$27:$D$500,$B500,'7.  Persistence Report'!$C$27:$C$500,"Pre-2011 Programs Completed in 2011",'7.  Persistence Report'!$J$27:$J$500,"Adjustment",'7.  Persistence Report'!$H$27:$H$500,"2014")</f>
        <v>0</v>
      </c>
      <c r="R501" s="295">
        <f>SUMIFS('7.  Persistence Report'!R$27:R$500,'7.  Persistence Report'!$D$27:$D$500,$B500,'7.  Persistence Report'!$C$27:$C$500,"Pre-2011 Programs Completed in 2011",'7.  Persistence Report'!$J$27:$J$500,"Adjustment",'7.  Persistence Report'!$H$27:$H$500,"2014")</f>
        <v>0</v>
      </c>
      <c r="S501" s="295">
        <f>SUMIFS('7.  Persistence Report'!S$27:S$500,'7.  Persistence Report'!$D$27:$D$500,$B500,'7.  Persistence Report'!$C$27:$C$500,"Pre-2011 Programs Completed in 2011",'7.  Persistence Report'!$J$27:$J$500,"Adjustment",'7.  Persistence Report'!$H$27:$H$500,"2014")</f>
        <v>0</v>
      </c>
      <c r="T501" s="295">
        <f>SUMIFS('7.  Persistence Report'!T$27:T$500,'7.  Persistence Report'!$D$27:$D$500,$B500,'7.  Persistence Report'!$C$27:$C$500,"Pre-2011 Programs Completed in 2011",'7.  Persistence Report'!$J$27:$J$500,"Adjustment",'7.  Persistence Report'!$H$27:$H$500,"2014")</f>
        <v>0</v>
      </c>
      <c r="U501" s="295">
        <f>SUMIFS('7.  Persistence Report'!U$27:U$500,'7.  Persistence Report'!$D$27:$D$500,$B500,'7.  Persistence Report'!$C$27:$C$500,"Pre-2011 Programs Completed in 2011",'7.  Persistence Report'!$J$27:$J$500,"Adjustment",'7.  Persistence Report'!$H$27:$H$500,"2014")</f>
        <v>0</v>
      </c>
      <c r="V501" s="295">
        <f>SUMIFS('7.  Persistence Report'!V$27:V$500,'7.  Persistence Report'!$D$27:$D$500,$B500,'7.  Persistence Report'!$C$27:$C$500,"Pre-2011 Programs Completed in 2011",'7.  Persistence Report'!$J$27:$J$500,"Adjustment",'7.  Persistence Report'!$H$27:$H$500,"2014")</f>
        <v>0</v>
      </c>
      <c r="W501" s="295">
        <f>SUMIFS('7.  Persistence Report'!W$27:W$500,'7.  Persistence Report'!$D$27:$D$500,$B500,'7.  Persistence Report'!$C$27:$C$500,"Pre-2011 Programs Completed in 2011",'7.  Persistence Report'!$J$27:$J$500,"Adjustment",'7.  Persistence Report'!$H$27:$H$500,"2014")</f>
        <v>0</v>
      </c>
      <c r="X501" s="295">
        <f>SUMIFS('7.  Persistence Report'!X$27:X$500,'7.  Persistence Report'!$D$27:$D$500,$B500,'7.  Persistence Report'!$C$27:$C$500,"Pre-2011 Programs Completed in 2011",'7.  Persistence Report'!$J$27:$J$500,"Adjustment",'7.  Persistence Report'!$H$27:$H$500,"2014")</f>
        <v>0</v>
      </c>
      <c r="Y501" s="411">
        <f>Y500</f>
        <v>0</v>
      </c>
      <c r="Z501" s="411">
        <f t="shared" ref="Z501:AL501" si="237">Z500</f>
        <v>0</v>
      </c>
      <c r="AA501" s="411">
        <f t="shared" si="237"/>
        <v>1</v>
      </c>
      <c r="AB501" s="411">
        <f t="shared" si="237"/>
        <v>0</v>
      </c>
      <c r="AC501" s="411">
        <f t="shared" si="237"/>
        <v>0</v>
      </c>
      <c r="AD501" s="411">
        <f t="shared" si="237"/>
        <v>0</v>
      </c>
      <c r="AE501" s="411">
        <f t="shared" si="237"/>
        <v>0</v>
      </c>
      <c r="AF501" s="411">
        <f t="shared" si="237"/>
        <v>0</v>
      </c>
      <c r="AG501" s="411">
        <f t="shared" si="237"/>
        <v>0</v>
      </c>
      <c r="AH501" s="411">
        <f t="shared" si="237"/>
        <v>0</v>
      </c>
      <c r="AI501" s="411">
        <f t="shared" si="237"/>
        <v>0</v>
      </c>
      <c r="AJ501" s="411">
        <f t="shared" si="237"/>
        <v>0</v>
      </c>
      <c r="AK501" s="411">
        <f t="shared" si="237"/>
        <v>0</v>
      </c>
      <c r="AL501" s="411">
        <f t="shared" si="237"/>
        <v>0</v>
      </c>
      <c r="AM501" s="297"/>
    </row>
    <row r="502" spans="1:39" s="283" customFormat="1" ht="15.5" outlineLevel="1">
      <c r="A502" s="508"/>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5" outlineLevel="1">
      <c r="A503" s="508"/>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5" outlineLevel="1">
      <c r="A504" s="508">
        <v>31</v>
      </c>
      <c r="B504" s="324" t="s">
        <v>491</v>
      </c>
      <c r="C504" s="291" t="s">
        <v>25</v>
      </c>
      <c r="D504" s="295">
        <f>SUMIFS('7.  Persistence Report'!AT$27:AT$500,'7.  Persistence Report'!$D$27:$D$500,$B504,'7.  Persistence Report'!$C$27:$C$500,"Pre-2011 Programs Completed in 2011",'7.  Persistence Report'!$J$27:$J$500,"&lt;&gt;Adjustment",'7.  Persistence Report'!$H$27:$H$500,"2014")</f>
        <v>0</v>
      </c>
      <c r="E504" s="295">
        <f>SUMIFS('7.  Persistence Report'!AU$27:AU$500,'7.  Persistence Report'!$D$27:$D$500,$B504,'7.  Persistence Report'!$C$27:$C$500,"Pre-2011 Programs Completed in 2011",'7.  Persistence Report'!$J$27:$J$500,"&lt;&gt;Adjustment",'7.  Persistence Report'!$H$27:$H$500,"2014")</f>
        <v>0</v>
      </c>
      <c r="F504" s="295">
        <f>SUMIFS('7.  Persistence Report'!AV$27:AV$500,'7.  Persistence Report'!$D$27:$D$500,$B504,'7.  Persistence Report'!$C$27:$C$500,"Pre-2011 Programs Completed in 2011",'7.  Persistence Report'!$J$27:$J$500,"&lt;&gt;Adjustment",'7.  Persistence Report'!$H$27:$H$500,"2014")</f>
        <v>0</v>
      </c>
      <c r="G504" s="295">
        <f>SUMIFS('7.  Persistence Report'!AW$27:AW$500,'7.  Persistence Report'!$D$27:$D$500,$B504,'7.  Persistence Report'!$C$27:$C$500,"Pre-2011 Programs Completed in 2011",'7.  Persistence Report'!$J$27:$J$500,"&lt;&gt;Adjustment",'7.  Persistence Report'!$H$27:$H$500,"2014")</f>
        <v>0</v>
      </c>
      <c r="H504" s="295">
        <f>SUMIFS('7.  Persistence Report'!AX$27:AX$500,'7.  Persistence Report'!$D$27:$D$500,$B504,'7.  Persistence Report'!$C$27:$C$500,"Pre-2011 Programs Completed in 2011",'7.  Persistence Report'!$J$27:$J$500,"&lt;&gt;Adjustment",'7.  Persistence Report'!$H$27:$H$500,"2014")</f>
        <v>0</v>
      </c>
      <c r="I504" s="295">
        <f>SUMIFS('7.  Persistence Report'!AY$27:AY$500,'7.  Persistence Report'!$D$27:$D$500,$B504,'7.  Persistence Report'!$C$27:$C$500,"Pre-2011 Programs Completed in 2011",'7.  Persistence Report'!$J$27:$J$500,"&lt;&gt;Adjustment",'7.  Persistence Report'!$H$27:$H$500,"2014")</f>
        <v>0</v>
      </c>
      <c r="J504" s="295">
        <f>SUMIFS('7.  Persistence Report'!AZ$27:AZ$500,'7.  Persistence Report'!$D$27:$D$500,$B504,'7.  Persistence Report'!$C$27:$C$500,"Pre-2011 Programs Completed in 2011",'7.  Persistence Report'!$J$27:$J$500,"&lt;&gt;Adjustment",'7.  Persistence Report'!$H$27:$H$500,"2014")</f>
        <v>0</v>
      </c>
      <c r="K504" s="295">
        <f>SUMIFS('7.  Persistence Report'!BA$27:BA$500,'7.  Persistence Report'!$D$27:$D$500,$B504,'7.  Persistence Report'!$C$27:$C$500,"Pre-2011 Programs Completed in 2011",'7.  Persistence Report'!$J$27:$J$500,"&lt;&gt;Adjustment",'7.  Persistence Report'!$H$27:$H$500,"2014")</f>
        <v>0</v>
      </c>
      <c r="L504" s="295">
        <f>SUMIFS('7.  Persistence Report'!BB$27:BB$500,'7.  Persistence Report'!$D$27:$D$500,$B504,'7.  Persistence Report'!$C$27:$C$500,"Pre-2011 Programs Completed in 2011",'7.  Persistence Report'!$J$27:$J$500,"&lt;&gt;Adjustment",'7.  Persistence Report'!$H$27:$H$500,"2014")</f>
        <v>0</v>
      </c>
      <c r="M504" s="295">
        <f>SUMIFS('7.  Persistence Report'!BC$27:BC$500,'7.  Persistence Report'!$D$27:$D$500,$B504,'7.  Persistence Report'!$C$27:$C$500,"Pre-2011 Programs Completed in 2011",'7.  Persistence Report'!$J$27:$J$500,"&lt;&gt;Adjustment",'7.  Persistence Report'!$H$27:$H$500,"2014")</f>
        <v>0</v>
      </c>
      <c r="N504" s="295">
        <v>0</v>
      </c>
      <c r="O504" s="295">
        <f>SUMIFS('7.  Persistence Report'!O$27:O$500,'7.  Persistence Report'!$D$27:$D$500,$B504,'7.  Persistence Report'!$C$27:$C$500,"Pre-2011 Programs Completed in 2011",'7.  Persistence Report'!$J$27:$J$500,"&lt;&gt;Adjustment",'7.  Persistence Report'!$H$27:$H$500,"2014")</f>
        <v>0</v>
      </c>
      <c r="P504" s="295">
        <f>SUMIFS('7.  Persistence Report'!P$27:P$500,'7.  Persistence Report'!$D$27:$D$500,$B504,'7.  Persistence Report'!$C$27:$C$500,"Pre-2011 Programs Completed in 2011",'7.  Persistence Report'!$J$27:$J$500,"&lt;&gt;Adjustment",'7.  Persistence Report'!$H$27:$H$500,"2014")</f>
        <v>0</v>
      </c>
      <c r="Q504" s="295">
        <f>SUMIFS('7.  Persistence Report'!Q$27:Q$500,'7.  Persistence Report'!$D$27:$D$500,$B504,'7.  Persistence Report'!$C$27:$C$500,"Pre-2011 Programs Completed in 2011",'7.  Persistence Report'!$J$27:$J$500,"&lt;&gt;Adjustment",'7.  Persistence Report'!$H$27:$H$500,"2014")</f>
        <v>0</v>
      </c>
      <c r="R504" s="295">
        <f>SUMIFS('7.  Persistence Report'!R$27:R$500,'7.  Persistence Report'!$D$27:$D$500,$B504,'7.  Persistence Report'!$C$27:$C$500,"Pre-2011 Programs Completed in 2011",'7.  Persistence Report'!$J$27:$J$500,"&lt;&gt;Adjustment",'7.  Persistence Report'!$H$27:$H$500,"2014")</f>
        <v>0</v>
      </c>
      <c r="S504" s="295">
        <f>SUMIFS('7.  Persistence Report'!S$27:S$500,'7.  Persistence Report'!$D$27:$D$500,$B504,'7.  Persistence Report'!$C$27:$C$500,"Pre-2011 Programs Completed in 2011",'7.  Persistence Report'!$J$27:$J$500,"&lt;&gt;Adjustment",'7.  Persistence Report'!$H$27:$H$500,"2014")</f>
        <v>0</v>
      </c>
      <c r="T504" s="295">
        <f>SUMIFS('7.  Persistence Report'!T$27:T$500,'7.  Persistence Report'!$D$27:$D$500,$B504,'7.  Persistence Report'!$C$27:$C$500,"Pre-2011 Programs Completed in 2011",'7.  Persistence Report'!$J$27:$J$500,"&lt;&gt;Adjustment",'7.  Persistence Report'!$H$27:$H$500,"2014")</f>
        <v>0</v>
      </c>
      <c r="U504" s="295">
        <f>SUMIFS('7.  Persistence Report'!U$27:U$500,'7.  Persistence Report'!$D$27:$D$500,$B504,'7.  Persistence Report'!$C$27:$C$500,"Pre-2011 Programs Completed in 2011",'7.  Persistence Report'!$J$27:$J$500,"&lt;&gt;Adjustment",'7.  Persistence Report'!$H$27:$H$500,"2014")</f>
        <v>0</v>
      </c>
      <c r="V504" s="295">
        <f>SUMIFS('7.  Persistence Report'!V$27:V$500,'7.  Persistence Report'!$D$27:$D$500,$B504,'7.  Persistence Report'!$C$27:$C$500,"Pre-2011 Programs Completed in 2011",'7.  Persistence Report'!$J$27:$J$500,"&lt;&gt;Adjustment",'7.  Persistence Report'!$H$27:$H$500,"2014")</f>
        <v>0</v>
      </c>
      <c r="W504" s="295">
        <f>SUMIFS('7.  Persistence Report'!W$27:W$500,'7.  Persistence Report'!$D$27:$D$500,$B504,'7.  Persistence Report'!$C$27:$C$500,"Pre-2011 Programs Completed in 2011",'7.  Persistence Report'!$J$27:$J$500,"&lt;&gt;Adjustment",'7.  Persistence Report'!$H$27:$H$500,"2014")</f>
        <v>0</v>
      </c>
      <c r="X504" s="295">
        <f>SUMIFS('7.  Persistence Report'!X$27:X$500,'7.  Persistence Report'!$D$27:$D$500,$B504,'7.  Persistence Report'!$C$27:$C$500,"Pre-2011 Programs Completed in 2011",'7.  Persistence Report'!$J$27:$J$500,"&lt;&gt;Adjustment",'7.  Persistence Report'!$H$27:$H$500,"2014")</f>
        <v>0</v>
      </c>
      <c r="Y504" s="469">
        <f>+Y375</f>
        <v>0</v>
      </c>
      <c r="Z504" s="469">
        <f t="shared" ref="Z504:AA504" si="238">+Z375</f>
        <v>0</v>
      </c>
      <c r="AA504" s="469">
        <f t="shared" si="238"/>
        <v>1</v>
      </c>
      <c r="AB504" s="410"/>
      <c r="AC504" s="410"/>
      <c r="AD504" s="410"/>
      <c r="AE504" s="410"/>
      <c r="AF504" s="410"/>
      <c r="AG504" s="410"/>
      <c r="AH504" s="410"/>
      <c r="AI504" s="410"/>
      <c r="AJ504" s="410"/>
      <c r="AK504" s="410"/>
      <c r="AL504" s="410"/>
      <c r="AM504" s="296">
        <f>SUM(Y504:AL504)</f>
        <v>1</v>
      </c>
    </row>
    <row r="505" spans="1:39" s="283" customFormat="1" ht="15.5" outlineLevel="1">
      <c r="A505" s="508"/>
      <c r="B505" s="324" t="s">
        <v>259</v>
      </c>
      <c r="C505" s="291" t="s">
        <v>163</v>
      </c>
      <c r="D505" s="295">
        <f>SUMIFS('7.  Persistence Report'!AT$27:AT$500,'7.  Persistence Report'!$D$27:$D$500,$B504,'7.  Persistence Report'!$C$27:$C$500,"Pre-2011 Programs Completed in 2011",'7.  Persistence Report'!$J$27:$J$500,"Adjustment",'7.  Persistence Report'!$H$27:$H$500,"2014")</f>
        <v>0</v>
      </c>
      <c r="E505" s="295">
        <f>SUMIFS('7.  Persistence Report'!AU$27:AU$500,'7.  Persistence Report'!$D$27:$D$500,$B504,'7.  Persistence Report'!$C$27:$C$500,"Pre-2011 Programs Completed in 2011",'7.  Persistence Report'!$J$27:$J$500,"Adjustment",'7.  Persistence Report'!$H$27:$H$500,"2014")</f>
        <v>0</v>
      </c>
      <c r="F505" s="295">
        <f>SUMIFS('7.  Persistence Report'!AV$27:AV$500,'7.  Persistence Report'!$D$27:$D$500,$B504,'7.  Persistence Report'!$C$27:$C$500,"Pre-2011 Programs Completed in 2011",'7.  Persistence Report'!$J$27:$J$500,"Adjustment",'7.  Persistence Report'!$H$27:$H$500,"2014")</f>
        <v>0</v>
      </c>
      <c r="G505" s="295">
        <f>SUMIFS('7.  Persistence Report'!AW$27:AW$500,'7.  Persistence Report'!$D$27:$D$500,$B504,'7.  Persistence Report'!$C$27:$C$500,"Pre-2011 Programs Completed in 2011",'7.  Persistence Report'!$J$27:$J$500,"Adjustment",'7.  Persistence Report'!$H$27:$H$500,"2014")</f>
        <v>0</v>
      </c>
      <c r="H505" s="295">
        <f>SUMIFS('7.  Persistence Report'!AX$27:AX$500,'7.  Persistence Report'!$D$27:$D$500,$B504,'7.  Persistence Report'!$C$27:$C$500,"Pre-2011 Programs Completed in 2011",'7.  Persistence Report'!$J$27:$J$500,"Adjustment",'7.  Persistence Report'!$H$27:$H$500,"2014")</f>
        <v>0</v>
      </c>
      <c r="I505" s="295">
        <f>SUMIFS('7.  Persistence Report'!AY$27:AY$500,'7.  Persistence Report'!$D$27:$D$500,$B504,'7.  Persistence Report'!$C$27:$C$500,"Pre-2011 Programs Completed in 2011",'7.  Persistence Report'!$J$27:$J$500,"Adjustment",'7.  Persistence Report'!$H$27:$H$500,"2014")</f>
        <v>0</v>
      </c>
      <c r="J505" s="295">
        <f>SUMIFS('7.  Persistence Report'!AZ$27:AZ$500,'7.  Persistence Report'!$D$27:$D$500,$B504,'7.  Persistence Report'!$C$27:$C$500,"Pre-2011 Programs Completed in 2011",'7.  Persistence Report'!$J$27:$J$500,"Adjustment",'7.  Persistence Report'!$H$27:$H$500,"2014")</f>
        <v>0</v>
      </c>
      <c r="K505" s="295">
        <f>SUMIFS('7.  Persistence Report'!BA$27:BA$500,'7.  Persistence Report'!$D$27:$D$500,$B504,'7.  Persistence Report'!$C$27:$C$500,"Pre-2011 Programs Completed in 2011",'7.  Persistence Report'!$J$27:$J$500,"Adjustment",'7.  Persistence Report'!$H$27:$H$500,"2014")</f>
        <v>0</v>
      </c>
      <c r="L505" s="295">
        <f>SUMIFS('7.  Persistence Report'!BB$27:BB$500,'7.  Persistence Report'!$D$27:$D$500,$B504,'7.  Persistence Report'!$C$27:$C$500,"Pre-2011 Programs Completed in 2011",'7.  Persistence Report'!$J$27:$J$500,"Adjustment",'7.  Persistence Report'!$H$27:$H$500,"2014")</f>
        <v>0</v>
      </c>
      <c r="M505" s="295">
        <f>SUMIFS('7.  Persistence Report'!BC$27:BC$500,'7.  Persistence Report'!$D$27:$D$500,$B504,'7.  Persistence Report'!$C$27:$C$500,"Pre-2011 Programs Completed in 2011",'7.  Persistence Report'!$J$27:$J$500,"Adjustment",'7.  Persistence Report'!$H$27:$H$500,"2014")</f>
        <v>0</v>
      </c>
      <c r="N505" s="295">
        <f>N504</f>
        <v>0</v>
      </c>
      <c r="O505" s="295">
        <f>SUMIFS('7.  Persistence Report'!O$27:O$500,'7.  Persistence Report'!$D$27:$D$500,$B504,'7.  Persistence Report'!$C$27:$C$500,"Pre-2011 Programs Completed in 2011",'7.  Persistence Report'!$J$27:$J$500,"Adjustment",'7.  Persistence Report'!$H$27:$H$500,"2014")</f>
        <v>0</v>
      </c>
      <c r="P505" s="295">
        <f>SUMIFS('7.  Persistence Report'!P$27:P$500,'7.  Persistence Report'!$D$27:$D$500,$B504,'7.  Persistence Report'!$C$27:$C$500,"Pre-2011 Programs Completed in 2011",'7.  Persistence Report'!$J$27:$J$500,"Adjustment",'7.  Persistence Report'!$H$27:$H$500,"2014")</f>
        <v>0</v>
      </c>
      <c r="Q505" s="295">
        <f>SUMIFS('7.  Persistence Report'!Q$27:Q$500,'7.  Persistence Report'!$D$27:$D$500,$B504,'7.  Persistence Report'!$C$27:$C$500,"Pre-2011 Programs Completed in 2011",'7.  Persistence Report'!$J$27:$J$500,"Adjustment",'7.  Persistence Report'!$H$27:$H$500,"2014")</f>
        <v>0</v>
      </c>
      <c r="R505" s="295">
        <f>SUMIFS('7.  Persistence Report'!R$27:R$500,'7.  Persistence Report'!$D$27:$D$500,$B504,'7.  Persistence Report'!$C$27:$C$500,"Pre-2011 Programs Completed in 2011",'7.  Persistence Report'!$J$27:$J$500,"Adjustment",'7.  Persistence Report'!$H$27:$H$500,"2014")</f>
        <v>0</v>
      </c>
      <c r="S505" s="295">
        <f>SUMIFS('7.  Persistence Report'!S$27:S$500,'7.  Persistence Report'!$D$27:$D$500,$B504,'7.  Persistence Report'!$C$27:$C$500,"Pre-2011 Programs Completed in 2011",'7.  Persistence Report'!$J$27:$J$500,"Adjustment",'7.  Persistence Report'!$H$27:$H$500,"2014")</f>
        <v>0</v>
      </c>
      <c r="T505" s="295">
        <f>SUMIFS('7.  Persistence Report'!T$27:T$500,'7.  Persistence Report'!$D$27:$D$500,$B504,'7.  Persistence Report'!$C$27:$C$500,"Pre-2011 Programs Completed in 2011",'7.  Persistence Report'!$J$27:$J$500,"Adjustment",'7.  Persistence Report'!$H$27:$H$500,"2014")</f>
        <v>0</v>
      </c>
      <c r="U505" s="295">
        <f>SUMIFS('7.  Persistence Report'!U$27:U$500,'7.  Persistence Report'!$D$27:$D$500,$B504,'7.  Persistence Report'!$C$27:$C$500,"Pre-2011 Programs Completed in 2011",'7.  Persistence Report'!$J$27:$J$500,"Adjustment",'7.  Persistence Report'!$H$27:$H$500,"2014")</f>
        <v>0</v>
      </c>
      <c r="V505" s="295">
        <f>SUMIFS('7.  Persistence Report'!V$27:V$500,'7.  Persistence Report'!$D$27:$D$500,$B504,'7.  Persistence Report'!$C$27:$C$500,"Pre-2011 Programs Completed in 2011",'7.  Persistence Report'!$J$27:$J$500,"Adjustment",'7.  Persistence Report'!$H$27:$H$500,"2014")</f>
        <v>0</v>
      </c>
      <c r="W505" s="295">
        <f>SUMIFS('7.  Persistence Report'!W$27:W$500,'7.  Persistence Report'!$D$27:$D$500,$B504,'7.  Persistence Report'!$C$27:$C$500,"Pre-2011 Programs Completed in 2011",'7.  Persistence Report'!$J$27:$J$500,"Adjustment",'7.  Persistence Report'!$H$27:$H$500,"2014")</f>
        <v>0</v>
      </c>
      <c r="X505" s="295">
        <f>SUMIFS('7.  Persistence Report'!X$27:X$500,'7.  Persistence Report'!$D$27:$D$500,$B504,'7.  Persistence Report'!$C$27:$C$500,"Pre-2011 Programs Completed in 2011",'7.  Persistence Report'!$J$27:$J$500,"Adjustment",'7.  Persistence Report'!$H$27:$H$500,"2014")</f>
        <v>0</v>
      </c>
      <c r="Y505" s="411">
        <f>Y504</f>
        <v>0</v>
      </c>
      <c r="Z505" s="411">
        <f t="shared" ref="Z505:AL505" si="239">Z504</f>
        <v>0</v>
      </c>
      <c r="AA505" s="411">
        <f t="shared" si="239"/>
        <v>1</v>
      </c>
      <c r="AB505" s="411">
        <f t="shared" si="239"/>
        <v>0</v>
      </c>
      <c r="AC505" s="411">
        <f t="shared" si="239"/>
        <v>0</v>
      </c>
      <c r="AD505" s="411">
        <f t="shared" si="239"/>
        <v>0</v>
      </c>
      <c r="AE505" s="411">
        <f t="shared" si="239"/>
        <v>0</v>
      </c>
      <c r="AF505" s="411">
        <f t="shared" si="239"/>
        <v>0</v>
      </c>
      <c r="AG505" s="411">
        <f t="shared" si="239"/>
        <v>0</v>
      </c>
      <c r="AH505" s="411">
        <f t="shared" si="239"/>
        <v>0</v>
      </c>
      <c r="AI505" s="411">
        <f t="shared" si="239"/>
        <v>0</v>
      </c>
      <c r="AJ505" s="411">
        <f t="shared" si="239"/>
        <v>0</v>
      </c>
      <c r="AK505" s="411">
        <f t="shared" si="239"/>
        <v>0</v>
      </c>
      <c r="AL505" s="411">
        <f t="shared" si="239"/>
        <v>0</v>
      </c>
      <c r="AM505" s="297"/>
    </row>
    <row r="506" spans="1:39" s="283" customFormat="1" ht="15.5" outlineLevel="1">
      <c r="A506" s="508"/>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5" outlineLevel="1">
      <c r="A507" s="508">
        <v>32</v>
      </c>
      <c r="B507" s="324" t="s">
        <v>492</v>
      </c>
      <c r="C507" s="291" t="s">
        <v>25</v>
      </c>
      <c r="D507" s="295">
        <f>SUMIFS('7.  Persistence Report'!AT$27:AT$500,'7.  Persistence Report'!$D$27:$D$500,$B507,'7.  Persistence Report'!$C$27:$C$500,"Pre-2011 Programs Completed in 2011",'7.  Persistence Report'!$J$27:$J$500,"&lt;&gt;Adjustment",'7.  Persistence Report'!$H$27:$H$500,"2014")</f>
        <v>0</v>
      </c>
      <c r="E507" s="295">
        <f>SUMIFS('7.  Persistence Report'!AU$27:AU$500,'7.  Persistence Report'!$D$27:$D$500,$B507,'7.  Persistence Report'!$C$27:$C$500,"Pre-2011 Programs Completed in 2011",'7.  Persistence Report'!$J$27:$J$500,"&lt;&gt;Adjustment",'7.  Persistence Report'!$H$27:$H$500,"2014")</f>
        <v>0</v>
      </c>
      <c r="F507" s="295">
        <f>SUMIFS('7.  Persistence Report'!AV$27:AV$500,'7.  Persistence Report'!$D$27:$D$500,$B507,'7.  Persistence Report'!$C$27:$C$500,"Pre-2011 Programs Completed in 2011",'7.  Persistence Report'!$J$27:$J$500,"&lt;&gt;Adjustment",'7.  Persistence Report'!$H$27:$H$500,"2014")</f>
        <v>0</v>
      </c>
      <c r="G507" s="295">
        <f>SUMIFS('7.  Persistence Report'!AW$27:AW$500,'7.  Persistence Report'!$D$27:$D$500,$B507,'7.  Persistence Report'!$C$27:$C$500,"Pre-2011 Programs Completed in 2011",'7.  Persistence Report'!$J$27:$J$500,"&lt;&gt;Adjustment",'7.  Persistence Report'!$H$27:$H$500,"2014")</f>
        <v>0</v>
      </c>
      <c r="H507" s="295">
        <f>SUMIFS('7.  Persistence Report'!AX$27:AX$500,'7.  Persistence Report'!$D$27:$D$500,$B507,'7.  Persistence Report'!$C$27:$C$500,"Pre-2011 Programs Completed in 2011",'7.  Persistence Report'!$J$27:$J$500,"&lt;&gt;Adjustment",'7.  Persistence Report'!$H$27:$H$500,"2014")</f>
        <v>0</v>
      </c>
      <c r="I507" s="295">
        <f>SUMIFS('7.  Persistence Report'!AY$27:AY$500,'7.  Persistence Report'!$D$27:$D$500,$B507,'7.  Persistence Report'!$C$27:$C$500,"Pre-2011 Programs Completed in 2011",'7.  Persistence Report'!$J$27:$J$500,"&lt;&gt;Adjustment",'7.  Persistence Report'!$H$27:$H$500,"2014")</f>
        <v>0</v>
      </c>
      <c r="J507" s="295">
        <f>SUMIFS('7.  Persistence Report'!AZ$27:AZ$500,'7.  Persistence Report'!$D$27:$D$500,$B507,'7.  Persistence Report'!$C$27:$C$500,"Pre-2011 Programs Completed in 2011",'7.  Persistence Report'!$J$27:$J$500,"&lt;&gt;Adjustment",'7.  Persistence Report'!$H$27:$H$500,"2014")</f>
        <v>0</v>
      </c>
      <c r="K507" s="295">
        <f>SUMIFS('7.  Persistence Report'!BA$27:BA$500,'7.  Persistence Report'!$D$27:$D$500,$B507,'7.  Persistence Report'!$C$27:$C$500,"Pre-2011 Programs Completed in 2011",'7.  Persistence Report'!$J$27:$J$500,"&lt;&gt;Adjustment",'7.  Persistence Report'!$H$27:$H$500,"2014")</f>
        <v>0</v>
      </c>
      <c r="L507" s="295">
        <f>SUMIFS('7.  Persistence Report'!BB$27:BB$500,'7.  Persistence Report'!$D$27:$D$500,$B507,'7.  Persistence Report'!$C$27:$C$500,"Pre-2011 Programs Completed in 2011",'7.  Persistence Report'!$J$27:$J$500,"&lt;&gt;Adjustment",'7.  Persistence Report'!$H$27:$H$500,"2014")</f>
        <v>0</v>
      </c>
      <c r="M507" s="295">
        <f>SUMIFS('7.  Persistence Report'!BC$27:BC$500,'7.  Persistence Report'!$D$27:$D$500,$B507,'7.  Persistence Report'!$C$27:$C$500,"Pre-2011 Programs Completed in 2011",'7.  Persistence Report'!$J$27:$J$500,"&lt;&gt;Adjustment",'7.  Persistence Report'!$H$27:$H$500,"2014")</f>
        <v>0</v>
      </c>
      <c r="N507" s="295">
        <v>0</v>
      </c>
      <c r="O507" s="295">
        <f>SUMIFS('7.  Persistence Report'!O$27:O$500,'7.  Persistence Report'!$D$27:$D$500,$B507,'7.  Persistence Report'!$C$27:$C$500,"Pre-2011 Programs Completed in 2011",'7.  Persistence Report'!$J$27:$J$500,"&lt;&gt;Adjustment",'7.  Persistence Report'!$H$27:$H$500,"2014")</f>
        <v>0</v>
      </c>
      <c r="P507" s="295">
        <f>SUMIFS('7.  Persistence Report'!P$27:P$500,'7.  Persistence Report'!$D$27:$D$500,$B507,'7.  Persistence Report'!$C$27:$C$500,"Pre-2011 Programs Completed in 2011",'7.  Persistence Report'!$J$27:$J$500,"&lt;&gt;Adjustment",'7.  Persistence Report'!$H$27:$H$500,"2014")</f>
        <v>0</v>
      </c>
      <c r="Q507" s="295">
        <f>SUMIFS('7.  Persistence Report'!Q$27:Q$500,'7.  Persistence Report'!$D$27:$D$500,$B507,'7.  Persistence Report'!$C$27:$C$500,"Pre-2011 Programs Completed in 2011",'7.  Persistence Report'!$J$27:$J$500,"&lt;&gt;Adjustment",'7.  Persistence Report'!$H$27:$H$500,"2014")</f>
        <v>0</v>
      </c>
      <c r="R507" s="295">
        <f>SUMIFS('7.  Persistence Report'!R$27:R$500,'7.  Persistence Report'!$D$27:$D$500,$B507,'7.  Persistence Report'!$C$27:$C$500,"Pre-2011 Programs Completed in 2011",'7.  Persistence Report'!$J$27:$J$500,"&lt;&gt;Adjustment",'7.  Persistence Report'!$H$27:$H$500,"2014")</f>
        <v>0</v>
      </c>
      <c r="S507" s="295">
        <f>SUMIFS('7.  Persistence Report'!S$27:S$500,'7.  Persistence Report'!$D$27:$D$500,$B507,'7.  Persistence Report'!$C$27:$C$500,"Pre-2011 Programs Completed in 2011",'7.  Persistence Report'!$J$27:$J$500,"&lt;&gt;Adjustment",'7.  Persistence Report'!$H$27:$H$500,"2014")</f>
        <v>0</v>
      </c>
      <c r="T507" s="295">
        <f>SUMIFS('7.  Persistence Report'!T$27:T$500,'7.  Persistence Report'!$D$27:$D$500,$B507,'7.  Persistence Report'!$C$27:$C$500,"Pre-2011 Programs Completed in 2011",'7.  Persistence Report'!$J$27:$J$500,"&lt;&gt;Adjustment",'7.  Persistence Report'!$H$27:$H$500,"2014")</f>
        <v>0</v>
      </c>
      <c r="U507" s="295">
        <f>SUMIFS('7.  Persistence Report'!U$27:U$500,'7.  Persistence Report'!$D$27:$D$500,$B507,'7.  Persistence Report'!$C$27:$C$500,"Pre-2011 Programs Completed in 2011",'7.  Persistence Report'!$J$27:$J$500,"&lt;&gt;Adjustment",'7.  Persistence Report'!$H$27:$H$500,"2014")</f>
        <v>0</v>
      </c>
      <c r="V507" s="295">
        <f>SUMIFS('7.  Persistence Report'!V$27:V$500,'7.  Persistence Report'!$D$27:$D$500,$B507,'7.  Persistence Report'!$C$27:$C$500,"Pre-2011 Programs Completed in 2011",'7.  Persistence Report'!$J$27:$J$500,"&lt;&gt;Adjustment",'7.  Persistence Report'!$H$27:$H$500,"2014")</f>
        <v>0</v>
      </c>
      <c r="W507" s="295">
        <f>SUMIFS('7.  Persistence Report'!W$27:W$500,'7.  Persistence Report'!$D$27:$D$500,$B507,'7.  Persistence Report'!$C$27:$C$500,"Pre-2011 Programs Completed in 2011",'7.  Persistence Report'!$J$27:$J$500,"&lt;&gt;Adjustment",'7.  Persistence Report'!$H$27:$H$500,"2014")</f>
        <v>0</v>
      </c>
      <c r="X507" s="295">
        <f>SUMIFS('7.  Persistence Report'!X$27:X$500,'7.  Persistence Report'!$D$27:$D$500,$B507,'7.  Persistence Report'!$C$27:$C$500,"Pre-2011 Programs Completed in 2011",'7.  Persistence Report'!$J$27:$J$500,"&lt;&gt;Adjustment",'7.  Persistence Report'!$H$27:$H$500,"2014")</f>
        <v>0</v>
      </c>
      <c r="Y507" s="469">
        <f>+Y378</f>
        <v>0</v>
      </c>
      <c r="Z507" s="469">
        <f t="shared" ref="Z507:AA507" si="240">+Z378</f>
        <v>0</v>
      </c>
      <c r="AA507" s="469">
        <f t="shared" si="240"/>
        <v>1</v>
      </c>
      <c r="AB507" s="410"/>
      <c r="AC507" s="410"/>
      <c r="AD507" s="410"/>
      <c r="AE507" s="410"/>
      <c r="AF507" s="410"/>
      <c r="AG507" s="410"/>
      <c r="AH507" s="410"/>
      <c r="AI507" s="410"/>
      <c r="AJ507" s="410"/>
      <c r="AK507" s="410"/>
      <c r="AL507" s="410"/>
      <c r="AM507" s="296">
        <f>SUM(Y507:AL507)</f>
        <v>1</v>
      </c>
    </row>
    <row r="508" spans="1:39" s="283" customFormat="1" ht="15.5" outlineLevel="1">
      <c r="A508" s="508"/>
      <c r="B508" s="324" t="s">
        <v>259</v>
      </c>
      <c r="C508" s="291" t="s">
        <v>163</v>
      </c>
      <c r="D508" s="295">
        <f>SUMIFS('7.  Persistence Report'!AT$27:AT$500,'7.  Persistence Report'!$D$27:$D$500,$B507,'7.  Persistence Report'!$C$27:$C$500,"Pre-2011 Programs Completed in 2011",'7.  Persistence Report'!$J$27:$J$500,"Adjustment",'7.  Persistence Report'!$H$27:$H$500,"2014")</f>
        <v>0</v>
      </c>
      <c r="E508" s="295">
        <f>SUMIFS('7.  Persistence Report'!AU$27:AU$500,'7.  Persistence Report'!$D$27:$D$500,$B507,'7.  Persistence Report'!$C$27:$C$500,"Pre-2011 Programs Completed in 2011",'7.  Persistence Report'!$J$27:$J$500,"Adjustment",'7.  Persistence Report'!$H$27:$H$500,"2014")</f>
        <v>0</v>
      </c>
      <c r="F508" s="295">
        <f>SUMIFS('7.  Persistence Report'!AV$27:AV$500,'7.  Persistence Report'!$D$27:$D$500,$B507,'7.  Persistence Report'!$C$27:$C$500,"Pre-2011 Programs Completed in 2011",'7.  Persistence Report'!$J$27:$J$500,"Adjustment",'7.  Persistence Report'!$H$27:$H$500,"2014")</f>
        <v>0</v>
      </c>
      <c r="G508" s="295">
        <f>SUMIFS('7.  Persistence Report'!AW$27:AW$500,'7.  Persistence Report'!$D$27:$D$500,$B507,'7.  Persistence Report'!$C$27:$C$500,"Pre-2011 Programs Completed in 2011",'7.  Persistence Report'!$J$27:$J$500,"Adjustment",'7.  Persistence Report'!$H$27:$H$500,"2014")</f>
        <v>0</v>
      </c>
      <c r="H508" s="295">
        <f>SUMIFS('7.  Persistence Report'!AX$27:AX$500,'7.  Persistence Report'!$D$27:$D$500,$B507,'7.  Persistence Report'!$C$27:$C$500,"Pre-2011 Programs Completed in 2011",'7.  Persistence Report'!$J$27:$J$500,"Adjustment",'7.  Persistence Report'!$H$27:$H$500,"2014")</f>
        <v>0</v>
      </c>
      <c r="I508" s="295">
        <f>SUMIFS('7.  Persistence Report'!AY$27:AY$500,'7.  Persistence Report'!$D$27:$D$500,$B507,'7.  Persistence Report'!$C$27:$C$500,"Pre-2011 Programs Completed in 2011",'7.  Persistence Report'!$J$27:$J$500,"Adjustment",'7.  Persistence Report'!$H$27:$H$500,"2014")</f>
        <v>0</v>
      </c>
      <c r="J508" s="295">
        <f>SUMIFS('7.  Persistence Report'!AZ$27:AZ$500,'7.  Persistence Report'!$D$27:$D$500,$B507,'7.  Persistence Report'!$C$27:$C$500,"Pre-2011 Programs Completed in 2011",'7.  Persistence Report'!$J$27:$J$500,"Adjustment",'7.  Persistence Report'!$H$27:$H$500,"2014")</f>
        <v>0</v>
      </c>
      <c r="K508" s="295">
        <f>SUMIFS('7.  Persistence Report'!BA$27:BA$500,'7.  Persistence Report'!$D$27:$D$500,$B507,'7.  Persistence Report'!$C$27:$C$500,"Pre-2011 Programs Completed in 2011",'7.  Persistence Report'!$J$27:$J$500,"Adjustment",'7.  Persistence Report'!$H$27:$H$500,"2014")</f>
        <v>0</v>
      </c>
      <c r="L508" s="295">
        <f>SUMIFS('7.  Persistence Report'!BB$27:BB$500,'7.  Persistence Report'!$D$27:$D$500,$B507,'7.  Persistence Report'!$C$27:$C$500,"Pre-2011 Programs Completed in 2011",'7.  Persistence Report'!$J$27:$J$500,"Adjustment",'7.  Persistence Report'!$H$27:$H$500,"2014")</f>
        <v>0</v>
      </c>
      <c r="M508" s="295">
        <f>SUMIFS('7.  Persistence Report'!BC$27:BC$500,'7.  Persistence Report'!$D$27:$D$500,$B507,'7.  Persistence Report'!$C$27:$C$500,"Pre-2011 Programs Completed in 2011",'7.  Persistence Report'!$J$27:$J$500,"Adjustment",'7.  Persistence Report'!$H$27:$H$500,"2014")</f>
        <v>0</v>
      </c>
      <c r="N508" s="295">
        <f>N507</f>
        <v>0</v>
      </c>
      <c r="O508" s="295">
        <f>SUMIFS('7.  Persistence Report'!O$27:O$500,'7.  Persistence Report'!$D$27:$D$500,$B507,'7.  Persistence Report'!$C$27:$C$500,"Pre-2011 Programs Completed in 2011",'7.  Persistence Report'!$J$27:$J$500,"Adjustment",'7.  Persistence Report'!$H$27:$H$500,"2014")</f>
        <v>0</v>
      </c>
      <c r="P508" s="295">
        <f>SUMIFS('7.  Persistence Report'!P$27:P$500,'7.  Persistence Report'!$D$27:$D$500,$B507,'7.  Persistence Report'!$C$27:$C$500,"Pre-2011 Programs Completed in 2011",'7.  Persistence Report'!$J$27:$J$500,"Adjustment",'7.  Persistence Report'!$H$27:$H$500,"2014")</f>
        <v>0</v>
      </c>
      <c r="Q508" s="295">
        <f>SUMIFS('7.  Persistence Report'!Q$27:Q$500,'7.  Persistence Report'!$D$27:$D$500,$B507,'7.  Persistence Report'!$C$27:$C$500,"Pre-2011 Programs Completed in 2011",'7.  Persistence Report'!$J$27:$J$500,"Adjustment",'7.  Persistence Report'!$H$27:$H$500,"2014")</f>
        <v>0</v>
      </c>
      <c r="R508" s="295">
        <f>SUMIFS('7.  Persistence Report'!R$27:R$500,'7.  Persistence Report'!$D$27:$D$500,$B507,'7.  Persistence Report'!$C$27:$C$500,"Pre-2011 Programs Completed in 2011",'7.  Persistence Report'!$J$27:$J$500,"Adjustment",'7.  Persistence Report'!$H$27:$H$500,"2014")</f>
        <v>0</v>
      </c>
      <c r="S508" s="295">
        <f>SUMIFS('7.  Persistence Report'!S$27:S$500,'7.  Persistence Report'!$D$27:$D$500,$B507,'7.  Persistence Report'!$C$27:$C$500,"Pre-2011 Programs Completed in 2011",'7.  Persistence Report'!$J$27:$J$500,"Adjustment",'7.  Persistence Report'!$H$27:$H$500,"2014")</f>
        <v>0</v>
      </c>
      <c r="T508" s="295">
        <f>SUMIFS('7.  Persistence Report'!T$27:T$500,'7.  Persistence Report'!$D$27:$D$500,$B507,'7.  Persistence Report'!$C$27:$C$500,"Pre-2011 Programs Completed in 2011",'7.  Persistence Report'!$J$27:$J$500,"Adjustment",'7.  Persistence Report'!$H$27:$H$500,"2014")</f>
        <v>0</v>
      </c>
      <c r="U508" s="295">
        <f>SUMIFS('7.  Persistence Report'!U$27:U$500,'7.  Persistence Report'!$D$27:$D$500,$B507,'7.  Persistence Report'!$C$27:$C$500,"Pre-2011 Programs Completed in 2011",'7.  Persistence Report'!$J$27:$J$500,"Adjustment",'7.  Persistence Report'!$H$27:$H$500,"2014")</f>
        <v>0</v>
      </c>
      <c r="V508" s="295">
        <f>SUMIFS('7.  Persistence Report'!V$27:V$500,'7.  Persistence Report'!$D$27:$D$500,$B507,'7.  Persistence Report'!$C$27:$C$500,"Pre-2011 Programs Completed in 2011",'7.  Persistence Report'!$J$27:$J$500,"Adjustment",'7.  Persistence Report'!$H$27:$H$500,"2014")</f>
        <v>0</v>
      </c>
      <c r="W508" s="295">
        <f>SUMIFS('7.  Persistence Report'!W$27:W$500,'7.  Persistence Report'!$D$27:$D$500,$B507,'7.  Persistence Report'!$C$27:$C$500,"Pre-2011 Programs Completed in 2011",'7.  Persistence Report'!$J$27:$J$500,"Adjustment",'7.  Persistence Report'!$H$27:$H$500,"2014")</f>
        <v>0</v>
      </c>
      <c r="X508" s="295">
        <f>SUMIFS('7.  Persistence Report'!X$27:X$500,'7.  Persistence Report'!$D$27:$D$500,$B507,'7.  Persistence Report'!$C$27:$C$500,"Pre-2011 Programs Completed in 2011",'7.  Persistence Report'!$J$27:$J$500,"Adjustment",'7.  Persistence Report'!$H$27:$H$500,"2014")</f>
        <v>0</v>
      </c>
      <c r="Y508" s="411">
        <f>Y507</f>
        <v>0</v>
      </c>
      <c r="Z508" s="411">
        <f t="shared" ref="Z508:AL508" si="241">Z507</f>
        <v>0</v>
      </c>
      <c r="AA508" s="411">
        <f t="shared" si="241"/>
        <v>1</v>
      </c>
      <c r="AB508" s="411">
        <f t="shared" si="241"/>
        <v>0</v>
      </c>
      <c r="AC508" s="411">
        <f t="shared" si="241"/>
        <v>0</v>
      </c>
      <c r="AD508" s="411">
        <f t="shared" si="241"/>
        <v>0</v>
      </c>
      <c r="AE508" s="411">
        <f t="shared" si="241"/>
        <v>0</v>
      </c>
      <c r="AF508" s="411">
        <f t="shared" si="241"/>
        <v>0</v>
      </c>
      <c r="AG508" s="411">
        <f t="shared" si="241"/>
        <v>0</v>
      </c>
      <c r="AH508" s="411">
        <f t="shared" si="241"/>
        <v>0</v>
      </c>
      <c r="AI508" s="411">
        <f t="shared" si="241"/>
        <v>0</v>
      </c>
      <c r="AJ508" s="411">
        <f t="shared" si="241"/>
        <v>0</v>
      </c>
      <c r="AK508" s="411">
        <f t="shared" si="241"/>
        <v>0</v>
      </c>
      <c r="AL508" s="411">
        <f t="shared" si="241"/>
        <v>0</v>
      </c>
      <c r="AM508" s="297"/>
    </row>
    <row r="509" spans="1:39" s="283" customFormat="1" ht="15.5" outlineLevel="1">
      <c r="A509" s="508"/>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5" outlineLevel="1">
      <c r="A510" s="508">
        <v>33</v>
      </c>
      <c r="B510" s="324" t="s">
        <v>493</v>
      </c>
      <c r="C510" s="291" t="s">
        <v>25</v>
      </c>
      <c r="D510" s="295">
        <f>SUMIFS('7.  Persistence Report'!AT$27:AT$500,'7.  Persistence Report'!$D$27:$D$500,$B510,'7.  Persistence Report'!$C$27:$C$500,"Pre-2011 Programs Completed in 2011",'7.  Persistence Report'!$J$27:$J$500,"&lt;&gt;Adjustment",'7.  Persistence Report'!$H$27:$H$500,"2014")</f>
        <v>0</v>
      </c>
      <c r="E510" s="295">
        <f>SUMIFS('7.  Persistence Report'!AU$27:AU$500,'7.  Persistence Report'!$D$27:$D$500,$B510,'7.  Persistence Report'!$C$27:$C$500,"Pre-2011 Programs Completed in 2011",'7.  Persistence Report'!$J$27:$J$500,"&lt;&gt;Adjustment",'7.  Persistence Report'!$H$27:$H$500,"2014")</f>
        <v>0</v>
      </c>
      <c r="F510" s="295">
        <f>SUMIFS('7.  Persistence Report'!AV$27:AV$500,'7.  Persistence Report'!$D$27:$D$500,$B510,'7.  Persistence Report'!$C$27:$C$500,"Pre-2011 Programs Completed in 2011",'7.  Persistence Report'!$J$27:$J$500,"&lt;&gt;Adjustment",'7.  Persistence Report'!$H$27:$H$500,"2014")</f>
        <v>0</v>
      </c>
      <c r="G510" s="295">
        <f>SUMIFS('7.  Persistence Report'!AW$27:AW$500,'7.  Persistence Report'!$D$27:$D$500,$B510,'7.  Persistence Report'!$C$27:$C$500,"Pre-2011 Programs Completed in 2011",'7.  Persistence Report'!$J$27:$J$500,"&lt;&gt;Adjustment",'7.  Persistence Report'!$H$27:$H$500,"2014")</f>
        <v>0</v>
      </c>
      <c r="H510" s="295">
        <f>SUMIFS('7.  Persistence Report'!AX$27:AX$500,'7.  Persistence Report'!$D$27:$D$500,$B510,'7.  Persistence Report'!$C$27:$C$500,"Pre-2011 Programs Completed in 2011",'7.  Persistence Report'!$J$27:$J$500,"&lt;&gt;Adjustment",'7.  Persistence Report'!$H$27:$H$500,"2014")</f>
        <v>0</v>
      </c>
      <c r="I510" s="295">
        <f>SUMIFS('7.  Persistence Report'!AY$27:AY$500,'7.  Persistence Report'!$D$27:$D$500,$B510,'7.  Persistence Report'!$C$27:$C$500,"Pre-2011 Programs Completed in 2011",'7.  Persistence Report'!$J$27:$J$500,"&lt;&gt;Adjustment",'7.  Persistence Report'!$H$27:$H$500,"2014")</f>
        <v>0</v>
      </c>
      <c r="J510" s="295">
        <f>SUMIFS('7.  Persistence Report'!AZ$27:AZ$500,'7.  Persistence Report'!$D$27:$D$500,$B510,'7.  Persistence Report'!$C$27:$C$500,"Pre-2011 Programs Completed in 2011",'7.  Persistence Report'!$J$27:$J$500,"&lt;&gt;Adjustment",'7.  Persistence Report'!$H$27:$H$500,"2014")</f>
        <v>0</v>
      </c>
      <c r="K510" s="295">
        <f>SUMIFS('7.  Persistence Report'!BA$27:BA$500,'7.  Persistence Report'!$D$27:$D$500,$B510,'7.  Persistence Report'!$C$27:$C$500,"Pre-2011 Programs Completed in 2011",'7.  Persistence Report'!$J$27:$J$500,"&lt;&gt;Adjustment",'7.  Persistence Report'!$H$27:$H$500,"2014")</f>
        <v>0</v>
      </c>
      <c r="L510" s="295">
        <f>SUMIFS('7.  Persistence Report'!BB$27:BB$500,'7.  Persistence Report'!$D$27:$D$500,$B510,'7.  Persistence Report'!$C$27:$C$500,"Pre-2011 Programs Completed in 2011",'7.  Persistence Report'!$J$27:$J$500,"&lt;&gt;Adjustment",'7.  Persistence Report'!$H$27:$H$500,"2014")</f>
        <v>0</v>
      </c>
      <c r="M510" s="295">
        <f>SUMIFS('7.  Persistence Report'!BC$27:BC$500,'7.  Persistence Report'!$D$27:$D$500,$B510,'7.  Persistence Report'!$C$27:$C$500,"Pre-2011 Programs Completed in 2011",'7.  Persistence Report'!$J$27:$J$500,"&lt;&gt;Adjustment",'7.  Persistence Report'!$H$27:$H$500,"2014")</f>
        <v>0</v>
      </c>
      <c r="N510" s="295">
        <v>12</v>
      </c>
      <c r="O510" s="295">
        <f>SUMIFS('7.  Persistence Report'!O$27:O$500,'7.  Persistence Report'!$D$27:$D$500,$B510,'7.  Persistence Report'!$C$27:$C$500,"Pre-2011 Programs Completed in 2011",'7.  Persistence Report'!$J$27:$J$500,"&lt;&gt;Adjustment",'7.  Persistence Report'!$H$27:$H$500,"2014")</f>
        <v>0</v>
      </c>
      <c r="P510" s="295">
        <f>SUMIFS('7.  Persistence Report'!P$27:P$500,'7.  Persistence Report'!$D$27:$D$500,$B510,'7.  Persistence Report'!$C$27:$C$500,"Pre-2011 Programs Completed in 2011",'7.  Persistence Report'!$J$27:$J$500,"&lt;&gt;Adjustment",'7.  Persistence Report'!$H$27:$H$500,"2014")</f>
        <v>0</v>
      </c>
      <c r="Q510" s="295">
        <f>SUMIFS('7.  Persistence Report'!Q$27:Q$500,'7.  Persistence Report'!$D$27:$D$500,$B510,'7.  Persistence Report'!$C$27:$C$500,"Pre-2011 Programs Completed in 2011",'7.  Persistence Report'!$J$27:$J$500,"&lt;&gt;Adjustment",'7.  Persistence Report'!$H$27:$H$500,"2014")</f>
        <v>0</v>
      </c>
      <c r="R510" s="295">
        <f>SUMIFS('7.  Persistence Report'!R$27:R$500,'7.  Persistence Report'!$D$27:$D$500,$B510,'7.  Persistence Report'!$C$27:$C$500,"Pre-2011 Programs Completed in 2011",'7.  Persistence Report'!$J$27:$J$500,"&lt;&gt;Adjustment",'7.  Persistence Report'!$H$27:$H$500,"2014")</f>
        <v>0</v>
      </c>
      <c r="S510" s="295">
        <f>SUMIFS('7.  Persistence Report'!S$27:S$500,'7.  Persistence Report'!$D$27:$D$500,$B510,'7.  Persistence Report'!$C$27:$C$500,"Pre-2011 Programs Completed in 2011",'7.  Persistence Report'!$J$27:$J$500,"&lt;&gt;Adjustment",'7.  Persistence Report'!$H$27:$H$500,"2014")</f>
        <v>0</v>
      </c>
      <c r="T510" s="295">
        <f>SUMIFS('7.  Persistence Report'!T$27:T$500,'7.  Persistence Report'!$D$27:$D$500,$B510,'7.  Persistence Report'!$C$27:$C$500,"Pre-2011 Programs Completed in 2011",'7.  Persistence Report'!$J$27:$J$500,"&lt;&gt;Adjustment",'7.  Persistence Report'!$H$27:$H$500,"2014")</f>
        <v>0</v>
      </c>
      <c r="U510" s="295">
        <f>SUMIFS('7.  Persistence Report'!U$27:U$500,'7.  Persistence Report'!$D$27:$D$500,$B510,'7.  Persistence Report'!$C$27:$C$500,"Pre-2011 Programs Completed in 2011",'7.  Persistence Report'!$J$27:$J$500,"&lt;&gt;Adjustment",'7.  Persistence Report'!$H$27:$H$500,"2014")</f>
        <v>0</v>
      </c>
      <c r="V510" s="295">
        <f>SUMIFS('7.  Persistence Report'!V$27:V$500,'7.  Persistence Report'!$D$27:$D$500,$B510,'7.  Persistence Report'!$C$27:$C$500,"Pre-2011 Programs Completed in 2011",'7.  Persistence Report'!$J$27:$J$500,"&lt;&gt;Adjustment",'7.  Persistence Report'!$H$27:$H$500,"2014")</f>
        <v>0</v>
      </c>
      <c r="W510" s="295">
        <f>SUMIFS('7.  Persistence Report'!W$27:W$500,'7.  Persistence Report'!$D$27:$D$500,$B510,'7.  Persistence Report'!$C$27:$C$500,"Pre-2011 Programs Completed in 2011",'7.  Persistence Report'!$J$27:$J$500,"&lt;&gt;Adjustment",'7.  Persistence Report'!$H$27:$H$500,"2014")</f>
        <v>0</v>
      </c>
      <c r="X510" s="295">
        <f>SUMIFS('7.  Persistence Report'!X$27:X$500,'7.  Persistence Report'!$D$27:$D$500,$B510,'7.  Persistence Report'!$C$27:$C$500,"Pre-2011 Programs Completed in 2011",'7.  Persistence Report'!$J$27:$J$500,"&lt;&gt;Adjustment",'7.  Persistence Report'!$H$27:$H$500,"2014")</f>
        <v>0</v>
      </c>
      <c r="Y510" s="469">
        <f>+Y381</f>
        <v>0</v>
      </c>
      <c r="Z510" s="469">
        <f t="shared" ref="Z510:AA510" si="242">+Z381</f>
        <v>0</v>
      </c>
      <c r="AA510" s="469">
        <f t="shared" si="242"/>
        <v>1</v>
      </c>
      <c r="AB510" s="410"/>
      <c r="AC510" s="410"/>
      <c r="AD510" s="410"/>
      <c r="AE510" s="410"/>
      <c r="AF510" s="410"/>
      <c r="AG510" s="410"/>
      <c r="AH510" s="410"/>
      <c r="AI510" s="410"/>
      <c r="AJ510" s="410"/>
      <c r="AK510" s="410"/>
      <c r="AL510" s="410"/>
      <c r="AM510" s="296">
        <f>SUM(Y510:AL510)</f>
        <v>1</v>
      </c>
    </row>
    <row r="511" spans="1:39" s="283" customFormat="1" ht="15.5" outlineLevel="1">
      <c r="A511" s="508"/>
      <c r="B511" s="324" t="s">
        <v>259</v>
      </c>
      <c r="C511" s="291" t="s">
        <v>163</v>
      </c>
      <c r="D511" s="295">
        <f>SUMIFS('7.  Persistence Report'!AT$27:AT$500,'7.  Persistence Report'!$D$27:$D$500,$B510,'7.  Persistence Report'!$C$27:$C$500,"Pre-2011 Programs Completed in 2011",'7.  Persistence Report'!$J$27:$J$500,"Adjustment",'7.  Persistence Report'!$H$27:$H$500,"2014")</f>
        <v>0</v>
      </c>
      <c r="E511" s="295">
        <f>SUMIFS('7.  Persistence Report'!AU$27:AU$500,'7.  Persistence Report'!$D$27:$D$500,$B510,'7.  Persistence Report'!$C$27:$C$500,"Pre-2011 Programs Completed in 2011",'7.  Persistence Report'!$J$27:$J$500,"Adjustment",'7.  Persistence Report'!$H$27:$H$500,"2014")</f>
        <v>0</v>
      </c>
      <c r="F511" s="295">
        <f>SUMIFS('7.  Persistence Report'!AV$27:AV$500,'7.  Persistence Report'!$D$27:$D$500,$B510,'7.  Persistence Report'!$C$27:$C$500,"Pre-2011 Programs Completed in 2011",'7.  Persistence Report'!$J$27:$J$500,"Adjustment",'7.  Persistence Report'!$H$27:$H$500,"2014")</f>
        <v>0</v>
      </c>
      <c r="G511" s="295">
        <f>SUMIFS('7.  Persistence Report'!AW$27:AW$500,'7.  Persistence Report'!$D$27:$D$500,$B510,'7.  Persistence Report'!$C$27:$C$500,"Pre-2011 Programs Completed in 2011",'7.  Persistence Report'!$J$27:$J$500,"Adjustment",'7.  Persistence Report'!$H$27:$H$500,"2014")</f>
        <v>0</v>
      </c>
      <c r="H511" s="295">
        <f>SUMIFS('7.  Persistence Report'!AX$27:AX$500,'7.  Persistence Report'!$D$27:$D$500,$B510,'7.  Persistence Report'!$C$27:$C$500,"Pre-2011 Programs Completed in 2011",'7.  Persistence Report'!$J$27:$J$500,"Adjustment",'7.  Persistence Report'!$H$27:$H$500,"2014")</f>
        <v>0</v>
      </c>
      <c r="I511" s="295">
        <f>SUMIFS('7.  Persistence Report'!AY$27:AY$500,'7.  Persistence Report'!$D$27:$D$500,$B510,'7.  Persistence Report'!$C$27:$C$500,"Pre-2011 Programs Completed in 2011",'7.  Persistence Report'!$J$27:$J$500,"Adjustment",'7.  Persistence Report'!$H$27:$H$500,"2014")</f>
        <v>0</v>
      </c>
      <c r="J511" s="295">
        <f>SUMIFS('7.  Persistence Report'!AZ$27:AZ$500,'7.  Persistence Report'!$D$27:$D$500,$B510,'7.  Persistence Report'!$C$27:$C$500,"Pre-2011 Programs Completed in 2011",'7.  Persistence Report'!$J$27:$J$500,"Adjustment",'7.  Persistence Report'!$H$27:$H$500,"2014")</f>
        <v>0</v>
      </c>
      <c r="K511" s="295">
        <f>SUMIFS('7.  Persistence Report'!BA$27:BA$500,'7.  Persistence Report'!$D$27:$D$500,$B510,'7.  Persistence Report'!$C$27:$C$500,"Pre-2011 Programs Completed in 2011",'7.  Persistence Report'!$J$27:$J$500,"Adjustment",'7.  Persistence Report'!$H$27:$H$500,"2014")</f>
        <v>0</v>
      </c>
      <c r="L511" s="295">
        <f>SUMIFS('7.  Persistence Report'!BB$27:BB$500,'7.  Persistence Report'!$D$27:$D$500,$B510,'7.  Persistence Report'!$C$27:$C$500,"Pre-2011 Programs Completed in 2011",'7.  Persistence Report'!$J$27:$J$500,"Adjustment",'7.  Persistence Report'!$H$27:$H$500,"2014")</f>
        <v>0</v>
      </c>
      <c r="M511" s="295">
        <f>SUMIFS('7.  Persistence Report'!BC$27:BC$500,'7.  Persistence Report'!$D$27:$D$500,$B510,'7.  Persistence Report'!$C$27:$C$500,"Pre-2011 Programs Completed in 2011",'7.  Persistence Report'!$J$27:$J$500,"Adjustment",'7.  Persistence Report'!$H$27:$H$500,"2014")</f>
        <v>0</v>
      </c>
      <c r="N511" s="295">
        <f>N510</f>
        <v>12</v>
      </c>
      <c r="O511" s="295">
        <f>SUMIFS('7.  Persistence Report'!O$27:O$500,'7.  Persistence Report'!$D$27:$D$500,$B510,'7.  Persistence Report'!$C$27:$C$500,"Pre-2011 Programs Completed in 2011",'7.  Persistence Report'!$J$27:$J$500,"Adjustment",'7.  Persistence Report'!$H$27:$H$500,"2014")</f>
        <v>0</v>
      </c>
      <c r="P511" s="295">
        <f>SUMIFS('7.  Persistence Report'!P$27:P$500,'7.  Persistence Report'!$D$27:$D$500,$B510,'7.  Persistence Report'!$C$27:$C$500,"Pre-2011 Programs Completed in 2011",'7.  Persistence Report'!$J$27:$J$500,"Adjustment",'7.  Persistence Report'!$H$27:$H$500,"2014")</f>
        <v>0</v>
      </c>
      <c r="Q511" s="295">
        <f>SUMIFS('7.  Persistence Report'!Q$27:Q$500,'7.  Persistence Report'!$D$27:$D$500,$B510,'7.  Persistence Report'!$C$27:$C$500,"Pre-2011 Programs Completed in 2011",'7.  Persistence Report'!$J$27:$J$500,"Adjustment",'7.  Persistence Report'!$H$27:$H$500,"2014")</f>
        <v>0</v>
      </c>
      <c r="R511" s="295">
        <f>SUMIFS('7.  Persistence Report'!R$27:R$500,'7.  Persistence Report'!$D$27:$D$500,$B510,'7.  Persistence Report'!$C$27:$C$500,"Pre-2011 Programs Completed in 2011",'7.  Persistence Report'!$J$27:$J$500,"Adjustment",'7.  Persistence Report'!$H$27:$H$500,"2014")</f>
        <v>0</v>
      </c>
      <c r="S511" s="295">
        <f>SUMIFS('7.  Persistence Report'!S$27:S$500,'7.  Persistence Report'!$D$27:$D$500,$B510,'7.  Persistence Report'!$C$27:$C$500,"Pre-2011 Programs Completed in 2011",'7.  Persistence Report'!$J$27:$J$500,"Adjustment",'7.  Persistence Report'!$H$27:$H$500,"2014")</f>
        <v>0</v>
      </c>
      <c r="T511" s="295">
        <f>SUMIFS('7.  Persistence Report'!T$27:T$500,'7.  Persistence Report'!$D$27:$D$500,$B510,'7.  Persistence Report'!$C$27:$C$500,"Pre-2011 Programs Completed in 2011",'7.  Persistence Report'!$J$27:$J$500,"Adjustment",'7.  Persistence Report'!$H$27:$H$500,"2014")</f>
        <v>0</v>
      </c>
      <c r="U511" s="295">
        <f>SUMIFS('7.  Persistence Report'!U$27:U$500,'7.  Persistence Report'!$D$27:$D$500,$B510,'7.  Persistence Report'!$C$27:$C$500,"Pre-2011 Programs Completed in 2011",'7.  Persistence Report'!$J$27:$J$500,"Adjustment",'7.  Persistence Report'!$H$27:$H$500,"2014")</f>
        <v>0</v>
      </c>
      <c r="V511" s="295">
        <f>SUMIFS('7.  Persistence Report'!V$27:V$500,'7.  Persistence Report'!$D$27:$D$500,$B510,'7.  Persistence Report'!$C$27:$C$500,"Pre-2011 Programs Completed in 2011",'7.  Persistence Report'!$J$27:$J$500,"Adjustment",'7.  Persistence Report'!$H$27:$H$500,"2014")</f>
        <v>0</v>
      </c>
      <c r="W511" s="295">
        <f>SUMIFS('7.  Persistence Report'!W$27:W$500,'7.  Persistence Report'!$D$27:$D$500,$B510,'7.  Persistence Report'!$C$27:$C$500,"Pre-2011 Programs Completed in 2011",'7.  Persistence Report'!$J$27:$J$500,"Adjustment",'7.  Persistence Report'!$H$27:$H$500,"2014")</f>
        <v>0</v>
      </c>
      <c r="X511" s="295">
        <f>SUMIFS('7.  Persistence Report'!X$27:X$500,'7.  Persistence Report'!$D$27:$D$500,$B510,'7.  Persistence Report'!$C$27:$C$500,"Pre-2011 Programs Completed in 2011",'7.  Persistence Report'!$J$27:$J$500,"Adjustment",'7.  Persistence Report'!$H$27:$H$500,"2014")</f>
        <v>0</v>
      </c>
      <c r="Y511" s="411">
        <f>Y510</f>
        <v>0</v>
      </c>
      <c r="Z511" s="411">
        <f t="shared" ref="Z511:AK511" si="243">Z510</f>
        <v>0</v>
      </c>
      <c r="AA511" s="411">
        <f t="shared" si="243"/>
        <v>1</v>
      </c>
      <c r="AB511" s="411">
        <f t="shared" si="243"/>
        <v>0</v>
      </c>
      <c r="AC511" s="411">
        <f t="shared" si="243"/>
        <v>0</v>
      </c>
      <c r="AD511" s="411">
        <f t="shared" si="243"/>
        <v>0</v>
      </c>
      <c r="AE511" s="411">
        <f t="shared" si="243"/>
        <v>0</v>
      </c>
      <c r="AF511" s="411">
        <f t="shared" si="243"/>
        <v>0</v>
      </c>
      <c r="AG511" s="411">
        <f t="shared" si="243"/>
        <v>0</v>
      </c>
      <c r="AH511" s="411">
        <f t="shared" si="243"/>
        <v>0</v>
      </c>
      <c r="AI511" s="411">
        <f t="shared" si="243"/>
        <v>0</v>
      </c>
      <c r="AJ511" s="411">
        <f t="shared" si="243"/>
        <v>0</v>
      </c>
      <c r="AK511" s="411">
        <f t="shared" si="243"/>
        <v>0</v>
      </c>
      <c r="AL511" s="411">
        <f>AL510</f>
        <v>0</v>
      </c>
      <c r="AM511" s="297"/>
    </row>
    <row r="512" spans="1:39" ht="15.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5">
      <c r="B513" s="327" t="s">
        <v>260</v>
      </c>
      <c r="C513" s="329"/>
      <c r="D513" s="329">
        <f>SUM(D408:D511)</f>
        <v>61246517.010362007</v>
      </c>
      <c r="E513" s="329"/>
      <c r="F513" s="329"/>
      <c r="G513" s="329"/>
      <c r="H513" s="329"/>
      <c r="I513" s="329"/>
      <c r="J513" s="329"/>
      <c r="K513" s="329"/>
      <c r="L513" s="329"/>
      <c r="M513" s="329"/>
      <c r="N513" s="329"/>
      <c r="O513" s="329">
        <f>SUM(O408:O511)</f>
        <v>15839.933367374999</v>
      </c>
      <c r="P513" s="329"/>
      <c r="Q513" s="329"/>
      <c r="R513" s="329"/>
      <c r="S513" s="329"/>
      <c r="T513" s="329"/>
      <c r="U513" s="329"/>
      <c r="V513" s="329"/>
      <c r="W513" s="329"/>
      <c r="X513" s="329"/>
      <c r="Y513" s="329">
        <f>IF(Y407="kWh",SUMPRODUCT(D408:D511,Y408:Y511))</f>
        <v>13427978.952362001</v>
      </c>
      <c r="Z513" s="329">
        <f>IF(Z407="kWh",SUMPRODUCT(D408:D511,Z408:Z511))</f>
        <v>8627004.6449999996</v>
      </c>
      <c r="AA513" s="329">
        <f>IF(AA407="kW",SUMPRODUCT(N408:N511,O408:O511,AA408:AA511),SUMPRODUCT(D408:D511,AA408:AA511))</f>
        <v>81883.397745600014</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244">Z137*Z516</f>
        <v>0</v>
      </c>
      <c r="AA517" s="378">
        <f t="shared" si="244"/>
        <v>0</v>
      </c>
      <c r="AB517" s="378">
        <f t="shared" si="244"/>
        <v>0</v>
      </c>
      <c r="AC517" s="378">
        <f t="shared" si="244"/>
        <v>0</v>
      </c>
      <c r="AD517" s="378">
        <f t="shared" si="244"/>
        <v>0</v>
      </c>
      <c r="AE517" s="378">
        <f t="shared" si="244"/>
        <v>0</v>
      </c>
      <c r="AF517" s="378">
        <f t="shared" si="244"/>
        <v>0</v>
      </c>
      <c r="AG517" s="378">
        <f t="shared" si="244"/>
        <v>0</v>
      </c>
      <c r="AH517" s="378">
        <f t="shared" si="244"/>
        <v>0</v>
      </c>
      <c r="AI517" s="378">
        <f t="shared" si="244"/>
        <v>0</v>
      </c>
      <c r="AJ517" s="378">
        <f t="shared" si="244"/>
        <v>0</v>
      </c>
      <c r="AK517" s="378">
        <f t="shared" si="244"/>
        <v>0</v>
      </c>
      <c r="AL517" s="378">
        <f t="shared" si="244"/>
        <v>0</v>
      </c>
      <c r="AM517" s="628">
        <f>SUM(Y517:AL517)</f>
        <v>0</v>
      </c>
      <c r="AO517" s="283"/>
    </row>
    <row r="518" spans="2:41" ht="15.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245">Z266*Z516</f>
        <v>0</v>
      </c>
      <c r="AA518" s="378">
        <f t="shared" si="245"/>
        <v>0</v>
      </c>
      <c r="AB518" s="378">
        <f t="shared" si="245"/>
        <v>0</v>
      </c>
      <c r="AC518" s="378">
        <f t="shared" si="245"/>
        <v>0</v>
      </c>
      <c r="AD518" s="378">
        <f t="shared" si="245"/>
        <v>0</v>
      </c>
      <c r="AE518" s="378">
        <f t="shared" si="245"/>
        <v>0</v>
      </c>
      <c r="AF518" s="378">
        <f t="shared" si="245"/>
        <v>0</v>
      </c>
      <c r="AG518" s="378">
        <f t="shared" si="245"/>
        <v>0</v>
      </c>
      <c r="AH518" s="378">
        <f t="shared" si="245"/>
        <v>0</v>
      </c>
      <c r="AI518" s="378">
        <f t="shared" si="245"/>
        <v>0</v>
      </c>
      <c r="AJ518" s="378">
        <f t="shared" si="245"/>
        <v>0</v>
      </c>
      <c r="AK518" s="378">
        <f t="shared" si="245"/>
        <v>0</v>
      </c>
      <c r="AL518" s="378">
        <f t="shared" si="245"/>
        <v>0</v>
      </c>
      <c r="AM518" s="628">
        <f>SUM(Y518:AL518)</f>
        <v>0</v>
      </c>
    </row>
    <row r="519" spans="2:41" ht="15.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246">Z395*Z516</f>
        <v>0</v>
      </c>
      <c r="AA519" s="378">
        <f t="shared" si="246"/>
        <v>0</v>
      </c>
      <c r="AB519" s="378">
        <f t="shared" si="246"/>
        <v>0</v>
      </c>
      <c r="AC519" s="378">
        <f t="shared" si="246"/>
        <v>0</v>
      </c>
      <c r="AD519" s="378">
        <f t="shared" si="246"/>
        <v>0</v>
      </c>
      <c r="AE519" s="378">
        <f t="shared" si="246"/>
        <v>0</v>
      </c>
      <c r="AF519" s="378">
        <f t="shared" si="246"/>
        <v>0</v>
      </c>
      <c r="AG519" s="378">
        <f t="shared" si="246"/>
        <v>0</v>
      </c>
      <c r="AH519" s="378">
        <f t="shared" si="246"/>
        <v>0</v>
      </c>
      <c r="AI519" s="378">
        <f t="shared" si="246"/>
        <v>0</v>
      </c>
      <c r="AJ519" s="378">
        <f t="shared" si="246"/>
        <v>0</v>
      </c>
      <c r="AK519" s="378">
        <f t="shared" si="246"/>
        <v>0</v>
      </c>
      <c r="AL519" s="378">
        <f t="shared" si="246"/>
        <v>0</v>
      </c>
      <c r="AM519" s="628">
        <f>SUM(Y519:AL519)</f>
        <v>0</v>
      </c>
    </row>
    <row r="520" spans="2:41" ht="15.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247">Z513*Z516</f>
        <v>0</v>
      </c>
      <c r="AA520" s="378">
        <f t="shared" si="247"/>
        <v>0</v>
      </c>
      <c r="AB520" s="378">
        <f t="shared" si="247"/>
        <v>0</v>
      </c>
      <c r="AC520" s="378">
        <f t="shared" si="247"/>
        <v>0</v>
      </c>
      <c r="AD520" s="378">
        <f t="shared" si="247"/>
        <v>0</v>
      </c>
      <c r="AE520" s="378">
        <f t="shared" si="247"/>
        <v>0</v>
      </c>
      <c r="AF520" s="378">
        <f t="shared" si="247"/>
        <v>0</v>
      </c>
      <c r="AG520" s="378">
        <f t="shared" si="247"/>
        <v>0</v>
      </c>
      <c r="AH520" s="378">
        <f t="shared" si="247"/>
        <v>0</v>
      </c>
      <c r="AI520" s="378">
        <f>AI513*AI516</f>
        <v>0</v>
      </c>
      <c r="AJ520" s="378">
        <f t="shared" si="247"/>
        <v>0</v>
      </c>
      <c r="AK520" s="378">
        <f t="shared" si="247"/>
        <v>0</v>
      </c>
      <c r="AL520" s="378">
        <f>AL513*AL516</f>
        <v>0</v>
      </c>
      <c r="AM520" s="628">
        <f>SUM(Y520:AL520)</f>
        <v>0</v>
      </c>
    </row>
    <row r="521" spans="2:41" ht="15.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248">SUM(Z517:Z520)</f>
        <v>0</v>
      </c>
      <c r="AA521" s="346">
        <f t="shared" si="248"/>
        <v>0</v>
      </c>
      <c r="AB521" s="346">
        <f t="shared" si="248"/>
        <v>0</v>
      </c>
      <c r="AC521" s="346">
        <f t="shared" si="248"/>
        <v>0</v>
      </c>
      <c r="AD521" s="346">
        <f t="shared" si="248"/>
        <v>0</v>
      </c>
      <c r="AE521" s="346">
        <f t="shared" si="248"/>
        <v>0</v>
      </c>
      <c r="AF521" s="346">
        <f t="shared" si="248"/>
        <v>0</v>
      </c>
      <c r="AG521" s="346">
        <f t="shared" si="248"/>
        <v>0</v>
      </c>
      <c r="AH521" s="346">
        <f t="shared" si="248"/>
        <v>0</v>
      </c>
      <c r="AI521" s="346">
        <f t="shared" si="248"/>
        <v>0</v>
      </c>
      <c r="AJ521" s="346">
        <f t="shared" si="248"/>
        <v>0</v>
      </c>
      <c r="AK521" s="346">
        <f t="shared" si="248"/>
        <v>0</v>
      </c>
      <c r="AL521" s="346">
        <f>SUM(AL517:AL520)</f>
        <v>0</v>
      </c>
      <c r="AM521" s="407">
        <f>SUM(AM517:AM520)</f>
        <v>0</v>
      </c>
    </row>
    <row r="522" spans="2:41" ht="15.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249">Z514*Z516</f>
        <v>0</v>
      </c>
      <c r="AA522" s="347">
        <f>AA514*AA516</f>
        <v>0</v>
      </c>
      <c r="AB522" s="347">
        <f t="shared" si="249"/>
        <v>0</v>
      </c>
      <c r="AC522" s="347">
        <f t="shared" si="249"/>
        <v>0</v>
      </c>
      <c r="AD522" s="347">
        <f>AD514*AD516</f>
        <v>0</v>
      </c>
      <c r="AE522" s="347">
        <f t="shared" si="249"/>
        <v>0</v>
      </c>
      <c r="AF522" s="347">
        <f t="shared" si="249"/>
        <v>0</v>
      </c>
      <c r="AG522" s="347">
        <f t="shared" si="249"/>
        <v>0</v>
      </c>
      <c r="AH522" s="347">
        <f t="shared" si="249"/>
        <v>0</v>
      </c>
      <c r="AI522" s="347">
        <f t="shared" si="249"/>
        <v>0</v>
      </c>
      <c r="AJ522" s="347">
        <f t="shared" si="249"/>
        <v>0</v>
      </c>
      <c r="AK522" s="347">
        <f>AK514*AK516</f>
        <v>0</v>
      </c>
      <c r="AL522" s="347">
        <f>AL514*AL516</f>
        <v>0</v>
      </c>
      <c r="AM522" s="407">
        <f>SUM(Y522:AL522)</f>
        <v>0</v>
      </c>
    </row>
    <row r="523" spans="2:41" ht="15.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12389557.523562001</v>
      </c>
      <c r="Z526" s="291">
        <f>SUMPRODUCT(E408:E511,Z408:Z511)</f>
        <v>8609405.8249999993</v>
      </c>
      <c r="AA526" s="291">
        <f>IF(AA407="kW",SUMPRODUCT(N408:N511,P408:P511,AA408:AA511),SUMPRODUCT(E408:E511,AA408:AA511))</f>
        <v>81856.992525599999</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11806172.926662</v>
      </c>
      <c r="Z527" s="291">
        <f>SUMPRODUCT(F408:F511,Z408:Z511)</f>
        <v>6653408.0630000001</v>
      </c>
      <c r="AA527" s="291">
        <f>IF(AA407="kW",SUMPRODUCT(N408:N511,Q408:Q511,AA408:AA511),SUMPRODUCT(F408:F511,AA408:AA511))</f>
        <v>81856.767993600006</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11780835.791889999</v>
      </c>
      <c r="Z528" s="291">
        <f>SUMPRODUCT(G408:G511,Z408:Z511)</f>
        <v>5049479.1109999996</v>
      </c>
      <c r="AA528" s="291">
        <f>IF(AA407="kW",SUMPRODUCT(N408:N511,R408:R511,AA408:AA511),SUMPRODUCT(G408:G511,AA408:AA511))</f>
        <v>78760.365873600022</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11343795.697200002</v>
      </c>
      <c r="Z529" s="291">
        <f>SUMPRODUCT(H408:H511,Z408:Z511)</f>
        <v>5049479.1109999996</v>
      </c>
      <c r="AA529" s="291">
        <f>IF(AA407="kW",SUMPRODUCT(N408:N511,S408:S511,AA408:AA511),SUMPRODUCT(H408:H511,AA408:AA511))</f>
        <v>75172.828374000004</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10936178.425400002</v>
      </c>
      <c r="Z530" s="291">
        <f>SUMPRODUCT(I408:I511,Z408:Z511)</f>
        <v>5049479.1109999996</v>
      </c>
      <c r="AA530" s="291">
        <f>IF(AA407="kW",SUMPRODUCT(N408:N511,T408:T511,AA408:AA511),SUMPRODUCT(I408:I511,AA408:AA511))</f>
        <v>75161.344217999998</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10933330.693100002</v>
      </c>
      <c r="Z531" s="326">
        <f>SUMPRODUCT(J408:J511,Z408:Z511)</f>
        <v>5049479.1109999996</v>
      </c>
      <c r="AA531" s="326">
        <f>IF(AA407="kW",SUMPRODUCT(N408:N511,U408:U511,AA408:AA511),SUMPRODUCT(J408:J511,AA408:AA511))</f>
        <v>72781.491569999998</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594</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5">
      <c r="B534" s="594"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36" fitToHeight="0" orientation="landscape" cellComments="asDisplayed" r:id="rId1"/>
  <headerFooter>
    <oddHeader>&amp;L&amp;G</oddHead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112" zoomScale="55" zoomScaleNormal="55" workbookViewId="0">
      <pane xSplit="2" topLeftCell="C1" activePane="topRight" state="frozen"/>
      <selection pane="topRight" activeCell="A77" sqref="A77"/>
    </sheetView>
  </sheetViews>
  <sheetFormatPr defaultColWidth="9.1796875" defaultRowHeight="14.5" outlineLevelRow="1" outlineLevelCol="1"/>
  <cols>
    <col min="1" max="1" width="4.54296875" style="521" customWidth="1"/>
    <col min="2" max="2" width="44.1796875" style="427" customWidth="1"/>
    <col min="3" max="3" width="13.453125" style="427" customWidth="1"/>
    <col min="4" max="4" width="17" style="427" customWidth="1"/>
    <col min="5" max="13" width="9.1796875" style="427" customWidth="1" outlineLevel="1"/>
    <col min="14" max="14" width="13.54296875" style="427" customWidth="1" outlineLevel="1"/>
    <col min="15" max="15" width="15.7265625" style="427" customWidth="1"/>
    <col min="16" max="24" width="9.1796875" style="427" customWidth="1" outlineLevel="1"/>
    <col min="25" max="25" width="16.54296875" style="427" customWidth="1"/>
    <col min="26" max="27" width="15" style="427" customWidth="1"/>
    <col min="28" max="28" width="17.7265625" style="427" customWidth="1"/>
    <col min="29" max="29" width="19.7265625" style="427" customWidth="1"/>
    <col min="30" max="30" width="18.7265625" style="427" customWidth="1"/>
    <col min="31" max="35" width="14.81640625" style="427" customWidth="1"/>
    <col min="36" max="38" width="17.26953125" style="427" customWidth="1"/>
    <col min="39" max="39" width="14.54296875" style="427" customWidth="1"/>
    <col min="40" max="40" width="11.7265625" style="427" customWidth="1"/>
    <col min="41" max="16384" width="9.1796875" style="427"/>
  </cols>
  <sheetData>
    <row r="13" spans="2:39" ht="15" thickBot="1"/>
    <row r="14" spans="2:39" ht="26.25" customHeight="1" thickBot="1">
      <c r="B14" s="810" t="s">
        <v>171</v>
      </c>
      <c r="C14" s="257" t="s">
        <v>175</v>
      </c>
      <c r="D14" s="50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10"/>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16" thickBot="1">
      <c r="B16" s="810"/>
      <c r="C16" s="807" t="s">
        <v>551</v>
      </c>
      <c r="D16" s="808"/>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10" t="s">
        <v>505</v>
      </c>
      <c r="C18" s="811" t="s">
        <v>698</v>
      </c>
      <c r="D18" s="811"/>
      <c r="E18" s="811"/>
      <c r="F18" s="811"/>
      <c r="G18" s="811"/>
      <c r="H18" s="811"/>
      <c r="I18" s="811"/>
      <c r="J18" s="811"/>
      <c r="K18" s="811"/>
      <c r="L18" s="811"/>
      <c r="M18" s="811"/>
      <c r="N18" s="811"/>
      <c r="O18" s="811"/>
      <c r="P18" s="811"/>
      <c r="Q18" s="811"/>
      <c r="R18" s="811"/>
      <c r="S18" s="811"/>
      <c r="T18" s="811"/>
      <c r="U18" s="811"/>
      <c r="V18" s="811"/>
      <c r="W18" s="811"/>
      <c r="X18" s="811"/>
      <c r="Y18" s="605"/>
      <c r="Z18" s="605"/>
      <c r="AA18" s="605"/>
      <c r="AB18" s="605"/>
      <c r="AC18" s="605"/>
      <c r="AD18" s="605"/>
      <c r="AE18" s="270"/>
      <c r="AF18" s="265"/>
      <c r="AG18" s="265"/>
      <c r="AH18" s="265"/>
      <c r="AI18" s="265"/>
      <c r="AJ18" s="265"/>
      <c r="AK18" s="265"/>
      <c r="AL18" s="265"/>
      <c r="AM18" s="265"/>
    </row>
    <row r="19" spans="2:39" ht="45.75" customHeight="1">
      <c r="B19" s="810"/>
      <c r="C19" s="811" t="s">
        <v>577</v>
      </c>
      <c r="D19" s="811"/>
      <c r="E19" s="811"/>
      <c r="F19" s="811"/>
      <c r="G19" s="811"/>
      <c r="H19" s="811"/>
      <c r="I19" s="811"/>
      <c r="J19" s="811"/>
      <c r="K19" s="811"/>
      <c r="L19" s="811"/>
      <c r="M19" s="811"/>
      <c r="N19" s="811"/>
      <c r="O19" s="811"/>
      <c r="P19" s="811"/>
      <c r="Q19" s="811"/>
      <c r="R19" s="811"/>
      <c r="S19" s="811"/>
      <c r="T19" s="811"/>
      <c r="U19" s="811"/>
      <c r="V19" s="811"/>
      <c r="W19" s="811"/>
      <c r="X19" s="811"/>
      <c r="Y19" s="605"/>
      <c r="Z19" s="605"/>
      <c r="AA19" s="605"/>
      <c r="AB19" s="605"/>
      <c r="AC19" s="605"/>
      <c r="AD19" s="605"/>
      <c r="AE19" s="270"/>
      <c r="AF19" s="265"/>
      <c r="AG19" s="265"/>
      <c r="AH19" s="265"/>
      <c r="AI19" s="265"/>
      <c r="AJ19" s="265"/>
      <c r="AK19" s="265"/>
      <c r="AL19" s="265"/>
      <c r="AM19" s="265"/>
    </row>
    <row r="20" spans="2:39" ht="62.25" customHeight="1">
      <c r="B20" s="273"/>
      <c r="C20" s="811" t="s">
        <v>575</v>
      </c>
      <c r="D20" s="811"/>
      <c r="E20" s="811"/>
      <c r="F20" s="811"/>
      <c r="G20" s="811"/>
      <c r="H20" s="811"/>
      <c r="I20" s="811"/>
      <c r="J20" s="811"/>
      <c r="K20" s="811"/>
      <c r="L20" s="811"/>
      <c r="M20" s="811"/>
      <c r="N20" s="811"/>
      <c r="O20" s="811"/>
      <c r="P20" s="811"/>
      <c r="Q20" s="811"/>
      <c r="R20" s="811"/>
      <c r="S20" s="811"/>
      <c r="T20" s="811"/>
      <c r="U20" s="811"/>
      <c r="V20" s="811"/>
      <c r="W20" s="811"/>
      <c r="X20" s="811"/>
      <c r="Y20" s="605"/>
      <c r="Z20" s="605"/>
      <c r="AA20" s="605"/>
      <c r="AB20" s="605"/>
      <c r="AC20" s="605"/>
      <c r="AD20" s="605"/>
      <c r="AE20" s="428"/>
      <c r="AF20" s="265"/>
      <c r="AG20" s="265"/>
      <c r="AH20" s="265"/>
      <c r="AI20" s="265"/>
      <c r="AJ20" s="265"/>
      <c r="AK20" s="265"/>
      <c r="AL20" s="265"/>
      <c r="AM20" s="265"/>
    </row>
    <row r="21" spans="2:39" ht="37.5" customHeight="1">
      <c r="B21" s="273"/>
      <c r="C21" s="811" t="s">
        <v>641</v>
      </c>
      <c r="D21" s="811"/>
      <c r="E21" s="811"/>
      <c r="F21" s="811"/>
      <c r="G21" s="811"/>
      <c r="H21" s="811"/>
      <c r="I21" s="811"/>
      <c r="J21" s="811"/>
      <c r="K21" s="811"/>
      <c r="L21" s="811"/>
      <c r="M21" s="811"/>
      <c r="N21" s="811"/>
      <c r="O21" s="811"/>
      <c r="P21" s="811"/>
      <c r="Q21" s="811"/>
      <c r="R21" s="811"/>
      <c r="S21" s="811"/>
      <c r="T21" s="811"/>
      <c r="U21" s="811"/>
      <c r="V21" s="811"/>
      <c r="W21" s="811"/>
      <c r="X21" s="811"/>
      <c r="Y21" s="605"/>
      <c r="Z21" s="605"/>
      <c r="AA21" s="605"/>
      <c r="AB21" s="605"/>
      <c r="AC21" s="605"/>
      <c r="AD21" s="605"/>
      <c r="AE21" s="276"/>
      <c r="AF21" s="265"/>
      <c r="AG21" s="265"/>
      <c r="AH21" s="265"/>
      <c r="AI21" s="265"/>
      <c r="AJ21" s="265"/>
      <c r="AK21" s="265"/>
      <c r="AL21" s="265"/>
      <c r="AM21" s="265"/>
    </row>
    <row r="22" spans="2:39" ht="54.75" customHeight="1">
      <c r="B22" s="273"/>
      <c r="C22" s="811" t="s">
        <v>625</v>
      </c>
      <c r="D22" s="811"/>
      <c r="E22" s="811"/>
      <c r="F22" s="811"/>
      <c r="G22" s="811"/>
      <c r="H22" s="811"/>
      <c r="I22" s="811"/>
      <c r="J22" s="811"/>
      <c r="K22" s="811"/>
      <c r="L22" s="811"/>
      <c r="M22" s="811"/>
      <c r="N22" s="811"/>
      <c r="O22" s="811"/>
      <c r="P22" s="811"/>
      <c r="Q22" s="811"/>
      <c r="R22" s="811"/>
      <c r="S22" s="811"/>
      <c r="T22" s="811"/>
      <c r="U22" s="811"/>
      <c r="V22" s="811"/>
      <c r="W22" s="811"/>
      <c r="X22" s="811"/>
      <c r="Y22" s="605"/>
      <c r="Z22" s="605"/>
      <c r="AA22" s="605"/>
      <c r="AB22" s="605"/>
      <c r="AC22" s="605"/>
      <c r="AD22" s="605"/>
      <c r="AE22" s="428"/>
      <c r="AF22" s="265"/>
      <c r="AG22" s="265"/>
      <c r="AH22" s="265"/>
      <c r="AI22" s="265"/>
      <c r="AJ22" s="265"/>
      <c r="AK22" s="265"/>
      <c r="AL22" s="265"/>
      <c r="AM22" s="265"/>
    </row>
    <row r="23" spans="2:39" ht="15.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5">
      <c r="B24" s="810" t="s">
        <v>527</v>
      </c>
      <c r="C24" s="595"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5">
      <c r="B25" s="810"/>
      <c r="C25" s="595"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5">
      <c r="B26" s="538"/>
      <c r="C26" s="595"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5">
      <c r="B27" s="538"/>
      <c r="C27" s="595"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5">
      <c r="B28" s="538"/>
      <c r="C28" s="595"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5">
      <c r="B29" s="538"/>
      <c r="C29" s="595"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5">
      <c r="B30" s="538"/>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5">
      <c r="B31" s="538"/>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5">
      <c r="B33" s="280" t="s">
        <v>266</v>
      </c>
      <c r="C33" s="281"/>
      <c r="D33" s="589"/>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12" t="s">
        <v>211</v>
      </c>
      <c r="C34" s="814" t="s">
        <v>33</v>
      </c>
      <c r="D34" s="284" t="s">
        <v>422</v>
      </c>
      <c r="E34" s="816" t="s">
        <v>209</v>
      </c>
      <c r="F34" s="817"/>
      <c r="G34" s="817"/>
      <c r="H34" s="817"/>
      <c r="I34" s="817"/>
      <c r="J34" s="817"/>
      <c r="K34" s="817"/>
      <c r="L34" s="817"/>
      <c r="M34" s="818"/>
      <c r="N34" s="822" t="s">
        <v>213</v>
      </c>
      <c r="O34" s="284" t="s">
        <v>423</v>
      </c>
      <c r="P34" s="816" t="s">
        <v>212</v>
      </c>
      <c r="Q34" s="817"/>
      <c r="R34" s="817"/>
      <c r="S34" s="817"/>
      <c r="T34" s="817"/>
      <c r="U34" s="817"/>
      <c r="V34" s="817"/>
      <c r="W34" s="817"/>
      <c r="X34" s="818"/>
      <c r="Y34" s="819" t="s">
        <v>243</v>
      </c>
      <c r="Z34" s="820"/>
      <c r="AA34" s="820"/>
      <c r="AB34" s="820"/>
      <c r="AC34" s="820"/>
      <c r="AD34" s="820"/>
      <c r="AE34" s="820"/>
      <c r="AF34" s="820"/>
      <c r="AG34" s="820"/>
      <c r="AH34" s="820"/>
      <c r="AI34" s="820"/>
      <c r="AJ34" s="820"/>
      <c r="AK34" s="820"/>
      <c r="AL34" s="820"/>
      <c r="AM34" s="821"/>
    </row>
    <row r="35" spans="1:39" ht="65.25" customHeight="1">
      <c r="B35" s="813"/>
      <c r="C35" s="815"/>
      <c r="D35" s="285">
        <v>2015</v>
      </c>
      <c r="E35" s="285">
        <v>2016</v>
      </c>
      <c r="F35" s="285">
        <v>2017</v>
      </c>
      <c r="G35" s="285">
        <v>2018</v>
      </c>
      <c r="H35" s="285">
        <v>2019</v>
      </c>
      <c r="I35" s="285">
        <v>2020</v>
      </c>
      <c r="J35" s="285">
        <v>2021</v>
      </c>
      <c r="K35" s="285">
        <v>2022</v>
      </c>
      <c r="L35" s="285">
        <v>2023</v>
      </c>
      <c r="M35" s="429">
        <v>2024</v>
      </c>
      <c r="N35" s="823"/>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Commercial 50 kW to Large Use</v>
      </c>
      <c r="AB35" s="285" t="str">
        <f>'1.  LRAMVA Summary'!G52</f>
        <v>Unmetered Scattered Load</v>
      </c>
      <c r="AC35" s="285" t="str">
        <f>'1.  LRAMVA Summary'!H52</f>
        <v>Street Lighting</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7"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kWh</v>
      </c>
      <c r="AC36" s="291" t="str">
        <f>'1.  LRAMVA Summary'!H53</f>
        <v>kW</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5" outlineLevel="1">
      <c r="A38" s="521">
        <v>1</v>
      </c>
      <c r="B38" s="519" t="s">
        <v>95</v>
      </c>
      <c r="C38" s="291" t="s">
        <v>25</v>
      </c>
      <c r="D38" s="295"/>
      <c r="E38" s="295"/>
      <c r="F38" s="295"/>
      <c r="G38" s="295"/>
      <c r="H38" s="295"/>
      <c r="I38" s="295"/>
      <c r="J38" s="295"/>
      <c r="K38" s="295"/>
      <c r="L38" s="295"/>
      <c r="M38" s="295"/>
      <c r="N38" s="291"/>
      <c r="O38" s="295"/>
      <c r="P38" s="295"/>
      <c r="Q38" s="295"/>
      <c r="R38" s="295"/>
      <c r="S38" s="295"/>
      <c r="T38" s="295"/>
      <c r="U38" s="295"/>
      <c r="V38" s="295"/>
      <c r="W38" s="295"/>
      <c r="X38" s="295"/>
      <c r="Y38" s="410"/>
      <c r="Z38" s="410"/>
      <c r="AA38" s="410"/>
      <c r="AB38" s="410"/>
      <c r="AC38" s="410"/>
      <c r="AD38" s="410"/>
      <c r="AE38" s="410"/>
      <c r="AF38" s="410"/>
      <c r="AG38" s="410"/>
      <c r="AH38" s="410"/>
      <c r="AI38" s="410"/>
      <c r="AJ38" s="410"/>
      <c r="AK38" s="410"/>
      <c r="AL38" s="410"/>
      <c r="AM38" s="296">
        <f>SUM(Y38:AL38)</f>
        <v>0</v>
      </c>
    </row>
    <row r="39" spans="1:39" ht="15.5" outlineLevel="1">
      <c r="B39" s="294" t="s">
        <v>267</v>
      </c>
      <c r="C39" s="291" t="s">
        <v>163</v>
      </c>
      <c r="D39" s="295"/>
      <c r="E39" s="295"/>
      <c r="F39" s="295"/>
      <c r="G39" s="295"/>
      <c r="H39" s="295"/>
      <c r="I39" s="295"/>
      <c r="J39" s="295"/>
      <c r="K39" s="295"/>
      <c r="L39" s="295"/>
      <c r="M39" s="295"/>
      <c r="N39" s="467"/>
      <c r="O39" s="295"/>
      <c r="P39" s="295"/>
      <c r="Q39" s="295"/>
      <c r="R39" s="295"/>
      <c r="S39" s="295"/>
      <c r="T39" s="295"/>
      <c r="U39" s="295"/>
      <c r="V39" s="295"/>
      <c r="W39" s="295"/>
      <c r="X39" s="295"/>
      <c r="Y39" s="411">
        <f>Y38</f>
        <v>0</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5" outlineLevel="1">
      <c r="A41" s="521">
        <v>2</v>
      </c>
      <c r="B41" s="519" t="s">
        <v>96</v>
      </c>
      <c r="C41" s="291" t="s">
        <v>25</v>
      </c>
      <c r="D41" s="295"/>
      <c r="E41" s="295"/>
      <c r="F41" s="295"/>
      <c r="G41" s="295"/>
      <c r="H41" s="295"/>
      <c r="I41" s="295"/>
      <c r="J41" s="295"/>
      <c r="K41" s="295"/>
      <c r="L41" s="295"/>
      <c r="M41" s="295"/>
      <c r="N41" s="291"/>
      <c r="O41" s="295"/>
      <c r="P41" s="295"/>
      <c r="Q41" s="295"/>
      <c r="R41" s="295"/>
      <c r="S41" s="295"/>
      <c r="T41" s="295"/>
      <c r="U41" s="295"/>
      <c r="V41" s="295"/>
      <c r="W41" s="295"/>
      <c r="X41" s="295"/>
      <c r="Y41" s="410"/>
      <c r="Z41" s="410"/>
      <c r="AA41" s="410"/>
      <c r="AB41" s="410"/>
      <c r="AC41" s="410"/>
      <c r="AD41" s="410"/>
      <c r="AE41" s="410"/>
      <c r="AF41" s="410"/>
      <c r="AG41" s="410"/>
      <c r="AH41" s="410"/>
      <c r="AI41" s="410"/>
      <c r="AJ41" s="410"/>
      <c r="AK41" s="410"/>
      <c r="AL41" s="410"/>
      <c r="AM41" s="296">
        <f>SUM(Y41:AL41)</f>
        <v>0</v>
      </c>
    </row>
    <row r="42" spans="1:39" ht="15.5" outlineLevel="1">
      <c r="B42" s="294" t="s">
        <v>267</v>
      </c>
      <c r="C42" s="291" t="s">
        <v>163</v>
      </c>
      <c r="D42" s="295"/>
      <c r="E42" s="295"/>
      <c r="F42" s="295"/>
      <c r="G42" s="295"/>
      <c r="H42" s="295"/>
      <c r="I42" s="295"/>
      <c r="J42" s="295"/>
      <c r="K42" s="295"/>
      <c r="L42" s="295"/>
      <c r="M42" s="295"/>
      <c r="N42" s="467"/>
      <c r="O42" s="295"/>
      <c r="P42" s="295"/>
      <c r="Q42" s="295"/>
      <c r="R42" s="295"/>
      <c r="S42" s="295"/>
      <c r="T42" s="295"/>
      <c r="U42" s="295"/>
      <c r="V42" s="295"/>
      <c r="W42" s="295"/>
      <c r="X42" s="295"/>
      <c r="Y42" s="411">
        <f>Y41</f>
        <v>0</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5" outlineLevel="1">
      <c r="A44" s="521">
        <v>3</v>
      </c>
      <c r="B44" s="519" t="s">
        <v>97</v>
      </c>
      <c r="C44" s="291" t="s">
        <v>25</v>
      </c>
      <c r="D44" s="295"/>
      <c r="E44" s="295"/>
      <c r="F44" s="295"/>
      <c r="G44" s="295"/>
      <c r="H44" s="295"/>
      <c r="I44" s="295"/>
      <c r="J44" s="295"/>
      <c r="K44" s="295"/>
      <c r="L44" s="295"/>
      <c r="M44" s="295"/>
      <c r="N44" s="291"/>
      <c r="O44" s="295"/>
      <c r="P44" s="295"/>
      <c r="Q44" s="295"/>
      <c r="R44" s="295"/>
      <c r="S44" s="295"/>
      <c r="T44" s="295"/>
      <c r="U44" s="295"/>
      <c r="V44" s="295"/>
      <c r="W44" s="295"/>
      <c r="X44" s="295"/>
      <c r="Y44" s="410"/>
      <c r="Z44" s="410"/>
      <c r="AA44" s="410"/>
      <c r="AB44" s="410"/>
      <c r="AC44" s="410"/>
      <c r="AD44" s="410"/>
      <c r="AE44" s="410"/>
      <c r="AF44" s="410"/>
      <c r="AG44" s="410"/>
      <c r="AH44" s="410"/>
      <c r="AI44" s="410"/>
      <c r="AJ44" s="410"/>
      <c r="AK44" s="410"/>
      <c r="AL44" s="410"/>
      <c r="AM44" s="296">
        <f>SUM(Y44:AL44)</f>
        <v>0</v>
      </c>
    </row>
    <row r="45" spans="1:39" ht="15.5" outlineLevel="1">
      <c r="B45" s="294" t="s">
        <v>267</v>
      </c>
      <c r="C45" s="291" t="s">
        <v>163</v>
      </c>
      <c r="D45" s="295"/>
      <c r="E45" s="295"/>
      <c r="F45" s="295"/>
      <c r="G45" s="295"/>
      <c r="H45" s="295"/>
      <c r="I45" s="295"/>
      <c r="J45" s="295"/>
      <c r="K45" s="295"/>
      <c r="L45" s="295"/>
      <c r="M45" s="295"/>
      <c r="N45" s="467"/>
      <c r="O45" s="295"/>
      <c r="P45" s="295"/>
      <c r="Q45" s="295"/>
      <c r="R45" s="295"/>
      <c r="S45" s="295"/>
      <c r="T45" s="295"/>
      <c r="U45" s="295"/>
      <c r="V45" s="295"/>
      <c r="W45" s="295"/>
      <c r="X45" s="295"/>
      <c r="Y45" s="411">
        <f>Y44</f>
        <v>0</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5" outlineLevel="1">
      <c r="A47" s="521">
        <v>4</v>
      </c>
      <c r="B47" s="519" t="s">
        <v>684</v>
      </c>
      <c r="C47" s="291" t="s">
        <v>25</v>
      </c>
      <c r="D47" s="295"/>
      <c r="E47" s="295"/>
      <c r="F47" s="295"/>
      <c r="G47" s="295"/>
      <c r="H47" s="295"/>
      <c r="I47" s="295"/>
      <c r="J47" s="295"/>
      <c r="K47" s="295"/>
      <c r="L47" s="295"/>
      <c r="M47" s="295"/>
      <c r="N47" s="291"/>
      <c r="O47" s="295"/>
      <c r="P47" s="295"/>
      <c r="Q47" s="295"/>
      <c r="R47" s="295"/>
      <c r="S47" s="295"/>
      <c r="T47" s="295"/>
      <c r="U47" s="295"/>
      <c r="V47" s="295"/>
      <c r="W47" s="295"/>
      <c r="X47" s="295"/>
      <c r="Y47" s="410"/>
      <c r="Z47" s="410"/>
      <c r="AA47" s="410"/>
      <c r="AB47" s="410"/>
      <c r="AC47" s="410"/>
      <c r="AD47" s="410"/>
      <c r="AE47" s="410"/>
      <c r="AF47" s="410"/>
      <c r="AG47" s="410"/>
      <c r="AH47" s="410"/>
      <c r="AI47" s="410"/>
      <c r="AJ47" s="410"/>
      <c r="AK47" s="410"/>
      <c r="AL47" s="410"/>
      <c r="AM47" s="296">
        <f>SUM(Y47:AL47)</f>
        <v>0</v>
      </c>
    </row>
    <row r="48" spans="1:39" ht="15.5" outlineLevel="1">
      <c r="B48" s="294" t="s">
        <v>267</v>
      </c>
      <c r="C48" s="291" t="s">
        <v>163</v>
      </c>
      <c r="D48" s="295"/>
      <c r="E48" s="295"/>
      <c r="F48" s="295"/>
      <c r="G48" s="295"/>
      <c r="H48" s="295"/>
      <c r="I48" s="295"/>
      <c r="J48" s="295"/>
      <c r="K48" s="295"/>
      <c r="L48" s="295"/>
      <c r="M48" s="295"/>
      <c r="N48" s="467"/>
      <c r="O48" s="295"/>
      <c r="P48" s="295"/>
      <c r="Q48" s="295"/>
      <c r="R48" s="295"/>
      <c r="S48" s="295"/>
      <c r="T48" s="295"/>
      <c r="U48" s="295"/>
      <c r="V48" s="295"/>
      <c r="W48" s="295"/>
      <c r="X48" s="295"/>
      <c r="Y48" s="411">
        <f>Y47</f>
        <v>0</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1">
        <v>5</v>
      </c>
      <c r="B50" s="519"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ht="15.5" outlineLevel="1">
      <c r="B51" s="294" t="s">
        <v>267</v>
      </c>
      <c r="C51" s="291" t="s">
        <v>163</v>
      </c>
      <c r="D51" s="295"/>
      <c r="E51" s="295"/>
      <c r="F51" s="295"/>
      <c r="G51" s="295"/>
      <c r="H51" s="295"/>
      <c r="I51" s="295"/>
      <c r="J51" s="295"/>
      <c r="K51" s="295"/>
      <c r="L51" s="295"/>
      <c r="M51" s="295"/>
      <c r="N51" s="467"/>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5" outlineLevel="1">
      <c r="A54" s="521">
        <v>6</v>
      </c>
      <c r="B54" s="519"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ht="15.5" outlineLevel="1">
      <c r="B55" s="294" t="s">
        <v>267</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1">
        <v>7</v>
      </c>
      <c r="B57" s="519" t="s">
        <v>100</v>
      </c>
      <c r="C57" s="291" t="s">
        <v>25</v>
      </c>
      <c r="D57" s="295"/>
      <c r="E57" s="295"/>
      <c r="F57" s="295"/>
      <c r="G57" s="295"/>
      <c r="H57" s="295"/>
      <c r="I57" s="295"/>
      <c r="J57" s="295"/>
      <c r="K57" s="295"/>
      <c r="L57" s="295"/>
      <c r="M57" s="295"/>
      <c r="N57" s="295">
        <v>12</v>
      </c>
      <c r="O57" s="295"/>
      <c r="P57" s="295"/>
      <c r="Q57" s="295"/>
      <c r="R57" s="295"/>
      <c r="S57" s="295"/>
      <c r="T57" s="295"/>
      <c r="U57" s="295"/>
      <c r="V57" s="295"/>
      <c r="W57" s="295"/>
      <c r="X57" s="295"/>
      <c r="Y57" s="532"/>
      <c r="Z57" s="532"/>
      <c r="AA57" s="532"/>
      <c r="AB57" s="410"/>
      <c r="AC57" s="532"/>
      <c r="AD57" s="410"/>
      <c r="AE57" s="410"/>
      <c r="AF57" s="415"/>
      <c r="AG57" s="415"/>
      <c r="AH57" s="415"/>
      <c r="AI57" s="415"/>
      <c r="AJ57" s="415"/>
      <c r="AK57" s="415"/>
      <c r="AL57" s="415"/>
      <c r="AM57" s="296">
        <f>SUM(Y57:AL57)</f>
        <v>0</v>
      </c>
    </row>
    <row r="58" spans="1:39" ht="15.5" outlineLevel="1">
      <c r="B58" s="294" t="s">
        <v>267</v>
      </c>
      <c r="C58" s="291" t="s">
        <v>163</v>
      </c>
      <c r="D58" s="295"/>
      <c r="E58" s="295"/>
      <c r="F58" s="295"/>
      <c r="G58" s="295"/>
      <c r="H58" s="295"/>
      <c r="I58" s="295"/>
      <c r="J58" s="295"/>
      <c r="K58" s="295"/>
      <c r="L58" s="295"/>
      <c r="M58" s="295"/>
      <c r="N58" s="295">
        <f>N57</f>
        <v>12</v>
      </c>
      <c r="O58" s="295"/>
      <c r="P58" s="295"/>
      <c r="Q58" s="295"/>
      <c r="R58" s="295"/>
      <c r="S58" s="295"/>
      <c r="T58" s="295"/>
      <c r="U58" s="295"/>
      <c r="V58" s="295"/>
      <c r="W58" s="295"/>
      <c r="X58" s="295"/>
      <c r="Y58" s="411">
        <f>Y57</f>
        <v>0</v>
      </c>
      <c r="Z58" s="411">
        <f>Z57</f>
        <v>0</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1" outlineLevel="1">
      <c r="A60" s="521">
        <v>8</v>
      </c>
      <c r="B60" s="519"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2"/>
      <c r="AA60" s="410"/>
      <c r="AB60" s="410"/>
      <c r="AC60" s="410"/>
      <c r="AD60" s="410"/>
      <c r="AE60" s="410"/>
      <c r="AF60" s="415"/>
      <c r="AG60" s="415"/>
      <c r="AH60" s="415"/>
      <c r="AI60" s="415"/>
      <c r="AJ60" s="415"/>
      <c r="AK60" s="415"/>
      <c r="AL60" s="415"/>
      <c r="AM60" s="296">
        <f>SUM(Y60:AL60)</f>
        <v>0</v>
      </c>
    </row>
    <row r="61" spans="1:39" ht="15.5" outlineLevel="1">
      <c r="B61" s="294" t="s">
        <v>267</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0</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1" outlineLevel="1">
      <c r="A63" s="521">
        <v>9</v>
      </c>
      <c r="B63" s="519"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ht="15.5"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1" outlineLevel="1">
      <c r="A66" s="521">
        <v>10</v>
      </c>
      <c r="B66" s="519"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5"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t="15.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1" outlineLevel="1">
      <c r="A70" s="521">
        <v>11</v>
      </c>
      <c r="B70" s="519"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ht="15.5"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t="15.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1" outlineLevel="1">
      <c r="A73" s="521">
        <v>12</v>
      </c>
      <c r="B73" s="519"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5" outlineLevel="1">
      <c r="B74" s="519"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t="15.5" outlineLevel="1">
      <c r="B75" s="519"/>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1" outlineLevel="1">
      <c r="A76" s="521">
        <v>13</v>
      </c>
      <c r="B76" s="519"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ht="15.5" outlineLevel="1">
      <c r="B77" s="519"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t="15.5" outlineLevel="1">
      <c r="B78" s="519"/>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5" outlineLevel="1">
      <c r="A80" s="521">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2"/>
      <c r="Z80" s="410"/>
      <c r="AA80" s="410"/>
      <c r="AB80" s="410"/>
      <c r="AC80" s="410"/>
      <c r="AD80" s="410"/>
      <c r="AE80" s="410"/>
      <c r="AF80" s="410"/>
      <c r="AG80" s="410"/>
      <c r="AH80" s="410"/>
      <c r="AI80" s="410"/>
      <c r="AJ80" s="410"/>
      <c r="AK80" s="410"/>
      <c r="AL80" s="410"/>
      <c r="AM80" s="296">
        <f>SUM(Y80:AL80)</f>
        <v>0</v>
      </c>
    </row>
    <row r="81" spans="1:40" ht="15.5"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0</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4" customFormat="1" ht="15.5" outlineLevel="1">
      <c r="A82" s="522"/>
      <c r="B82" s="294"/>
      <c r="C82" s="291"/>
      <c r="D82" s="291"/>
      <c r="E82" s="291"/>
      <c r="F82" s="291"/>
      <c r="G82" s="291"/>
      <c r="H82" s="291"/>
      <c r="I82" s="291"/>
      <c r="J82" s="291"/>
      <c r="K82" s="291"/>
      <c r="L82" s="291"/>
      <c r="M82" s="291"/>
      <c r="N82" s="467"/>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5"/>
      <c r="AN82" s="629"/>
    </row>
    <row r="83" spans="1:40" s="309" customFormat="1" ht="15.5" outlineLevel="1">
      <c r="A83" s="522"/>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6"/>
      <c r="AN83" s="630"/>
    </row>
    <row r="84" spans="1:40" ht="15.5" outlineLevel="1">
      <c r="A84" s="521">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5"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t="15.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5" outlineLevel="1">
      <c r="A87" s="521">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5" outlineLevel="1">
      <c r="A88" s="521"/>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t="15.5" outlineLevel="1">
      <c r="A89" s="521"/>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5" outlineLevel="1">
      <c r="B90" s="518"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5" outlineLevel="1">
      <c r="A91" s="521">
        <v>17</v>
      </c>
      <c r="B91" s="519"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5"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t="15.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5" outlineLevel="1">
      <c r="A94" s="521">
        <v>18</v>
      </c>
      <c r="B94" s="519"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ht="15.5"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t="15.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5" outlineLevel="1">
      <c r="A97" s="521">
        <v>19</v>
      </c>
      <c r="B97" s="519"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5"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t="15.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5" outlineLevel="1">
      <c r="A100" s="521">
        <v>20</v>
      </c>
      <c r="B100" s="519"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5"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5" outlineLevel="1">
      <c r="B103" s="517"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5" outlineLevel="1">
      <c r="A105" s="521">
        <v>21</v>
      </c>
      <c r="B105" s="519"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2"/>
      <c r="Z105" s="410"/>
      <c r="AA105" s="410"/>
      <c r="AB105" s="410"/>
      <c r="AC105" s="410"/>
      <c r="AD105" s="410"/>
      <c r="AE105" s="410"/>
      <c r="AF105" s="410"/>
      <c r="AG105" s="410"/>
      <c r="AH105" s="410"/>
      <c r="AI105" s="410"/>
      <c r="AJ105" s="410"/>
      <c r="AK105" s="410"/>
      <c r="AL105" s="410"/>
      <c r="AM105" s="296">
        <f>SUM(Y105:AL105)</f>
        <v>0</v>
      </c>
    </row>
    <row r="106" spans="1:39" ht="15.5"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t="15.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1" outlineLevel="1">
      <c r="A108" s="521">
        <v>22</v>
      </c>
      <c r="B108" s="519"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2"/>
      <c r="Z108" s="410"/>
      <c r="AA108" s="410"/>
      <c r="AB108" s="410"/>
      <c r="AC108" s="410"/>
      <c r="AD108" s="410"/>
      <c r="AE108" s="410"/>
      <c r="AF108" s="410"/>
      <c r="AG108" s="410"/>
      <c r="AH108" s="410"/>
      <c r="AI108" s="410"/>
      <c r="AJ108" s="410"/>
      <c r="AK108" s="410"/>
      <c r="AL108" s="410"/>
      <c r="AM108" s="296">
        <f>SUM(Y108:AL108)</f>
        <v>0</v>
      </c>
    </row>
    <row r="109" spans="1:39" ht="15.5"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t="15.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15.5" outlineLevel="1">
      <c r="A111" s="521">
        <v>23</v>
      </c>
      <c r="B111" s="519"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5"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t="15.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5" outlineLevel="1">
      <c r="A114" s="521">
        <v>24</v>
      </c>
      <c r="B114" s="519"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5"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t="15.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5" outlineLevel="1">
      <c r="A118" s="521">
        <v>25</v>
      </c>
      <c r="B118" s="519"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5"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t="15.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5" outlineLevel="1">
      <c r="A121" s="521">
        <v>26</v>
      </c>
      <c r="B121" s="519"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2"/>
      <c r="AA121" s="532"/>
      <c r="AB121" s="410"/>
      <c r="AC121" s="532"/>
      <c r="AD121" s="410"/>
      <c r="AE121" s="410"/>
      <c r="AF121" s="415"/>
      <c r="AG121" s="415"/>
      <c r="AH121" s="415"/>
      <c r="AI121" s="415"/>
      <c r="AJ121" s="415"/>
      <c r="AK121" s="415"/>
      <c r="AL121" s="415"/>
      <c r="AM121" s="296">
        <f>SUM(Y121:AL121)</f>
        <v>0</v>
      </c>
    </row>
    <row r="122" spans="1:39" ht="15.5" outlineLevel="1">
      <c r="B122" s="294" t="s">
        <v>267</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t="15.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1" outlineLevel="1">
      <c r="A124" s="521">
        <v>27</v>
      </c>
      <c r="B124" s="519"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5"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t="15.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1" outlineLevel="1">
      <c r="A127" s="521">
        <v>28</v>
      </c>
      <c r="B127" s="519"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5"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t="15.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1" outlineLevel="1">
      <c r="A130" s="521">
        <v>29</v>
      </c>
      <c r="B130" s="519"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5"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t="15.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1" outlineLevel="1">
      <c r="A133" s="521">
        <v>30</v>
      </c>
      <c r="B133" s="519"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5"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t="15.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1" outlineLevel="1">
      <c r="A136" s="521">
        <v>31</v>
      </c>
      <c r="B136" s="519"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5"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t="15.5" outlineLevel="1">
      <c r="B138" s="519"/>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1">
        <v>32</v>
      </c>
      <c r="B139" s="519"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5"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t="15.5" outlineLevel="1">
      <c r="B141" s="519"/>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5" outlineLevel="1">
      <c r="A143" s="521">
        <v>33</v>
      </c>
      <c r="B143" s="519"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5"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t="15.5" outlineLevel="1">
      <c r="B145" s="519"/>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5" outlineLevel="1">
      <c r="A146" s="521">
        <v>34</v>
      </c>
      <c r="B146" s="519"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5"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t="15.5" outlineLevel="1">
      <c r="B148" s="519"/>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5" outlineLevel="1">
      <c r="A149" s="521">
        <v>35</v>
      </c>
      <c r="B149" s="519"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5"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t="15.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6.5" outlineLevel="1">
      <c r="A153" s="521">
        <v>36</v>
      </c>
      <c r="B153" s="519"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5"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t="15.5" outlineLevel="1">
      <c r="B155" s="519"/>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1" outlineLevel="1">
      <c r="A156" s="521">
        <v>37</v>
      </c>
      <c r="B156" s="519"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5"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t="15.5" outlineLevel="1">
      <c r="B158" s="519"/>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5" outlineLevel="1">
      <c r="A159" s="521">
        <v>38</v>
      </c>
      <c r="B159" s="519"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5"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t="15.5" outlineLevel="1">
      <c r="B161" s="519"/>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1" outlineLevel="1">
      <c r="A162" s="521">
        <v>39</v>
      </c>
      <c r="B162" s="519"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5"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t="15.5" outlineLevel="1">
      <c r="B164" s="519"/>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1" outlineLevel="1">
      <c r="A165" s="521">
        <v>40</v>
      </c>
      <c r="B165" s="519"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5"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t="15.5" outlineLevel="1">
      <c r="B167" s="519"/>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6.5" outlineLevel="1">
      <c r="A168" s="521">
        <v>41</v>
      </c>
      <c r="B168" s="519"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5"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t="15.5" outlineLevel="1">
      <c r="B170" s="519"/>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1" outlineLevel="1">
      <c r="A171" s="521">
        <v>42</v>
      </c>
      <c r="B171" s="519"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5" outlineLevel="1">
      <c r="B172" s="294" t="s">
        <v>267</v>
      </c>
      <c r="C172" s="291" t="s">
        <v>163</v>
      </c>
      <c r="D172" s="295"/>
      <c r="E172" s="295"/>
      <c r="F172" s="295"/>
      <c r="G172" s="295"/>
      <c r="H172" s="295"/>
      <c r="I172" s="295"/>
      <c r="J172" s="295"/>
      <c r="K172" s="295"/>
      <c r="L172" s="295"/>
      <c r="M172" s="295"/>
      <c r="N172" s="467"/>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t="15.5" outlineLevel="1">
      <c r="B173" s="519"/>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5" outlineLevel="1">
      <c r="A174" s="521">
        <v>43</v>
      </c>
      <c r="B174" s="519"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5"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t="15.5" outlineLevel="1">
      <c r="B176" s="519"/>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6.5" outlineLevel="1">
      <c r="A177" s="521">
        <v>44</v>
      </c>
      <c r="B177" s="519"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5"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t="15.5" outlineLevel="1">
      <c r="B179" s="519"/>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1" outlineLevel="1">
      <c r="A180" s="521">
        <v>45</v>
      </c>
      <c r="B180" s="519"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5"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t="15.5" outlineLevel="1">
      <c r="B182" s="519"/>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1" outlineLevel="1">
      <c r="A183" s="521">
        <v>46</v>
      </c>
      <c r="B183" s="519"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5"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t="15.5" outlineLevel="1">
      <c r="B185" s="519"/>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1" outlineLevel="1">
      <c r="A186" s="521">
        <v>47</v>
      </c>
      <c r="B186" s="519"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5"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t="15.5" outlineLevel="1">
      <c r="B188" s="519"/>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1" outlineLevel="1">
      <c r="A189" s="521">
        <v>48</v>
      </c>
      <c r="B189" s="519"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5"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t="15.5" outlineLevel="1">
      <c r="B191" s="519"/>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1" outlineLevel="1">
      <c r="A192" s="521">
        <v>49</v>
      </c>
      <c r="B192" s="519"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t="15.5"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t="15.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5">
      <c r="B195" s="327" t="s">
        <v>271</v>
      </c>
      <c r="C195" s="329"/>
      <c r="D195" s="329">
        <f>SUM(D38:D193)</f>
        <v>0</v>
      </c>
      <c r="E195" s="329"/>
      <c r="F195" s="329"/>
      <c r="G195" s="329"/>
      <c r="H195" s="329"/>
      <c r="I195" s="329"/>
      <c r="J195" s="329"/>
      <c r="K195" s="329"/>
      <c r="L195" s="329"/>
      <c r="M195" s="329"/>
      <c r="N195" s="329"/>
      <c r="O195" s="329">
        <f>SUM(O38:O193)</f>
        <v>0</v>
      </c>
      <c r="P195" s="329"/>
      <c r="Q195" s="329"/>
      <c r="R195" s="329"/>
      <c r="S195" s="329"/>
      <c r="T195" s="329"/>
      <c r="U195" s="329"/>
      <c r="V195" s="329"/>
      <c r="W195" s="329"/>
      <c r="X195" s="329"/>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22228164</v>
      </c>
      <c r="Z196" s="392">
        <f>HLOOKUP(Z35,'2. LRAMVA Threshold'!$B$42:$Q$53,7,FALSE)</f>
        <v>6993000</v>
      </c>
      <c r="AA196" s="392">
        <f>HLOOKUP(AA35,'2. LRAMVA Threshold'!$B$42:$Q$53,7,FALSE)</f>
        <v>319193</v>
      </c>
      <c r="AB196" s="392">
        <f>HLOOKUP(AB35,'2. LRAMVA Threshold'!$B$42:$Q$53,7,FALSE)</f>
        <v>169800.78565149201</v>
      </c>
      <c r="AC196" s="392">
        <f>HLOOKUP(AC35,'2. LRAMVA Threshold'!$B$42:$Q$53,7,FALSE)</f>
        <v>3758</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5">
      <c r="B197" s="520"/>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2.3400000000000001E-2</v>
      </c>
      <c r="Z198" s="341">
        <f>HLOOKUP(Z$35,'3.  Distribution Rates'!$C$122:$P$133,7,FALSE)</f>
        <v>2.1000000000000001E-2</v>
      </c>
      <c r="AA198" s="341">
        <f>HLOOKUP(AA$35,'3.  Distribution Rates'!$C$122:$P$133,7,FALSE)</f>
        <v>3.4569000000000001</v>
      </c>
      <c r="AB198" s="341">
        <f>HLOOKUP(AB$35,'3.  Distribution Rates'!$C$122:$P$133,7,FALSE)</f>
        <v>2.1899999999999999E-2</v>
      </c>
      <c r="AC198" s="341">
        <f>HLOOKUP(AC$35,'3.  Distribution Rates'!$C$122:$P$133,7,FALSE)</f>
        <v>3.9996999999999998</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196692.19642846799</v>
      </c>
      <c r="Z199" s="378">
        <f>'4.  2011-2014 LRAM'!Z138*Z198</f>
        <v>45599.442000000003</v>
      </c>
      <c r="AA199" s="378">
        <f>'4.  2011-2014 LRAM'!AA138*AA198</f>
        <v>182524.32</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8">
        <f>SUM(Y199:AL199)</f>
        <v>424815.95842846797</v>
      </c>
    </row>
    <row r="200" spans="2:39" ht="15.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138653.64814183739</v>
      </c>
      <c r="Z200" s="378">
        <f>'4.  2011-2014 LRAM'!Z267*Z198</f>
        <v>40327.119000000006</v>
      </c>
      <c r="AA200" s="378">
        <f>'4.  2011-2014 LRAM'!AA267*AA198</f>
        <v>280617.63606793276</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8">
        <f>SUM(Y200:AL200)</f>
        <v>459598.40320977016</v>
      </c>
    </row>
    <row r="201" spans="2:39" ht="15.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127068.07303242</v>
      </c>
      <c r="Z201" s="378">
        <f>'4.  2011-2014 LRAM'!Z396*Z198</f>
        <v>75670.22766366</v>
      </c>
      <c r="AA201" s="378">
        <f>'4.  2011-2014 LRAM'!AA396*AA198</f>
        <v>254984.94989656674</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8">
        <f>SUM(Y201:AL201)</f>
        <v>457723.25059264677</v>
      </c>
    </row>
    <row r="202" spans="2:39" ht="15.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289915.64605135081</v>
      </c>
      <c r="Z202" s="378">
        <f>'4.  2011-2014 LRAM'!Z526*Z198</f>
        <v>180797.522325</v>
      </c>
      <c r="AA202" s="378">
        <f>'4.  2011-2014 LRAM'!AA526*AA198</f>
        <v>282971.43746174662</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8">
        <f>SUM(Y202:AL202)</f>
        <v>753684.6058380974</v>
      </c>
    </row>
    <row r="203" spans="2:39" ht="15.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8">
        <f>SUM(Y203:AL203)</f>
        <v>0</v>
      </c>
    </row>
    <row r="204" spans="2:39" ht="15.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752329.56365407619</v>
      </c>
      <c r="Z204" s="346">
        <f>SUM(Z199:Z203)</f>
        <v>342394.31098865997</v>
      </c>
      <c r="AA204" s="346">
        <f t="shared" ref="AA204:AE204" si="554">SUM(AA199:AA203)</f>
        <v>1001098.3434262462</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2095822.2180689822</v>
      </c>
    </row>
    <row r="205" spans="2:39" ht="15.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520139.03760000004</v>
      </c>
      <c r="Z205" s="347">
        <f t="shared" ref="Z205:AE205" si="556">Z196*Z198</f>
        <v>146853</v>
      </c>
      <c r="AA205" s="347">
        <f t="shared" si="556"/>
        <v>1103418.2816999999</v>
      </c>
      <c r="AB205" s="347">
        <f t="shared" si="556"/>
        <v>3718.6372057676749</v>
      </c>
      <c r="AC205" s="347">
        <f t="shared" si="556"/>
        <v>15030.872599999999</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1789159.8291057677</v>
      </c>
    </row>
    <row r="206" spans="2:39" ht="15.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306662.38896321459</v>
      </c>
    </row>
    <row r="207" spans="2:39" ht="15.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0</v>
      </c>
      <c r="Z208" s="291">
        <f>SUMPRODUCT(E38:E193,Z38:Z193)</f>
        <v>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594</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5">
      <c r="B214" s="438"/>
    </row>
    <row r="215" spans="1:39" ht="15.5">
      <c r="B215" s="438"/>
    </row>
    <row r="216" spans="1:39" ht="15.5">
      <c r="B216" s="280" t="s">
        <v>273</v>
      </c>
      <c r="C216" s="281"/>
      <c r="D216" s="589" t="s">
        <v>526</v>
      </c>
      <c r="E216" s="253"/>
      <c r="F216" s="589"/>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12" t="s">
        <v>211</v>
      </c>
      <c r="C217" s="814" t="s">
        <v>33</v>
      </c>
      <c r="D217" s="284" t="s">
        <v>422</v>
      </c>
      <c r="E217" s="816" t="s">
        <v>209</v>
      </c>
      <c r="F217" s="817"/>
      <c r="G217" s="817"/>
      <c r="H217" s="817"/>
      <c r="I217" s="817"/>
      <c r="J217" s="817"/>
      <c r="K217" s="817"/>
      <c r="L217" s="817"/>
      <c r="M217" s="818"/>
      <c r="N217" s="822" t="s">
        <v>213</v>
      </c>
      <c r="O217" s="284" t="s">
        <v>423</v>
      </c>
      <c r="P217" s="816" t="s">
        <v>212</v>
      </c>
      <c r="Q217" s="817"/>
      <c r="R217" s="817"/>
      <c r="S217" s="817"/>
      <c r="T217" s="817"/>
      <c r="U217" s="817"/>
      <c r="V217" s="817"/>
      <c r="W217" s="817"/>
      <c r="X217" s="818"/>
      <c r="Y217" s="819" t="s">
        <v>243</v>
      </c>
      <c r="Z217" s="820"/>
      <c r="AA217" s="820"/>
      <c r="AB217" s="820"/>
      <c r="AC217" s="820"/>
      <c r="AD217" s="820"/>
      <c r="AE217" s="820"/>
      <c r="AF217" s="820"/>
      <c r="AG217" s="820"/>
      <c r="AH217" s="820"/>
      <c r="AI217" s="820"/>
      <c r="AJ217" s="820"/>
      <c r="AK217" s="820"/>
      <c r="AL217" s="820"/>
      <c r="AM217" s="821"/>
    </row>
    <row r="218" spans="1:39" ht="60.75" customHeight="1">
      <c r="B218" s="813"/>
      <c r="C218" s="815"/>
      <c r="D218" s="285">
        <v>2016</v>
      </c>
      <c r="E218" s="285">
        <v>2017</v>
      </c>
      <c r="F218" s="285">
        <v>2018</v>
      </c>
      <c r="G218" s="285">
        <v>2019</v>
      </c>
      <c r="H218" s="285">
        <v>2020</v>
      </c>
      <c r="I218" s="285">
        <v>2021</v>
      </c>
      <c r="J218" s="285">
        <v>2022</v>
      </c>
      <c r="K218" s="285">
        <v>2023</v>
      </c>
      <c r="L218" s="285">
        <v>2024</v>
      </c>
      <c r="M218" s="285">
        <v>2025</v>
      </c>
      <c r="N218" s="823"/>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Commercial 50 kW to Large Use</v>
      </c>
      <c r="AB218" s="285" t="str">
        <f>'1.  LRAMVA Summary'!G52</f>
        <v>Unmetered Scattered Load</v>
      </c>
      <c r="AC218" s="285" t="str">
        <f>'1.  LRAMVA Summary'!H52</f>
        <v>Street Lighting</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7"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kWh</v>
      </c>
      <c r="AC219" s="291" t="str">
        <f>'1.  LRAMVA Summary'!H53</f>
        <v>kW</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5" outlineLevel="1">
      <c r="A221" s="521">
        <v>1</v>
      </c>
      <c r="B221" s="519"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5" outlineLevel="1">
      <c r="B222" s="294" t="s">
        <v>289</v>
      </c>
      <c r="C222" s="291" t="s">
        <v>163</v>
      </c>
      <c r="D222" s="295"/>
      <c r="E222" s="295"/>
      <c r="F222" s="295"/>
      <c r="G222" s="295"/>
      <c r="H222" s="295"/>
      <c r="I222" s="295"/>
      <c r="J222" s="295"/>
      <c r="K222" s="295"/>
      <c r="L222" s="295"/>
      <c r="M222" s="295"/>
      <c r="N222" s="467"/>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5" outlineLevel="1">
      <c r="A224" s="521">
        <v>2</v>
      </c>
      <c r="B224" s="519"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5" outlineLevel="1">
      <c r="B225" s="294" t="s">
        <v>289</v>
      </c>
      <c r="C225" s="291" t="s">
        <v>163</v>
      </c>
      <c r="D225" s="295"/>
      <c r="E225" s="295"/>
      <c r="F225" s="295"/>
      <c r="G225" s="295"/>
      <c r="H225" s="295"/>
      <c r="I225" s="295"/>
      <c r="J225" s="295"/>
      <c r="K225" s="295"/>
      <c r="L225" s="295"/>
      <c r="M225" s="295"/>
      <c r="N225" s="467"/>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5" outlineLevel="1">
      <c r="A227" s="521">
        <v>3</v>
      </c>
      <c r="B227" s="519"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5" outlineLevel="1">
      <c r="B228" s="294" t="s">
        <v>289</v>
      </c>
      <c r="C228" s="291" t="s">
        <v>163</v>
      </c>
      <c r="D228" s="295"/>
      <c r="E228" s="295"/>
      <c r="F228" s="295"/>
      <c r="G228" s="295"/>
      <c r="H228" s="295"/>
      <c r="I228" s="295"/>
      <c r="J228" s="295"/>
      <c r="K228" s="295"/>
      <c r="L228" s="295"/>
      <c r="M228" s="295"/>
      <c r="N228" s="467"/>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ht="15.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5" outlineLevel="1">
      <c r="A230" s="521">
        <v>4</v>
      </c>
      <c r="B230" s="519" t="s">
        <v>684</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5" outlineLevel="1">
      <c r="B231" s="294" t="s">
        <v>289</v>
      </c>
      <c r="C231" s="291" t="s">
        <v>163</v>
      </c>
      <c r="D231" s="295"/>
      <c r="E231" s="295"/>
      <c r="F231" s="295"/>
      <c r="G231" s="295"/>
      <c r="H231" s="295"/>
      <c r="I231" s="295"/>
      <c r="J231" s="295"/>
      <c r="K231" s="295"/>
      <c r="L231" s="295"/>
      <c r="M231" s="295"/>
      <c r="N231" s="467"/>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ht="15.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1" outlineLevel="1">
      <c r="A233" s="521">
        <v>5</v>
      </c>
      <c r="B233" s="519"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5" outlineLevel="1">
      <c r="B234" s="294" t="s">
        <v>289</v>
      </c>
      <c r="C234" s="291" t="s">
        <v>163</v>
      </c>
      <c r="D234" s="295"/>
      <c r="E234" s="295"/>
      <c r="F234" s="295"/>
      <c r="G234" s="295"/>
      <c r="H234" s="295"/>
      <c r="I234" s="295"/>
      <c r="J234" s="295"/>
      <c r="K234" s="295"/>
      <c r="L234" s="295"/>
      <c r="M234" s="295"/>
      <c r="N234" s="467"/>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ht="15.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5" outlineLevel="1">
      <c r="A237" s="521">
        <v>6</v>
      </c>
      <c r="B237" s="519"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5"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ht="15.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1" outlineLevel="1">
      <c r="A240" s="521">
        <v>7</v>
      </c>
      <c r="B240" s="519"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5"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ht="15.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1" outlineLevel="1">
      <c r="A243" s="521">
        <v>8</v>
      </c>
      <c r="B243" s="519"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5"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ht="15.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1" outlineLevel="1">
      <c r="A246" s="521">
        <v>9</v>
      </c>
      <c r="B246" s="519"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5"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ht="15.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1" outlineLevel="1">
      <c r="A249" s="521">
        <v>10</v>
      </c>
      <c r="B249" s="519"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5"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ht="15.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1" outlineLevel="1">
      <c r="A253" s="521">
        <v>11</v>
      </c>
      <c r="B253" s="519"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5"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ht="15.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1" outlineLevel="1">
      <c r="A256" s="521">
        <v>12</v>
      </c>
      <c r="B256" s="519"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5"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ht="15.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1" outlineLevel="1">
      <c r="A259" s="521">
        <v>13</v>
      </c>
      <c r="B259" s="519"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5"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ht="15.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5" outlineLevel="1">
      <c r="A263" s="521">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5"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ht="15.5" outlineLevel="1">
      <c r="A265" s="522"/>
      <c r="B265" s="315"/>
      <c r="C265" s="305"/>
      <c r="D265" s="291"/>
      <c r="E265" s="291"/>
      <c r="F265" s="291"/>
      <c r="G265" s="291"/>
      <c r="H265" s="291"/>
      <c r="I265" s="291"/>
      <c r="J265" s="291"/>
      <c r="K265" s="291"/>
      <c r="L265" s="291"/>
      <c r="M265" s="291"/>
      <c r="N265" s="467"/>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9"/>
    </row>
    <row r="266" spans="1:40" s="309" customFormat="1" ht="15.5" outlineLevel="1">
      <c r="A266" s="522"/>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6"/>
      <c r="AN266" s="630"/>
    </row>
    <row r="267" spans="1:40" ht="15.5" outlineLevel="1">
      <c r="A267" s="521">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5"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ht="15.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5" outlineLevel="1">
      <c r="A270" s="521">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5" outlineLevel="1">
      <c r="A271" s="521"/>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ht="15.5" outlineLevel="1">
      <c r="A272" s="521"/>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5" outlineLevel="1">
      <c r="B273" s="518"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5" outlineLevel="1">
      <c r="A274" s="521">
        <v>17</v>
      </c>
      <c r="B274" s="519"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5"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ht="15.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5" outlineLevel="1">
      <c r="A277" s="521">
        <v>18</v>
      </c>
      <c r="B277" s="519"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5"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ht="15.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5" outlineLevel="1">
      <c r="A280" s="521">
        <v>19</v>
      </c>
      <c r="B280" s="519"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5"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ht="15.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5" outlineLevel="1">
      <c r="A283" s="521">
        <v>20</v>
      </c>
      <c r="B283" s="519"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5"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5" outlineLevel="1">
      <c r="B286" s="517"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5" outlineLevel="1">
      <c r="A288" s="521">
        <v>21</v>
      </c>
      <c r="B288" s="519" t="s">
        <v>113</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5" outlineLevel="1">
      <c r="B289" s="294" t="s">
        <v>289</v>
      </c>
      <c r="C289" s="291" t="s">
        <v>163</v>
      </c>
      <c r="D289" s="295"/>
      <c r="E289" s="295"/>
      <c r="F289" s="295"/>
      <c r="G289" s="295"/>
      <c r="H289" s="295"/>
      <c r="I289" s="295"/>
      <c r="J289" s="295"/>
      <c r="K289" s="295"/>
      <c r="L289" s="295"/>
      <c r="M289" s="295"/>
      <c r="N289" s="291"/>
      <c r="O289" s="295"/>
      <c r="P289" s="295"/>
      <c r="Q289" s="295"/>
      <c r="R289" s="295"/>
      <c r="S289" s="295"/>
      <c r="T289" s="295"/>
      <c r="U289" s="295"/>
      <c r="V289" s="295"/>
      <c r="W289" s="295"/>
      <c r="X289" s="295"/>
      <c r="Y289" s="411">
        <f>Y288</f>
        <v>0</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ht="15.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1" outlineLevel="1">
      <c r="A291" s="521">
        <v>22</v>
      </c>
      <c r="B291" s="519" t="s">
        <v>114</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5" outlineLevel="1">
      <c r="B292" s="294" t="s">
        <v>289</v>
      </c>
      <c r="C292" s="291" t="s">
        <v>163</v>
      </c>
      <c r="D292" s="295"/>
      <c r="E292" s="295"/>
      <c r="F292" s="295"/>
      <c r="G292" s="295"/>
      <c r="H292" s="295"/>
      <c r="I292" s="295"/>
      <c r="J292" s="295"/>
      <c r="K292" s="295"/>
      <c r="L292" s="295"/>
      <c r="M292" s="295"/>
      <c r="N292" s="291"/>
      <c r="O292" s="295"/>
      <c r="P292" s="295"/>
      <c r="Q292" s="295"/>
      <c r="R292" s="295"/>
      <c r="S292" s="295"/>
      <c r="T292" s="295"/>
      <c r="U292" s="295"/>
      <c r="V292" s="295"/>
      <c r="W292" s="295"/>
      <c r="X292" s="295"/>
      <c r="Y292" s="411">
        <f>Y291</f>
        <v>0</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ht="15.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15.5" outlineLevel="1">
      <c r="A294" s="521">
        <v>23</v>
      </c>
      <c r="B294" s="519"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5"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ht="15.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5" outlineLevel="1">
      <c r="A297" s="521">
        <v>24</v>
      </c>
      <c r="B297" s="519"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5"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ht="15.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5" outlineLevel="1">
      <c r="A301" s="521">
        <v>25</v>
      </c>
      <c r="B301" s="519"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ht="15.5"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ht="15.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5" outlineLevel="1">
      <c r="A304" s="521">
        <v>26</v>
      </c>
      <c r="B304" s="519" t="s">
        <v>118</v>
      </c>
      <c r="C304" s="291" t="s">
        <v>25</v>
      </c>
      <c r="D304" s="295"/>
      <c r="E304" s="295"/>
      <c r="F304" s="295"/>
      <c r="G304" s="295"/>
      <c r="H304" s="295"/>
      <c r="I304" s="295"/>
      <c r="J304" s="295"/>
      <c r="K304" s="295"/>
      <c r="L304" s="295"/>
      <c r="M304" s="295"/>
      <c r="N304" s="295">
        <v>12</v>
      </c>
      <c r="O304" s="295"/>
      <c r="P304" s="295"/>
      <c r="Q304" s="295"/>
      <c r="R304" s="295"/>
      <c r="S304" s="295"/>
      <c r="T304" s="295"/>
      <c r="U304" s="295"/>
      <c r="V304" s="295"/>
      <c r="W304" s="295"/>
      <c r="X304" s="295"/>
      <c r="Y304" s="426"/>
      <c r="Z304" s="410"/>
      <c r="AA304" s="410"/>
      <c r="AB304" s="410"/>
      <c r="AC304" s="410"/>
      <c r="AD304" s="410"/>
      <c r="AE304" s="410"/>
      <c r="AF304" s="410"/>
      <c r="AG304" s="415"/>
      <c r="AH304" s="415"/>
      <c r="AI304" s="415"/>
      <c r="AJ304" s="415"/>
      <c r="AK304" s="415"/>
      <c r="AL304" s="415"/>
      <c r="AM304" s="296">
        <f>SUM(Y304:AL304)</f>
        <v>0</v>
      </c>
    </row>
    <row r="305" spans="1:39" ht="15.5" outlineLevel="1">
      <c r="B305" s="294" t="s">
        <v>289</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411">
        <f>Y304</f>
        <v>0</v>
      </c>
      <c r="Z305" s="411">
        <f t="shared" ref="Z305" si="811">Z304</f>
        <v>0</v>
      </c>
      <c r="AA305" s="411">
        <f t="shared" ref="AA305" si="812">AA304</f>
        <v>0</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ht="15.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1" outlineLevel="1">
      <c r="A307" s="521">
        <v>27</v>
      </c>
      <c r="B307" s="519"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ht="15.5" outlineLevel="1">
      <c r="B308" s="294" t="s">
        <v>289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 t="shared" ref="Z308" si="824">Z307</f>
        <v>0</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ht="15.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1" outlineLevel="1">
      <c r="A310" s="521">
        <v>28</v>
      </c>
      <c r="B310" s="519"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ht="15.5"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ht="15.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1" outlineLevel="1">
      <c r="A313" s="521">
        <v>29</v>
      </c>
      <c r="B313" s="519"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5"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ht="15.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1" outlineLevel="1">
      <c r="A316" s="521">
        <v>30</v>
      </c>
      <c r="B316" s="519"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5"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ht="15.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1" outlineLevel="1">
      <c r="A319" s="521">
        <v>31</v>
      </c>
      <c r="B319" s="519"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5"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ht="15.5" outlineLevel="1">
      <c r="B321" s="519"/>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5" outlineLevel="1">
      <c r="A322" s="521">
        <v>32</v>
      </c>
      <c r="B322" s="519"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t="15.5"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ht="15.5" outlineLevel="1">
      <c r="B324" s="519"/>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5" outlineLevel="1">
      <c r="A326" s="521">
        <v>33</v>
      </c>
      <c r="B326" s="519"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t="15.5"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ht="15.5" outlineLevel="1">
      <c r="B328" s="519"/>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5" outlineLevel="1">
      <c r="A329" s="521">
        <v>34</v>
      </c>
      <c r="B329" s="519"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5"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ht="15.5" outlineLevel="1">
      <c r="B331" s="519"/>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5" outlineLevel="1">
      <c r="A332" s="521">
        <v>35</v>
      </c>
      <c r="B332" s="519"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5"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ht="15.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6.5" outlineLevel="1">
      <c r="A336" s="521">
        <v>36</v>
      </c>
      <c r="B336" s="519"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5"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ht="15.5" outlineLevel="1">
      <c r="B338" s="519"/>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1" outlineLevel="1">
      <c r="A339" s="521">
        <v>37</v>
      </c>
      <c r="B339" s="519"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5"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ht="15.5" outlineLevel="1">
      <c r="B341" s="519"/>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5" outlineLevel="1">
      <c r="A342" s="521">
        <v>38</v>
      </c>
      <c r="B342" s="519"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5"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ht="15.5" outlineLevel="1">
      <c r="B344" s="519"/>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1" outlineLevel="1">
      <c r="A345" s="521">
        <v>39</v>
      </c>
      <c r="B345" s="519"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5"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ht="15.5" outlineLevel="1">
      <c r="B347" s="519"/>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1" outlineLevel="1">
      <c r="A348" s="521">
        <v>40</v>
      </c>
      <c r="B348" s="519"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5"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ht="15.5" outlineLevel="1">
      <c r="B350" s="519"/>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6.5" outlineLevel="1">
      <c r="A351" s="521">
        <v>41</v>
      </c>
      <c r="B351" s="519"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5"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ht="15.5" outlineLevel="1">
      <c r="B353" s="519"/>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1" outlineLevel="1">
      <c r="A354" s="521">
        <v>42</v>
      </c>
      <c r="B354" s="519"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5" outlineLevel="1">
      <c r="B355" s="294" t="s">
        <v>289</v>
      </c>
      <c r="C355" s="291" t="s">
        <v>163</v>
      </c>
      <c r="D355" s="295"/>
      <c r="E355" s="295"/>
      <c r="F355" s="295"/>
      <c r="G355" s="295"/>
      <c r="H355" s="295"/>
      <c r="I355" s="295"/>
      <c r="J355" s="295"/>
      <c r="K355" s="295"/>
      <c r="L355" s="295"/>
      <c r="M355" s="295"/>
      <c r="N355" s="467"/>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ht="15.5" outlineLevel="1">
      <c r="B356" s="519"/>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5" outlineLevel="1">
      <c r="A357" s="521">
        <v>43</v>
      </c>
      <c r="B357" s="519"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5"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ht="15.5" outlineLevel="1">
      <c r="B359" s="519"/>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6.5" outlineLevel="1">
      <c r="A360" s="521">
        <v>44</v>
      </c>
      <c r="B360" s="519"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5"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ht="15.5" outlineLevel="1">
      <c r="B362" s="519"/>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1" outlineLevel="1">
      <c r="A363" s="521">
        <v>45</v>
      </c>
      <c r="B363" s="519"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5"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ht="15.5" outlineLevel="1">
      <c r="B365" s="519"/>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1" outlineLevel="1">
      <c r="A366" s="521">
        <v>46</v>
      </c>
      <c r="B366" s="519"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5"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ht="15.5" outlineLevel="1">
      <c r="B368" s="519"/>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1" outlineLevel="1">
      <c r="A369" s="521">
        <v>47</v>
      </c>
      <c r="B369" s="519"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5"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ht="15.5" outlineLevel="1">
      <c r="B371" s="519"/>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1" outlineLevel="1">
      <c r="A372" s="521">
        <v>48</v>
      </c>
      <c r="B372" s="519"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5"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ht="15.5" outlineLevel="1">
      <c r="B374" s="519"/>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1" outlineLevel="1">
      <c r="A375" s="521">
        <v>49</v>
      </c>
      <c r="B375" s="519"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5"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ht="15.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5">
      <c r="B378" s="327" t="s">
        <v>274</v>
      </c>
      <c r="C378" s="329"/>
      <c r="D378" s="329">
        <f>SUM(D221:D376)</f>
        <v>0</v>
      </c>
      <c r="E378" s="329"/>
      <c r="F378" s="329"/>
      <c r="G378" s="329"/>
      <c r="H378" s="329"/>
      <c r="I378" s="329"/>
      <c r="J378" s="329"/>
      <c r="K378" s="329"/>
      <c r="L378" s="329"/>
      <c r="M378" s="329"/>
      <c r="N378" s="329"/>
      <c r="O378" s="329">
        <f>SUM(O221:O376)</f>
        <v>0</v>
      </c>
      <c r="P378" s="329"/>
      <c r="Q378" s="329"/>
      <c r="R378" s="329"/>
      <c r="S378" s="329"/>
      <c r="T378" s="329"/>
      <c r="U378" s="329"/>
      <c r="V378" s="329"/>
      <c r="W378" s="329"/>
      <c r="X378" s="329"/>
      <c r="Y378" s="329">
        <f>IF(Y219="kWh",SUMPRODUCT(D221:D376,Y221:Y376))</f>
        <v>0</v>
      </c>
      <c r="Z378" s="329">
        <f>IF(Z219="kWh",SUMPRODUCT(D221:D376,Z221:Z376))</f>
        <v>0</v>
      </c>
      <c r="AA378" s="329">
        <f>IF(AA219="kw",SUMPRODUCT(N221:N376,O221:O376,AA221:AA376),SUMPRODUCT(D221:D376,AA221:AA376))</f>
        <v>0</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5">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5">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8">
        <f>SUM(Y382:AL382)</f>
        <v>0</v>
      </c>
    </row>
    <row r="383" spans="1:42" ht="15.5">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8">
        <f>SUM(Y383:AL383)</f>
        <v>0</v>
      </c>
    </row>
    <row r="384" spans="1:42" ht="15.5">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8">
        <f>SUM(Y384:AL384)</f>
        <v>0</v>
      </c>
    </row>
    <row r="385" spans="2:39" ht="15.5">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8">
        <f t="shared" ref="AM385:AM387" si="1123">SUM(Y385:AL385)</f>
        <v>0</v>
      </c>
    </row>
    <row r="386" spans="2:39" ht="15.5">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0</v>
      </c>
      <c r="Z386" s="378">
        <f t="shared" si="1124"/>
        <v>0</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8">
        <f t="shared" si="1123"/>
        <v>0</v>
      </c>
    </row>
    <row r="387" spans="2:39" ht="15.5">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5">Z378*Z381</f>
        <v>0</v>
      </c>
      <c r="AA387" s="378">
        <f t="shared" si="1125"/>
        <v>0</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8">
        <f t="shared" si="1123"/>
        <v>0</v>
      </c>
    </row>
    <row r="388" spans="2:39" ht="15.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26">SUM(Z382:Z387)</f>
        <v>0</v>
      </c>
      <c r="AA388" s="346">
        <f t="shared" si="1126"/>
        <v>0</v>
      </c>
      <c r="AB388" s="346">
        <f t="shared" si="1126"/>
        <v>0</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0</v>
      </c>
    </row>
    <row r="389" spans="2:39" ht="15.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ht="15.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5">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0</v>
      </c>
      <c r="Z392" s="291">
        <f>SUMPRODUCT(E221:E376,Z221:Z376)</f>
        <v>0</v>
      </c>
      <c r="AA392" s="291">
        <f t="shared" ref="AA392:AL392" si="1130">IF(AA219="kw",SUMPRODUCT($N$221:$N$376,$P$221:$P$376,AA221:AA376),SUMPRODUCT($E$221:$E$376,AA221:AA376))</f>
        <v>0</v>
      </c>
      <c r="AB392" s="291">
        <f t="shared" si="1130"/>
        <v>0</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ht="15.5">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0</v>
      </c>
      <c r="Z393" s="291">
        <f>SUMPRODUCT(F221:F376,Z221:Z376)</f>
        <v>0</v>
      </c>
      <c r="AA393" s="291">
        <f t="shared" ref="AA393:AL393" si="1131">IF(AA219="kw",SUMPRODUCT($N$221:$N$376,$Q$221:$Q$376,AA221:AA376),SUMPRODUCT($F$221:$F$376,AA221:AA376))</f>
        <v>0</v>
      </c>
      <c r="AB393" s="291">
        <f t="shared" si="1131"/>
        <v>0</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ht="15.5">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0</v>
      </c>
      <c r="Z394" s="291">
        <f>SUMPRODUCT(G221:G376,Z221:Z376)</f>
        <v>0</v>
      </c>
      <c r="AA394" s="291">
        <f t="shared" ref="AA394:AL394" si="1132">IF(AA219="kw",SUMPRODUCT($N$221:$N$376,$R$221:$R$376,AA221:AA376),SUMPRODUCT($G$221:$G$376,AA221:AA376))</f>
        <v>0</v>
      </c>
      <c r="AB394" s="291">
        <f t="shared" si="1132"/>
        <v>0</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ht="15.5">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0</v>
      </c>
      <c r="Z395" s="326">
        <f>SUMPRODUCT(H221:H376,Z221:Z376)</f>
        <v>0</v>
      </c>
      <c r="AA395" s="326">
        <f t="shared" ref="AA395:AL395" si="1133">IF(AA219="kw",SUMPRODUCT($N$221:$N$376,$S$221:$S$376,AA221:AA376),SUMPRODUCT($H$221:$H$376,AA221:AA376))</f>
        <v>0</v>
      </c>
      <c r="AB395" s="326">
        <f t="shared" si="1133"/>
        <v>0</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594</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5">
      <c r="B399" s="280" t="s">
        <v>291</v>
      </c>
      <c r="C399" s="281"/>
      <c r="D399" s="589" t="s">
        <v>526</v>
      </c>
      <c r="E399" s="253"/>
      <c r="F399" s="591"/>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12" t="s">
        <v>211</v>
      </c>
      <c r="C400" s="814" t="s">
        <v>33</v>
      </c>
      <c r="D400" s="284" t="s">
        <v>422</v>
      </c>
      <c r="E400" s="816" t="s">
        <v>209</v>
      </c>
      <c r="F400" s="817"/>
      <c r="G400" s="817"/>
      <c r="H400" s="817"/>
      <c r="I400" s="817"/>
      <c r="J400" s="817"/>
      <c r="K400" s="817"/>
      <c r="L400" s="817"/>
      <c r="M400" s="818"/>
      <c r="N400" s="822" t="s">
        <v>213</v>
      </c>
      <c r="O400" s="284" t="s">
        <v>423</v>
      </c>
      <c r="P400" s="816" t="s">
        <v>212</v>
      </c>
      <c r="Q400" s="817"/>
      <c r="R400" s="817"/>
      <c r="S400" s="817"/>
      <c r="T400" s="817"/>
      <c r="U400" s="817"/>
      <c r="V400" s="817"/>
      <c r="W400" s="817"/>
      <c r="X400" s="818"/>
      <c r="Y400" s="819" t="s">
        <v>243</v>
      </c>
      <c r="Z400" s="820"/>
      <c r="AA400" s="820"/>
      <c r="AB400" s="820"/>
      <c r="AC400" s="820"/>
      <c r="AD400" s="820"/>
      <c r="AE400" s="820"/>
      <c r="AF400" s="820"/>
      <c r="AG400" s="820"/>
      <c r="AH400" s="820"/>
      <c r="AI400" s="820"/>
      <c r="AJ400" s="820"/>
      <c r="AK400" s="820"/>
      <c r="AL400" s="820"/>
      <c r="AM400" s="821"/>
    </row>
    <row r="401" spans="1:39" ht="61.5" customHeight="1">
      <c r="B401" s="813"/>
      <c r="C401" s="815"/>
      <c r="D401" s="285">
        <v>2017</v>
      </c>
      <c r="E401" s="285">
        <v>2018</v>
      </c>
      <c r="F401" s="285">
        <v>2019</v>
      </c>
      <c r="G401" s="285">
        <v>2020</v>
      </c>
      <c r="H401" s="285">
        <v>2021</v>
      </c>
      <c r="I401" s="285">
        <v>2022</v>
      </c>
      <c r="J401" s="285">
        <v>2023</v>
      </c>
      <c r="K401" s="285">
        <v>2024</v>
      </c>
      <c r="L401" s="285">
        <v>2025</v>
      </c>
      <c r="M401" s="285">
        <v>2026</v>
      </c>
      <c r="N401" s="823"/>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Commercial 50 kW to Large Use</v>
      </c>
      <c r="AB401" s="285" t="str">
        <f>'1.  LRAMVA Summary'!G52</f>
        <v>Unmetered Scattered Load</v>
      </c>
      <c r="AC401" s="285" t="str">
        <f>'1.  LRAMVA Summary'!H52</f>
        <v>Street Lighting</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1"/>
      <c r="B402" s="523"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kWh</v>
      </c>
      <c r="AC402" s="291" t="str">
        <f>'1.  LRAMVA Summary'!H53</f>
        <v>kW</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5" outlineLevel="1">
      <c r="A403" s="531"/>
      <c r="B403" s="503"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5" outlineLevel="1">
      <c r="A404" s="531">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5" outlineLevel="1">
      <c r="A405" s="531"/>
      <c r="B405" s="431" t="s">
        <v>308</v>
      </c>
      <c r="C405" s="291" t="s">
        <v>163</v>
      </c>
      <c r="D405" s="295"/>
      <c r="E405" s="295"/>
      <c r="F405" s="295"/>
      <c r="G405" s="295"/>
      <c r="H405" s="295"/>
      <c r="I405" s="295"/>
      <c r="J405" s="295"/>
      <c r="K405" s="295"/>
      <c r="L405" s="295"/>
      <c r="M405" s="295"/>
      <c r="N405" s="467"/>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5" outlineLevel="1">
      <c r="A406" s="531"/>
      <c r="B406" s="524"/>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5" outlineLevel="1">
      <c r="A407" s="531">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5" outlineLevel="1">
      <c r="A408" s="531"/>
      <c r="B408" s="431" t="s">
        <v>308</v>
      </c>
      <c r="C408" s="291" t="s">
        <v>163</v>
      </c>
      <c r="D408" s="295"/>
      <c r="E408" s="295"/>
      <c r="F408" s="295"/>
      <c r="G408" s="295"/>
      <c r="H408" s="295"/>
      <c r="I408" s="295"/>
      <c r="J408" s="295"/>
      <c r="K408" s="295"/>
      <c r="L408" s="295"/>
      <c r="M408" s="295"/>
      <c r="N408" s="467"/>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5" outlineLevel="1">
      <c r="A409" s="531"/>
      <c r="B409" s="524"/>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5" outlineLevel="1">
      <c r="A410" s="531">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5" outlineLevel="1">
      <c r="A411" s="531"/>
      <c r="B411" s="431" t="s">
        <v>308</v>
      </c>
      <c r="C411" s="291" t="s">
        <v>163</v>
      </c>
      <c r="D411" s="295"/>
      <c r="E411" s="295"/>
      <c r="F411" s="295"/>
      <c r="G411" s="295"/>
      <c r="H411" s="295"/>
      <c r="I411" s="295"/>
      <c r="J411" s="295"/>
      <c r="K411" s="295"/>
      <c r="L411" s="295"/>
      <c r="M411" s="295"/>
      <c r="N411" s="467"/>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ht="15.5" outlineLevel="1">
      <c r="A412" s="531"/>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5" outlineLevel="1">
      <c r="A413" s="531">
        <v>4</v>
      </c>
      <c r="B413" s="519" t="s">
        <v>684</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5" outlineLevel="1">
      <c r="A414" s="531"/>
      <c r="B414" s="431" t="s">
        <v>308</v>
      </c>
      <c r="C414" s="291" t="s">
        <v>163</v>
      </c>
      <c r="D414" s="295"/>
      <c r="E414" s="295"/>
      <c r="F414" s="295"/>
      <c r="G414" s="295"/>
      <c r="H414" s="295"/>
      <c r="I414" s="295"/>
      <c r="J414" s="295"/>
      <c r="K414" s="295"/>
      <c r="L414" s="295"/>
      <c r="M414" s="295"/>
      <c r="N414" s="467"/>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ht="15.5" outlineLevel="1">
      <c r="A415" s="531"/>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1" outlineLevel="1">
      <c r="A416" s="531">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5" outlineLevel="1">
      <c r="A417" s="531"/>
      <c r="B417" s="431" t="s">
        <v>308</v>
      </c>
      <c r="C417" s="291" t="s">
        <v>163</v>
      </c>
      <c r="D417" s="295"/>
      <c r="E417" s="295"/>
      <c r="F417" s="295"/>
      <c r="G417" s="295"/>
      <c r="H417" s="295"/>
      <c r="I417" s="295"/>
      <c r="J417" s="295"/>
      <c r="K417" s="295"/>
      <c r="L417" s="295"/>
      <c r="M417" s="295"/>
      <c r="N417" s="467"/>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ht="15.5" outlineLevel="1">
      <c r="A418" s="531"/>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5" outlineLevel="1">
      <c r="A419" s="531"/>
      <c r="B419" s="513"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5" outlineLevel="1">
      <c r="A420" s="531">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5" outlineLevel="1">
      <c r="A421" s="531"/>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ht="15.5" outlineLevel="1">
      <c r="A422" s="531"/>
      <c r="B422" s="525"/>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1" outlineLevel="1">
      <c r="A423" s="531">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5" outlineLevel="1">
      <c r="A424" s="531"/>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ht="15.5" outlineLevel="1">
      <c r="A425" s="531"/>
      <c r="B425" s="526"/>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1" outlineLevel="1">
      <c r="A426" s="531">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5" outlineLevel="1">
      <c r="A427" s="531"/>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ht="15.5" outlineLevel="1">
      <c r="A428" s="531"/>
      <c r="B428" s="526"/>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1" outlineLevel="1">
      <c r="A429" s="531">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5" outlineLevel="1">
      <c r="A430" s="531"/>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ht="15.5" outlineLevel="1">
      <c r="A431" s="531"/>
      <c r="B431" s="526"/>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1" outlineLevel="1">
      <c r="A432" s="531">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5" outlineLevel="1">
      <c r="A433" s="531"/>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ht="15.5" outlineLevel="1">
      <c r="A434" s="531"/>
      <c r="B434" s="526"/>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5" outlineLevel="1">
      <c r="A435" s="531"/>
      <c r="B435" s="503"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1" outlineLevel="1">
      <c r="A436" s="531">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5" outlineLevel="1">
      <c r="A437" s="531"/>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ht="15.5" outlineLevel="1">
      <c r="A438" s="531"/>
      <c r="B438" s="527"/>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1" outlineLevel="1">
      <c r="A439" s="531">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5" outlineLevel="1">
      <c r="A440" s="531"/>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ht="15.5" outlineLevel="1">
      <c r="A441" s="531"/>
      <c r="B441" s="527"/>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1" outlineLevel="1">
      <c r="A442" s="531">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5" outlineLevel="1">
      <c r="A443" s="531"/>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ht="15.5" outlineLevel="1">
      <c r="A444" s="531"/>
      <c r="B444" s="527"/>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5" outlineLevel="1">
      <c r="A445" s="531"/>
      <c r="B445" s="503"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5" outlineLevel="1">
      <c r="A446" s="531">
        <v>14</v>
      </c>
      <c r="B446" s="527"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5" outlineLevel="1">
      <c r="A447" s="531"/>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ht="15.5" outlineLevel="1">
      <c r="A448" s="531"/>
      <c r="B448" s="527"/>
      <c r="C448" s="305"/>
      <c r="D448" s="291"/>
      <c r="E448" s="291"/>
      <c r="F448" s="291"/>
      <c r="G448" s="291"/>
      <c r="H448" s="291"/>
      <c r="I448" s="291"/>
      <c r="J448" s="291"/>
      <c r="K448" s="291"/>
      <c r="L448" s="291"/>
      <c r="M448" s="291"/>
      <c r="N448" s="467"/>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29"/>
    </row>
    <row r="449" spans="1:40" s="309" customFormat="1" ht="15.5" outlineLevel="1">
      <c r="A449" s="531"/>
      <c r="B449" s="503"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6"/>
      <c r="AN449" s="630"/>
    </row>
    <row r="450" spans="1:40" ht="15.5" outlineLevel="1">
      <c r="A450" s="531">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5" outlineLevel="1">
      <c r="A451" s="531"/>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ht="15.5" outlineLevel="1">
      <c r="A452" s="531"/>
      <c r="B452" s="527"/>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5" outlineLevel="1">
      <c r="A453" s="531">
        <v>16</v>
      </c>
      <c r="B453" s="528"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t="15.5" outlineLevel="1">
      <c r="A454" s="531"/>
      <c r="B454" s="528"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ht="15.5" outlineLevel="1">
      <c r="A455" s="531"/>
      <c r="B455" s="528"/>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5" outlineLevel="1">
      <c r="A456" s="531"/>
      <c r="B456" s="529"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5" outlineLevel="1">
      <c r="A457" s="531">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5" outlineLevel="1">
      <c r="A458" s="531"/>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ht="15.5" outlineLevel="1">
      <c r="A459" s="531"/>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5" outlineLevel="1">
      <c r="A460" s="531">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5" outlineLevel="1">
      <c r="A461" s="531"/>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ht="15.5" outlineLevel="1">
      <c r="A462" s="531"/>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5" outlineLevel="1">
      <c r="A463" s="531">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5" outlineLevel="1">
      <c r="A464" s="531"/>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ht="15.5" outlineLevel="1">
      <c r="A465" s="531"/>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5" outlineLevel="1">
      <c r="A466" s="531">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5" outlineLevel="1">
      <c r="A467" s="531"/>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5" outlineLevel="1">
      <c r="A468" s="531"/>
      <c r="B468" s="530"/>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5" outlineLevel="1">
      <c r="A469" s="531"/>
      <c r="B469" s="523"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5" outlineLevel="1">
      <c r="A470" s="531"/>
      <c r="B470" s="503"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5" outlineLevel="1">
      <c r="A471" s="531">
        <v>21</v>
      </c>
      <c r="B471" s="428" t="s">
        <v>113</v>
      </c>
      <c r="C471" s="291" t="s">
        <v>25</v>
      </c>
      <c r="D471" s="295"/>
      <c r="E471" s="295"/>
      <c r="F471" s="295"/>
      <c r="G471" s="295"/>
      <c r="H471" s="295"/>
      <c r="I471" s="295"/>
      <c r="J471" s="295"/>
      <c r="K471" s="295"/>
      <c r="L471" s="295"/>
      <c r="M471" s="295"/>
      <c r="N471" s="291"/>
      <c r="O471" s="295"/>
      <c r="P471" s="295"/>
      <c r="Q471" s="295"/>
      <c r="R471" s="295"/>
      <c r="S471" s="295"/>
      <c r="T471" s="295"/>
      <c r="U471" s="295"/>
      <c r="V471" s="295"/>
      <c r="W471" s="295"/>
      <c r="X471" s="295"/>
      <c r="Y471" s="410"/>
      <c r="Z471" s="410"/>
      <c r="AA471" s="410"/>
      <c r="AB471" s="410"/>
      <c r="AC471" s="410"/>
      <c r="AD471" s="410"/>
      <c r="AE471" s="410"/>
      <c r="AF471" s="410"/>
      <c r="AG471" s="410"/>
      <c r="AH471" s="410"/>
      <c r="AI471" s="410"/>
      <c r="AJ471" s="410"/>
      <c r="AK471" s="410"/>
      <c r="AL471" s="410"/>
      <c r="AM471" s="296">
        <f>SUM(Y471:AL471)</f>
        <v>0</v>
      </c>
    </row>
    <row r="472" spans="1:39" ht="15.5" outlineLevel="1">
      <c r="A472" s="531"/>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0</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ht="15.5" outlineLevel="1">
      <c r="A473" s="531"/>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1" outlineLevel="1">
      <c r="A474" s="531">
        <v>22</v>
      </c>
      <c r="B474" s="428" t="s">
        <v>114</v>
      </c>
      <c r="C474" s="291" t="s">
        <v>25</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0"/>
      <c r="Z474" s="410"/>
      <c r="AA474" s="410"/>
      <c r="AB474" s="410"/>
      <c r="AC474" s="410"/>
      <c r="AD474" s="410"/>
      <c r="AE474" s="410"/>
      <c r="AF474" s="410"/>
      <c r="AG474" s="410"/>
      <c r="AH474" s="410"/>
      <c r="AI474" s="410"/>
      <c r="AJ474" s="410"/>
      <c r="AK474" s="410"/>
      <c r="AL474" s="410"/>
      <c r="AM474" s="296">
        <f>SUM(Y474:AL474)</f>
        <v>0</v>
      </c>
    </row>
    <row r="475" spans="1:39" ht="15.5" outlineLevel="1">
      <c r="A475" s="531"/>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0</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ht="15.5" outlineLevel="1">
      <c r="A476" s="531"/>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5.5" outlineLevel="1">
      <c r="A477" s="531">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ht="15.5" outlineLevel="1">
      <c r="A478" s="531"/>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ht="15.5" outlineLevel="1">
      <c r="A479" s="531"/>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5" outlineLevel="1">
      <c r="A480" s="531">
        <v>24</v>
      </c>
      <c r="B480" s="428" t="s">
        <v>116</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ht="15.5" outlineLevel="1">
      <c r="A481" s="531"/>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0</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ht="15.5" outlineLevel="1">
      <c r="A482" s="531"/>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5" outlineLevel="1">
      <c r="A483" s="531"/>
      <c r="B483" s="503"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5" outlineLevel="1">
      <c r="A484" s="531">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ht="15.5" outlineLevel="1">
      <c r="A485" s="531"/>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ht="15.5" outlineLevel="1">
      <c r="A486" s="531"/>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5" outlineLevel="1">
      <c r="A487" s="531">
        <v>26</v>
      </c>
      <c r="B487" s="428" t="s">
        <v>118</v>
      </c>
      <c r="C487" s="291" t="s">
        <v>25</v>
      </c>
      <c r="D487" s="295"/>
      <c r="E487" s="295"/>
      <c r="F487" s="295"/>
      <c r="G487" s="295"/>
      <c r="H487" s="295"/>
      <c r="I487" s="295"/>
      <c r="J487" s="295"/>
      <c r="K487" s="295"/>
      <c r="L487" s="295"/>
      <c r="M487" s="295"/>
      <c r="N487" s="295">
        <v>12</v>
      </c>
      <c r="O487" s="295"/>
      <c r="P487" s="295"/>
      <c r="Q487" s="295"/>
      <c r="R487" s="295"/>
      <c r="S487" s="295"/>
      <c r="T487" s="295"/>
      <c r="U487" s="295"/>
      <c r="V487" s="295"/>
      <c r="W487" s="295"/>
      <c r="X487" s="295"/>
      <c r="Y487" s="426"/>
      <c r="Z487" s="410"/>
      <c r="AA487" s="410"/>
      <c r="AB487" s="410"/>
      <c r="AC487" s="410"/>
      <c r="AD487" s="410"/>
      <c r="AE487" s="410"/>
      <c r="AF487" s="415"/>
      <c r="AG487" s="415"/>
      <c r="AH487" s="415"/>
      <c r="AI487" s="415"/>
      <c r="AJ487" s="415"/>
      <c r="AK487" s="415"/>
      <c r="AL487" s="415"/>
      <c r="AM487" s="296">
        <f>SUM(Y487:AL487)</f>
        <v>0</v>
      </c>
    </row>
    <row r="488" spans="1:39" ht="15.5" outlineLevel="1">
      <c r="A488" s="531"/>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7">Z487</f>
        <v>0</v>
      </c>
      <c r="AA488" s="411">
        <f t="shared" ref="AA488" si="1388">AA487</f>
        <v>0</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ht="15.5" outlineLevel="1">
      <c r="A489" s="531"/>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1" outlineLevel="1">
      <c r="A490" s="531">
        <v>27</v>
      </c>
      <c r="B490" s="428" t="s">
        <v>119</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ht="15.5" outlineLevel="1">
      <c r="A491" s="531"/>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0</v>
      </c>
      <c r="AA491" s="411">
        <f t="shared" ref="AA491" si="1401">AA490</f>
        <v>0</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ht="15.5" outlineLevel="1">
      <c r="A492" s="531"/>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1" outlineLevel="1">
      <c r="A493" s="531">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t="15.5" outlineLevel="1">
      <c r="A494" s="531"/>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0</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ht="15.5" outlineLevel="1">
      <c r="A495" s="531"/>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1" outlineLevel="1">
      <c r="A496" s="531">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5" outlineLevel="1">
      <c r="A497" s="531"/>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ht="15.5" outlineLevel="1">
      <c r="A498" s="531"/>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1" outlineLevel="1">
      <c r="A499" s="531">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5" outlineLevel="1">
      <c r="A500" s="531"/>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ht="15.5" outlineLevel="1">
      <c r="A501" s="531"/>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1" outlineLevel="1">
      <c r="A502" s="531">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5" outlineLevel="1">
      <c r="A503" s="531"/>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ht="15.5" outlineLevel="1">
      <c r="A504" s="531"/>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5" outlineLevel="1">
      <c r="A505" s="531">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t="15.5" outlineLevel="1">
      <c r="A506" s="531"/>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ht="15.5" outlineLevel="1">
      <c r="A507" s="531"/>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5" outlineLevel="1">
      <c r="A508" s="531"/>
      <c r="B508" s="503"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5" outlineLevel="1">
      <c r="A509" s="531">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t="15.5" outlineLevel="1">
      <c r="A510" s="531"/>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ht="15.5" outlineLevel="1">
      <c r="A511" s="531"/>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5" outlineLevel="1">
      <c r="A512" s="531">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t="15.5" outlineLevel="1">
      <c r="A513" s="531"/>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ht="15.5" outlineLevel="1">
      <c r="A514" s="531"/>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5" outlineLevel="1">
      <c r="A515" s="531">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t="15.5" outlineLevel="1">
      <c r="A516" s="531"/>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ht="15.5" outlineLevel="1">
      <c r="A517" s="531"/>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5" outlineLevel="1">
      <c r="A518" s="531"/>
      <c r="B518" s="503"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6.5" outlineLevel="1">
      <c r="A519" s="531">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ht="15.5" outlineLevel="1">
      <c r="A520" s="531"/>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ht="15.5" outlineLevel="1">
      <c r="A521" s="531"/>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1" outlineLevel="1">
      <c r="A522" s="531">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5" outlineLevel="1">
      <c r="A523" s="531"/>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ht="15.5" outlineLevel="1">
      <c r="A524" s="531"/>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5" outlineLevel="1">
      <c r="A525" s="531">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5" outlineLevel="1">
      <c r="A526" s="531"/>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ht="15.5" outlineLevel="1">
      <c r="A527" s="531"/>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1" outlineLevel="1">
      <c r="A528" s="531">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5" outlineLevel="1">
      <c r="A529" s="531"/>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ht="15.5" outlineLevel="1">
      <c r="A530" s="531"/>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1" outlineLevel="1">
      <c r="A531" s="531">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5" outlineLevel="1">
      <c r="A532" s="531"/>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ht="15.5" outlineLevel="1">
      <c r="A533" s="531"/>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6.5" outlineLevel="1">
      <c r="A534" s="531">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5" outlineLevel="1">
      <c r="A535" s="531"/>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ht="15.5" outlineLevel="1">
      <c r="A536" s="531"/>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1" outlineLevel="1">
      <c r="A537" s="531">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5" outlineLevel="1">
      <c r="A538" s="531"/>
      <c r="B538" s="431" t="s">
        <v>308</v>
      </c>
      <c r="C538" s="291" t="s">
        <v>163</v>
      </c>
      <c r="D538" s="295"/>
      <c r="E538" s="295"/>
      <c r="F538" s="295"/>
      <c r="G538" s="295"/>
      <c r="H538" s="295"/>
      <c r="I538" s="295"/>
      <c r="J538" s="295"/>
      <c r="K538" s="295"/>
      <c r="L538" s="295"/>
      <c r="M538" s="295"/>
      <c r="N538" s="467"/>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ht="15.5" outlineLevel="1">
      <c r="A539" s="531"/>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5" outlineLevel="1">
      <c r="A540" s="531">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5" outlineLevel="1">
      <c r="A541" s="531"/>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ht="15.5" outlineLevel="1">
      <c r="A542" s="531"/>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6.5" outlineLevel="1">
      <c r="A543" s="531">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5" outlineLevel="1">
      <c r="A544" s="531"/>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ht="15.5" outlineLevel="1">
      <c r="A545" s="531"/>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1" outlineLevel="1">
      <c r="A546" s="531">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5" outlineLevel="1">
      <c r="A547" s="531"/>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ht="15.5" outlineLevel="1">
      <c r="A548" s="531"/>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1" outlineLevel="1">
      <c r="A549" s="531">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5" outlineLevel="1">
      <c r="A550" s="531"/>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ht="15.5" outlineLevel="1">
      <c r="A551" s="531"/>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1" outlineLevel="1">
      <c r="A552" s="531">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5" outlineLevel="1">
      <c r="A553" s="531"/>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ht="15.5" outlineLevel="1">
      <c r="A554" s="531"/>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1" outlineLevel="1">
      <c r="A555" s="531">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5" outlineLevel="1">
      <c r="A556" s="531"/>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ht="15.5" outlineLevel="1">
      <c r="A557" s="531"/>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1" outlineLevel="1">
      <c r="A558" s="531">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5" outlineLevel="1">
      <c r="A559" s="531"/>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ht="15.5" outlineLevel="1">
      <c r="A560" s="531"/>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5">
      <c r="B561" s="327" t="s">
        <v>292</v>
      </c>
      <c r="C561" s="329"/>
      <c r="D561" s="329">
        <f>SUM(D404:D559)</f>
        <v>0</v>
      </c>
      <c r="E561" s="329"/>
      <c r="F561" s="329"/>
      <c r="G561" s="329"/>
      <c r="H561" s="329"/>
      <c r="I561" s="329"/>
      <c r="J561" s="329"/>
      <c r="K561" s="329"/>
      <c r="L561" s="329"/>
      <c r="M561" s="329"/>
      <c r="N561" s="329"/>
      <c r="O561" s="329">
        <f>SUM(O404:O559)</f>
        <v>0</v>
      </c>
      <c r="P561" s="329"/>
      <c r="Q561" s="329"/>
      <c r="R561" s="329"/>
      <c r="S561" s="329"/>
      <c r="T561" s="329"/>
      <c r="U561" s="329"/>
      <c r="V561" s="329"/>
      <c r="W561" s="329"/>
      <c r="X561" s="329"/>
      <c r="Y561" s="329">
        <f>IF(Y402="kWh",SUMPRODUCT(D404:D559,Y404:Y559))</f>
        <v>0</v>
      </c>
      <c r="Z561" s="329">
        <f>IF(Z402="kWh",SUMPRODUCT(D404:D559,Z404:Z559))</f>
        <v>0</v>
      </c>
      <c r="AA561" s="329">
        <f>IF(AA402="kw",SUMPRODUCT(N404:N559,O404:O559,AA404:AA559),SUMPRODUCT(D404:D559,AA404:AA559))</f>
        <v>0</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5">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0</v>
      </c>
      <c r="Z564" s="341">
        <f>HLOOKUP(Z$35,'3.  Distribution Rates'!$C$122:$P$133,9,FALSE)</f>
        <v>0</v>
      </c>
      <c r="AA564" s="341">
        <f>HLOOKUP(AA$35,'3.  Distribution Rates'!$C$122:$P$133,9,FALSE)</f>
        <v>0</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5">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8">
        <f t="shared" ref="AM565:AM571" si="1699">SUM(Y565:AL565)</f>
        <v>0</v>
      </c>
    </row>
    <row r="566" spans="2:39" ht="15.5">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8">
        <f t="shared" si="1699"/>
        <v>0</v>
      </c>
    </row>
    <row r="567" spans="2:39" ht="15.5">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8">
        <f t="shared" si="1699"/>
        <v>0</v>
      </c>
    </row>
    <row r="568" spans="2:39" ht="15.5">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8">
        <f t="shared" si="1699"/>
        <v>0</v>
      </c>
    </row>
    <row r="569" spans="2:39" ht="15.5">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0</v>
      </c>
      <c r="Z569" s="378">
        <f t="shared" si="1700"/>
        <v>0</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8">
        <f t="shared" si="1699"/>
        <v>0</v>
      </c>
    </row>
    <row r="570" spans="2:39" ht="15.5">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701">AA392*AA564</f>
        <v>0</v>
      </c>
      <c r="AB570" s="378">
        <f>AB392*AB564</f>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8">
        <f t="shared" si="1699"/>
        <v>0</v>
      </c>
    </row>
    <row r="571" spans="2:39" ht="15.5">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702">Z561*Z564</f>
        <v>0</v>
      </c>
      <c r="AA571" s="378">
        <f t="shared" si="1702"/>
        <v>0</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8">
        <f t="shared" si="1699"/>
        <v>0</v>
      </c>
    </row>
    <row r="572" spans="2:39" ht="15.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703">SUM(AA565:AA571)</f>
        <v>0</v>
      </c>
      <c r="AB572" s="346">
        <f t="shared" si="1703"/>
        <v>0</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0</v>
      </c>
    </row>
    <row r="573" spans="2:39" ht="15.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705">Z562*Z564</f>
        <v>0</v>
      </c>
      <c r="AA573" s="347">
        <f t="shared" si="1705"/>
        <v>0</v>
      </c>
      <c r="AB573" s="347">
        <f t="shared" si="1705"/>
        <v>0</v>
      </c>
      <c r="AC573" s="347">
        <f t="shared" si="1705"/>
        <v>0</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0</v>
      </c>
    </row>
    <row r="574" spans="2:39" ht="15.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ht="15.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5">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0</v>
      </c>
      <c r="Z576" s="291">
        <f>SUMPRODUCT(E404:E559,Z404:Z559)</f>
        <v>0</v>
      </c>
      <c r="AA576" s="291">
        <f>IF(AA402="kw",SUMPRODUCT($N$404:$N$559,$P$404:$P$559,AA404:AA559),SUMPRODUCT($E$404:$E$559,AA404:AA559))</f>
        <v>0</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ht="15.5">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0</v>
      </c>
      <c r="Z577" s="291">
        <f>SUMPRODUCT(F404:F559,Z404:Z559)</f>
        <v>0</v>
      </c>
      <c r="AA577" s="291">
        <f t="shared" ref="AA577:AL577" si="1708">IF(AA402="kw",SUMPRODUCT($N$404:$N$559,$Q$404:$Q$559,AA404:AA559),SUMPRODUCT($F$404:$F$559,AA404:AA559))</f>
        <v>0</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ht="15.5">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0</v>
      </c>
      <c r="Z578" s="326">
        <f>SUMPRODUCT(G404:G559,Z404:Z559)</f>
        <v>0</v>
      </c>
      <c r="AA578" s="326">
        <f t="shared" ref="AA578:AL578" si="1709">IF(AA402="kw",SUMPRODUCT($N$404:$N$559,$R$404:$R$559,AA404:AA559),SUMPRODUCT($G$404:$G$559,AA404:AA559))</f>
        <v>0</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594</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5">
      <c r="B582" s="280" t="s">
        <v>309</v>
      </c>
      <c r="C582" s="281"/>
      <c r="D582" s="589" t="s">
        <v>526</v>
      </c>
      <c r="E582" s="253"/>
      <c r="F582" s="589"/>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12" t="s">
        <v>211</v>
      </c>
      <c r="C583" s="814" t="s">
        <v>33</v>
      </c>
      <c r="D583" s="284" t="s">
        <v>422</v>
      </c>
      <c r="E583" s="816" t="s">
        <v>209</v>
      </c>
      <c r="F583" s="817"/>
      <c r="G583" s="817"/>
      <c r="H583" s="817"/>
      <c r="I583" s="817"/>
      <c r="J583" s="817"/>
      <c r="K583" s="817"/>
      <c r="L583" s="817"/>
      <c r="M583" s="818"/>
      <c r="N583" s="822" t="s">
        <v>213</v>
      </c>
      <c r="O583" s="284" t="s">
        <v>423</v>
      </c>
      <c r="P583" s="816" t="s">
        <v>212</v>
      </c>
      <c r="Q583" s="817"/>
      <c r="R583" s="817"/>
      <c r="S583" s="817"/>
      <c r="T583" s="817"/>
      <c r="U583" s="817"/>
      <c r="V583" s="817"/>
      <c r="W583" s="817"/>
      <c r="X583" s="818"/>
      <c r="Y583" s="819" t="s">
        <v>243</v>
      </c>
      <c r="Z583" s="820"/>
      <c r="AA583" s="820"/>
      <c r="AB583" s="820"/>
      <c r="AC583" s="820"/>
      <c r="AD583" s="820"/>
      <c r="AE583" s="820"/>
      <c r="AF583" s="820"/>
      <c r="AG583" s="820"/>
      <c r="AH583" s="820"/>
      <c r="AI583" s="820"/>
      <c r="AJ583" s="820"/>
      <c r="AK583" s="820"/>
      <c r="AL583" s="820"/>
      <c r="AM583" s="821"/>
    </row>
    <row r="584" spans="1:39" ht="68.25" customHeight="1">
      <c r="B584" s="813"/>
      <c r="C584" s="815"/>
      <c r="D584" s="285">
        <v>2018</v>
      </c>
      <c r="E584" s="285">
        <v>2019</v>
      </c>
      <c r="F584" s="285">
        <v>2020</v>
      </c>
      <c r="G584" s="285">
        <v>2021</v>
      </c>
      <c r="H584" s="285">
        <v>2022</v>
      </c>
      <c r="I584" s="285">
        <v>2023</v>
      </c>
      <c r="J584" s="285">
        <v>2024</v>
      </c>
      <c r="K584" s="285">
        <v>2025</v>
      </c>
      <c r="L584" s="285">
        <v>2026</v>
      </c>
      <c r="M584" s="285">
        <v>2027</v>
      </c>
      <c r="N584" s="823"/>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Commercial 50 kW to Large Use</v>
      </c>
      <c r="AB584" s="285" t="str">
        <f>'1.  LRAMVA Summary'!G52</f>
        <v>Unmetered Scattered Load</v>
      </c>
      <c r="AC584" s="285" t="str">
        <f>'1.  LRAMVA Summary'!H52</f>
        <v>Street Lighting</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1"/>
      <c r="B585" s="517"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kWh</v>
      </c>
      <c r="AC585" s="291" t="str">
        <f>'1.  LRAMVA Summary'!H53</f>
        <v>kW</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5" outlineLevel="1">
      <c r="A586" s="531"/>
      <c r="B586" s="503"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5" outlineLevel="1">
      <c r="A587" s="531">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5" outlineLevel="1">
      <c r="A588" s="531"/>
      <c r="B588" s="294" t="s">
        <v>310</v>
      </c>
      <c r="C588" s="291" t="s">
        <v>163</v>
      </c>
      <c r="D588" s="295"/>
      <c r="E588" s="295"/>
      <c r="F588" s="295"/>
      <c r="G588" s="295"/>
      <c r="H588" s="295"/>
      <c r="I588" s="295"/>
      <c r="J588" s="295"/>
      <c r="K588" s="295"/>
      <c r="L588" s="295"/>
      <c r="M588" s="295"/>
      <c r="N588" s="467"/>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5" outlineLevel="1">
      <c r="A589" s="531"/>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5" outlineLevel="1">
      <c r="A590" s="531">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5" outlineLevel="1">
      <c r="A591" s="531"/>
      <c r="B591" s="294" t="s">
        <v>310</v>
      </c>
      <c r="C591" s="291" t="s">
        <v>163</v>
      </c>
      <c r="D591" s="295"/>
      <c r="E591" s="295"/>
      <c r="F591" s="295"/>
      <c r="G591" s="295"/>
      <c r="H591" s="295"/>
      <c r="I591" s="295"/>
      <c r="J591" s="295"/>
      <c r="K591" s="295"/>
      <c r="L591" s="295"/>
      <c r="M591" s="295"/>
      <c r="N591" s="467"/>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5" outlineLevel="1">
      <c r="A592" s="531"/>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5" outlineLevel="1">
      <c r="A593" s="531">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5" outlineLevel="1">
      <c r="A594" s="531"/>
      <c r="B594" s="294" t="s">
        <v>310</v>
      </c>
      <c r="C594" s="291" t="s">
        <v>163</v>
      </c>
      <c r="D594" s="295"/>
      <c r="E594" s="295"/>
      <c r="F594" s="295"/>
      <c r="G594" s="295"/>
      <c r="H594" s="295"/>
      <c r="I594" s="295"/>
      <c r="J594" s="295"/>
      <c r="K594" s="295"/>
      <c r="L594" s="295"/>
      <c r="M594" s="295"/>
      <c r="N594" s="467"/>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ht="15.5" outlineLevel="1">
      <c r="A595" s="531"/>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5" outlineLevel="1">
      <c r="A596" s="531">
        <v>4</v>
      </c>
      <c r="B596" s="519" t="s">
        <v>684</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5" outlineLevel="1">
      <c r="A597" s="531"/>
      <c r="B597" s="294" t="s">
        <v>310</v>
      </c>
      <c r="C597" s="291" t="s">
        <v>163</v>
      </c>
      <c r="D597" s="295"/>
      <c r="E597" s="295"/>
      <c r="F597" s="295"/>
      <c r="G597" s="295"/>
      <c r="H597" s="295"/>
      <c r="I597" s="295"/>
      <c r="J597" s="295"/>
      <c r="K597" s="295"/>
      <c r="L597" s="295"/>
      <c r="M597" s="295"/>
      <c r="N597" s="467"/>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ht="15.5" outlineLevel="1">
      <c r="A598" s="531"/>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1">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5" outlineLevel="1">
      <c r="A600" s="531"/>
      <c r="B600" s="294" t="s">
        <v>310</v>
      </c>
      <c r="C600" s="291" t="s">
        <v>163</v>
      </c>
      <c r="D600" s="295"/>
      <c r="E600" s="295"/>
      <c r="F600" s="295"/>
      <c r="G600" s="295"/>
      <c r="H600" s="295"/>
      <c r="I600" s="295"/>
      <c r="J600" s="295"/>
      <c r="K600" s="295"/>
      <c r="L600" s="295"/>
      <c r="M600" s="295"/>
      <c r="N600" s="467"/>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ht="15.5" outlineLevel="1">
      <c r="A601" s="531"/>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5" outlineLevel="1">
      <c r="A602" s="531"/>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5" outlineLevel="1">
      <c r="A603" s="531">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5" outlineLevel="1">
      <c r="A604" s="531"/>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ht="15.5" outlineLevel="1">
      <c r="A605" s="531"/>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1" outlineLevel="1">
      <c r="A606" s="531">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5" outlineLevel="1">
      <c r="A607" s="531"/>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ht="15.5" outlineLevel="1">
      <c r="A608" s="531"/>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1" outlineLevel="1">
      <c r="A609" s="531">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5" outlineLevel="1">
      <c r="A610" s="531"/>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ht="15.5" outlineLevel="1">
      <c r="A611" s="531"/>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1" outlineLevel="1">
      <c r="A612" s="531">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5" outlineLevel="1">
      <c r="A613" s="531"/>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ht="15.5" outlineLevel="1">
      <c r="A614" s="531"/>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1" outlineLevel="1">
      <c r="A615" s="531">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5" outlineLevel="1">
      <c r="A616" s="531"/>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ht="15.5" outlineLevel="1">
      <c r="A617" s="531"/>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5" outlineLevel="1">
      <c r="A618" s="531"/>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1" outlineLevel="1">
      <c r="A619" s="531">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5" outlineLevel="1">
      <c r="A620" s="531"/>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ht="15.5" outlineLevel="1">
      <c r="A621" s="531"/>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1" outlineLevel="1">
      <c r="A622" s="531">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5" outlineLevel="1">
      <c r="A623" s="531"/>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ht="15.5" outlineLevel="1">
      <c r="A624" s="531"/>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1" outlineLevel="1">
      <c r="A625" s="531">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5" outlineLevel="1">
      <c r="A626" s="531"/>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ht="15.5" outlineLevel="1">
      <c r="A627" s="531"/>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5" outlineLevel="1">
      <c r="A628" s="531"/>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5" outlineLevel="1">
      <c r="A629" s="531">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5" outlineLevel="1">
      <c r="A630" s="531"/>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5"/>
      <c r="AN630" s="629"/>
    </row>
    <row r="631" spans="1:40" ht="15.5" outlineLevel="1">
      <c r="A631" s="531"/>
      <c r="B631" s="315"/>
      <c r="C631" s="305"/>
      <c r="D631" s="291"/>
      <c r="E631" s="291"/>
      <c r="F631" s="291"/>
      <c r="G631" s="291"/>
      <c r="H631" s="291"/>
      <c r="I631" s="291"/>
      <c r="J631" s="291"/>
      <c r="K631" s="291"/>
      <c r="L631" s="291"/>
      <c r="M631" s="291"/>
      <c r="N631" s="467"/>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29"/>
    </row>
    <row r="632" spans="1:40" s="309" customFormat="1" ht="15.5" outlineLevel="1">
      <c r="A632" s="531"/>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6"/>
      <c r="AN632" s="630"/>
    </row>
    <row r="633" spans="1:40" ht="15.5" outlineLevel="1">
      <c r="A633" s="531">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5" outlineLevel="1">
      <c r="A634" s="531"/>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ht="15.5" outlineLevel="1">
      <c r="A635" s="531"/>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5" outlineLevel="1">
      <c r="A636" s="531">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5" outlineLevel="1">
      <c r="A637" s="531"/>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ht="15.5" outlineLevel="1">
      <c r="A638" s="531"/>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5" outlineLevel="1">
      <c r="A639" s="531"/>
      <c r="B639" s="518"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5" outlineLevel="1">
      <c r="A640" s="531">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5" outlineLevel="1">
      <c r="A641" s="531"/>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ht="15.5" outlineLevel="1">
      <c r="A642" s="531"/>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5" outlineLevel="1">
      <c r="A643" s="531">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5" outlineLevel="1">
      <c r="A644" s="531"/>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ht="15.5" outlineLevel="1">
      <c r="A645" s="531"/>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5" outlineLevel="1">
      <c r="A646" s="531">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5" outlineLevel="1">
      <c r="A647" s="531"/>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ht="15.5" outlineLevel="1">
      <c r="A648" s="531"/>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5" outlineLevel="1">
      <c r="A649" s="531">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5" outlineLevel="1">
      <c r="A650" s="531"/>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5" outlineLevel="1">
      <c r="A651" s="531"/>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5" outlineLevel="1">
      <c r="A652" s="531"/>
      <c r="B652" s="517"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5" outlineLevel="1">
      <c r="A653" s="531"/>
      <c r="B653" s="503"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5" outlineLevel="1">
      <c r="A654" s="531">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t="15.5" outlineLevel="1">
      <c r="A655" s="531"/>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ht="15.5" outlineLevel="1">
      <c r="A656" s="531"/>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1" outlineLevel="1">
      <c r="A657" s="531">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t="15.5" outlineLevel="1">
      <c r="A658" s="531"/>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ht="15.5" outlineLevel="1">
      <c r="A659" s="531"/>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15.5" outlineLevel="1">
      <c r="A660" s="531">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t="15.5" outlineLevel="1">
      <c r="A661" s="531"/>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ht="15.5" outlineLevel="1">
      <c r="A662" s="531"/>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5" outlineLevel="1">
      <c r="A663" s="531">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5" outlineLevel="1">
      <c r="A664" s="531"/>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ht="15.5" outlineLevel="1">
      <c r="A665" s="531"/>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5" outlineLevel="1">
      <c r="A666" s="531"/>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5" outlineLevel="1">
      <c r="A667" s="531">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5" outlineLevel="1">
      <c r="A668" s="531"/>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0</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ht="15.5" outlineLevel="1">
      <c r="A669" s="531"/>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5" outlineLevel="1">
      <c r="A670" s="531">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t="15.5" outlineLevel="1">
      <c r="A671" s="531"/>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0</v>
      </c>
      <c r="AA671" s="411">
        <f t="shared" ref="AA671" si="1964">AA670</f>
        <v>0</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ht="15.5" outlineLevel="1">
      <c r="A672" s="531"/>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1" outlineLevel="1">
      <c r="A673" s="531">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t="15.5" outlineLevel="1">
      <c r="A674" s="531"/>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v>
      </c>
      <c r="AA674" s="411">
        <f t="shared" ref="AA674" si="1977">AA673</f>
        <v>0</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ht="15.5" outlineLevel="1">
      <c r="A675" s="531"/>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1" outlineLevel="1">
      <c r="A676" s="531">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5" outlineLevel="1">
      <c r="A677" s="531"/>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ht="15.5" outlineLevel="1">
      <c r="A678" s="531"/>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1" outlineLevel="1">
      <c r="A679" s="531">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5" outlineLevel="1">
      <c r="A680" s="531"/>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ht="15.5" outlineLevel="1">
      <c r="A681" s="531"/>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1" outlineLevel="1">
      <c r="A682" s="531">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5" outlineLevel="1">
      <c r="A683" s="531"/>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ht="15.5" outlineLevel="1">
      <c r="A684" s="531"/>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1" outlineLevel="1">
      <c r="A685" s="531">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5" outlineLevel="1">
      <c r="A686" s="531"/>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ht="15.5" outlineLevel="1">
      <c r="A687" s="531"/>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5" outlineLevel="1">
      <c r="A688" s="531">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5" outlineLevel="1">
      <c r="A689" s="531"/>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ht="15.5" outlineLevel="1">
      <c r="A690" s="531"/>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5" outlineLevel="1">
      <c r="A691" s="531"/>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5" outlineLevel="1">
      <c r="A692" s="531">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5" outlineLevel="1">
      <c r="A693" s="531"/>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0</v>
      </c>
      <c r="AA693" s="411">
        <f t="shared" ref="AA693" si="2055">AA692</f>
        <v>0</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ht="15.5" outlineLevel="1">
      <c r="A694" s="531"/>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5" outlineLevel="1">
      <c r="A695" s="531">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5" outlineLevel="1">
      <c r="A696" s="531"/>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ht="15.5" outlineLevel="1">
      <c r="A697" s="531"/>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5" outlineLevel="1">
      <c r="A698" s="531">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5" outlineLevel="1">
      <c r="A699" s="531"/>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ht="15.5" outlineLevel="1">
      <c r="A700" s="531"/>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5" outlineLevel="1">
      <c r="A701" s="531"/>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6.5" outlineLevel="1">
      <c r="A702" s="531">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5" outlineLevel="1">
      <c r="A703" s="531"/>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ht="15.5" outlineLevel="1">
      <c r="A704" s="531"/>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1" outlineLevel="1">
      <c r="A705" s="531">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5" outlineLevel="1">
      <c r="A706" s="531"/>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ht="15.5" outlineLevel="1">
      <c r="A707" s="531"/>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5" outlineLevel="1">
      <c r="A708" s="531">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5" outlineLevel="1">
      <c r="A709" s="531"/>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ht="15.5" outlineLevel="1">
      <c r="A710" s="531"/>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1" outlineLevel="1">
      <c r="A711" s="531">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5" outlineLevel="1">
      <c r="A712" s="531"/>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ht="15.5" outlineLevel="1">
      <c r="A713" s="531"/>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1" outlineLevel="1">
      <c r="A714" s="531">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5" outlineLevel="1">
      <c r="A715" s="531"/>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ht="15.5" outlineLevel="1">
      <c r="A716" s="531"/>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6.5" outlineLevel="1">
      <c r="A717" s="531">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5" outlineLevel="1">
      <c r="A718" s="531"/>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ht="15.5" outlineLevel="1">
      <c r="A719" s="531"/>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1" outlineLevel="1">
      <c r="A720" s="531">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5" outlineLevel="1">
      <c r="A721" s="531"/>
      <c r="B721" s="294" t="s">
        <v>310</v>
      </c>
      <c r="C721" s="291" t="s">
        <v>163</v>
      </c>
      <c r="D721" s="295"/>
      <c r="E721" s="295"/>
      <c r="F721" s="295"/>
      <c r="G721" s="295"/>
      <c r="H721" s="295"/>
      <c r="I721" s="295"/>
      <c r="J721" s="295"/>
      <c r="K721" s="295"/>
      <c r="L721" s="295"/>
      <c r="M721" s="295"/>
      <c r="N721" s="467"/>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ht="15.5" outlineLevel="1">
      <c r="A722" s="531"/>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5" outlineLevel="1">
      <c r="A723" s="531">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5" outlineLevel="1">
      <c r="A724" s="531"/>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ht="15.5" outlineLevel="1">
      <c r="A725" s="531"/>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6.5" outlineLevel="1">
      <c r="A726" s="531">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5" outlineLevel="1">
      <c r="A727" s="531"/>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ht="15.5" outlineLevel="1">
      <c r="A728" s="531"/>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1" outlineLevel="1">
      <c r="A729" s="531">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5" outlineLevel="1">
      <c r="A730" s="531"/>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ht="15.5" outlineLevel="1">
      <c r="A731" s="531"/>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1" outlineLevel="1">
      <c r="A732" s="531">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5" outlineLevel="1">
      <c r="A733" s="531"/>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ht="15.5" outlineLevel="1">
      <c r="A734" s="531"/>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1" outlineLevel="1">
      <c r="A735" s="531">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5" outlineLevel="1">
      <c r="A736" s="531"/>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ht="15.5" outlineLevel="1">
      <c r="A737" s="531"/>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1" outlineLevel="1">
      <c r="A738" s="531">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5" outlineLevel="1">
      <c r="A739" s="531"/>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ht="15.5" outlineLevel="1">
      <c r="A740" s="531"/>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1" outlineLevel="1">
      <c r="A741" s="531">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5" outlineLevel="1">
      <c r="A742" s="531"/>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ht="15.5" outlineLevel="1">
      <c r="A743" s="531"/>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5">
      <c r="B744" s="327" t="s">
        <v>311</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5">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0</v>
      </c>
      <c r="Z747" s="341">
        <f>HLOOKUP(Z$35,'3.  Distribution Rates'!$C$122:$P$133,10,FALSE)</f>
        <v>0</v>
      </c>
      <c r="AA747" s="341">
        <f>HLOOKUP(AA$35,'3.  Distribution Rates'!$C$122:$P$133,10,FALSE)</f>
        <v>0</v>
      </c>
      <c r="AB747" s="341">
        <f>HLOOKUP(AB$35,'3.  Distribution Rates'!$C$122:$P$133,10,FALSE)</f>
        <v>0</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5">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8">
        <f t="shared" ref="AM748:AM755" si="2275">SUM(Y748:AL748)</f>
        <v>0</v>
      </c>
      <c r="AN748" s="443"/>
    </row>
    <row r="749" spans="1:40" ht="15.5">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8">
        <f t="shared" si="2275"/>
        <v>0</v>
      </c>
      <c r="AN749" s="443"/>
    </row>
    <row r="750" spans="1:40" ht="15.5">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8">
        <f t="shared" si="2275"/>
        <v>0</v>
      </c>
      <c r="AN750" s="443"/>
    </row>
    <row r="751" spans="1:40" ht="15.5">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8">
        <f t="shared" si="2275"/>
        <v>0</v>
      </c>
      <c r="AN751" s="443"/>
    </row>
    <row r="752" spans="1:40" ht="15.5">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0</v>
      </c>
      <c r="Z752" s="378">
        <f t="shared" si="2276"/>
        <v>0</v>
      </c>
      <c r="AA752" s="378">
        <f t="shared" si="2276"/>
        <v>0</v>
      </c>
      <c r="AB752" s="378">
        <f t="shared" si="2276"/>
        <v>0</v>
      </c>
      <c r="AC752" s="378">
        <f t="shared" si="2276"/>
        <v>0</v>
      </c>
      <c r="AD752" s="378">
        <f t="shared" si="2276"/>
        <v>0</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8">
        <f t="shared" si="2275"/>
        <v>0</v>
      </c>
      <c r="AN752" s="443"/>
    </row>
    <row r="753" spans="1:40" ht="15.5">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0</v>
      </c>
      <c r="Z753" s="378">
        <f t="shared" si="2277"/>
        <v>0</v>
      </c>
      <c r="AA753" s="378">
        <f t="shared" si="2277"/>
        <v>0</v>
      </c>
      <c r="AB753" s="378">
        <f t="shared" si="2277"/>
        <v>0</v>
      </c>
      <c r="AC753" s="378">
        <f t="shared" si="2277"/>
        <v>0</v>
      </c>
      <c r="AD753" s="378">
        <f t="shared" si="2277"/>
        <v>0</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8">
        <f t="shared" si="2275"/>
        <v>0</v>
      </c>
      <c r="AN753" s="443"/>
    </row>
    <row r="754" spans="1:40" ht="15.5">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0</v>
      </c>
      <c r="Z754" s="378">
        <f t="shared" si="2278"/>
        <v>0</v>
      </c>
      <c r="AA754" s="378">
        <f t="shared" si="2278"/>
        <v>0</v>
      </c>
      <c r="AB754" s="378">
        <f t="shared" si="2278"/>
        <v>0</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8">
        <f t="shared" si="2275"/>
        <v>0</v>
      </c>
      <c r="AN754" s="443"/>
    </row>
    <row r="755" spans="1:40" ht="15.5">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79">Z744*Z747</f>
        <v>0</v>
      </c>
      <c r="AA755" s="378">
        <f t="shared" si="2279"/>
        <v>0</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8">
        <f t="shared" si="2275"/>
        <v>0</v>
      </c>
      <c r="AN755" s="443"/>
    </row>
    <row r="756" spans="1:40" ht="15.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SUM(Z748:Z755)</f>
        <v>0</v>
      </c>
      <c r="AA756" s="346">
        <f t="shared" ref="AA756:AE756" si="2280">SUM(AA748:AA755)</f>
        <v>0</v>
      </c>
      <c r="AB756" s="346">
        <f t="shared" si="2280"/>
        <v>0</v>
      </c>
      <c r="AC756" s="346">
        <f t="shared" si="2280"/>
        <v>0</v>
      </c>
      <c r="AD756" s="346">
        <f t="shared" si="2280"/>
        <v>0</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0</v>
      </c>
      <c r="AN756" s="443"/>
    </row>
    <row r="757" spans="1:40" ht="15.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2">Z745*Z747</f>
        <v>0</v>
      </c>
      <c r="AA757" s="347">
        <f t="shared" si="2282"/>
        <v>0</v>
      </c>
      <c r="AB757" s="347">
        <f t="shared" si="2282"/>
        <v>0</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0</v>
      </c>
      <c r="AN757" s="443"/>
    </row>
    <row r="758" spans="1:40" ht="15.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ht="15.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5">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4">IF(AA585="kw",SUMPRODUCT($N$587:$N$742,$P$587:$P$742,AA587:AA742),SUMPRODUCT($E$587:$E$742,AA587:AA742))</f>
        <v>0</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ht="15.5">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5">IF(AA585="kw",SUMPRODUCT($N$587:$N$742,$Q$587:$Q$742,AA587:AA742),SUMPRODUCT($F$587:$F$742,AA587:AA742))</f>
        <v>0</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594</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5">
      <c r="B765" s="280" t="s">
        <v>327</v>
      </c>
      <c r="C765" s="281"/>
      <c r="D765" s="589" t="s">
        <v>526</v>
      </c>
      <c r="E765" s="253"/>
      <c r="F765" s="589"/>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12" t="s">
        <v>211</v>
      </c>
      <c r="C766" s="814" t="s">
        <v>33</v>
      </c>
      <c r="D766" s="284" t="s">
        <v>422</v>
      </c>
      <c r="E766" s="816" t="s">
        <v>209</v>
      </c>
      <c r="F766" s="817"/>
      <c r="G766" s="817"/>
      <c r="H766" s="817"/>
      <c r="I766" s="817"/>
      <c r="J766" s="817"/>
      <c r="K766" s="817"/>
      <c r="L766" s="817"/>
      <c r="M766" s="818"/>
      <c r="N766" s="822" t="s">
        <v>213</v>
      </c>
      <c r="O766" s="284" t="s">
        <v>423</v>
      </c>
      <c r="P766" s="816" t="s">
        <v>212</v>
      </c>
      <c r="Q766" s="817"/>
      <c r="R766" s="817"/>
      <c r="S766" s="817"/>
      <c r="T766" s="817"/>
      <c r="U766" s="817"/>
      <c r="V766" s="817"/>
      <c r="W766" s="817"/>
      <c r="X766" s="818"/>
      <c r="Y766" s="819" t="s">
        <v>243</v>
      </c>
      <c r="Z766" s="820"/>
      <c r="AA766" s="820"/>
      <c r="AB766" s="820"/>
      <c r="AC766" s="820"/>
      <c r="AD766" s="820"/>
      <c r="AE766" s="820"/>
      <c r="AF766" s="820"/>
      <c r="AG766" s="820"/>
      <c r="AH766" s="820"/>
      <c r="AI766" s="820"/>
      <c r="AJ766" s="820"/>
      <c r="AK766" s="820"/>
      <c r="AL766" s="820"/>
      <c r="AM766" s="821"/>
    </row>
    <row r="767" spans="1:40" ht="65.25" customHeight="1">
      <c r="B767" s="813"/>
      <c r="C767" s="815"/>
      <c r="D767" s="285">
        <v>2019</v>
      </c>
      <c r="E767" s="285">
        <v>2020</v>
      </c>
      <c r="F767" s="285">
        <v>2021</v>
      </c>
      <c r="G767" s="285">
        <v>2022</v>
      </c>
      <c r="H767" s="285">
        <v>2023</v>
      </c>
      <c r="I767" s="285">
        <v>2024</v>
      </c>
      <c r="J767" s="285">
        <v>2025</v>
      </c>
      <c r="K767" s="285">
        <v>2026</v>
      </c>
      <c r="L767" s="285">
        <v>2027</v>
      </c>
      <c r="M767" s="285">
        <v>2028</v>
      </c>
      <c r="N767" s="823"/>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Commercial 50 kW to Large Use</v>
      </c>
      <c r="AB767" s="285" t="str">
        <f>'1.  LRAMVA Summary'!G52</f>
        <v>Unmetered Scattered Load</v>
      </c>
      <c r="AC767" s="285" t="str">
        <f>'1.  LRAMVA Summary'!H52</f>
        <v>Street Lighting</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1"/>
      <c r="B768" s="517"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kWh</v>
      </c>
      <c r="AC768" s="291" t="str">
        <f>'1.  LRAMVA Summary'!H53</f>
        <v>kW</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5" hidden="1" outlineLevel="1">
      <c r="A769" s="531"/>
      <c r="B769" s="503"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5" hidden="1" outlineLevel="1">
      <c r="A770" s="531">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5" hidden="1" outlineLevel="1">
      <c r="A771" s="531"/>
      <c r="B771" s="294" t="s">
        <v>342</v>
      </c>
      <c r="C771" s="291" t="s">
        <v>163</v>
      </c>
      <c r="D771" s="295"/>
      <c r="E771" s="295"/>
      <c r="F771" s="295"/>
      <c r="G771" s="295"/>
      <c r="H771" s="295"/>
      <c r="I771" s="295"/>
      <c r="J771" s="295"/>
      <c r="K771" s="295"/>
      <c r="L771" s="295"/>
      <c r="M771" s="295"/>
      <c r="N771" s="467"/>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5" hidden="1" outlineLevel="1">
      <c r="A772" s="531"/>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5" hidden="1" outlineLevel="1">
      <c r="A773" s="531">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5" hidden="1" outlineLevel="1">
      <c r="A774" s="531"/>
      <c r="B774" s="294" t="s">
        <v>342</v>
      </c>
      <c r="C774" s="291" t="s">
        <v>163</v>
      </c>
      <c r="D774" s="295"/>
      <c r="E774" s="295"/>
      <c r="F774" s="295"/>
      <c r="G774" s="295"/>
      <c r="H774" s="295"/>
      <c r="I774" s="295"/>
      <c r="J774" s="295"/>
      <c r="K774" s="295"/>
      <c r="L774" s="295"/>
      <c r="M774" s="295"/>
      <c r="N774" s="467"/>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5" hidden="1" outlineLevel="1">
      <c r="A775" s="531"/>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5" hidden="1" outlineLevel="1">
      <c r="A776" s="531">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5" hidden="1" outlineLevel="1">
      <c r="A777" s="531"/>
      <c r="B777" s="294" t="s">
        <v>342</v>
      </c>
      <c r="C777" s="291" t="s">
        <v>163</v>
      </c>
      <c r="D777" s="295"/>
      <c r="E777" s="295"/>
      <c r="F777" s="295"/>
      <c r="G777" s="295"/>
      <c r="H777" s="295"/>
      <c r="I777" s="295"/>
      <c r="J777" s="295"/>
      <c r="K777" s="295"/>
      <c r="L777" s="295"/>
      <c r="M777" s="295"/>
      <c r="N777" s="467"/>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ht="15.5" hidden="1" outlineLevel="1">
      <c r="A778" s="531"/>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5" hidden="1" outlineLevel="1">
      <c r="A779" s="531">
        <v>4</v>
      </c>
      <c r="B779" s="519" t="s">
        <v>684</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5" hidden="1" outlineLevel="1">
      <c r="A780" s="531"/>
      <c r="B780" s="294" t="s">
        <v>342</v>
      </c>
      <c r="C780" s="291" t="s">
        <v>163</v>
      </c>
      <c r="D780" s="295"/>
      <c r="E780" s="295"/>
      <c r="F780" s="295"/>
      <c r="G780" s="295"/>
      <c r="H780" s="295"/>
      <c r="I780" s="295"/>
      <c r="J780" s="295"/>
      <c r="K780" s="295"/>
      <c r="L780" s="295"/>
      <c r="M780" s="295"/>
      <c r="N780" s="467"/>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ht="15.5" hidden="1" outlineLevel="1">
      <c r="A781" s="531"/>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1">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1"/>
      <c r="B783" s="294" t="s">
        <v>342</v>
      </c>
      <c r="C783" s="291" t="s">
        <v>163</v>
      </c>
      <c r="D783" s="295"/>
      <c r="E783" s="295"/>
      <c r="F783" s="295"/>
      <c r="G783" s="295"/>
      <c r="H783" s="295"/>
      <c r="I783" s="295"/>
      <c r="J783" s="295"/>
      <c r="K783" s="295"/>
      <c r="L783" s="295"/>
      <c r="M783" s="295"/>
      <c r="N783" s="467"/>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ht="15.5" hidden="1" outlineLevel="1">
      <c r="A784" s="531"/>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5" hidden="1" outlineLevel="1">
      <c r="A785" s="531"/>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5" hidden="1" outlineLevel="1">
      <c r="A786" s="531">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5" hidden="1" outlineLevel="1">
      <c r="A787" s="531"/>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ht="15.5" hidden="1" outlineLevel="1">
      <c r="A788" s="531"/>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1" hidden="1" outlineLevel="1">
      <c r="A789" s="531">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5" hidden="1" outlineLevel="1">
      <c r="A790" s="531"/>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ht="15.5" hidden="1" outlineLevel="1">
      <c r="A791" s="531"/>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1" hidden="1" outlineLevel="1">
      <c r="A792" s="531">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5" hidden="1" outlineLevel="1">
      <c r="A793" s="531"/>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ht="15.5" hidden="1" outlineLevel="1">
      <c r="A794" s="531"/>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1" hidden="1" outlineLevel="1">
      <c r="A795" s="531">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5" hidden="1" outlineLevel="1">
      <c r="A796" s="531"/>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ht="15.5" hidden="1" outlineLevel="1">
      <c r="A797" s="531"/>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1" hidden="1" outlineLevel="1">
      <c r="A798" s="531">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5" hidden="1" outlineLevel="1">
      <c r="A799" s="531"/>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ht="15.5" hidden="1" outlineLevel="1">
      <c r="A800" s="531"/>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5" hidden="1" outlineLevel="1">
      <c r="A801" s="531"/>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1" hidden="1" outlineLevel="1">
      <c r="A802" s="531">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5" hidden="1" outlineLevel="1">
      <c r="A803" s="531"/>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ht="15.5" hidden="1" outlineLevel="1">
      <c r="A804" s="531"/>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1" hidden="1" outlineLevel="1">
      <c r="A805" s="531">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5" hidden="1" outlineLevel="1">
      <c r="A806" s="531"/>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ht="15.5" hidden="1" outlineLevel="1">
      <c r="A807" s="531"/>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1" hidden="1" outlineLevel="1">
      <c r="A808" s="531">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5" hidden="1" outlineLevel="1">
      <c r="A809" s="531"/>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ht="15.5" hidden="1" outlineLevel="1">
      <c r="A810" s="531"/>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5" hidden="1" outlineLevel="1">
      <c r="A811" s="531"/>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5" hidden="1" outlineLevel="1">
      <c r="A812" s="531">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5" hidden="1" outlineLevel="1">
      <c r="A813" s="531"/>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ht="15.5" hidden="1" outlineLevel="1">
      <c r="A814" s="531"/>
      <c r="B814" s="315"/>
      <c r="C814" s="305"/>
      <c r="D814" s="291"/>
      <c r="E814" s="291"/>
      <c r="F814" s="291"/>
      <c r="G814" s="291"/>
      <c r="H814" s="291"/>
      <c r="I814" s="291"/>
      <c r="J814" s="291"/>
      <c r="K814" s="291"/>
      <c r="L814" s="291"/>
      <c r="M814" s="291"/>
      <c r="N814" s="467"/>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5" hidden="1" outlineLevel="1">
      <c r="A815" s="531"/>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6"/>
    </row>
    <row r="816" spans="1:39" ht="15.5" hidden="1" outlineLevel="1">
      <c r="A816" s="531">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5" hidden="1" outlineLevel="1">
      <c r="A817" s="531"/>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ht="15.5" hidden="1" outlineLevel="1">
      <c r="A818" s="531"/>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5" hidden="1" outlineLevel="1">
      <c r="A819" s="531">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5" hidden="1" outlineLevel="1">
      <c r="A820" s="531"/>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ht="15.5" hidden="1" outlineLevel="1">
      <c r="A821" s="531"/>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5" hidden="1" outlineLevel="1">
      <c r="A822" s="531"/>
      <c r="B822" s="518"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5" hidden="1" outlineLevel="1">
      <c r="A823" s="531">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5" hidden="1" outlineLevel="1">
      <c r="A824" s="531"/>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ht="15.5" hidden="1" outlineLevel="1">
      <c r="A825" s="531"/>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5" hidden="1" outlineLevel="1">
      <c r="A826" s="531">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5" hidden="1" outlineLevel="1">
      <c r="A827" s="531"/>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ht="15.5" hidden="1" outlineLevel="1">
      <c r="A828" s="531"/>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5" hidden="1" outlineLevel="1">
      <c r="A829" s="531">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5" hidden="1" outlineLevel="1">
      <c r="A830" s="531"/>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ht="15.5" hidden="1" outlineLevel="1">
      <c r="A831" s="531"/>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5" hidden="1" outlineLevel="1">
      <c r="A832" s="531">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5" hidden="1" outlineLevel="1">
      <c r="A833" s="531"/>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5" hidden="1" outlineLevel="1">
      <c r="A834" s="531"/>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5" hidden="1" outlineLevel="1">
      <c r="A835" s="531"/>
      <c r="B835" s="517"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5" hidden="1" outlineLevel="1">
      <c r="A836" s="531"/>
      <c r="B836" s="503"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5" hidden="1" outlineLevel="1">
      <c r="A837" s="531">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5" hidden="1" outlineLevel="1">
      <c r="A838" s="531"/>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ht="15.5" hidden="1" outlineLevel="1">
      <c r="A839" s="531"/>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1" hidden="1" outlineLevel="1">
      <c r="A840" s="531">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5" hidden="1" outlineLevel="1">
      <c r="A841" s="531"/>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ht="15.5" hidden="1" outlineLevel="1">
      <c r="A842" s="531"/>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15.5" hidden="1" outlineLevel="1">
      <c r="A843" s="531">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5" hidden="1" outlineLevel="1">
      <c r="A844" s="531"/>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ht="15.5" hidden="1" outlineLevel="1">
      <c r="A845" s="531"/>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5" hidden="1" outlineLevel="1">
      <c r="A846" s="531">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5" hidden="1" outlineLevel="1">
      <c r="A847" s="531"/>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ht="15.5" hidden="1" outlineLevel="1">
      <c r="A848" s="531"/>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5" hidden="1" outlineLevel="1">
      <c r="A849" s="531"/>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5" hidden="1" outlineLevel="1">
      <c r="A850" s="531">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5" hidden="1" outlineLevel="1">
      <c r="A851" s="531"/>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ht="15.5" hidden="1" outlineLevel="1">
      <c r="A852" s="531"/>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5" hidden="1" outlineLevel="1">
      <c r="A853" s="531">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5" hidden="1" outlineLevel="1">
      <c r="A854" s="531"/>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9">Z853</f>
        <v>0</v>
      </c>
      <c r="AA854" s="411">
        <f t="shared" ref="AA854" si="2540">AA853</f>
        <v>0</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ht="15.5" hidden="1" outlineLevel="1">
      <c r="A855" s="531"/>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1" hidden="1" outlineLevel="1">
      <c r="A856" s="531">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5" hidden="1" outlineLevel="1">
      <c r="A857" s="531"/>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0</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ht="15.5" hidden="1" outlineLevel="1">
      <c r="A858" s="531"/>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1" hidden="1" outlineLevel="1">
      <c r="A859" s="531">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5" hidden="1" outlineLevel="1">
      <c r="A860" s="531"/>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v>
      </c>
      <c r="AA860" s="411">
        <f t="shared" ref="AA860" si="2566">AA859</f>
        <v>0</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ht="15.5" hidden="1" outlineLevel="1">
      <c r="A861" s="531"/>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1" hidden="1" outlineLevel="1">
      <c r="A862" s="531">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5" hidden="1" outlineLevel="1">
      <c r="A863" s="531"/>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ht="15.5" hidden="1" outlineLevel="1">
      <c r="A864" s="531"/>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1" hidden="1" outlineLevel="1">
      <c r="A865" s="531">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5" hidden="1" outlineLevel="1">
      <c r="A866" s="531"/>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ht="15.5" hidden="1" outlineLevel="1">
      <c r="A867" s="531"/>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1" hidden="1" outlineLevel="1">
      <c r="A868" s="531">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5" hidden="1" outlineLevel="1">
      <c r="A869" s="531"/>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ht="15.5" hidden="1" outlineLevel="1">
      <c r="A870" s="531"/>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5" hidden="1" outlineLevel="1">
      <c r="A871" s="531">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5" hidden="1" outlineLevel="1">
      <c r="A872" s="531"/>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ht="15.5" hidden="1" outlineLevel="1">
      <c r="A873" s="531"/>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5" hidden="1" outlineLevel="1">
      <c r="A874" s="531"/>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5" hidden="1" outlineLevel="1">
      <c r="A875" s="531">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5" hidden="1" outlineLevel="1">
      <c r="A876" s="531"/>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0</v>
      </c>
      <c r="AA876" s="411">
        <f t="shared" ref="AA876" si="2630">AA875</f>
        <v>0</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ht="15.5" hidden="1" outlineLevel="1">
      <c r="A877" s="531"/>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5" hidden="1" outlineLevel="1">
      <c r="A878" s="531">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5" hidden="1" outlineLevel="1">
      <c r="A879" s="531"/>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ht="15.5" hidden="1" outlineLevel="1">
      <c r="A880" s="531"/>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5" hidden="1" outlineLevel="1">
      <c r="A881" s="531">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5" hidden="1" outlineLevel="1">
      <c r="A882" s="531"/>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ht="15.5" hidden="1" outlineLevel="1">
      <c r="A883" s="531"/>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5" hidden="1" outlineLevel="1">
      <c r="A884" s="531"/>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6.5" hidden="1" outlineLevel="1">
      <c r="A885" s="531">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5" hidden="1" outlineLevel="1">
      <c r="A886" s="531"/>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ht="15.5" hidden="1" outlineLevel="1">
      <c r="A887" s="531"/>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1" hidden="1" outlineLevel="1">
      <c r="A888" s="531">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5" hidden="1" outlineLevel="1">
      <c r="A889" s="531"/>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ht="15.5" hidden="1" outlineLevel="1">
      <c r="A890" s="531"/>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5" hidden="1" outlineLevel="1">
      <c r="A891" s="531">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5" hidden="1" outlineLevel="1">
      <c r="A892" s="531"/>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ht="15.5" hidden="1" outlineLevel="1">
      <c r="A893" s="531"/>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1" hidden="1" outlineLevel="1">
      <c r="A894" s="531">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5" hidden="1" outlineLevel="1">
      <c r="A895" s="531"/>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ht="15.5" hidden="1" outlineLevel="1">
      <c r="A896" s="531"/>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1" hidden="1" outlineLevel="1">
      <c r="A897" s="531">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5" hidden="1" outlineLevel="1">
      <c r="A898" s="531"/>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ht="15.5" hidden="1" outlineLevel="1">
      <c r="A899" s="531"/>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6.5" hidden="1" outlineLevel="1">
      <c r="A900" s="531">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5" hidden="1" outlineLevel="1">
      <c r="A901" s="531"/>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ht="15.5" hidden="1" outlineLevel="1">
      <c r="A902" s="531"/>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1" hidden="1" outlineLevel="1">
      <c r="A903" s="531">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5" hidden="1" outlineLevel="1">
      <c r="A904" s="531"/>
      <c r="B904" s="294" t="s">
        <v>342</v>
      </c>
      <c r="C904" s="291" t="s">
        <v>163</v>
      </c>
      <c r="D904" s="295"/>
      <c r="E904" s="295"/>
      <c r="F904" s="295"/>
      <c r="G904" s="295"/>
      <c r="H904" s="295"/>
      <c r="I904" s="295"/>
      <c r="J904" s="295"/>
      <c r="K904" s="295"/>
      <c r="L904" s="295"/>
      <c r="M904" s="295"/>
      <c r="N904" s="467"/>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ht="15.5" hidden="1" outlineLevel="1">
      <c r="A905" s="531"/>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5" hidden="1" outlineLevel="1">
      <c r="A906" s="531">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5" hidden="1" outlineLevel="1">
      <c r="A907" s="531"/>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ht="15.5" hidden="1" outlineLevel="1">
      <c r="A908" s="531"/>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6.5" hidden="1" outlineLevel="1">
      <c r="A909" s="531">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5" hidden="1" outlineLevel="1">
      <c r="A910" s="531"/>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ht="15.5" hidden="1" outlineLevel="1">
      <c r="A911" s="531"/>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1" hidden="1" outlineLevel="1">
      <c r="A912" s="531">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5" hidden="1" outlineLevel="1">
      <c r="A913" s="531"/>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ht="15.5" hidden="1" outlineLevel="1">
      <c r="A914" s="531"/>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1" hidden="1" outlineLevel="1">
      <c r="A915" s="531">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5" hidden="1" outlineLevel="1">
      <c r="A916" s="531"/>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ht="15.5" hidden="1" outlineLevel="1">
      <c r="A917" s="531"/>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1" hidden="1" outlineLevel="1">
      <c r="A918" s="531">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5" hidden="1" outlineLevel="1">
      <c r="A919" s="531"/>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ht="15.5" hidden="1" outlineLevel="1">
      <c r="A920" s="531"/>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1" hidden="1" outlineLevel="1">
      <c r="A921" s="531">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5" hidden="1" outlineLevel="1">
      <c r="A922" s="531"/>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ht="15.5" hidden="1" outlineLevel="1">
      <c r="A923" s="531"/>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1" hidden="1" outlineLevel="1">
      <c r="A924" s="531">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5" hidden="1" outlineLevel="1">
      <c r="A925" s="531"/>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ht="15.5" hidden="1" outlineLevel="1">
      <c r="A926" s="531"/>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5" collapsed="1">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5">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5">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8">
        <f t="shared" ref="AM931:AM939" si="2850">SUM(Y931:AL931)</f>
        <v>0</v>
      </c>
    </row>
    <row r="932" spans="2:39" ht="15.5">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8">
        <f t="shared" si="2850"/>
        <v>0</v>
      </c>
    </row>
    <row r="933" spans="2:39" ht="15.5">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8">
        <f t="shared" si="2850"/>
        <v>0</v>
      </c>
    </row>
    <row r="934" spans="2:39" ht="15.5">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8">
        <f t="shared" si="2850"/>
        <v>0</v>
      </c>
    </row>
    <row r="935" spans="2:39" ht="15.5">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1">Y211*Y930</f>
        <v>0</v>
      </c>
      <c r="Z935" s="378">
        <f t="shared" si="2851"/>
        <v>0</v>
      </c>
      <c r="AA935" s="378">
        <f t="shared" si="2851"/>
        <v>0</v>
      </c>
      <c r="AB935" s="378">
        <f t="shared" si="2851"/>
        <v>0</v>
      </c>
      <c r="AC935" s="378">
        <f t="shared" si="2851"/>
        <v>0</v>
      </c>
      <c r="AD935" s="378">
        <f t="shared" si="2851"/>
        <v>0</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8">
        <f t="shared" si="2850"/>
        <v>0</v>
      </c>
    </row>
    <row r="936" spans="2:39" ht="15.5">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2">Y394*Y930</f>
        <v>0</v>
      </c>
      <c r="Z936" s="378">
        <f t="shared" si="2852"/>
        <v>0</v>
      </c>
      <c r="AA936" s="378">
        <f t="shared" si="2852"/>
        <v>0</v>
      </c>
      <c r="AB936" s="378">
        <f t="shared" si="2852"/>
        <v>0</v>
      </c>
      <c r="AC936" s="378">
        <f t="shared" si="2852"/>
        <v>0</v>
      </c>
      <c r="AD936" s="378">
        <f t="shared" si="2852"/>
        <v>0</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8">
        <f t="shared" si="2850"/>
        <v>0</v>
      </c>
    </row>
    <row r="937" spans="2:39" ht="15.5">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3">Y577*Y930</f>
        <v>0</v>
      </c>
      <c r="Z937" s="378">
        <f t="shared" si="2853"/>
        <v>0</v>
      </c>
      <c r="AA937" s="378">
        <f t="shared" si="2853"/>
        <v>0</v>
      </c>
      <c r="AB937" s="378">
        <f t="shared" si="2853"/>
        <v>0</v>
      </c>
      <c r="AC937" s="378">
        <f t="shared" si="2853"/>
        <v>0</v>
      </c>
      <c r="AD937" s="378">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8">
        <f t="shared" si="2850"/>
        <v>0</v>
      </c>
    </row>
    <row r="938" spans="2:39" ht="15.5">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4">Y760*Y930</f>
        <v>0</v>
      </c>
      <c r="Z938" s="378">
        <f t="shared" si="2854"/>
        <v>0</v>
      </c>
      <c r="AA938" s="378">
        <f t="shared" si="2854"/>
        <v>0</v>
      </c>
      <c r="AB938" s="378">
        <f t="shared" si="2854"/>
        <v>0</v>
      </c>
      <c r="AC938" s="378">
        <f t="shared" si="2854"/>
        <v>0</v>
      </c>
      <c r="AD938" s="378">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8">
        <f t="shared" si="2850"/>
        <v>0</v>
      </c>
    </row>
    <row r="939" spans="2:39" ht="15.5">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5">Z927*Z930</f>
        <v>0</v>
      </c>
      <c r="AA939" s="378">
        <f t="shared" si="2855"/>
        <v>0</v>
      </c>
      <c r="AB939" s="378">
        <f t="shared" si="2855"/>
        <v>0</v>
      </c>
      <c r="AC939" s="378">
        <f t="shared" si="2855"/>
        <v>0</v>
      </c>
      <c r="AD939" s="378">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8">
        <f t="shared" si="2850"/>
        <v>0</v>
      </c>
    </row>
    <row r="940" spans="2:39" ht="15.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56">SUM(Z931:Z939)</f>
        <v>0</v>
      </c>
      <c r="AA940" s="346">
        <f t="shared" si="2856"/>
        <v>0</v>
      </c>
      <c r="AB940" s="346">
        <f t="shared" si="2856"/>
        <v>0</v>
      </c>
      <c r="AC940" s="346">
        <f t="shared" si="2856"/>
        <v>0</v>
      </c>
      <c r="AD940" s="346">
        <f t="shared" si="2856"/>
        <v>0</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0</v>
      </c>
    </row>
    <row r="941" spans="2:39" ht="15.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58">Z928*Z930</f>
        <v>0</v>
      </c>
      <c r="AA941" s="347">
        <f t="shared" si="2858"/>
        <v>0</v>
      </c>
      <c r="AB941" s="347">
        <f t="shared" si="2858"/>
        <v>0</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0</v>
      </c>
    </row>
    <row r="942" spans="2:39" ht="15.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ht="15.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5">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0">IF(AA768="kw",SUMPRODUCT($N$770:$N$925,$P$770:$P$925,AA770:AA925),SUMPRODUCT($E$770:$E$925,AA770:AA925))</f>
        <v>0</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594</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5">
      <c r="B948" s="280" t="s">
        <v>341</v>
      </c>
      <c r="C948" s="281"/>
      <c r="D948" s="589" t="s">
        <v>526</v>
      </c>
      <c r="E948" s="253"/>
      <c r="F948" s="589"/>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12" t="s">
        <v>211</v>
      </c>
      <c r="C949" s="814" t="s">
        <v>33</v>
      </c>
      <c r="D949" s="284" t="s">
        <v>422</v>
      </c>
      <c r="E949" s="816" t="s">
        <v>209</v>
      </c>
      <c r="F949" s="817"/>
      <c r="G949" s="817"/>
      <c r="H949" s="817"/>
      <c r="I949" s="817"/>
      <c r="J949" s="817"/>
      <c r="K949" s="817"/>
      <c r="L949" s="817"/>
      <c r="M949" s="818"/>
      <c r="N949" s="822" t="s">
        <v>213</v>
      </c>
      <c r="O949" s="284" t="s">
        <v>423</v>
      </c>
      <c r="P949" s="816" t="s">
        <v>212</v>
      </c>
      <c r="Q949" s="817"/>
      <c r="R949" s="817"/>
      <c r="S949" s="817"/>
      <c r="T949" s="817"/>
      <c r="U949" s="817"/>
      <c r="V949" s="817"/>
      <c r="W949" s="817"/>
      <c r="X949" s="818"/>
      <c r="Y949" s="819" t="s">
        <v>243</v>
      </c>
      <c r="Z949" s="820"/>
      <c r="AA949" s="820"/>
      <c r="AB949" s="820"/>
      <c r="AC949" s="820"/>
      <c r="AD949" s="820"/>
      <c r="AE949" s="820"/>
      <c r="AF949" s="820"/>
      <c r="AG949" s="820"/>
      <c r="AH949" s="820"/>
      <c r="AI949" s="820"/>
      <c r="AJ949" s="820"/>
      <c r="AK949" s="820"/>
      <c r="AL949" s="820"/>
      <c r="AM949" s="821"/>
    </row>
    <row r="950" spans="1:39" ht="65.25" customHeight="1">
      <c r="B950" s="813"/>
      <c r="C950" s="815"/>
      <c r="D950" s="285">
        <v>2020</v>
      </c>
      <c r="E950" s="285">
        <v>2021</v>
      </c>
      <c r="F950" s="285">
        <v>2022</v>
      </c>
      <c r="G950" s="285">
        <v>2023</v>
      </c>
      <c r="H950" s="285">
        <v>2024</v>
      </c>
      <c r="I950" s="285">
        <v>2025</v>
      </c>
      <c r="J950" s="285">
        <v>2026</v>
      </c>
      <c r="K950" s="285">
        <v>2027</v>
      </c>
      <c r="L950" s="285">
        <v>2028</v>
      </c>
      <c r="M950" s="285">
        <v>2029</v>
      </c>
      <c r="N950" s="823"/>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Commercial 50 kW to Large Use</v>
      </c>
      <c r="AB950" s="285" t="str">
        <f>'1.  LRAMVA Summary'!G52</f>
        <v>Unmetered Scattered Load</v>
      </c>
      <c r="AC950" s="285" t="str">
        <f>'1.  LRAMVA Summary'!H52</f>
        <v>Street Lighting</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1"/>
      <c r="B951" s="517"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kWh</v>
      </c>
      <c r="AC951" s="291" t="str">
        <f>'1.  LRAMVA Summary'!H53</f>
        <v>kW</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1"/>
      <c r="B952" s="503"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1">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1"/>
      <c r="B954" s="294" t="s">
        <v>346</v>
      </c>
      <c r="C954" s="291" t="s">
        <v>163</v>
      </c>
      <c r="D954" s="295"/>
      <c r="E954" s="295"/>
      <c r="F954" s="295"/>
      <c r="G954" s="295"/>
      <c r="H954" s="295"/>
      <c r="I954" s="295"/>
      <c r="J954" s="295"/>
      <c r="K954" s="295"/>
      <c r="L954" s="295"/>
      <c r="M954" s="295"/>
      <c r="N954" s="467"/>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1"/>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1">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1"/>
      <c r="B957" s="294" t="s">
        <v>346</v>
      </c>
      <c r="C957" s="291" t="s">
        <v>163</v>
      </c>
      <c r="D957" s="295"/>
      <c r="E957" s="295"/>
      <c r="F957" s="295"/>
      <c r="G957" s="295"/>
      <c r="H957" s="295"/>
      <c r="I957" s="295"/>
      <c r="J957" s="295"/>
      <c r="K957" s="295"/>
      <c r="L957" s="295"/>
      <c r="M957" s="295"/>
      <c r="N957" s="467"/>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1"/>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1">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1"/>
      <c r="B960" s="294" t="s">
        <v>346</v>
      </c>
      <c r="C960" s="291" t="s">
        <v>163</v>
      </c>
      <c r="D960" s="295"/>
      <c r="E960" s="295"/>
      <c r="F960" s="295"/>
      <c r="G960" s="295"/>
      <c r="H960" s="295"/>
      <c r="I960" s="295"/>
      <c r="J960" s="295"/>
      <c r="K960" s="295"/>
      <c r="L960" s="295"/>
      <c r="M960" s="295"/>
      <c r="N960" s="467"/>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1"/>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1">
        <v>4</v>
      </c>
      <c r="B962" s="519" t="s">
        <v>684</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1"/>
      <c r="B963" s="294" t="s">
        <v>346</v>
      </c>
      <c r="C963" s="291" t="s">
        <v>163</v>
      </c>
      <c r="D963" s="295"/>
      <c r="E963" s="295"/>
      <c r="F963" s="295"/>
      <c r="G963" s="295"/>
      <c r="H963" s="295"/>
      <c r="I963" s="295"/>
      <c r="J963" s="295"/>
      <c r="K963" s="295"/>
      <c r="L963" s="295"/>
      <c r="M963" s="295"/>
      <c r="N963" s="467"/>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1"/>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1">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1"/>
      <c r="B966" s="294" t="s">
        <v>346</v>
      </c>
      <c r="C966" s="291" t="s">
        <v>163</v>
      </c>
      <c r="D966" s="295"/>
      <c r="E966" s="295"/>
      <c r="F966" s="295"/>
      <c r="G966" s="295"/>
      <c r="H966" s="295"/>
      <c r="I966" s="295"/>
      <c r="J966" s="295"/>
      <c r="K966" s="295"/>
      <c r="L966" s="295"/>
      <c r="M966" s="295"/>
      <c r="N966" s="467"/>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1"/>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5" hidden="1" outlineLevel="1">
      <c r="A968" s="531"/>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1">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1"/>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1"/>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1">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1"/>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1"/>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1">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1"/>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1"/>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1">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1"/>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1"/>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1">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1"/>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1"/>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1"/>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1">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1"/>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1"/>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1">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1"/>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1"/>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1">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1"/>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1"/>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1"/>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1">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1"/>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1"/>
      <c r="B997" s="315"/>
      <c r="C997" s="305"/>
      <c r="D997" s="291"/>
      <c r="E997" s="291"/>
      <c r="F997" s="291"/>
      <c r="G997" s="291"/>
      <c r="H997" s="291"/>
      <c r="I997" s="291"/>
      <c r="J997" s="291"/>
      <c r="K997" s="291"/>
      <c r="L997" s="291"/>
      <c r="M997" s="291"/>
      <c r="N997" s="467"/>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29"/>
    </row>
    <row r="998" spans="1:40" s="309" customFormat="1" ht="15.5" hidden="1" outlineLevel="1">
      <c r="A998" s="531"/>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6"/>
      <c r="AN998" s="630"/>
    </row>
    <row r="999" spans="1:40" ht="15.5" hidden="1" outlineLevel="1">
      <c r="A999" s="531">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1">
        <f>SUM(Y999:AL999)</f>
        <v>0</v>
      </c>
      <c r="AN999" s="629"/>
    </row>
    <row r="1000" spans="1:40" ht="15.5" hidden="1" outlineLevel="1">
      <c r="A1000" s="531"/>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t="15.5" hidden="1" outlineLevel="1">
      <c r="A1001" s="531"/>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5" hidden="1" outlineLevel="1">
      <c r="A1002" s="531">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5" hidden="1" outlineLevel="1">
      <c r="A1003" s="531"/>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t="15.5" hidden="1" outlineLevel="1">
      <c r="A1004" s="531"/>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5" hidden="1" outlineLevel="1">
      <c r="A1005" s="531"/>
      <c r="B1005" s="518"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5" hidden="1" outlineLevel="1">
      <c r="A1006" s="531">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5" hidden="1" outlineLevel="1">
      <c r="A1007" s="531"/>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t="15.5" hidden="1" outlineLevel="1">
      <c r="A1008" s="531"/>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5" hidden="1" outlineLevel="1">
      <c r="A1009" s="531">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5" hidden="1" outlineLevel="1">
      <c r="A1010" s="531"/>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t="15.5" hidden="1" outlineLevel="1">
      <c r="A1011" s="531"/>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5" hidden="1" outlineLevel="1">
      <c r="A1012" s="531">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5" hidden="1" outlineLevel="1">
      <c r="A1013" s="531"/>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t="15.5" hidden="1" outlineLevel="1">
      <c r="A1014" s="531"/>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5" hidden="1" outlineLevel="1">
      <c r="A1015" s="531">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5" hidden="1" outlineLevel="1">
      <c r="A1016" s="531"/>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5" hidden="1" outlineLevel="1">
      <c r="A1017" s="531"/>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5" hidden="1" outlineLevel="1">
      <c r="A1018" s="531"/>
      <c r="B1018" s="517"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5" hidden="1" outlineLevel="1">
      <c r="A1019" s="531"/>
      <c r="B1019" s="503"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1">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1"/>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1"/>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1">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1"/>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1"/>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1">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1"/>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1"/>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1">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1"/>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1"/>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1"/>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1">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1"/>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1"/>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1">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1"/>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1"/>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1">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1"/>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1"/>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1">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1"/>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1"/>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1">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1"/>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1"/>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1">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1"/>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1"/>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1">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1"/>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1"/>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1">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1"/>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1"/>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1"/>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1">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1"/>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1"/>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1">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1"/>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1"/>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1">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1"/>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1"/>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1"/>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1">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1"/>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1"/>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1">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1"/>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1"/>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1">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1"/>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1"/>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1">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1"/>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1"/>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1">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1"/>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1"/>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1">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1"/>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1"/>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1">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1"/>
      <c r="B1087" s="294" t="s">
        <v>346</v>
      </c>
      <c r="C1087" s="291" t="s">
        <v>163</v>
      </c>
      <c r="D1087" s="295"/>
      <c r="E1087" s="295"/>
      <c r="F1087" s="295"/>
      <c r="G1087" s="295"/>
      <c r="H1087" s="295"/>
      <c r="I1087" s="295"/>
      <c r="J1087" s="295"/>
      <c r="K1087" s="295"/>
      <c r="L1087" s="295"/>
      <c r="M1087" s="295"/>
      <c r="N1087" s="467"/>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1"/>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1">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1"/>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1"/>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1">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1"/>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1"/>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5" hidden="1" customHeight="1" outlineLevel="1">
      <c r="A1095" s="531">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1"/>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1"/>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 hidden="1" customHeight="1" outlineLevel="1">
      <c r="A1098" s="531">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1"/>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1"/>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5" hidden="1" customHeight="1" outlineLevel="1">
      <c r="A1101" s="531">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1"/>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1"/>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5" hidden="1" customHeight="1" outlineLevel="1">
      <c r="A1104" s="531">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1"/>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1"/>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1">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1"/>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1"/>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5">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5">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8">
        <f t="shared" ref="AM1114:AM1123" si="3424">SUM(Y1114:AL1114)</f>
        <v>0</v>
      </c>
    </row>
    <row r="1115" spans="1:39" ht="15.5">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8">
        <f t="shared" si="3424"/>
        <v>0</v>
      </c>
    </row>
    <row r="1116" spans="1:39" ht="15.5">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8">
        <f t="shared" si="3424"/>
        <v>0</v>
      </c>
    </row>
    <row r="1117" spans="1:39" ht="15.5">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8">
        <f t="shared" si="3424"/>
        <v>0</v>
      </c>
    </row>
    <row r="1118" spans="1:39" ht="15.5">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8">
        <f t="shared" si="3424"/>
        <v>0</v>
      </c>
    </row>
    <row r="1119" spans="1:39" ht="15.5">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0</v>
      </c>
      <c r="AA1119" s="378">
        <f t="shared" si="3426"/>
        <v>0</v>
      </c>
      <c r="AB1119" s="378">
        <f t="shared" si="3426"/>
        <v>0</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8">
        <f t="shared" si="3424"/>
        <v>0</v>
      </c>
    </row>
    <row r="1120" spans="1:39" ht="15.5">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0</v>
      </c>
      <c r="AA1120" s="378">
        <f t="shared" si="3427"/>
        <v>0</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8">
        <f t="shared" si="3424"/>
        <v>0</v>
      </c>
    </row>
    <row r="1121" spans="2:39" ht="15.5">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0</v>
      </c>
      <c r="AA1121" s="378">
        <f t="shared" si="3428"/>
        <v>0</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8">
        <f t="shared" si="3424"/>
        <v>0</v>
      </c>
    </row>
    <row r="1122" spans="2:39" ht="15.5">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0</v>
      </c>
      <c r="AA1122" s="378">
        <f t="shared" si="3429"/>
        <v>0</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8">
        <f t="shared" si="3424"/>
        <v>0</v>
      </c>
    </row>
    <row r="1123" spans="2:39" ht="15.5">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8">
        <f t="shared" si="3424"/>
        <v>0</v>
      </c>
    </row>
    <row r="1124" spans="2:39" ht="15.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0</v>
      </c>
      <c r="AA1124" s="346">
        <f t="shared" si="3431"/>
        <v>0</v>
      </c>
      <c r="AB1124" s="346">
        <f t="shared" si="3431"/>
        <v>0</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0</v>
      </c>
    </row>
    <row r="1125" spans="2:39" ht="15.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ht="15.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594</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89"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37"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40" zoomScale="90" zoomScaleNormal="90" workbookViewId="0">
      <selection activeCell="C2" sqref="C2"/>
    </sheetView>
  </sheetViews>
  <sheetFormatPr defaultColWidth="9.1796875" defaultRowHeight="14.5"/>
  <cols>
    <col min="1" max="1" width="4.54296875" style="12" customWidth="1"/>
    <col min="2" max="2" width="19.54296875" style="11" customWidth="1"/>
    <col min="3" max="3" width="30.81640625" style="12" customWidth="1"/>
    <col min="4" max="4" width="5" style="12" customWidth="1"/>
    <col min="5" max="5" width="14.26953125" style="12" customWidth="1"/>
    <col min="6" max="6" width="15.1796875" style="12" customWidth="1"/>
    <col min="7" max="7" width="11.453125" style="12" customWidth="1"/>
    <col min="8" max="8" width="13" style="18" customWidth="1"/>
    <col min="9" max="10" width="14" style="12" customWidth="1"/>
    <col min="11" max="11" width="18" style="12" customWidth="1"/>
    <col min="12" max="12" width="19.1796875" style="12" customWidth="1"/>
    <col min="13" max="13" width="16.81640625" style="12" customWidth="1"/>
    <col min="14" max="14" width="16" style="12" customWidth="1"/>
    <col min="15" max="15" width="14.54296875" style="12" customWidth="1"/>
    <col min="16" max="16" width="14.7265625" style="12" customWidth="1"/>
    <col min="17" max="17" width="14" style="12" customWidth="1"/>
    <col min="18" max="18" width="15.7265625" style="12" customWidth="1"/>
    <col min="19" max="19" width="14.1796875" style="12" customWidth="1"/>
    <col min="20" max="22" width="15" style="12" customWidth="1"/>
    <col min="23" max="23" width="13.453125" style="12" customWidth="1"/>
    <col min="24" max="24" width="4.1796875" style="12" customWidth="1"/>
    <col min="25" max="16384" width="9.17968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551</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25" t="s">
        <v>671</v>
      </c>
      <c r="D8" s="825"/>
      <c r="E8" s="825"/>
      <c r="F8" s="825"/>
      <c r="G8" s="825"/>
      <c r="H8" s="825"/>
      <c r="I8" s="825"/>
      <c r="J8" s="825"/>
      <c r="K8" s="825"/>
      <c r="L8" s="825"/>
      <c r="M8" s="825"/>
      <c r="N8" s="825"/>
      <c r="O8" s="825"/>
      <c r="P8" s="825"/>
      <c r="Q8" s="825"/>
      <c r="R8" s="825"/>
      <c r="S8" s="825"/>
      <c r="T8" s="105"/>
      <c r="U8" s="105"/>
      <c r="V8" s="105"/>
      <c r="W8" s="105"/>
    </row>
    <row r="9" spans="1:28" s="9" customFormat="1" ht="46.9" customHeight="1">
      <c r="B9" s="55"/>
      <c r="C9" s="785" t="s">
        <v>682</v>
      </c>
      <c r="D9" s="785"/>
      <c r="E9" s="785"/>
      <c r="F9" s="785"/>
      <c r="G9" s="785"/>
      <c r="H9" s="785"/>
      <c r="I9" s="785"/>
      <c r="J9" s="785"/>
      <c r="K9" s="785"/>
      <c r="L9" s="785"/>
      <c r="M9" s="785"/>
      <c r="N9" s="785"/>
      <c r="O9" s="785"/>
      <c r="P9" s="785"/>
      <c r="Q9" s="785"/>
      <c r="R9" s="785"/>
      <c r="S9" s="785"/>
      <c r="T9" s="105"/>
      <c r="U9" s="105"/>
      <c r="V9" s="105"/>
      <c r="W9" s="105"/>
    </row>
    <row r="10" spans="1:28" s="9" customFormat="1" ht="37.9" customHeight="1">
      <c r="B10" s="88"/>
      <c r="C10" s="803" t="s">
        <v>683</v>
      </c>
      <c r="D10" s="785"/>
      <c r="E10" s="785"/>
      <c r="F10" s="785"/>
      <c r="G10" s="785"/>
      <c r="H10" s="785"/>
      <c r="I10" s="785"/>
      <c r="J10" s="785"/>
      <c r="K10" s="785"/>
      <c r="L10" s="785"/>
      <c r="M10" s="785"/>
      <c r="N10" s="785"/>
      <c r="O10" s="785"/>
      <c r="P10" s="785"/>
      <c r="Q10" s="785"/>
      <c r="R10" s="785"/>
      <c r="S10" s="785"/>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24" t="s">
        <v>235</v>
      </c>
      <c r="C12" s="824"/>
      <c r="D12" s="181"/>
      <c r="E12" s="182" t="s">
        <v>236</v>
      </c>
      <c r="F12" s="51"/>
      <c r="G12" s="51"/>
      <c r="H12" s="44"/>
      <c r="I12" s="51"/>
      <c r="K12" s="591"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Commercial 50 kW to Large Use</v>
      </c>
      <c r="L14" s="204" t="str">
        <f>'1.  LRAMVA Summary'!G52</f>
        <v>Unmetered Scattered Load</v>
      </c>
      <c r="M14" s="204" t="str">
        <f>'1.  LRAMVA Summary'!H52</f>
        <v>Street Lighting</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9">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9">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29">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2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9">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9">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9">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6">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6">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f>C48</f>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f t="shared" ref="C50:C53" si="11">C49</f>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f t="shared" si="11"/>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f t="shared" si="11"/>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f t="shared" si="11"/>
        <v>2.18E-2</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f>C53</f>
        <v>2.18E-2</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7"/>
      <c r="C57" s="27"/>
      <c r="D57" s="206"/>
      <c r="E57" s="216" t="s">
        <v>463</v>
      </c>
      <c r="F57" s="216"/>
      <c r="G57" s="217"/>
      <c r="H57" s="218"/>
      <c r="I57" s="219">
        <f>SUM(I44:I56)</f>
        <v>0</v>
      </c>
      <c r="J57" s="219">
        <f t="shared" ref="J57:O57" si="12">SUM(J44:J56)</f>
        <v>0</v>
      </c>
      <c r="K57" s="219">
        <f t="shared" si="12"/>
        <v>0</v>
      </c>
      <c r="L57" s="219">
        <f t="shared" si="12"/>
        <v>0</v>
      </c>
      <c r="M57" s="219">
        <f t="shared" si="12"/>
        <v>0</v>
      </c>
      <c r="N57" s="219">
        <f t="shared" si="12"/>
        <v>0</v>
      </c>
      <c r="O57" s="219">
        <f t="shared" si="12"/>
        <v>0</v>
      </c>
      <c r="P57" s="219">
        <f t="shared" ref="P57:V57" si="13">SUM(P44:P56)</f>
        <v>0</v>
      </c>
      <c r="Q57" s="219">
        <f t="shared" si="13"/>
        <v>0</v>
      </c>
      <c r="R57" s="219">
        <f t="shared" si="13"/>
        <v>0</v>
      </c>
      <c r="S57" s="219">
        <f t="shared" si="13"/>
        <v>0</v>
      </c>
      <c r="T57" s="219">
        <f t="shared" si="13"/>
        <v>0</v>
      </c>
      <c r="U57" s="219">
        <f t="shared" si="13"/>
        <v>0</v>
      </c>
      <c r="V57" s="219">
        <f t="shared" si="13"/>
        <v>0</v>
      </c>
      <c r="W57" s="219">
        <f>SUM(W44:W56)</f>
        <v>0</v>
      </c>
    </row>
    <row r="58" spans="1:23" s="9" customFormat="1" ht="1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4">I57+I58</f>
        <v>0</v>
      </c>
      <c r="J59" s="228">
        <f t="shared" si="14"/>
        <v>0</v>
      </c>
      <c r="K59" s="228">
        <f t="shared" si="14"/>
        <v>0</v>
      </c>
      <c r="L59" s="228">
        <f t="shared" si="14"/>
        <v>0</v>
      </c>
      <c r="M59" s="228">
        <f t="shared" si="14"/>
        <v>0</v>
      </c>
      <c r="N59" s="228">
        <f t="shared" si="14"/>
        <v>0</v>
      </c>
      <c r="O59" s="228">
        <f t="shared" si="14"/>
        <v>0</v>
      </c>
      <c r="P59" s="228">
        <f t="shared" ref="P59:V59" si="15">P57+P58</f>
        <v>0</v>
      </c>
      <c r="Q59" s="228">
        <f t="shared" si="15"/>
        <v>0</v>
      </c>
      <c r="R59" s="228">
        <f t="shared" si="15"/>
        <v>0</v>
      </c>
      <c r="S59" s="228">
        <f t="shared" si="15"/>
        <v>0</v>
      </c>
      <c r="T59" s="228">
        <f t="shared" si="15"/>
        <v>0</v>
      </c>
      <c r="U59" s="228">
        <f t="shared" si="15"/>
        <v>0</v>
      </c>
      <c r="V59" s="228">
        <f t="shared" si="15"/>
        <v>0</v>
      </c>
      <c r="W59" s="228">
        <f t="shared" si="14"/>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6">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6"/>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6"/>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6"/>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6"/>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6"/>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6"/>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6"/>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6"/>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6"/>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6"/>
        <v>0</v>
      </c>
    </row>
    <row r="72" spans="2:23" s="9" customFormat="1" ht="15" thickBot="1">
      <c r="B72" s="66"/>
      <c r="E72" s="216" t="s">
        <v>464</v>
      </c>
      <c r="F72" s="216"/>
      <c r="G72" s="217"/>
      <c r="H72" s="218"/>
      <c r="I72" s="219">
        <f>SUM(I59:I71)</f>
        <v>0</v>
      </c>
      <c r="J72" s="219">
        <f t="shared" ref="J72:V72" si="17">SUM(J59:J71)</f>
        <v>0</v>
      </c>
      <c r="K72" s="219">
        <f t="shared" si="17"/>
        <v>0</v>
      </c>
      <c r="L72" s="219">
        <f t="shared" si="17"/>
        <v>0</v>
      </c>
      <c r="M72" s="219">
        <f t="shared" si="17"/>
        <v>0</v>
      </c>
      <c r="N72" s="219">
        <f t="shared" si="17"/>
        <v>0</v>
      </c>
      <c r="O72" s="219">
        <f t="shared" si="17"/>
        <v>0</v>
      </c>
      <c r="P72" s="219">
        <f t="shared" si="17"/>
        <v>0</v>
      </c>
      <c r="Q72" s="219">
        <f t="shared" si="17"/>
        <v>0</v>
      </c>
      <c r="R72" s="219">
        <f t="shared" si="17"/>
        <v>0</v>
      </c>
      <c r="S72" s="219">
        <f t="shared" si="17"/>
        <v>0</v>
      </c>
      <c r="T72" s="219">
        <f t="shared" si="17"/>
        <v>0</v>
      </c>
      <c r="U72" s="219">
        <f t="shared" si="17"/>
        <v>0</v>
      </c>
      <c r="V72" s="219">
        <f t="shared" si="17"/>
        <v>0</v>
      </c>
      <c r="W72" s="219">
        <f>SUM(W59:W71)</f>
        <v>0</v>
      </c>
    </row>
    <row r="73" spans="2:23" s="9" customFormat="1" ht="1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8">I72+I73</f>
        <v>0</v>
      </c>
      <c r="J74" s="228">
        <f t="shared" si="18"/>
        <v>0</v>
      </c>
      <c r="K74" s="228">
        <f t="shared" si="18"/>
        <v>0</v>
      </c>
      <c r="L74" s="228">
        <f t="shared" si="18"/>
        <v>0</v>
      </c>
      <c r="M74" s="228">
        <f t="shared" si="18"/>
        <v>0</v>
      </c>
      <c r="N74" s="228">
        <f t="shared" si="18"/>
        <v>0</v>
      </c>
      <c r="O74" s="228">
        <f t="shared" si="18"/>
        <v>0</v>
      </c>
      <c r="P74" s="228">
        <f t="shared" ref="P74:V74" si="19">P72+P73</f>
        <v>0</v>
      </c>
      <c r="Q74" s="228">
        <f t="shared" si="19"/>
        <v>0</v>
      </c>
      <c r="R74" s="228">
        <f t="shared" si="19"/>
        <v>0</v>
      </c>
      <c r="S74" s="228">
        <f t="shared" si="19"/>
        <v>0</v>
      </c>
      <c r="T74" s="228">
        <f t="shared" si="19"/>
        <v>0</v>
      </c>
      <c r="U74" s="228">
        <f t="shared" si="19"/>
        <v>0</v>
      </c>
      <c r="V74" s="228">
        <f t="shared" si="19"/>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20">C$31/12</f>
        <v>1.225E-3</v>
      </c>
      <c r="I76" s="230">
        <f>(SUM('1.  LRAMVA Summary'!D$54:D$65)+SUM('1.  LRAMVA Summary'!D$66:D$67)*(MONTH($E76)-1)/12)*$H76</f>
        <v>23.702782868020275</v>
      </c>
      <c r="J76" s="230">
        <f>(SUM('1.  LRAMVA Summary'!E$54:E$65)+SUM('1.  LRAMVA Summary'!E$66:E$67)*(MONTH($E76)-1)/12)*$H76</f>
        <v>19.961508830092374</v>
      </c>
      <c r="K76" s="230">
        <f>(SUM('1.  LRAMVA Summary'!F$54:F$65)+SUM('1.  LRAMVA Summary'!F$66:F$67)*(MONTH($E76)-1)/12)*$H76</f>
        <v>-10.445160365445695</v>
      </c>
      <c r="L76" s="230">
        <f>(SUM('1.  LRAMVA Summary'!G$54:G$65)+SUM('1.  LRAMVA Summary'!G$66:G$67)*(MONTH($E76)-1)/12)*$H76</f>
        <v>-0.37961088142211685</v>
      </c>
      <c r="M76" s="230">
        <f>(SUM('1.  LRAMVA Summary'!H$54:H$65)+SUM('1.  LRAMVA Summary'!H$66:H$67)*(MONTH($E76)-1)/12)*$H76</f>
        <v>-1.5344015779166664</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31.305118873328169</v>
      </c>
    </row>
    <row r="77" spans="2:23" s="9" customFormat="1">
      <c r="B77" s="66"/>
      <c r="E77" s="214">
        <v>42064</v>
      </c>
      <c r="F77" s="214" t="s">
        <v>181</v>
      </c>
      <c r="G77" s="215" t="s">
        <v>65</v>
      </c>
      <c r="H77" s="229">
        <f t="shared" si="20"/>
        <v>1.225E-3</v>
      </c>
      <c r="I77" s="230">
        <f>(SUM('1.  LRAMVA Summary'!D$54:D$65)+SUM('1.  LRAMVA Summary'!D$66:D$67)*(MONTH($E77)-1)/12)*$H77</f>
        <v>47.40556573604055</v>
      </c>
      <c r="J77" s="230">
        <f>(SUM('1.  LRAMVA Summary'!E$54:E$65)+SUM('1.  LRAMVA Summary'!E$66:E$67)*(MONTH($E77)-1)/12)*$H77</f>
        <v>39.923017660184748</v>
      </c>
      <c r="K77" s="230">
        <f>(SUM('1.  LRAMVA Summary'!F$54:F$65)+SUM('1.  LRAMVA Summary'!F$66:F$67)*(MONTH($E77)-1)/12)*$H77</f>
        <v>-20.890320730891389</v>
      </c>
      <c r="L77" s="230">
        <f>(SUM('1.  LRAMVA Summary'!G$54:G$65)+SUM('1.  LRAMVA Summary'!G$66:G$67)*(MONTH($E77)-1)/12)*$H77</f>
        <v>-0.75922176284423371</v>
      </c>
      <c r="M77" s="230">
        <f>(SUM('1.  LRAMVA Summary'!H$54:H$65)+SUM('1.  LRAMVA Summary'!H$66:H$67)*(MONTH($E77)-1)/12)*$H77</f>
        <v>-3.0688031558333329</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62.610237746656338</v>
      </c>
    </row>
    <row r="78" spans="2:23" s="9" customFormat="1">
      <c r="B78" s="66"/>
      <c r="E78" s="214">
        <v>42095</v>
      </c>
      <c r="F78" s="214" t="s">
        <v>181</v>
      </c>
      <c r="G78" s="215" t="s">
        <v>66</v>
      </c>
      <c r="H78" s="229">
        <f>C$32/12</f>
        <v>9.1666666666666665E-4</v>
      </c>
      <c r="I78" s="230">
        <f>(SUM('1.  LRAMVA Summary'!D$54:D$65)+SUM('1.  LRAMVA Summary'!D$66:D$67)*(MONTH($E78)-1)/12)*$H78</f>
        <v>53.21032888739245</v>
      </c>
      <c r="J78" s="230">
        <f>(SUM('1.  LRAMVA Summary'!E$54:E$65)+SUM('1.  LRAMVA Summary'!E$66:E$67)*(MONTH($E78)-1)/12)*$H78</f>
        <v>44.811550434901243</v>
      </c>
      <c r="K78" s="230">
        <f>(SUM('1.  LRAMVA Summary'!F$54:F$65)+SUM('1.  LRAMVA Summary'!F$66:F$67)*(MONTH($E78)-1)/12)*$H78</f>
        <v>-23.44831918773523</v>
      </c>
      <c r="L78" s="230">
        <f>(SUM('1.  LRAMVA Summary'!G$54:G$65)+SUM('1.  LRAMVA Summary'!G$66:G$67)*(MONTH($E78)-1)/12)*$H78</f>
        <v>-0.85218769298842545</v>
      </c>
      <c r="M78" s="230">
        <f>(SUM('1.  LRAMVA Summary'!H$54:H$65)+SUM('1.  LRAMVA Summary'!H$66:H$67)*(MONTH($E78)-1)/12)*$H78</f>
        <v>-3.4445749708333326</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1">SUM(I78:V78)</f>
        <v>70.276797470736724</v>
      </c>
    </row>
    <row r="79" spans="2:23" s="9" customFormat="1">
      <c r="B79" s="66"/>
      <c r="E79" s="214">
        <v>42125</v>
      </c>
      <c r="F79" s="214" t="s">
        <v>181</v>
      </c>
      <c r="G79" s="215" t="s">
        <v>66</v>
      </c>
      <c r="H79" s="229">
        <f t="shared" ref="H79:H80" si="22">C$32/12</f>
        <v>9.1666666666666665E-4</v>
      </c>
      <c r="I79" s="230">
        <f>(SUM('1.  LRAMVA Summary'!D$54:D$65)+SUM('1.  LRAMVA Summary'!D$66:D$67)*(MONTH($E79)-1)/12)*$H79</f>
        <v>70.947105183189933</v>
      </c>
      <c r="J79" s="230">
        <f>(SUM('1.  LRAMVA Summary'!E$54:E$65)+SUM('1.  LRAMVA Summary'!E$66:E$67)*(MONTH($E79)-1)/12)*$H79</f>
        <v>59.748733913201661</v>
      </c>
      <c r="K79" s="230">
        <f>(SUM('1.  LRAMVA Summary'!F$54:F$65)+SUM('1.  LRAMVA Summary'!F$66:F$67)*(MONTH($E79)-1)/12)*$H79</f>
        <v>-31.264425583646979</v>
      </c>
      <c r="L79" s="230">
        <f>(SUM('1.  LRAMVA Summary'!G$54:G$65)+SUM('1.  LRAMVA Summary'!G$66:G$67)*(MONTH($E79)-1)/12)*$H79</f>
        <v>-1.1362502573179007</v>
      </c>
      <c r="M79" s="230">
        <f>(SUM('1.  LRAMVA Summary'!H$54:H$65)+SUM('1.  LRAMVA Summary'!H$66:H$67)*(MONTH($E79)-1)/12)*$H79</f>
        <v>-4.5927666277777774</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1"/>
        <v>93.702396627648923</v>
      </c>
    </row>
    <row r="80" spans="2:23" s="9" customFormat="1">
      <c r="B80" s="66"/>
      <c r="E80" s="214">
        <v>42156</v>
      </c>
      <c r="F80" s="214" t="s">
        <v>181</v>
      </c>
      <c r="G80" s="215" t="s">
        <v>66</v>
      </c>
      <c r="H80" s="229">
        <f t="shared" si="22"/>
        <v>9.1666666666666665E-4</v>
      </c>
      <c r="I80" s="230">
        <f>(SUM('1.  LRAMVA Summary'!D$54:D$65)+SUM('1.  LRAMVA Summary'!D$66:D$67)*(MONTH($E80)-1)/12)*$H80</f>
        <v>88.683881478987416</v>
      </c>
      <c r="J80" s="230">
        <f>(SUM('1.  LRAMVA Summary'!E$54:E$65)+SUM('1.  LRAMVA Summary'!E$66:E$67)*(MONTH($E80)-1)/12)*$H80</f>
        <v>74.685917391502073</v>
      </c>
      <c r="K80" s="230">
        <f>(SUM('1.  LRAMVA Summary'!F$54:F$65)+SUM('1.  LRAMVA Summary'!F$66:F$67)*(MONTH($E80)-1)/12)*$H80</f>
        <v>-39.080531979558714</v>
      </c>
      <c r="L80" s="230">
        <f>(SUM('1.  LRAMVA Summary'!G$54:G$65)+SUM('1.  LRAMVA Summary'!G$66:G$67)*(MONTH($E80)-1)/12)*$H80</f>
        <v>-1.4203128216473759</v>
      </c>
      <c r="M80" s="230">
        <f>(SUM('1.  LRAMVA Summary'!H$54:H$65)+SUM('1.  LRAMVA Summary'!H$66:H$67)*(MONTH($E80)-1)/12)*$H80</f>
        <v>-5.7409582847222218</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1"/>
        <v>117.12799578456118</v>
      </c>
    </row>
    <row r="81" spans="2:23" s="9" customFormat="1">
      <c r="B81" s="66"/>
      <c r="E81" s="214">
        <v>42186</v>
      </c>
      <c r="F81" s="214" t="s">
        <v>181</v>
      </c>
      <c r="G81" s="215" t="s">
        <v>68</v>
      </c>
      <c r="H81" s="229">
        <f>C$33/12</f>
        <v>9.1666666666666665E-4</v>
      </c>
      <c r="I81" s="230">
        <f>(SUM('1.  LRAMVA Summary'!D$54:D$65)+SUM('1.  LRAMVA Summary'!D$66:D$67)*(MONTH($E81)-1)/12)*$H81</f>
        <v>106.4206577747849</v>
      </c>
      <c r="J81" s="230">
        <f>(SUM('1.  LRAMVA Summary'!E$54:E$65)+SUM('1.  LRAMVA Summary'!E$66:E$67)*(MONTH($E81)-1)/12)*$H81</f>
        <v>89.623100869802485</v>
      </c>
      <c r="K81" s="230">
        <f>(SUM('1.  LRAMVA Summary'!F$54:F$65)+SUM('1.  LRAMVA Summary'!F$66:F$67)*(MONTH($E81)-1)/12)*$H81</f>
        <v>-46.896638375470459</v>
      </c>
      <c r="L81" s="230">
        <f>(SUM('1.  LRAMVA Summary'!G$54:G$65)+SUM('1.  LRAMVA Summary'!G$66:G$67)*(MONTH($E81)-1)/12)*$H81</f>
        <v>-1.7043753859768509</v>
      </c>
      <c r="M81" s="230">
        <f>(SUM('1.  LRAMVA Summary'!H$54:H$65)+SUM('1.  LRAMVA Summary'!H$66:H$67)*(MONTH($E81)-1)/12)*$H81</f>
        <v>-6.8891499416666653</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1"/>
        <v>140.55359494147345</v>
      </c>
    </row>
    <row r="82" spans="2:23" s="9" customFormat="1">
      <c r="B82" s="66"/>
      <c r="E82" s="214">
        <v>42217</v>
      </c>
      <c r="F82" s="214" t="s">
        <v>181</v>
      </c>
      <c r="G82" s="215" t="s">
        <v>68</v>
      </c>
      <c r="H82" s="229">
        <f t="shared" ref="H82:H83" si="23">C$33/12</f>
        <v>9.1666666666666665E-4</v>
      </c>
      <c r="I82" s="230">
        <f>(SUM('1.  LRAMVA Summary'!D$54:D$65)+SUM('1.  LRAMVA Summary'!D$66:D$67)*(MONTH($E82)-1)/12)*$H82</f>
        <v>124.15743407058237</v>
      </c>
      <c r="J82" s="230">
        <f>(SUM('1.  LRAMVA Summary'!E$54:E$65)+SUM('1.  LRAMVA Summary'!E$66:E$67)*(MONTH($E82)-1)/12)*$H82</f>
        <v>104.5602843481029</v>
      </c>
      <c r="K82" s="230">
        <f>(SUM('1.  LRAMVA Summary'!F$54:F$65)+SUM('1.  LRAMVA Summary'!F$66:F$67)*(MONTH($E82)-1)/12)*$H82</f>
        <v>-54.712744771382205</v>
      </c>
      <c r="L82" s="230">
        <f>(SUM('1.  LRAMVA Summary'!G$54:G$65)+SUM('1.  LRAMVA Summary'!G$66:G$67)*(MONTH($E82)-1)/12)*$H82</f>
        <v>-1.9884379503063263</v>
      </c>
      <c r="M82" s="230">
        <f>(SUM('1.  LRAMVA Summary'!H$54:H$65)+SUM('1.  LRAMVA Summary'!H$66:H$67)*(MONTH($E82)-1)/12)*$H82</f>
        <v>-8.0373415986111088</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1"/>
        <v>163.97919409838562</v>
      </c>
    </row>
    <row r="83" spans="2:23" s="9" customFormat="1">
      <c r="B83" s="66"/>
      <c r="E83" s="214">
        <v>42248</v>
      </c>
      <c r="F83" s="214" t="s">
        <v>181</v>
      </c>
      <c r="G83" s="215" t="s">
        <v>68</v>
      </c>
      <c r="H83" s="229">
        <f t="shared" si="23"/>
        <v>9.1666666666666665E-4</v>
      </c>
      <c r="I83" s="230">
        <f>(SUM('1.  LRAMVA Summary'!D$54:D$65)+SUM('1.  LRAMVA Summary'!D$66:D$67)*(MONTH($E83)-1)/12)*$H83</f>
        <v>141.89421036637987</v>
      </c>
      <c r="J83" s="230">
        <f>(SUM('1.  LRAMVA Summary'!E$54:E$65)+SUM('1.  LRAMVA Summary'!E$66:E$67)*(MONTH($E83)-1)/12)*$H83</f>
        <v>119.49746782640332</v>
      </c>
      <c r="K83" s="230">
        <f>(SUM('1.  LRAMVA Summary'!F$54:F$65)+SUM('1.  LRAMVA Summary'!F$66:F$67)*(MONTH($E83)-1)/12)*$H83</f>
        <v>-62.528851167293958</v>
      </c>
      <c r="L83" s="230">
        <f>(SUM('1.  LRAMVA Summary'!G$54:G$65)+SUM('1.  LRAMVA Summary'!G$66:G$67)*(MONTH($E83)-1)/12)*$H83</f>
        <v>-2.2725005146358015</v>
      </c>
      <c r="M83" s="230">
        <f>(SUM('1.  LRAMVA Summary'!H$54:H$65)+SUM('1.  LRAMVA Summary'!H$66:H$67)*(MONTH($E83)-1)/12)*$H83</f>
        <v>-9.1855332555555549</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1"/>
        <v>187.40479325529785</v>
      </c>
    </row>
    <row r="84" spans="2:23" s="9" customFormat="1">
      <c r="B84" s="66"/>
      <c r="E84" s="214">
        <v>42278</v>
      </c>
      <c r="F84" s="214" t="s">
        <v>181</v>
      </c>
      <c r="G84" s="215" t="s">
        <v>69</v>
      </c>
      <c r="H84" s="229">
        <f>C$34/12</f>
        <v>9.1666666666666665E-4</v>
      </c>
      <c r="I84" s="230">
        <f>(SUM('1.  LRAMVA Summary'!D$54:D$65)+SUM('1.  LRAMVA Summary'!D$66:D$67)*(MONTH($E84)-1)/12)*$H84</f>
        <v>159.63098666217735</v>
      </c>
      <c r="J84" s="230">
        <f>(SUM('1.  LRAMVA Summary'!E$54:E$65)+SUM('1.  LRAMVA Summary'!E$66:E$67)*(MONTH($E84)-1)/12)*$H84</f>
        <v>134.43465130470372</v>
      </c>
      <c r="K84" s="230">
        <f>(SUM('1.  LRAMVA Summary'!F$54:F$65)+SUM('1.  LRAMVA Summary'!F$66:F$67)*(MONTH($E84)-1)/12)*$H84</f>
        <v>-70.344957563205696</v>
      </c>
      <c r="L84" s="230">
        <f>(SUM('1.  LRAMVA Summary'!G$54:G$65)+SUM('1.  LRAMVA Summary'!G$66:G$67)*(MONTH($E84)-1)/12)*$H84</f>
        <v>-2.5565630789652767</v>
      </c>
      <c r="M84" s="230">
        <f>(SUM('1.  LRAMVA Summary'!H$54:H$65)+SUM('1.  LRAMVA Summary'!H$66:H$67)*(MONTH($E84)-1)/12)*$H84</f>
        <v>-10.333724912499999</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1"/>
        <v>210.8303924122101</v>
      </c>
    </row>
    <row r="85" spans="2:23" s="9" customFormat="1">
      <c r="B85" s="66"/>
      <c r="E85" s="214">
        <v>42309</v>
      </c>
      <c r="F85" s="214" t="s">
        <v>181</v>
      </c>
      <c r="G85" s="215" t="s">
        <v>69</v>
      </c>
      <c r="H85" s="229">
        <f t="shared" ref="H85:H86" si="24">C$34/12</f>
        <v>9.1666666666666665E-4</v>
      </c>
      <c r="I85" s="230">
        <f>(SUM('1.  LRAMVA Summary'!D$54:D$65)+SUM('1.  LRAMVA Summary'!D$66:D$67)*(MONTH($E85)-1)/12)*$H85</f>
        <v>177.36776295797483</v>
      </c>
      <c r="J85" s="230">
        <f>(SUM('1.  LRAMVA Summary'!E$54:E$65)+SUM('1.  LRAMVA Summary'!E$66:E$67)*(MONTH($E85)-1)/12)*$H85</f>
        <v>149.37183478300415</v>
      </c>
      <c r="K85" s="230">
        <f>(SUM('1.  LRAMVA Summary'!F$54:F$65)+SUM('1.  LRAMVA Summary'!F$66:F$67)*(MONTH($E85)-1)/12)*$H85</f>
        <v>-78.161063959117428</v>
      </c>
      <c r="L85" s="230">
        <f>(SUM('1.  LRAMVA Summary'!G$54:G$65)+SUM('1.  LRAMVA Summary'!G$66:G$67)*(MONTH($E85)-1)/12)*$H85</f>
        <v>-2.8406256432947519</v>
      </c>
      <c r="M85" s="230">
        <f>(SUM('1.  LRAMVA Summary'!H$54:H$65)+SUM('1.  LRAMVA Summary'!H$66:H$67)*(MONTH($E85)-1)/12)*$H85</f>
        <v>-11.481916569444444</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1"/>
        <v>234.25599156912236</v>
      </c>
    </row>
    <row r="86" spans="2:23" s="9" customFormat="1">
      <c r="B86" s="66"/>
      <c r="E86" s="214">
        <v>42339</v>
      </c>
      <c r="F86" s="214" t="s">
        <v>181</v>
      </c>
      <c r="G86" s="215" t="s">
        <v>69</v>
      </c>
      <c r="H86" s="229">
        <f t="shared" si="24"/>
        <v>9.1666666666666665E-4</v>
      </c>
      <c r="I86" s="230">
        <f>(SUM('1.  LRAMVA Summary'!D$54:D$65)+SUM('1.  LRAMVA Summary'!D$66:D$67)*(MONTH($E86)-1)/12)*$H86</f>
        <v>195.10453925377232</v>
      </c>
      <c r="J86" s="230">
        <f>(SUM('1.  LRAMVA Summary'!E$54:E$65)+SUM('1.  LRAMVA Summary'!E$66:E$67)*(MONTH($E86)-1)/12)*$H86</f>
        <v>164.30901826130454</v>
      </c>
      <c r="K86" s="230">
        <f>(SUM('1.  LRAMVA Summary'!F$54:F$65)+SUM('1.  LRAMVA Summary'!F$66:F$67)*(MONTH($E86)-1)/12)*$H86</f>
        <v>-85.977170355029187</v>
      </c>
      <c r="L86" s="230">
        <f>(SUM('1.  LRAMVA Summary'!G$54:G$65)+SUM('1.  LRAMVA Summary'!G$66:G$67)*(MONTH($E86)-1)/12)*$H86</f>
        <v>-3.1246882076242266</v>
      </c>
      <c r="M86" s="230">
        <f>(SUM('1.  LRAMVA Summary'!H$54:H$65)+SUM('1.  LRAMVA Summary'!H$66:H$67)*(MONTH($E86)-1)/12)*$H86</f>
        <v>-12.630108226388888</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1"/>
        <v>257.68159072603453</v>
      </c>
    </row>
    <row r="87" spans="2:23" s="9" customFormat="1" ht="15" thickBot="1">
      <c r="B87" s="66"/>
      <c r="E87" s="216" t="s">
        <v>465</v>
      </c>
      <c r="F87" s="216"/>
      <c r="G87" s="217"/>
      <c r="H87" s="218"/>
      <c r="I87" s="219">
        <f>SUM(I74:I86)</f>
        <v>1188.5252552393022</v>
      </c>
      <c r="J87" s="219">
        <f>SUM(J74:J86)</f>
        <v>1000.9270856232032</v>
      </c>
      <c r="K87" s="219">
        <f t="shared" ref="K87:O87" si="25">SUM(K74:K86)</f>
        <v>-523.75018403877698</v>
      </c>
      <c r="L87" s="219">
        <f t="shared" si="25"/>
        <v>-19.034774197023285</v>
      </c>
      <c r="M87" s="219">
        <f t="shared" si="25"/>
        <v>-76.939279121249982</v>
      </c>
      <c r="N87" s="219">
        <f t="shared" si="25"/>
        <v>0</v>
      </c>
      <c r="O87" s="219">
        <f t="shared" si="25"/>
        <v>0</v>
      </c>
      <c r="P87" s="219">
        <f t="shared" ref="P87:V87" si="26">SUM(P74:P86)</f>
        <v>0</v>
      </c>
      <c r="Q87" s="219">
        <f t="shared" si="26"/>
        <v>0</v>
      </c>
      <c r="R87" s="219">
        <f t="shared" si="26"/>
        <v>0</v>
      </c>
      <c r="S87" s="219">
        <f t="shared" si="26"/>
        <v>0</v>
      </c>
      <c r="T87" s="219">
        <f t="shared" si="26"/>
        <v>0</v>
      </c>
      <c r="U87" s="219">
        <f t="shared" si="26"/>
        <v>0</v>
      </c>
      <c r="V87" s="219">
        <f t="shared" si="26"/>
        <v>0</v>
      </c>
      <c r="W87" s="219">
        <f>SUM(W74:W86)</f>
        <v>1569.7281035054552</v>
      </c>
    </row>
    <row r="88" spans="2:23" s="9" customFormat="1" ht="1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1188.5252552393022</v>
      </c>
      <c r="J89" s="228">
        <f t="shared" ref="J89" si="27">J87+J88</f>
        <v>1000.9270856232032</v>
      </c>
      <c r="K89" s="228">
        <f t="shared" ref="K89" si="28">K87+K88</f>
        <v>-523.75018403877698</v>
      </c>
      <c r="L89" s="228">
        <f t="shared" ref="L89" si="29">L87+L88</f>
        <v>-19.034774197023285</v>
      </c>
      <c r="M89" s="228">
        <f t="shared" ref="M89" si="30">M87+M88</f>
        <v>-76.939279121249982</v>
      </c>
      <c r="N89" s="228">
        <f t="shared" ref="N89" si="31">N87+N88</f>
        <v>0</v>
      </c>
      <c r="O89" s="228">
        <f t="shared" ref="O89:U89" si="32">O87+O88</f>
        <v>0</v>
      </c>
      <c r="P89" s="228">
        <f t="shared" si="32"/>
        <v>0</v>
      </c>
      <c r="Q89" s="228">
        <f t="shared" si="32"/>
        <v>0</v>
      </c>
      <c r="R89" s="228">
        <f t="shared" si="32"/>
        <v>0</v>
      </c>
      <c r="S89" s="228">
        <f t="shared" si="32"/>
        <v>0</v>
      </c>
      <c r="T89" s="228">
        <f t="shared" si="32"/>
        <v>0</v>
      </c>
      <c r="U89" s="228">
        <f t="shared" si="32"/>
        <v>0</v>
      </c>
      <c r="V89" s="228">
        <f t="shared" ref="V89" si="33">V87+V88</f>
        <v>0</v>
      </c>
      <c r="W89" s="228">
        <f t="shared" ref="W89" si="34">W87+W88</f>
        <v>1569.7281035054552</v>
      </c>
    </row>
    <row r="90" spans="2:23" s="9" customFormat="1">
      <c r="B90" s="66"/>
      <c r="E90" s="214">
        <v>42370</v>
      </c>
      <c r="F90" s="214" t="s">
        <v>183</v>
      </c>
      <c r="G90" s="215" t="s">
        <v>65</v>
      </c>
      <c r="H90" s="229">
        <f>$C$35/12</f>
        <v>9.1666666666666665E-4</v>
      </c>
      <c r="I90" s="230">
        <f>(SUM('1.  LRAMVA Summary'!D$54:D$68)+SUM('1.  LRAMVA Summary'!D$69:D$70)*(MONTH($E90)-1)/12)*$H90</f>
        <v>212.8413155495698</v>
      </c>
      <c r="J90" s="230">
        <f>(SUM('1.  LRAMVA Summary'!E$54:E$68)+SUM('1.  LRAMVA Summary'!E$69:E$70)*(MONTH($E90)-1)/12)*$H90</f>
        <v>179.24620173960497</v>
      </c>
      <c r="K90" s="230">
        <f>(SUM('1.  LRAMVA Summary'!F$54:F$68)+SUM('1.  LRAMVA Summary'!F$69:F$70)*(MONTH($E90)-1)/12)*$H90</f>
        <v>-93.793276750940919</v>
      </c>
      <c r="L90" s="230">
        <f>(SUM('1.  LRAMVA Summary'!G$54:G$68)+SUM('1.  LRAMVA Summary'!G$69:G$70)*(MONTH($E90)-1)/12)*$H90</f>
        <v>-3.4087507719537018</v>
      </c>
      <c r="M90" s="230">
        <f>(SUM('1.  LRAMVA Summary'!H$54:H$68)+SUM('1.  LRAMVA Summary'!H$69:H$70)*(MONTH($E90)-1)/12)*$H90</f>
        <v>-13.778299883333332</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281.1071898829469</v>
      </c>
    </row>
    <row r="91" spans="2:23" s="9" customFormat="1">
      <c r="B91" s="66"/>
      <c r="E91" s="214">
        <v>42401</v>
      </c>
      <c r="F91" s="214" t="s">
        <v>183</v>
      </c>
      <c r="G91" s="215" t="s">
        <v>65</v>
      </c>
      <c r="H91" s="229">
        <f t="shared" ref="H91:H92" si="35">$C$35/12</f>
        <v>9.1666666666666665E-4</v>
      </c>
      <c r="I91" s="230">
        <f>(SUM('1.  LRAMVA Summary'!D$54:D$68)+SUM('1.  LRAMVA Summary'!D$69:D$70)*(MONTH($E91)-1)/12)*$H91</f>
        <v>212.8413155495698</v>
      </c>
      <c r="J91" s="230">
        <f>(SUM('1.  LRAMVA Summary'!E$54:E$68)+SUM('1.  LRAMVA Summary'!E$69:E$70)*(MONTH($E91)-1)/12)*$H91</f>
        <v>179.24620173960497</v>
      </c>
      <c r="K91" s="230">
        <f>(SUM('1.  LRAMVA Summary'!F$54:F$68)+SUM('1.  LRAMVA Summary'!F$69:F$70)*(MONTH($E91)-1)/12)*$H91</f>
        <v>-93.793276750940919</v>
      </c>
      <c r="L91" s="230">
        <f>(SUM('1.  LRAMVA Summary'!G$54:G$68)+SUM('1.  LRAMVA Summary'!G$69:G$70)*(MONTH($E91)-1)/12)*$H91</f>
        <v>-3.4087507719537018</v>
      </c>
      <c r="M91" s="230">
        <f>(SUM('1.  LRAMVA Summary'!H$54:H$68)+SUM('1.  LRAMVA Summary'!H$69:H$70)*(MONTH($E91)-1)/12)*$H91</f>
        <v>-13.778299883333332</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6">SUM(I91:V91)</f>
        <v>281.1071898829469</v>
      </c>
    </row>
    <row r="92" spans="2:23" s="9" customFormat="1" ht="14.25" customHeight="1">
      <c r="B92" s="66"/>
      <c r="E92" s="214">
        <v>42430</v>
      </c>
      <c r="F92" s="214" t="s">
        <v>183</v>
      </c>
      <c r="G92" s="215" t="s">
        <v>65</v>
      </c>
      <c r="H92" s="229">
        <f t="shared" si="35"/>
        <v>9.1666666666666665E-4</v>
      </c>
      <c r="I92" s="230">
        <f>(SUM('1.  LRAMVA Summary'!D$54:D$68)+SUM('1.  LRAMVA Summary'!D$69:D$70)*(MONTH($E92)-1)/12)*$H92</f>
        <v>212.8413155495698</v>
      </c>
      <c r="J92" s="230">
        <f>(SUM('1.  LRAMVA Summary'!E$54:E$68)+SUM('1.  LRAMVA Summary'!E$69:E$70)*(MONTH($E92)-1)/12)*$H92</f>
        <v>179.24620173960497</v>
      </c>
      <c r="K92" s="230">
        <f>(SUM('1.  LRAMVA Summary'!F$54:F$68)+SUM('1.  LRAMVA Summary'!F$69:F$70)*(MONTH($E92)-1)/12)*$H92</f>
        <v>-93.793276750940919</v>
      </c>
      <c r="L92" s="230">
        <f>(SUM('1.  LRAMVA Summary'!G$54:G$68)+SUM('1.  LRAMVA Summary'!G$69:G$70)*(MONTH($E92)-1)/12)*$H92</f>
        <v>-3.4087507719537018</v>
      </c>
      <c r="M92" s="230">
        <f>(SUM('1.  LRAMVA Summary'!H$54:H$68)+SUM('1.  LRAMVA Summary'!H$69:H$70)*(MONTH($E92)-1)/12)*$H92</f>
        <v>-13.778299883333332</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6"/>
        <v>281.1071898829469</v>
      </c>
    </row>
    <row r="93" spans="2:23" s="8" customFormat="1">
      <c r="B93" s="239"/>
      <c r="D93" s="9"/>
      <c r="E93" s="214">
        <v>42461</v>
      </c>
      <c r="F93" s="214" t="s">
        <v>183</v>
      </c>
      <c r="G93" s="215" t="s">
        <v>66</v>
      </c>
      <c r="H93" s="229">
        <f>$C$36/12</f>
        <v>9.1666666666666665E-4</v>
      </c>
      <c r="I93" s="230">
        <f>(SUM('1.  LRAMVA Summary'!D$54:D$68)+SUM('1.  LRAMVA Summary'!D$69:D$70)*(MONTH($E93)-1)/12)*$H93</f>
        <v>212.8413155495698</v>
      </c>
      <c r="J93" s="230">
        <f>(SUM('1.  LRAMVA Summary'!E$54:E$68)+SUM('1.  LRAMVA Summary'!E$69:E$70)*(MONTH($E93)-1)/12)*$H93</f>
        <v>179.24620173960497</v>
      </c>
      <c r="K93" s="230">
        <f>(SUM('1.  LRAMVA Summary'!F$54:F$68)+SUM('1.  LRAMVA Summary'!F$69:F$70)*(MONTH($E93)-1)/12)*$H93</f>
        <v>-93.793276750940919</v>
      </c>
      <c r="L93" s="230">
        <f>(SUM('1.  LRAMVA Summary'!G$54:G$68)+SUM('1.  LRAMVA Summary'!G$69:G$70)*(MONTH($E93)-1)/12)*$H93</f>
        <v>-3.4087507719537018</v>
      </c>
      <c r="M93" s="230">
        <f>(SUM('1.  LRAMVA Summary'!H$54:H$68)+SUM('1.  LRAMVA Summary'!H$69:H$70)*(MONTH($E93)-1)/12)*$H93</f>
        <v>-13.778299883333332</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6"/>
        <v>281.1071898829469</v>
      </c>
    </row>
    <row r="94" spans="2:23" s="9" customFormat="1">
      <c r="B94" s="66"/>
      <c r="E94" s="214">
        <v>42491</v>
      </c>
      <c r="F94" s="214" t="s">
        <v>183</v>
      </c>
      <c r="G94" s="215" t="s">
        <v>66</v>
      </c>
      <c r="H94" s="229">
        <f t="shared" ref="H94:H95" si="37">$C$36/12</f>
        <v>9.1666666666666665E-4</v>
      </c>
      <c r="I94" s="230">
        <f>(SUM('1.  LRAMVA Summary'!D$54:D$68)+SUM('1.  LRAMVA Summary'!D$69:D$70)*(MONTH($E94)-1)/12)*$H94</f>
        <v>212.8413155495698</v>
      </c>
      <c r="J94" s="230">
        <f>(SUM('1.  LRAMVA Summary'!E$54:E$68)+SUM('1.  LRAMVA Summary'!E$69:E$70)*(MONTH($E94)-1)/12)*$H94</f>
        <v>179.24620173960497</v>
      </c>
      <c r="K94" s="230">
        <f>(SUM('1.  LRAMVA Summary'!F$54:F$68)+SUM('1.  LRAMVA Summary'!F$69:F$70)*(MONTH($E94)-1)/12)*$H94</f>
        <v>-93.793276750940919</v>
      </c>
      <c r="L94" s="230">
        <f>(SUM('1.  LRAMVA Summary'!G$54:G$68)+SUM('1.  LRAMVA Summary'!G$69:G$70)*(MONTH($E94)-1)/12)*$H94</f>
        <v>-3.4087507719537018</v>
      </c>
      <c r="M94" s="230">
        <f>(SUM('1.  LRAMVA Summary'!H$54:H$68)+SUM('1.  LRAMVA Summary'!H$69:H$70)*(MONTH($E94)-1)/12)*$H94</f>
        <v>-13.778299883333332</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6"/>
        <v>281.1071898829469</v>
      </c>
    </row>
    <row r="95" spans="2:23" s="238" customFormat="1">
      <c r="B95" s="237"/>
      <c r="D95" s="9"/>
      <c r="E95" s="214">
        <v>42522</v>
      </c>
      <c r="F95" s="214" t="s">
        <v>183</v>
      </c>
      <c r="G95" s="215" t="s">
        <v>66</v>
      </c>
      <c r="H95" s="229">
        <f t="shared" si="37"/>
        <v>9.1666666666666665E-4</v>
      </c>
      <c r="I95" s="230">
        <f>(SUM('1.  LRAMVA Summary'!D$54:D$68)+SUM('1.  LRAMVA Summary'!D$69:D$70)*(MONTH($E95)-1)/12)*$H95</f>
        <v>212.8413155495698</v>
      </c>
      <c r="J95" s="230">
        <f>(SUM('1.  LRAMVA Summary'!E$54:E$68)+SUM('1.  LRAMVA Summary'!E$69:E$70)*(MONTH($E95)-1)/12)*$H95</f>
        <v>179.24620173960497</v>
      </c>
      <c r="K95" s="230">
        <f>(SUM('1.  LRAMVA Summary'!F$54:F$68)+SUM('1.  LRAMVA Summary'!F$69:F$70)*(MONTH($E95)-1)/12)*$H95</f>
        <v>-93.793276750940919</v>
      </c>
      <c r="L95" s="230">
        <f>(SUM('1.  LRAMVA Summary'!G$54:G$68)+SUM('1.  LRAMVA Summary'!G$69:G$70)*(MONTH($E95)-1)/12)*$H95</f>
        <v>-3.4087507719537018</v>
      </c>
      <c r="M95" s="230">
        <f>(SUM('1.  LRAMVA Summary'!H$54:H$68)+SUM('1.  LRAMVA Summary'!H$69:H$70)*(MONTH($E95)-1)/12)*$H95</f>
        <v>-13.778299883333332</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6"/>
        <v>281.1071898829469</v>
      </c>
    </row>
    <row r="96" spans="2:23" s="9" customFormat="1">
      <c r="B96" s="66"/>
      <c r="E96" s="214">
        <v>42552</v>
      </c>
      <c r="F96" s="214" t="s">
        <v>183</v>
      </c>
      <c r="G96" s="215" t="s">
        <v>68</v>
      </c>
      <c r="H96" s="229">
        <f>$C$37/12</f>
        <v>9.1666666666666665E-4</v>
      </c>
      <c r="I96" s="230">
        <f>(SUM('1.  LRAMVA Summary'!D$54:D$68)+SUM('1.  LRAMVA Summary'!D$69:D$70)*(MONTH($E96)-1)/12)*$H96</f>
        <v>212.8413155495698</v>
      </c>
      <c r="J96" s="230">
        <f>(SUM('1.  LRAMVA Summary'!E$54:E$68)+SUM('1.  LRAMVA Summary'!E$69:E$70)*(MONTH($E96)-1)/12)*$H96</f>
        <v>179.24620173960497</v>
      </c>
      <c r="K96" s="230">
        <f>(SUM('1.  LRAMVA Summary'!F$54:F$68)+SUM('1.  LRAMVA Summary'!F$69:F$70)*(MONTH($E96)-1)/12)*$H96</f>
        <v>-93.793276750940919</v>
      </c>
      <c r="L96" s="230">
        <f>(SUM('1.  LRAMVA Summary'!G$54:G$68)+SUM('1.  LRAMVA Summary'!G$69:G$70)*(MONTH($E96)-1)/12)*$H96</f>
        <v>-3.4087507719537018</v>
      </c>
      <c r="M96" s="230">
        <f>(SUM('1.  LRAMVA Summary'!H$54:H$68)+SUM('1.  LRAMVA Summary'!H$69:H$70)*(MONTH($E96)-1)/12)*$H96</f>
        <v>-13.778299883333332</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6"/>
        <v>281.1071898829469</v>
      </c>
    </row>
    <row r="97" spans="2:23" s="9" customFormat="1">
      <c r="B97" s="66"/>
      <c r="E97" s="214">
        <v>42583</v>
      </c>
      <c r="F97" s="214" t="s">
        <v>183</v>
      </c>
      <c r="G97" s="215" t="s">
        <v>68</v>
      </c>
      <c r="H97" s="229">
        <f t="shared" ref="H97:H98" si="38">$C$37/12</f>
        <v>9.1666666666666665E-4</v>
      </c>
      <c r="I97" s="230">
        <f>(SUM('1.  LRAMVA Summary'!D$54:D$68)+SUM('1.  LRAMVA Summary'!D$69:D$70)*(MONTH($E97)-1)/12)*$H97</f>
        <v>212.8413155495698</v>
      </c>
      <c r="J97" s="230">
        <f>(SUM('1.  LRAMVA Summary'!E$54:E$68)+SUM('1.  LRAMVA Summary'!E$69:E$70)*(MONTH($E97)-1)/12)*$H97</f>
        <v>179.24620173960497</v>
      </c>
      <c r="K97" s="230">
        <f>(SUM('1.  LRAMVA Summary'!F$54:F$68)+SUM('1.  LRAMVA Summary'!F$69:F$70)*(MONTH($E97)-1)/12)*$H97</f>
        <v>-93.793276750940919</v>
      </c>
      <c r="L97" s="230">
        <f>(SUM('1.  LRAMVA Summary'!G$54:G$68)+SUM('1.  LRAMVA Summary'!G$69:G$70)*(MONTH($E97)-1)/12)*$H97</f>
        <v>-3.4087507719537018</v>
      </c>
      <c r="M97" s="230">
        <f>(SUM('1.  LRAMVA Summary'!H$54:H$68)+SUM('1.  LRAMVA Summary'!H$69:H$70)*(MONTH($E97)-1)/12)*$H97</f>
        <v>-13.778299883333332</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6"/>
        <v>281.1071898829469</v>
      </c>
    </row>
    <row r="98" spans="2:23" s="9" customFormat="1">
      <c r="B98" s="66"/>
      <c r="E98" s="214">
        <v>42614</v>
      </c>
      <c r="F98" s="214" t="s">
        <v>183</v>
      </c>
      <c r="G98" s="215" t="s">
        <v>68</v>
      </c>
      <c r="H98" s="229">
        <f t="shared" si="38"/>
        <v>9.1666666666666665E-4</v>
      </c>
      <c r="I98" s="230">
        <f>(SUM('1.  LRAMVA Summary'!D$54:D$68)+SUM('1.  LRAMVA Summary'!D$69:D$70)*(MONTH($E98)-1)/12)*$H98</f>
        <v>212.8413155495698</v>
      </c>
      <c r="J98" s="230">
        <f>(SUM('1.  LRAMVA Summary'!E$54:E$68)+SUM('1.  LRAMVA Summary'!E$69:E$70)*(MONTH($E98)-1)/12)*$H98</f>
        <v>179.24620173960497</v>
      </c>
      <c r="K98" s="230">
        <f>(SUM('1.  LRAMVA Summary'!F$54:F$68)+SUM('1.  LRAMVA Summary'!F$69:F$70)*(MONTH($E98)-1)/12)*$H98</f>
        <v>-93.793276750940919</v>
      </c>
      <c r="L98" s="230">
        <f>(SUM('1.  LRAMVA Summary'!G$54:G$68)+SUM('1.  LRAMVA Summary'!G$69:G$70)*(MONTH($E98)-1)/12)*$H98</f>
        <v>-3.4087507719537018</v>
      </c>
      <c r="M98" s="230">
        <f>(SUM('1.  LRAMVA Summary'!H$54:H$68)+SUM('1.  LRAMVA Summary'!H$69:H$70)*(MONTH($E98)-1)/12)*$H98</f>
        <v>-13.778299883333332</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6"/>
        <v>281.1071898829469</v>
      </c>
    </row>
    <row r="99" spans="2:23" s="9" customFormat="1">
      <c r="B99" s="66"/>
      <c r="E99" s="214">
        <v>42644</v>
      </c>
      <c r="F99" s="214" t="s">
        <v>183</v>
      </c>
      <c r="G99" s="215" t="s">
        <v>69</v>
      </c>
      <c r="H99" s="210">
        <f>$C$38/12</f>
        <v>9.1666666666666665E-4</v>
      </c>
      <c r="I99" s="230">
        <f>(SUM('1.  LRAMVA Summary'!D$54:D$68)+SUM('1.  LRAMVA Summary'!D$69:D$70)*(MONTH($E99)-1)/12)*$H99</f>
        <v>212.8413155495698</v>
      </c>
      <c r="J99" s="230">
        <f>(SUM('1.  LRAMVA Summary'!E$54:E$68)+SUM('1.  LRAMVA Summary'!E$69:E$70)*(MONTH($E99)-1)/12)*$H99</f>
        <v>179.24620173960497</v>
      </c>
      <c r="K99" s="230">
        <f>(SUM('1.  LRAMVA Summary'!F$54:F$68)+SUM('1.  LRAMVA Summary'!F$69:F$70)*(MONTH($E99)-1)/12)*$H99</f>
        <v>-93.793276750940919</v>
      </c>
      <c r="L99" s="230">
        <f>(SUM('1.  LRAMVA Summary'!G$54:G$68)+SUM('1.  LRAMVA Summary'!G$69:G$70)*(MONTH($E99)-1)/12)*$H99</f>
        <v>-3.4087507719537018</v>
      </c>
      <c r="M99" s="230">
        <f>(SUM('1.  LRAMVA Summary'!H$54:H$68)+SUM('1.  LRAMVA Summary'!H$69:H$70)*(MONTH($E99)-1)/12)*$H99</f>
        <v>-13.778299883333332</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6"/>
        <v>281.1071898829469</v>
      </c>
    </row>
    <row r="100" spans="2:23" s="9" customFormat="1">
      <c r="B100" s="66"/>
      <c r="E100" s="214">
        <v>42675</v>
      </c>
      <c r="F100" s="214" t="s">
        <v>183</v>
      </c>
      <c r="G100" s="215" t="s">
        <v>69</v>
      </c>
      <c r="H100" s="210">
        <f t="shared" ref="H100:H101" si="39">$C$38/12</f>
        <v>9.1666666666666665E-4</v>
      </c>
      <c r="I100" s="230">
        <f>(SUM('1.  LRAMVA Summary'!D$54:D$68)+SUM('1.  LRAMVA Summary'!D$69:D$70)*(MONTH($E100)-1)/12)*$H100</f>
        <v>212.8413155495698</v>
      </c>
      <c r="J100" s="230">
        <f>(SUM('1.  LRAMVA Summary'!E$54:E$68)+SUM('1.  LRAMVA Summary'!E$69:E$70)*(MONTH($E100)-1)/12)*$H100</f>
        <v>179.24620173960497</v>
      </c>
      <c r="K100" s="230">
        <f>(SUM('1.  LRAMVA Summary'!F$54:F$68)+SUM('1.  LRAMVA Summary'!F$69:F$70)*(MONTH($E100)-1)/12)*$H100</f>
        <v>-93.793276750940919</v>
      </c>
      <c r="L100" s="230">
        <f>(SUM('1.  LRAMVA Summary'!G$54:G$68)+SUM('1.  LRAMVA Summary'!G$69:G$70)*(MONTH($E100)-1)/12)*$H100</f>
        <v>-3.4087507719537018</v>
      </c>
      <c r="M100" s="230">
        <f>(SUM('1.  LRAMVA Summary'!H$54:H$68)+SUM('1.  LRAMVA Summary'!H$69:H$70)*(MONTH($E100)-1)/12)*$H100</f>
        <v>-13.778299883333332</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6"/>
        <v>281.1071898829469</v>
      </c>
    </row>
    <row r="101" spans="2:23" s="9" customFormat="1">
      <c r="B101" s="66"/>
      <c r="E101" s="214">
        <v>42705</v>
      </c>
      <c r="F101" s="214" t="s">
        <v>183</v>
      </c>
      <c r="G101" s="215" t="s">
        <v>69</v>
      </c>
      <c r="H101" s="210">
        <f t="shared" si="39"/>
        <v>9.1666666666666665E-4</v>
      </c>
      <c r="I101" s="230">
        <f>(SUM('1.  LRAMVA Summary'!D$54:D$68)+SUM('1.  LRAMVA Summary'!D$69:D$70)*(MONTH($E101)-1)/12)*$H101</f>
        <v>212.8413155495698</v>
      </c>
      <c r="J101" s="230">
        <f>(SUM('1.  LRAMVA Summary'!E$54:E$68)+SUM('1.  LRAMVA Summary'!E$69:E$70)*(MONTH($E101)-1)/12)*$H101</f>
        <v>179.24620173960497</v>
      </c>
      <c r="K101" s="230">
        <f>(SUM('1.  LRAMVA Summary'!F$54:F$68)+SUM('1.  LRAMVA Summary'!F$69:F$70)*(MONTH($E101)-1)/12)*$H101</f>
        <v>-93.793276750940919</v>
      </c>
      <c r="L101" s="230">
        <f>(SUM('1.  LRAMVA Summary'!G$54:G$68)+SUM('1.  LRAMVA Summary'!G$69:G$70)*(MONTH($E101)-1)/12)*$H101</f>
        <v>-3.4087507719537018</v>
      </c>
      <c r="M101" s="230">
        <f>(SUM('1.  LRAMVA Summary'!H$54:H$68)+SUM('1.  LRAMVA Summary'!H$69:H$70)*(MONTH($E101)-1)/12)*$H101</f>
        <v>-13.778299883333332</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6"/>
        <v>281.1071898829469</v>
      </c>
    </row>
    <row r="102" spans="2:23" s="9" customFormat="1" ht="15" thickBot="1">
      <c r="B102" s="66"/>
      <c r="E102" s="216" t="s">
        <v>466</v>
      </c>
      <c r="F102" s="216"/>
      <c r="G102" s="217"/>
      <c r="H102" s="218"/>
      <c r="I102" s="219">
        <f>SUM(I89:I101)</f>
        <v>3742.6210418341416</v>
      </c>
      <c r="J102" s="219">
        <f>SUM(J89:J101)</f>
        <v>3151.8815064984633</v>
      </c>
      <c r="K102" s="219">
        <f t="shared" ref="K102:O102" si="40">SUM(K89:K101)</f>
        <v>-1649.2695050500683</v>
      </c>
      <c r="L102" s="219">
        <f t="shared" si="40"/>
        <v>-59.93978346046768</v>
      </c>
      <c r="M102" s="219">
        <f t="shared" si="40"/>
        <v>-242.27887772124984</v>
      </c>
      <c r="N102" s="219">
        <f t="shared" si="40"/>
        <v>0</v>
      </c>
      <c r="O102" s="219">
        <f t="shared" si="40"/>
        <v>0</v>
      </c>
      <c r="P102" s="219">
        <f t="shared" ref="P102:V102" si="41">SUM(P89:P101)</f>
        <v>0</v>
      </c>
      <c r="Q102" s="219">
        <f t="shared" si="41"/>
        <v>0</v>
      </c>
      <c r="R102" s="219">
        <f t="shared" si="41"/>
        <v>0</v>
      </c>
      <c r="S102" s="219">
        <f t="shared" si="41"/>
        <v>0</v>
      </c>
      <c r="T102" s="219">
        <f t="shared" si="41"/>
        <v>0</v>
      </c>
      <c r="U102" s="219">
        <f t="shared" si="41"/>
        <v>0</v>
      </c>
      <c r="V102" s="219">
        <f t="shared" si="41"/>
        <v>0</v>
      </c>
      <c r="W102" s="219">
        <f>SUM(W89:W101)</f>
        <v>4943.0143821008178</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3742.6210418341416</v>
      </c>
      <c r="J104" s="228">
        <f t="shared" ref="J104" si="42">J102+J103</f>
        <v>3151.8815064984633</v>
      </c>
      <c r="K104" s="228">
        <f t="shared" ref="K104" si="43">K102+K103</f>
        <v>-1649.2695050500683</v>
      </c>
      <c r="L104" s="228">
        <f t="shared" ref="L104" si="44">L102+L103</f>
        <v>-59.93978346046768</v>
      </c>
      <c r="M104" s="228">
        <f t="shared" ref="M104" si="45">M102+M103</f>
        <v>-242.27887772124984</v>
      </c>
      <c r="N104" s="228">
        <f t="shared" ref="N104" si="46">N102+N103</f>
        <v>0</v>
      </c>
      <c r="O104" s="228">
        <f t="shared" ref="O104:V104" si="47">O102+O103</f>
        <v>0</v>
      </c>
      <c r="P104" s="228">
        <f t="shared" si="47"/>
        <v>0</v>
      </c>
      <c r="Q104" s="228">
        <f t="shared" si="47"/>
        <v>0</v>
      </c>
      <c r="R104" s="228">
        <f t="shared" si="47"/>
        <v>0</v>
      </c>
      <c r="S104" s="228">
        <f t="shared" si="47"/>
        <v>0</v>
      </c>
      <c r="T104" s="228">
        <f t="shared" si="47"/>
        <v>0</v>
      </c>
      <c r="U104" s="228">
        <f t="shared" si="47"/>
        <v>0</v>
      </c>
      <c r="V104" s="228">
        <f t="shared" si="47"/>
        <v>0</v>
      </c>
      <c r="W104" s="228">
        <f t="shared" ref="W104" si="48">W102+W103</f>
        <v>4943.0143821008178</v>
      </c>
    </row>
    <row r="105" spans="2:23" s="9" customFormat="1">
      <c r="B105" s="66"/>
      <c r="E105" s="214">
        <v>42736</v>
      </c>
      <c r="F105" s="214" t="s">
        <v>184</v>
      </c>
      <c r="G105" s="215" t="s">
        <v>65</v>
      </c>
      <c r="H105" s="240">
        <f>$C$39/12</f>
        <v>9.1666666666666665E-4</v>
      </c>
      <c r="I105" s="230">
        <f>(SUM('1.  LRAMVA Summary'!D$54:D$71)+SUM('1.  LRAMVA Summary'!D$72:D$73)*(MONTH($E105)-1)/12)*$H105</f>
        <v>212.8413155495698</v>
      </c>
      <c r="J105" s="230">
        <f>(SUM('1.  LRAMVA Summary'!E$54:E$71)+SUM('1.  LRAMVA Summary'!E$72:E$73)*(MONTH($E105)-1)/12)*$H105</f>
        <v>179.24620173960497</v>
      </c>
      <c r="K105" s="230">
        <f>(SUM('1.  LRAMVA Summary'!F$54:F$71)+SUM('1.  LRAMVA Summary'!F$72:F$73)*(MONTH($E105)-1)/12)*$H105</f>
        <v>-93.793276750940919</v>
      </c>
      <c r="L105" s="230">
        <f>(SUM('1.  LRAMVA Summary'!G$54:G$71)+SUM('1.  LRAMVA Summary'!G$72:G$73)*(MONTH($E105)-1)/12)*$H105</f>
        <v>-3.4087507719537018</v>
      </c>
      <c r="M105" s="230">
        <f>(SUM('1.  LRAMVA Summary'!H$54:H$71)+SUM('1.  LRAMVA Summary'!H$72:H$73)*(MONTH($E105)-1)/12)*$H105</f>
        <v>-13.778299883333332</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281.1071898829469</v>
      </c>
    </row>
    <row r="106" spans="2:23" s="9" customFormat="1">
      <c r="B106" s="66"/>
      <c r="E106" s="214">
        <v>42767</v>
      </c>
      <c r="F106" s="214" t="s">
        <v>184</v>
      </c>
      <c r="G106" s="215" t="s">
        <v>65</v>
      </c>
      <c r="H106" s="240">
        <f t="shared" ref="H106:H107" si="49">$C$39/12</f>
        <v>9.1666666666666665E-4</v>
      </c>
      <c r="I106" s="230">
        <f>(SUM('1.  LRAMVA Summary'!D$54:D$71)+SUM('1.  LRAMVA Summary'!D$72:D$73)*(MONTH($E106)-1)/12)*$H106</f>
        <v>212.8413155495698</v>
      </c>
      <c r="J106" s="230">
        <f>(SUM('1.  LRAMVA Summary'!E$54:E$71)+SUM('1.  LRAMVA Summary'!E$72:E$73)*(MONTH($E106)-1)/12)*$H106</f>
        <v>179.24620173960497</v>
      </c>
      <c r="K106" s="230">
        <f>(SUM('1.  LRAMVA Summary'!F$54:F$71)+SUM('1.  LRAMVA Summary'!F$72:F$73)*(MONTH($E106)-1)/12)*$H106</f>
        <v>-93.793276750940919</v>
      </c>
      <c r="L106" s="230">
        <f>(SUM('1.  LRAMVA Summary'!G$54:G$71)+SUM('1.  LRAMVA Summary'!G$72:G$73)*(MONTH($E106)-1)/12)*$H106</f>
        <v>-3.4087507719537018</v>
      </c>
      <c r="M106" s="230">
        <f>(SUM('1.  LRAMVA Summary'!H$54:H$71)+SUM('1.  LRAMVA Summary'!H$72:H$73)*(MONTH($E106)-1)/12)*$H106</f>
        <v>-13.778299883333332</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50">SUM(I106:V106)</f>
        <v>281.1071898829469</v>
      </c>
    </row>
    <row r="107" spans="2:23" s="9" customFormat="1">
      <c r="B107" s="66"/>
      <c r="E107" s="214">
        <v>42795</v>
      </c>
      <c r="F107" s="214" t="s">
        <v>184</v>
      </c>
      <c r="G107" s="215" t="s">
        <v>65</v>
      </c>
      <c r="H107" s="240">
        <f t="shared" si="49"/>
        <v>9.1666666666666665E-4</v>
      </c>
      <c r="I107" s="230">
        <f>(SUM('1.  LRAMVA Summary'!D$54:D$71)+SUM('1.  LRAMVA Summary'!D$72:D$73)*(MONTH($E107)-1)/12)*$H107</f>
        <v>212.8413155495698</v>
      </c>
      <c r="J107" s="230">
        <f>(SUM('1.  LRAMVA Summary'!E$54:E$71)+SUM('1.  LRAMVA Summary'!E$72:E$73)*(MONTH($E107)-1)/12)*$H107</f>
        <v>179.24620173960497</v>
      </c>
      <c r="K107" s="230">
        <f>(SUM('1.  LRAMVA Summary'!F$54:F$71)+SUM('1.  LRAMVA Summary'!F$72:F$73)*(MONTH($E107)-1)/12)*$H107</f>
        <v>-93.793276750940919</v>
      </c>
      <c r="L107" s="230">
        <f>(SUM('1.  LRAMVA Summary'!G$54:G$71)+SUM('1.  LRAMVA Summary'!G$72:G$73)*(MONTH($E107)-1)/12)*$H107</f>
        <v>-3.4087507719537018</v>
      </c>
      <c r="M107" s="230">
        <f>(SUM('1.  LRAMVA Summary'!H$54:H$71)+SUM('1.  LRAMVA Summary'!H$72:H$73)*(MONTH($E107)-1)/12)*$H107</f>
        <v>-13.778299883333332</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50"/>
        <v>281.1071898829469</v>
      </c>
    </row>
    <row r="108" spans="2:23" s="8" customFormat="1">
      <c r="B108" s="239"/>
      <c r="E108" s="214">
        <v>42826</v>
      </c>
      <c r="F108" s="214" t="s">
        <v>184</v>
      </c>
      <c r="G108" s="215" t="s">
        <v>66</v>
      </c>
      <c r="H108" s="240">
        <f>$C$40/12</f>
        <v>9.1666666666666665E-4</v>
      </c>
      <c r="I108" s="230">
        <f>(SUM('1.  LRAMVA Summary'!D$54:D$71)+SUM('1.  LRAMVA Summary'!D$72:D$73)*(MONTH($E108)-1)/12)*$H108</f>
        <v>212.8413155495698</v>
      </c>
      <c r="J108" s="230">
        <f>(SUM('1.  LRAMVA Summary'!E$54:E$71)+SUM('1.  LRAMVA Summary'!E$72:E$73)*(MONTH($E108)-1)/12)*$H108</f>
        <v>179.24620173960497</v>
      </c>
      <c r="K108" s="230">
        <f>(SUM('1.  LRAMVA Summary'!F$54:F$71)+SUM('1.  LRAMVA Summary'!F$72:F$73)*(MONTH($E108)-1)/12)*$H108</f>
        <v>-93.793276750940919</v>
      </c>
      <c r="L108" s="230">
        <f>(SUM('1.  LRAMVA Summary'!G$54:G$71)+SUM('1.  LRAMVA Summary'!G$72:G$73)*(MONTH($E108)-1)/12)*$H108</f>
        <v>-3.4087507719537018</v>
      </c>
      <c r="M108" s="230">
        <f>(SUM('1.  LRAMVA Summary'!H$54:H$71)+SUM('1.  LRAMVA Summary'!H$72:H$73)*(MONTH($E108)-1)/12)*$H108</f>
        <v>-13.778299883333332</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50"/>
        <v>281.1071898829469</v>
      </c>
    </row>
    <row r="109" spans="2:23" s="9" customFormat="1">
      <c r="B109" s="66"/>
      <c r="E109" s="214">
        <v>42856</v>
      </c>
      <c r="F109" s="214" t="s">
        <v>184</v>
      </c>
      <c r="G109" s="215" t="s">
        <v>66</v>
      </c>
      <c r="H109" s="240">
        <f t="shared" ref="H109:H110" si="51">$C$40/12</f>
        <v>9.1666666666666665E-4</v>
      </c>
      <c r="I109" s="230">
        <f>(SUM('1.  LRAMVA Summary'!D$54:D$71)+SUM('1.  LRAMVA Summary'!D$72:D$73)*(MONTH($E109)-1)/12)*$H109</f>
        <v>212.8413155495698</v>
      </c>
      <c r="J109" s="230">
        <f>(SUM('1.  LRAMVA Summary'!E$54:E$71)+SUM('1.  LRAMVA Summary'!E$72:E$73)*(MONTH($E109)-1)/12)*$H109</f>
        <v>179.24620173960497</v>
      </c>
      <c r="K109" s="230">
        <f>(SUM('1.  LRAMVA Summary'!F$54:F$71)+SUM('1.  LRAMVA Summary'!F$72:F$73)*(MONTH($E109)-1)/12)*$H109</f>
        <v>-93.793276750940919</v>
      </c>
      <c r="L109" s="230">
        <f>(SUM('1.  LRAMVA Summary'!G$54:G$71)+SUM('1.  LRAMVA Summary'!G$72:G$73)*(MONTH($E109)-1)/12)*$H109</f>
        <v>-3.4087507719537018</v>
      </c>
      <c r="M109" s="230">
        <f>(SUM('1.  LRAMVA Summary'!H$54:H$71)+SUM('1.  LRAMVA Summary'!H$72:H$73)*(MONTH($E109)-1)/12)*$H109</f>
        <v>-13.778299883333332</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50"/>
        <v>281.1071898829469</v>
      </c>
    </row>
    <row r="110" spans="2:23" s="238" customFormat="1">
      <c r="B110" s="237"/>
      <c r="E110" s="214">
        <v>42887</v>
      </c>
      <c r="F110" s="214" t="s">
        <v>184</v>
      </c>
      <c r="G110" s="215" t="s">
        <v>66</v>
      </c>
      <c r="H110" s="240">
        <f t="shared" si="51"/>
        <v>9.1666666666666665E-4</v>
      </c>
      <c r="I110" s="230">
        <f>(SUM('1.  LRAMVA Summary'!D$54:D$71)+SUM('1.  LRAMVA Summary'!D$72:D$73)*(MONTH($E110)-1)/12)*$H110</f>
        <v>212.8413155495698</v>
      </c>
      <c r="J110" s="230">
        <f>(SUM('1.  LRAMVA Summary'!E$54:E$71)+SUM('1.  LRAMVA Summary'!E$72:E$73)*(MONTH($E110)-1)/12)*$H110</f>
        <v>179.24620173960497</v>
      </c>
      <c r="K110" s="230">
        <f>(SUM('1.  LRAMVA Summary'!F$54:F$71)+SUM('1.  LRAMVA Summary'!F$72:F$73)*(MONTH($E110)-1)/12)*$H110</f>
        <v>-93.793276750940919</v>
      </c>
      <c r="L110" s="230">
        <f>(SUM('1.  LRAMVA Summary'!G$54:G$71)+SUM('1.  LRAMVA Summary'!G$72:G$73)*(MONTH($E110)-1)/12)*$H110</f>
        <v>-3.4087507719537018</v>
      </c>
      <c r="M110" s="230">
        <f>(SUM('1.  LRAMVA Summary'!H$54:H$71)+SUM('1.  LRAMVA Summary'!H$72:H$73)*(MONTH($E110)-1)/12)*$H110</f>
        <v>-13.778299883333332</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50"/>
        <v>281.1071898829469</v>
      </c>
    </row>
    <row r="111" spans="2:23" s="9" customFormat="1">
      <c r="B111" s="66"/>
      <c r="E111" s="214">
        <v>42917</v>
      </c>
      <c r="F111" s="214" t="s">
        <v>184</v>
      </c>
      <c r="G111" s="215" t="s">
        <v>68</v>
      </c>
      <c r="H111" s="240">
        <f>$C$41/12</f>
        <v>9.1666666666666665E-4</v>
      </c>
      <c r="I111" s="230">
        <f>(SUM('1.  LRAMVA Summary'!D$54:D$71)+SUM('1.  LRAMVA Summary'!D$72:D$73)*(MONTH($E111)-1)/12)*$H111</f>
        <v>212.8413155495698</v>
      </c>
      <c r="J111" s="230">
        <f>(SUM('1.  LRAMVA Summary'!E$54:E$71)+SUM('1.  LRAMVA Summary'!E$72:E$73)*(MONTH($E111)-1)/12)*$H111</f>
        <v>179.24620173960497</v>
      </c>
      <c r="K111" s="230">
        <f>(SUM('1.  LRAMVA Summary'!F$54:F$71)+SUM('1.  LRAMVA Summary'!F$72:F$73)*(MONTH($E111)-1)/12)*$H111</f>
        <v>-93.793276750940919</v>
      </c>
      <c r="L111" s="230">
        <f>(SUM('1.  LRAMVA Summary'!G$54:G$71)+SUM('1.  LRAMVA Summary'!G$72:G$73)*(MONTH($E111)-1)/12)*$H111</f>
        <v>-3.4087507719537018</v>
      </c>
      <c r="M111" s="230">
        <f>(SUM('1.  LRAMVA Summary'!H$54:H$71)+SUM('1.  LRAMVA Summary'!H$72:H$73)*(MONTH($E111)-1)/12)*$H111</f>
        <v>-13.778299883333332</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50"/>
        <v>281.1071898829469</v>
      </c>
    </row>
    <row r="112" spans="2:23" s="9" customFormat="1">
      <c r="B112" s="66"/>
      <c r="E112" s="214">
        <v>42948</v>
      </c>
      <c r="F112" s="214" t="s">
        <v>184</v>
      </c>
      <c r="G112" s="215" t="s">
        <v>68</v>
      </c>
      <c r="H112" s="240">
        <f t="shared" ref="H112:H113" si="52">$C$41/12</f>
        <v>9.1666666666666665E-4</v>
      </c>
      <c r="I112" s="230">
        <f>(SUM('1.  LRAMVA Summary'!D$54:D$71)+SUM('1.  LRAMVA Summary'!D$72:D$73)*(MONTH($E112)-1)/12)*$H112</f>
        <v>212.8413155495698</v>
      </c>
      <c r="J112" s="230">
        <f>(SUM('1.  LRAMVA Summary'!E$54:E$71)+SUM('1.  LRAMVA Summary'!E$72:E$73)*(MONTH($E112)-1)/12)*$H112</f>
        <v>179.24620173960497</v>
      </c>
      <c r="K112" s="230">
        <f>(SUM('1.  LRAMVA Summary'!F$54:F$71)+SUM('1.  LRAMVA Summary'!F$72:F$73)*(MONTH($E112)-1)/12)*$H112</f>
        <v>-93.793276750940919</v>
      </c>
      <c r="L112" s="230">
        <f>(SUM('1.  LRAMVA Summary'!G$54:G$71)+SUM('1.  LRAMVA Summary'!G$72:G$73)*(MONTH($E112)-1)/12)*$H112</f>
        <v>-3.4087507719537018</v>
      </c>
      <c r="M112" s="230">
        <f>(SUM('1.  LRAMVA Summary'!H$54:H$71)+SUM('1.  LRAMVA Summary'!H$72:H$73)*(MONTH($E112)-1)/12)*$H112</f>
        <v>-13.778299883333332</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50"/>
        <v>281.1071898829469</v>
      </c>
    </row>
    <row r="113" spans="2:23" s="9" customFormat="1">
      <c r="B113" s="66"/>
      <c r="E113" s="214">
        <v>42979</v>
      </c>
      <c r="F113" s="214" t="s">
        <v>184</v>
      </c>
      <c r="G113" s="215" t="s">
        <v>68</v>
      </c>
      <c r="H113" s="240">
        <f t="shared" si="52"/>
        <v>9.1666666666666665E-4</v>
      </c>
      <c r="I113" s="230">
        <f>(SUM('1.  LRAMVA Summary'!D$54:D$71)+SUM('1.  LRAMVA Summary'!D$72:D$73)*(MONTH($E113)-1)/12)*$H113</f>
        <v>212.8413155495698</v>
      </c>
      <c r="J113" s="230">
        <f>(SUM('1.  LRAMVA Summary'!E$54:E$71)+SUM('1.  LRAMVA Summary'!E$72:E$73)*(MONTH($E113)-1)/12)*$H113</f>
        <v>179.24620173960497</v>
      </c>
      <c r="K113" s="230">
        <f>(SUM('1.  LRAMVA Summary'!F$54:F$71)+SUM('1.  LRAMVA Summary'!F$72:F$73)*(MONTH($E113)-1)/12)*$H113</f>
        <v>-93.793276750940919</v>
      </c>
      <c r="L113" s="230">
        <f>(SUM('1.  LRAMVA Summary'!G$54:G$71)+SUM('1.  LRAMVA Summary'!G$72:G$73)*(MONTH($E113)-1)/12)*$H113</f>
        <v>-3.4087507719537018</v>
      </c>
      <c r="M113" s="230">
        <f>(SUM('1.  LRAMVA Summary'!H$54:H$71)+SUM('1.  LRAMVA Summary'!H$72:H$73)*(MONTH($E113)-1)/12)*$H113</f>
        <v>-13.778299883333332</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50"/>
        <v>281.1071898829469</v>
      </c>
    </row>
    <row r="114" spans="2:23" s="9" customFormat="1">
      <c r="B114" s="66"/>
      <c r="E114" s="214">
        <v>43009</v>
      </c>
      <c r="F114" s="214" t="s">
        <v>184</v>
      </c>
      <c r="G114" s="215" t="s">
        <v>69</v>
      </c>
      <c r="H114" s="240">
        <f>$C$42/12</f>
        <v>1.25E-3</v>
      </c>
      <c r="I114" s="230">
        <f>(SUM('1.  LRAMVA Summary'!D$54:D$71)+SUM('1.  LRAMVA Summary'!D$72:D$73)*(MONTH($E114)-1)/12)*$H114</f>
        <v>290.23815756759518</v>
      </c>
      <c r="J114" s="230">
        <f>(SUM('1.  LRAMVA Summary'!E$54:E$71)+SUM('1.  LRAMVA Summary'!E$72:E$73)*(MONTH($E114)-1)/12)*$H114</f>
        <v>244.42663873582498</v>
      </c>
      <c r="K114" s="230">
        <f>(SUM('1.  LRAMVA Summary'!F$54:F$71)+SUM('1.  LRAMVA Summary'!F$72:F$73)*(MONTH($E114)-1)/12)*$H114</f>
        <v>-127.89992284219217</v>
      </c>
      <c r="L114" s="230">
        <f>(SUM('1.  LRAMVA Summary'!G$54:G$71)+SUM('1.  LRAMVA Summary'!G$72:G$73)*(MONTH($E114)-1)/12)*$H114</f>
        <v>-4.6482965072095936</v>
      </c>
      <c r="M114" s="230">
        <f>(SUM('1.  LRAMVA Summary'!H$54:H$71)+SUM('1.  LRAMVA Summary'!H$72:H$73)*(MONTH($E114)-1)/12)*$H114</f>
        <v>-18.788590749999997</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50"/>
        <v>383.32798620401843</v>
      </c>
    </row>
    <row r="115" spans="2:23" s="9" customFormat="1">
      <c r="B115" s="66"/>
      <c r="E115" s="214">
        <v>43040</v>
      </c>
      <c r="F115" s="214" t="s">
        <v>184</v>
      </c>
      <c r="G115" s="215" t="s">
        <v>69</v>
      </c>
      <c r="H115" s="240">
        <f t="shared" ref="H115:H116" si="53">$C$42/12</f>
        <v>1.25E-3</v>
      </c>
      <c r="I115" s="230">
        <f>(SUM('1.  LRAMVA Summary'!D$54:D$71)+SUM('1.  LRAMVA Summary'!D$72:D$73)*(MONTH($E115)-1)/12)*$H115</f>
        <v>290.23815756759518</v>
      </c>
      <c r="J115" s="230">
        <f>(SUM('1.  LRAMVA Summary'!E$54:E$71)+SUM('1.  LRAMVA Summary'!E$72:E$73)*(MONTH($E115)-1)/12)*$H115</f>
        <v>244.42663873582498</v>
      </c>
      <c r="K115" s="230">
        <f>(SUM('1.  LRAMVA Summary'!F$54:F$71)+SUM('1.  LRAMVA Summary'!F$72:F$73)*(MONTH($E115)-1)/12)*$H115</f>
        <v>-127.89992284219217</v>
      </c>
      <c r="L115" s="230">
        <f>(SUM('1.  LRAMVA Summary'!G$54:G$71)+SUM('1.  LRAMVA Summary'!G$72:G$73)*(MONTH($E115)-1)/12)*$H115</f>
        <v>-4.6482965072095936</v>
      </c>
      <c r="M115" s="230">
        <f>(SUM('1.  LRAMVA Summary'!H$54:H$71)+SUM('1.  LRAMVA Summary'!H$72:H$73)*(MONTH($E115)-1)/12)*$H115</f>
        <v>-18.788590749999997</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50"/>
        <v>383.32798620401843</v>
      </c>
    </row>
    <row r="116" spans="2:23" s="9" customFormat="1">
      <c r="B116" s="66"/>
      <c r="E116" s="214">
        <v>43070</v>
      </c>
      <c r="F116" s="214" t="s">
        <v>184</v>
      </c>
      <c r="G116" s="215" t="s">
        <v>69</v>
      </c>
      <c r="H116" s="240">
        <f t="shared" si="53"/>
        <v>1.25E-3</v>
      </c>
      <c r="I116" s="230">
        <f>(SUM('1.  LRAMVA Summary'!D$54:D$71)+SUM('1.  LRAMVA Summary'!D$72:D$73)*(MONTH($E116)-1)/12)*$H116</f>
        <v>290.23815756759518</v>
      </c>
      <c r="J116" s="230">
        <f>(SUM('1.  LRAMVA Summary'!E$54:E$71)+SUM('1.  LRAMVA Summary'!E$72:E$73)*(MONTH($E116)-1)/12)*$H116</f>
        <v>244.42663873582498</v>
      </c>
      <c r="K116" s="230">
        <f>(SUM('1.  LRAMVA Summary'!F$54:F$71)+SUM('1.  LRAMVA Summary'!F$72:F$73)*(MONTH($E116)-1)/12)*$H116</f>
        <v>-127.89992284219217</v>
      </c>
      <c r="L116" s="230">
        <f>(SUM('1.  LRAMVA Summary'!G$54:G$71)+SUM('1.  LRAMVA Summary'!G$72:G$73)*(MONTH($E116)-1)/12)*$H116</f>
        <v>-4.6482965072095936</v>
      </c>
      <c r="M116" s="230">
        <f>(SUM('1.  LRAMVA Summary'!H$54:H$71)+SUM('1.  LRAMVA Summary'!H$72:H$73)*(MONTH($E116)-1)/12)*$H116</f>
        <v>-18.788590749999997</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50"/>
        <v>383.32798620401843</v>
      </c>
    </row>
    <row r="117" spans="2:23" s="9" customFormat="1" ht="15" thickBot="1">
      <c r="B117" s="66"/>
      <c r="E117" s="216" t="s">
        <v>467</v>
      </c>
      <c r="F117" s="216"/>
      <c r="G117" s="217"/>
      <c r="H117" s="218"/>
      <c r="I117" s="219">
        <f>SUM(I104:I116)</f>
        <v>6528.907354483058</v>
      </c>
      <c r="J117" s="219">
        <f>SUM(J104:J116)</f>
        <v>5498.3772383623818</v>
      </c>
      <c r="K117" s="219">
        <f t="shared" ref="K117:O117" si="54">SUM(K104:K116)</f>
        <v>-2877.1087643351138</v>
      </c>
      <c r="L117" s="219">
        <f t="shared" si="54"/>
        <v>-104.5634299296798</v>
      </c>
      <c r="M117" s="219">
        <f t="shared" si="54"/>
        <v>-422.64934892124973</v>
      </c>
      <c r="N117" s="219">
        <f t="shared" si="54"/>
        <v>0</v>
      </c>
      <c r="O117" s="219">
        <f t="shared" si="54"/>
        <v>0</v>
      </c>
      <c r="P117" s="219">
        <f t="shared" ref="P117:V117" si="55">SUM(P104:P116)</f>
        <v>0</v>
      </c>
      <c r="Q117" s="219">
        <f t="shared" si="55"/>
        <v>0</v>
      </c>
      <c r="R117" s="219">
        <f t="shared" si="55"/>
        <v>0</v>
      </c>
      <c r="S117" s="219">
        <f t="shared" si="55"/>
        <v>0</v>
      </c>
      <c r="T117" s="219">
        <f t="shared" si="55"/>
        <v>0</v>
      </c>
      <c r="U117" s="219">
        <f t="shared" si="55"/>
        <v>0</v>
      </c>
      <c r="V117" s="219">
        <f t="shared" si="55"/>
        <v>0</v>
      </c>
      <c r="W117" s="219">
        <f>SUM(W104:W116)</f>
        <v>8622.9630496593945</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6528.907354483058</v>
      </c>
      <c r="J119" s="228">
        <f t="shared" ref="J119" si="56">J117+J118</f>
        <v>5498.3772383623818</v>
      </c>
      <c r="K119" s="228">
        <f t="shared" ref="K119" si="57">K117+K118</f>
        <v>-2877.1087643351138</v>
      </c>
      <c r="L119" s="228">
        <f t="shared" ref="L119" si="58">L117+L118</f>
        <v>-104.5634299296798</v>
      </c>
      <c r="M119" s="228">
        <f t="shared" ref="M119" si="59">M117+M118</f>
        <v>-422.64934892124973</v>
      </c>
      <c r="N119" s="228">
        <f t="shared" ref="N119" si="60">N117+N118</f>
        <v>0</v>
      </c>
      <c r="O119" s="228">
        <f t="shared" ref="O119:V119" si="61">O117+O118</f>
        <v>0</v>
      </c>
      <c r="P119" s="228">
        <f t="shared" si="61"/>
        <v>0</v>
      </c>
      <c r="Q119" s="228">
        <f t="shared" si="61"/>
        <v>0</v>
      </c>
      <c r="R119" s="228">
        <f t="shared" si="61"/>
        <v>0</v>
      </c>
      <c r="S119" s="228">
        <f t="shared" si="61"/>
        <v>0</v>
      </c>
      <c r="T119" s="228">
        <f t="shared" si="61"/>
        <v>0</v>
      </c>
      <c r="U119" s="228">
        <f t="shared" si="61"/>
        <v>0</v>
      </c>
      <c r="V119" s="228">
        <f t="shared" si="61"/>
        <v>0</v>
      </c>
      <c r="W119" s="228">
        <f t="shared" ref="W119" si="62">W117+W118</f>
        <v>8622.9630496593945</v>
      </c>
    </row>
    <row r="120" spans="2:23" s="9" customFormat="1">
      <c r="B120" s="66"/>
      <c r="E120" s="214">
        <v>43101</v>
      </c>
      <c r="F120" s="214" t="s">
        <v>185</v>
      </c>
      <c r="G120" s="215" t="s">
        <v>65</v>
      </c>
      <c r="H120" s="240">
        <f>$C$43/12</f>
        <v>1.25E-3</v>
      </c>
      <c r="I120" s="230">
        <f>(SUM('1.  LRAMVA Summary'!D$54:D$74)+SUM('1.  LRAMVA Summary'!D$75:D$76)*(MONTH($E120)-1)/12)*$H120</f>
        <v>290.23815756759518</v>
      </c>
      <c r="J120" s="230">
        <f>(SUM('1.  LRAMVA Summary'!E$54:E$74)+SUM('1.  LRAMVA Summary'!E$75:E$76)*(MONTH($E120)-1)/12)*$H120</f>
        <v>244.42663873582498</v>
      </c>
      <c r="K120" s="230">
        <f>(SUM('1.  LRAMVA Summary'!F$54:F$74)+SUM('1.  LRAMVA Summary'!F$75:F$76)*(MONTH($E120)-1)/12)*$H120</f>
        <v>-127.89992284219217</v>
      </c>
      <c r="L120" s="230">
        <f>(SUM('1.  LRAMVA Summary'!G$54:G$74)+SUM('1.  LRAMVA Summary'!G$75:G$76)*(MONTH($E120)-1)/12)*$H120</f>
        <v>-4.6482965072095936</v>
      </c>
      <c r="M120" s="230">
        <f>(SUM('1.  LRAMVA Summary'!H$54:H$74)+SUM('1.  LRAMVA Summary'!H$75:H$76)*(MONTH($E120)-1)/12)*$H120</f>
        <v>-18.788590749999997</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383.32798620401843</v>
      </c>
    </row>
    <row r="121" spans="2:23" s="9" customFormat="1">
      <c r="B121" s="66"/>
      <c r="E121" s="214">
        <v>43132</v>
      </c>
      <c r="F121" s="214" t="s">
        <v>185</v>
      </c>
      <c r="G121" s="215" t="s">
        <v>65</v>
      </c>
      <c r="H121" s="240">
        <f t="shared" ref="H121:H122" si="63">$C$43/12</f>
        <v>1.25E-3</v>
      </c>
      <c r="I121" s="230">
        <f>(SUM('1.  LRAMVA Summary'!D$54:D$74)+SUM('1.  LRAMVA Summary'!D$75:D$76)*(MONTH($E121)-1)/12)*$H121</f>
        <v>290.23815756759518</v>
      </c>
      <c r="J121" s="230">
        <f>(SUM('1.  LRAMVA Summary'!E$54:E$74)+SUM('1.  LRAMVA Summary'!E$75:E$76)*(MONTH($E121)-1)/12)*$H121</f>
        <v>244.42663873582498</v>
      </c>
      <c r="K121" s="230">
        <f>(SUM('1.  LRAMVA Summary'!F$54:F$74)+SUM('1.  LRAMVA Summary'!F$75:F$76)*(MONTH($E121)-1)/12)*$H121</f>
        <v>-127.89992284219217</v>
      </c>
      <c r="L121" s="230">
        <f>(SUM('1.  LRAMVA Summary'!G$54:G$74)+SUM('1.  LRAMVA Summary'!G$75:G$76)*(MONTH($E121)-1)/12)*$H121</f>
        <v>-4.6482965072095936</v>
      </c>
      <c r="M121" s="230">
        <f>(SUM('1.  LRAMVA Summary'!H$54:H$74)+SUM('1.  LRAMVA Summary'!H$75:H$76)*(MONTH($E121)-1)/12)*$H121</f>
        <v>-18.788590749999997</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4">SUM(I121:V121)</f>
        <v>383.32798620401843</v>
      </c>
    </row>
    <row r="122" spans="2:23" s="9" customFormat="1">
      <c r="B122" s="66"/>
      <c r="E122" s="214">
        <v>43160</v>
      </c>
      <c r="F122" s="214" t="s">
        <v>185</v>
      </c>
      <c r="G122" s="215" t="s">
        <v>65</v>
      </c>
      <c r="H122" s="240">
        <f t="shared" si="63"/>
        <v>1.25E-3</v>
      </c>
      <c r="I122" s="230">
        <f>(SUM('1.  LRAMVA Summary'!D$54:D$74)+SUM('1.  LRAMVA Summary'!D$75:D$76)*(MONTH($E122)-1)/12)*$H122</f>
        <v>290.23815756759518</v>
      </c>
      <c r="J122" s="230">
        <f>(SUM('1.  LRAMVA Summary'!E$54:E$74)+SUM('1.  LRAMVA Summary'!E$75:E$76)*(MONTH($E122)-1)/12)*$H122</f>
        <v>244.42663873582498</v>
      </c>
      <c r="K122" s="230">
        <f>(SUM('1.  LRAMVA Summary'!F$54:F$74)+SUM('1.  LRAMVA Summary'!F$75:F$76)*(MONTH($E122)-1)/12)*$H122</f>
        <v>-127.89992284219217</v>
      </c>
      <c r="L122" s="230">
        <f>(SUM('1.  LRAMVA Summary'!G$54:G$74)+SUM('1.  LRAMVA Summary'!G$75:G$76)*(MONTH($E122)-1)/12)*$H122</f>
        <v>-4.6482965072095936</v>
      </c>
      <c r="M122" s="230">
        <f>(SUM('1.  LRAMVA Summary'!H$54:H$74)+SUM('1.  LRAMVA Summary'!H$75:H$76)*(MONTH($E122)-1)/12)*$H122</f>
        <v>-18.788590749999997</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4"/>
        <v>383.32798620401843</v>
      </c>
    </row>
    <row r="123" spans="2:23" s="8" customFormat="1">
      <c r="B123" s="239"/>
      <c r="E123" s="214">
        <v>43191</v>
      </c>
      <c r="F123" s="214" t="s">
        <v>185</v>
      </c>
      <c r="G123" s="215" t="s">
        <v>66</v>
      </c>
      <c r="H123" s="240">
        <f>$C$44/12</f>
        <v>1.575E-3</v>
      </c>
      <c r="I123" s="230">
        <f>(SUM('1.  LRAMVA Summary'!D$54:D$74)+SUM('1.  LRAMVA Summary'!D$75:D$76)*(MONTH($E123)-1)/12)*$H123</f>
        <v>365.70007853516995</v>
      </c>
      <c r="J123" s="230">
        <f>(SUM('1.  LRAMVA Summary'!E$54:E$74)+SUM('1.  LRAMVA Summary'!E$75:E$76)*(MONTH($E123)-1)/12)*$H123</f>
        <v>307.97756480713946</v>
      </c>
      <c r="K123" s="230">
        <f>(SUM('1.  LRAMVA Summary'!F$54:F$74)+SUM('1.  LRAMVA Summary'!F$75:F$76)*(MONTH($E123)-1)/12)*$H123</f>
        <v>-161.15390278116215</v>
      </c>
      <c r="L123" s="230">
        <f>(SUM('1.  LRAMVA Summary'!G$54:G$74)+SUM('1.  LRAMVA Summary'!G$75:G$76)*(MONTH($E123)-1)/12)*$H123</f>
        <v>-5.8568535990840882</v>
      </c>
      <c r="M123" s="230">
        <f>(SUM('1.  LRAMVA Summary'!H$54:H$74)+SUM('1.  LRAMVA Summary'!H$75:H$76)*(MONTH($E123)-1)/12)*$H123</f>
        <v>-23.673624344999997</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4"/>
        <v>482.99326261706318</v>
      </c>
    </row>
    <row r="124" spans="2:23" s="9" customFormat="1">
      <c r="B124" s="66"/>
      <c r="E124" s="214">
        <v>43221</v>
      </c>
      <c r="F124" s="214" t="s">
        <v>185</v>
      </c>
      <c r="G124" s="215" t="s">
        <v>66</v>
      </c>
      <c r="H124" s="240">
        <f t="shared" ref="H124:H125" si="65">$C$44/12</f>
        <v>1.575E-3</v>
      </c>
      <c r="I124" s="230">
        <f>(SUM('1.  LRAMVA Summary'!D$54:D$74)+SUM('1.  LRAMVA Summary'!D$75:D$76)*(MONTH($E124)-1)/12)*$H124</f>
        <v>365.70007853516995</v>
      </c>
      <c r="J124" s="230">
        <f>(SUM('1.  LRAMVA Summary'!E$54:E$74)+SUM('1.  LRAMVA Summary'!E$75:E$76)*(MONTH($E124)-1)/12)*$H124</f>
        <v>307.97756480713946</v>
      </c>
      <c r="K124" s="230">
        <f>(SUM('1.  LRAMVA Summary'!F$54:F$74)+SUM('1.  LRAMVA Summary'!F$75:F$76)*(MONTH($E124)-1)/12)*$H124</f>
        <v>-161.15390278116215</v>
      </c>
      <c r="L124" s="230">
        <f>(SUM('1.  LRAMVA Summary'!G$54:G$74)+SUM('1.  LRAMVA Summary'!G$75:G$76)*(MONTH($E124)-1)/12)*$H124</f>
        <v>-5.8568535990840882</v>
      </c>
      <c r="M124" s="230">
        <f>(SUM('1.  LRAMVA Summary'!H$54:H$74)+SUM('1.  LRAMVA Summary'!H$75:H$76)*(MONTH($E124)-1)/12)*$H124</f>
        <v>-23.673624344999997</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4"/>
        <v>482.99326261706318</v>
      </c>
    </row>
    <row r="125" spans="2:23" s="238" customFormat="1">
      <c r="B125" s="237"/>
      <c r="E125" s="214">
        <v>43252</v>
      </c>
      <c r="F125" s="214" t="s">
        <v>185</v>
      </c>
      <c r="G125" s="215" t="s">
        <v>66</v>
      </c>
      <c r="H125" s="240">
        <f t="shared" si="65"/>
        <v>1.575E-3</v>
      </c>
      <c r="I125" s="230">
        <f>(SUM('1.  LRAMVA Summary'!D$54:D$74)+SUM('1.  LRAMVA Summary'!D$75:D$76)*(MONTH($E125)-1)/12)*$H125</f>
        <v>365.70007853516995</v>
      </c>
      <c r="J125" s="230">
        <f>(SUM('1.  LRAMVA Summary'!E$54:E$74)+SUM('1.  LRAMVA Summary'!E$75:E$76)*(MONTH($E125)-1)/12)*$H125</f>
        <v>307.97756480713946</v>
      </c>
      <c r="K125" s="230">
        <f>(SUM('1.  LRAMVA Summary'!F$54:F$74)+SUM('1.  LRAMVA Summary'!F$75:F$76)*(MONTH($E125)-1)/12)*$H125</f>
        <v>-161.15390278116215</v>
      </c>
      <c r="L125" s="230">
        <f>(SUM('1.  LRAMVA Summary'!G$54:G$74)+SUM('1.  LRAMVA Summary'!G$75:G$76)*(MONTH($E125)-1)/12)*$H125</f>
        <v>-5.8568535990840882</v>
      </c>
      <c r="M125" s="230">
        <f>(SUM('1.  LRAMVA Summary'!H$54:H$74)+SUM('1.  LRAMVA Summary'!H$75:H$76)*(MONTH($E125)-1)/12)*$H125</f>
        <v>-23.673624344999997</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4"/>
        <v>482.99326261706318</v>
      </c>
    </row>
    <row r="126" spans="2:23" s="9" customFormat="1">
      <c r="B126" s="66"/>
      <c r="E126" s="214">
        <v>43282</v>
      </c>
      <c r="F126" s="214" t="s">
        <v>185</v>
      </c>
      <c r="G126" s="215" t="s">
        <v>68</v>
      </c>
      <c r="H126" s="240">
        <f>$C$45/12</f>
        <v>1.575E-3</v>
      </c>
      <c r="I126" s="230">
        <f>(SUM('1.  LRAMVA Summary'!D$54:D$74)+SUM('1.  LRAMVA Summary'!D$75:D$76)*(MONTH($E126)-1)/12)*$H126</f>
        <v>365.70007853516995</v>
      </c>
      <c r="J126" s="230">
        <f>(SUM('1.  LRAMVA Summary'!E$54:E$74)+SUM('1.  LRAMVA Summary'!E$75:E$76)*(MONTH($E126)-1)/12)*$H126</f>
        <v>307.97756480713946</v>
      </c>
      <c r="K126" s="230">
        <f>(SUM('1.  LRAMVA Summary'!F$54:F$74)+SUM('1.  LRAMVA Summary'!F$75:F$76)*(MONTH($E126)-1)/12)*$H126</f>
        <v>-161.15390278116215</v>
      </c>
      <c r="L126" s="230">
        <f>(SUM('1.  LRAMVA Summary'!G$54:G$74)+SUM('1.  LRAMVA Summary'!G$75:G$76)*(MONTH($E126)-1)/12)*$H126</f>
        <v>-5.8568535990840882</v>
      </c>
      <c r="M126" s="230">
        <f>(SUM('1.  LRAMVA Summary'!H$54:H$74)+SUM('1.  LRAMVA Summary'!H$75:H$76)*(MONTH($E126)-1)/12)*$H126</f>
        <v>-23.673624344999997</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4"/>
        <v>482.99326261706318</v>
      </c>
    </row>
    <row r="127" spans="2:23" s="9" customFormat="1">
      <c r="B127" s="66"/>
      <c r="E127" s="214">
        <v>43313</v>
      </c>
      <c r="F127" s="214" t="s">
        <v>185</v>
      </c>
      <c r="G127" s="215" t="s">
        <v>68</v>
      </c>
      <c r="H127" s="240">
        <f t="shared" ref="H127:H128" si="66">$C$45/12</f>
        <v>1.575E-3</v>
      </c>
      <c r="I127" s="230">
        <f>(SUM('1.  LRAMVA Summary'!D$54:D$74)+SUM('1.  LRAMVA Summary'!D$75:D$76)*(MONTH($E127)-1)/12)*$H127</f>
        <v>365.70007853516995</v>
      </c>
      <c r="J127" s="230">
        <f>(SUM('1.  LRAMVA Summary'!E$54:E$74)+SUM('1.  LRAMVA Summary'!E$75:E$76)*(MONTH($E127)-1)/12)*$H127</f>
        <v>307.97756480713946</v>
      </c>
      <c r="K127" s="230">
        <f>(SUM('1.  LRAMVA Summary'!F$54:F$74)+SUM('1.  LRAMVA Summary'!F$75:F$76)*(MONTH($E127)-1)/12)*$H127</f>
        <v>-161.15390278116215</v>
      </c>
      <c r="L127" s="230">
        <f>(SUM('1.  LRAMVA Summary'!G$54:G$74)+SUM('1.  LRAMVA Summary'!G$75:G$76)*(MONTH($E127)-1)/12)*$H127</f>
        <v>-5.8568535990840882</v>
      </c>
      <c r="M127" s="230">
        <f>(SUM('1.  LRAMVA Summary'!H$54:H$74)+SUM('1.  LRAMVA Summary'!H$75:H$76)*(MONTH($E127)-1)/12)*$H127</f>
        <v>-23.673624344999997</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4"/>
        <v>482.99326261706318</v>
      </c>
    </row>
    <row r="128" spans="2:23" s="9" customFormat="1">
      <c r="B128" s="66"/>
      <c r="E128" s="214">
        <v>43344</v>
      </c>
      <c r="F128" s="214" t="s">
        <v>185</v>
      </c>
      <c r="G128" s="215" t="s">
        <v>68</v>
      </c>
      <c r="H128" s="240">
        <f t="shared" si="66"/>
        <v>1.575E-3</v>
      </c>
      <c r="I128" s="230">
        <f>(SUM('1.  LRAMVA Summary'!D$54:D$74)+SUM('1.  LRAMVA Summary'!D$75:D$76)*(MONTH($E128)-1)/12)*$H128</f>
        <v>365.70007853516995</v>
      </c>
      <c r="J128" s="230">
        <f>(SUM('1.  LRAMVA Summary'!E$54:E$74)+SUM('1.  LRAMVA Summary'!E$75:E$76)*(MONTH($E128)-1)/12)*$H128</f>
        <v>307.97756480713946</v>
      </c>
      <c r="K128" s="230">
        <f>(SUM('1.  LRAMVA Summary'!F$54:F$74)+SUM('1.  LRAMVA Summary'!F$75:F$76)*(MONTH($E128)-1)/12)*$H128</f>
        <v>-161.15390278116215</v>
      </c>
      <c r="L128" s="230">
        <f>(SUM('1.  LRAMVA Summary'!G$54:G$74)+SUM('1.  LRAMVA Summary'!G$75:G$76)*(MONTH($E128)-1)/12)*$H128</f>
        <v>-5.8568535990840882</v>
      </c>
      <c r="M128" s="230">
        <f>(SUM('1.  LRAMVA Summary'!H$54:H$74)+SUM('1.  LRAMVA Summary'!H$75:H$76)*(MONTH($E128)-1)/12)*$H128</f>
        <v>-23.673624344999997</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4"/>
        <v>482.99326261706318</v>
      </c>
    </row>
    <row r="129" spans="2:23" s="9" customFormat="1">
      <c r="B129" s="66"/>
      <c r="E129" s="214">
        <v>43374</v>
      </c>
      <c r="F129" s="214" t="s">
        <v>185</v>
      </c>
      <c r="G129" s="215" t="s">
        <v>69</v>
      </c>
      <c r="H129" s="240">
        <f>$C$46/12</f>
        <v>1.8083333333333335E-3</v>
      </c>
      <c r="I129" s="230">
        <f>(SUM('1.  LRAMVA Summary'!D$54:D$74)+SUM('1.  LRAMVA Summary'!D$75:D$76)*(MONTH($E129)-1)/12)*$H129</f>
        <v>419.87786794778776</v>
      </c>
      <c r="J129" s="230">
        <f>(SUM('1.  LRAMVA Summary'!E$54:E$74)+SUM('1.  LRAMVA Summary'!E$75:E$76)*(MONTH($E129)-1)/12)*$H129</f>
        <v>353.60387070449349</v>
      </c>
      <c r="K129" s="230">
        <f>(SUM('1.  LRAMVA Summary'!F$54:F$74)+SUM('1.  LRAMVA Summary'!F$75:F$76)*(MONTH($E129)-1)/12)*$H129</f>
        <v>-185.02855504503802</v>
      </c>
      <c r="L129" s="230">
        <f>(SUM('1.  LRAMVA Summary'!G$54:G$74)+SUM('1.  LRAMVA Summary'!G$75:G$76)*(MONTH($E129)-1)/12)*$H129</f>
        <v>-6.7245356137632122</v>
      </c>
      <c r="M129" s="230">
        <f>(SUM('1.  LRAMVA Summary'!H$54:H$74)+SUM('1.  LRAMVA Summary'!H$75:H$76)*(MONTH($E129)-1)/12)*$H129</f>
        <v>-27.180827951666668</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4"/>
        <v>554.54782004181334</v>
      </c>
    </row>
    <row r="130" spans="2:23" s="9" customFormat="1">
      <c r="B130" s="66"/>
      <c r="E130" s="214">
        <v>43405</v>
      </c>
      <c r="F130" s="214" t="s">
        <v>185</v>
      </c>
      <c r="G130" s="215" t="s">
        <v>69</v>
      </c>
      <c r="H130" s="240">
        <f t="shared" ref="H130:H131" si="67">$C$46/12</f>
        <v>1.8083333333333335E-3</v>
      </c>
      <c r="I130" s="230">
        <f>(SUM('1.  LRAMVA Summary'!D$54:D$74)+SUM('1.  LRAMVA Summary'!D$75:D$76)*(MONTH($E130)-1)/12)*$H130</f>
        <v>419.87786794778776</v>
      </c>
      <c r="J130" s="230">
        <f>(SUM('1.  LRAMVA Summary'!E$54:E$74)+SUM('1.  LRAMVA Summary'!E$75:E$76)*(MONTH($E130)-1)/12)*$H130</f>
        <v>353.60387070449349</v>
      </c>
      <c r="K130" s="230">
        <f>(SUM('1.  LRAMVA Summary'!F$54:F$74)+SUM('1.  LRAMVA Summary'!F$75:F$76)*(MONTH($E130)-1)/12)*$H130</f>
        <v>-185.02855504503802</v>
      </c>
      <c r="L130" s="230">
        <f>(SUM('1.  LRAMVA Summary'!G$54:G$74)+SUM('1.  LRAMVA Summary'!G$75:G$76)*(MONTH($E130)-1)/12)*$H130</f>
        <v>-6.7245356137632122</v>
      </c>
      <c r="M130" s="230">
        <f>(SUM('1.  LRAMVA Summary'!H$54:H$74)+SUM('1.  LRAMVA Summary'!H$75:H$76)*(MONTH($E130)-1)/12)*$H130</f>
        <v>-27.180827951666668</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4"/>
        <v>554.54782004181334</v>
      </c>
    </row>
    <row r="131" spans="2:23" s="9" customFormat="1">
      <c r="B131" s="66"/>
      <c r="E131" s="214">
        <v>43435</v>
      </c>
      <c r="F131" s="214" t="s">
        <v>185</v>
      </c>
      <c r="G131" s="215" t="s">
        <v>69</v>
      </c>
      <c r="H131" s="240">
        <f t="shared" si="67"/>
        <v>1.8083333333333335E-3</v>
      </c>
      <c r="I131" s="230">
        <f>(SUM('1.  LRAMVA Summary'!D$54:D$74)+SUM('1.  LRAMVA Summary'!D$75:D$76)*(MONTH($E131)-1)/12)*$H131</f>
        <v>419.87786794778776</v>
      </c>
      <c r="J131" s="230">
        <f>(SUM('1.  LRAMVA Summary'!E$54:E$74)+SUM('1.  LRAMVA Summary'!E$75:E$76)*(MONTH($E131)-1)/12)*$H131</f>
        <v>353.60387070449349</v>
      </c>
      <c r="K131" s="230">
        <f>(SUM('1.  LRAMVA Summary'!F$54:F$74)+SUM('1.  LRAMVA Summary'!F$75:F$76)*(MONTH($E131)-1)/12)*$H131</f>
        <v>-185.02855504503802</v>
      </c>
      <c r="L131" s="230">
        <f>(SUM('1.  LRAMVA Summary'!G$54:G$74)+SUM('1.  LRAMVA Summary'!G$75:G$76)*(MONTH($E131)-1)/12)*$H131</f>
        <v>-6.7245356137632122</v>
      </c>
      <c r="M131" s="230">
        <f>(SUM('1.  LRAMVA Summary'!H$54:H$74)+SUM('1.  LRAMVA Summary'!H$75:H$76)*(MONTH($E131)-1)/12)*$H131</f>
        <v>-27.180827951666668</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4"/>
        <v>554.54782004181334</v>
      </c>
    </row>
    <row r="132" spans="2:23" s="9" customFormat="1" ht="15" thickBot="1">
      <c r="B132" s="66"/>
      <c r="E132" s="216" t="s">
        <v>468</v>
      </c>
      <c r="F132" s="216"/>
      <c r="G132" s="217"/>
      <c r="H132" s="218"/>
      <c r="I132" s="219">
        <f>SUM(I119:I131)</f>
        <v>10853.455902240226</v>
      </c>
      <c r="J132" s="219">
        <f>SUM(J119:J131)</f>
        <v>9140.3341555261704</v>
      </c>
      <c r="K132" s="219">
        <f t="shared" ref="K132:O132" si="68">SUM(K119:K131)</f>
        <v>-4782.8176146837777</v>
      </c>
      <c r="L132" s="219">
        <f t="shared" si="68"/>
        <v>-173.82304788710269</v>
      </c>
      <c r="M132" s="219">
        <f t="shared" si="68"/>
        <v>-702.59935109624973</v>
      </c>
      <c r="N132" s="219">
        <f t="shared" si="68"/>
        <v>0</v>
      </c>
      <c r="O132" s="219">
        <f t="shared" si="68"/>
        <v>0</v>
      </c>
      <c r="P132" s="219">
        <f t="shared" ref="P132:V132" si="69">SUM(P119:P131)</f>
        <v>0</v>
      </c>
      <c r="Q132" s="219">
        <f t="shared" si="69"/>
        <v>0</v>
      </c>
      <c r="R132" s="219">
        <f t="shared" si="69"/>
        <v>0</v>
      </c>
      <c r="S132" s="219">
        <f t="shared" si="69"/>
        <v>0</v>
      </c>
      <c r="T132" s="219">
        <f t="shared" si="69"/>
        <v>0</v>
      </c>
      <c r="U132" s="219">
        <f t="shared" si="69"/>
        <v>0</v>
      </c>
      <c r="V132" s="219">
        <f t="shared" si="69"/>
        <v>0</v>
      </c>
      <c r="W132" s="219">
        <f>SUM(W119:W131)</f>
        <v>14334.550044099266</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10853.455902240226</v>
      </c>
      <c r="J134" s="228">
        <f t="shared" ref="J134" si="70">J132+J133</f>
        <v>9140.3341555261704</v>
      </c>
      <c r="K134" s="228">
        <f t="shared" ref="K134" si="71">K132+K133</f>
        <v>-4782.8176146837777</v>
      </c>
      <c r="L134" s="228">
        <f t="shared" ref="L134" si="72">L132+L133</f>
        <v>-173.82304788710269</v>
      </c>
      <c r="M134" s="228">
        <f t="shared" ref="M134" si="73">M132+M133</f>
        <v>-702.59935109624973</v>
      </c>
      <c r="N134" s="228">
        <f t="shared" ref="N134" si="74">N132+N133</f>
        <v>0</v>
      </c>
      <c r="O134" s="228">
        <f t="shared" ref="O134:V134" si="75">O132+O133</f>
        <v>0</v>
      </c>
      <c r="P134" s="228">
        <f t="shared" si="75"/>
        <v>0</v>
      </c>
      <c r="Q134" s="228">
        <f t="shared" si="75"/>
        <v>0</v>
      </c>
      <c r="R134" s="228">
        <f t="shared" si="75"/>
        <v>0</v>
      </c>
      <c r="S134" s="228">
        <f t="shared" si="75"/>
        <v>0</v>
      </c>
      <c r="T134" s="228">
        <f t="shared" si="75"/>
        <v>0</v>
      </c>
      <c r="U134" s="228">
        <f t="shared" si="75"/>
        <v>0</v>
      </c>
      <c r="V134" s="228">
        <f t="shared" si="75"/>
        <v>0</v>
      </c>
      <c r="W134" s="228">
        <f>W132+W133</f>
        <v>14334.550044099266</v>
      </c>
    </row>
    <row r="135" spans="2:23" s="9" customFormat="1">
      <c r="B135" s="66"/>
      <c r="E135" s="214">
        <v>43466</v>
      </c>
      <c r="F135" s="214" t="s">
        <v>186</v>
      </c>
      <c r="G135" s="215" t="s">
        <v>65</v>
      </c>
      <c r="H135" s="240">
        <f>$C$47/12</f>
        <v>2.0416666666666669E-3</v>
      </c>
      <c r="I135" s="230">
        <f>(SUM('1.  LRAMVA Summary'!D$54:D$77)+SUM('1.  LRAMVA Summary'!D$78:D$79)*(MONTH($E135)-1)/12)*$H135</f>
        <v>474.05565736040552</v>
      </c>
      <c r="J135" s="230">
        <f>(SUM('1.  LRAMVA Summary'!E$54:E$77)+SUM('1.  LRAMVA Summary'!E$78:E$79)*(MONTH($E135)-1)/12)*$H135</f>
        <v>399.23017660184746</v>
      </c>
      <c r="K135" s="230">
        <f>(SUM('1.  LRAMVA Summary'!F$54:F$77)+SUM('1.  LRAMVA Summary'!F$78:F$79)*(MONTH($E135)-1)/12)*$H135</f>
        <v>-208.90320730891389</v>
      </c>
      <c r="L135" s="230">
        <f>(SUM('1.  LRAMVA Summary'!G$54:G$77)+SUM('1.  LRAMVA Summary'!G$78:G$79)*(MONTH($E135)-1)/12)*$H135</f>
        <v>-7.5922176284423371</v>
      </c>
      <c r="M135" s="230">
        <f>(SUM('1.  LRAMVA Summary'!H$54:H$77)+SUM('1.  LRAMVA Summary'!H$78:H$79)*(MONTH($E135)-1)/12)*$H135</f>
        <v>-30.688031558333336</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626.10237746656344</v>
      </c>
    </row>
    <row r="136" spans="2:23" s="9" customFormat="1">
      <c r="B136" s="66"/>
      <c r="E136" s="214">
        <v>43497</v>
      </c>
      <c r="F136" s="214" t="s">
        <v>186</v>
      </c>
      <c r="G136" s="215" t="s">
        <v>65</v>
      </c>
      <c r="H136" s="240">
        <f t="shared" ref="H136:H137" si="76">$C$47/12</f>
        <v>2.0416666666666669E-3</v>
      </c>
      <c r="I136" s="230">
        <f>(SUM('1.  LRAMVA Summary'!D$54:D$77)+SUM('1.  LRAMVA Summary'!D$78:D$79)*(MONTH($E136)-1)/12)*$H136</f>
        <v>474.05565736040552</v>
      </c>
      <c r="J136" s="230">
        <f>(SUM('1.  LRAMVA Summary'!E$54:E$77)+SUM('1.  LRAMVA Summary'!E$78:E$79)*(MONTH($E136)-1)/12)*$H136</f>
        <v>399.23017660184746</v>
      </c>
      <c r="K136" s="230">
        <f>(SUM('1.  LRAMVA Summary'!F$54:F$77)+SUM('1.  LRAMVA Summary'!F$78:F$79)*(MONTH($E136)-1)/12)*$H136</f>
        <v>-208.90320730891389</v>
      </c>
      <c r="L136" s="230">
        <f>(SUM('1.  LRAMVA Summary'!G$54:G$77)+SUM('1.  LRAMVA Summary'!G$78:G$79)*(MONTH($E136)-1)/12)*$H136</f>
        <v>-7.5922176284423371</v>
      </c>
      <c r="M136" s="230">
        <f>(SUM('1.  LRAMVA Summary'!H$54:H$77)+SUM('1.  LRAMVA Summary'!H$78:H$79)*(MONTH($E136)-1)/12)*$H136</f>
        <v>-30.688031558333336</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7">SUM(I136:V136)</f>
        <v>626.10237746656344</v>
      </c>
    </row>
    <row r="137" spans="2:23" s="9" customFormat="1">
      <c r="B137" s="66"/>
      <c r="E137" s="214">
        <v>43525</v>
      </c>
      <c r="F137" s="214" t="s">
        <v>186</v>
      </c>
      <c r="G137" s="215" t="s">
        <v>65</v>
      </c>
      <c r="H137" s="240">
        <f t="shared" si="76"/>
        <v>2.0416666666666669E-3</v>
      </c>
      <c r="I137" s="230">
        <f>(SUM('1.  LRAMVA Summary'!D$54:D$77)+SUM('1.  LRAMVA Summary'!D$78:D$79)*(MONTH($E137)-1)/12)*$H137</f>
        <v>474.05565736040552</v>
      </c>
      <c r="J137" s="230">
        <f>(SUM('1.  LRAMVA Summary'!E$54:E$77)+SUM('1.  LRAMVA Summary'!E$78:E$79)*(MONTH($E137)-1)/12)*$H137</f>
        <v>399.23017660184746</v>
      </c>
      <c r="K137" s="230">
        <f>(SUM('1.  LRAMVA Summary'!F$54:F$77)+SUM('1.  LRAMVA Summary'!F$78:F$79)*(MONTH($E137)-1)/12)*$H137</f>
        <v>-208.90320730891389</v>
      </c>
      <c r="L137" s="230">
        <f>(SUM('1.  LRAMVA Summary'!G$54:G$77)+SUM('1.  LRAMVA Summary'!G$78:G$79)*(MONTH($E137)-1)/12)*$H137</f>
        <v>-7.5922176284423371</v>
      </c>
      <c r="M137" s="230">
        <f>(SUM('1.  LRAMVA Summary'!H$54:H$77)+SUM('1.  LRAMVA Summary'!H$78:H$79)*(MONTH($E137)-1)/12)*$H137</f>
        <v>-30.688031558333336</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7"/>
        <v>626.10237746656344</v>
      </c>
    </row>
    <row r="138" spans="2:23" s="8" customFormat="1">
      <c r="B138" s="239"/>
      <c r="E138" s="214">
        <v>43556</v>
      </c>
      <c r="F138" s="214" t="s">
        <v>186</v>
      </c>
      <c r="G138" s="215" t="s">
        <v>66</v>
      </c>
      <c r="H138" s="240">
        <f>$C$48/12</f>
        <v>1.8166666666666667E-3</v>
      </c>
      <c r="I138" s="230">
        <f>(SUM('1.  LRAMVA Summary'!D$54:D$77)+SUM('1.  LRAMVA Summary'!D$78:D$79)*(MONTH($E138)-1)/12)*$H138</f>
        <v>421.81278899823837</v>
      </c>
      <c r="J138" s="230">
        <f>(SUM('1.  LRAMVA Summary'!E$54:E$77)+SUM('1.  LRAMVA Summary'!E$78:E$79)*(MONTH($E138)-1)/12)*$H138</f>
        <v>355.23338162939893</v>
      </c>
      <c r="K138" s="230">
        <f>(SUM('1.  LRAMVA Summary'!F$54:F$77)+SUM('1.  LRAMVA Summary'!F$78:F$79)*(MONTH($E138)-1)/12)*$H138</f>
        <v>-185.88122119731929</v>
      </c>
      <c r="L138" s="230">
        <f>(SUM('1.  LRAMVA Summary'!G$54:G$77)+SUM('1.  LRAMVA Summary'!G$78:G$79)*(MONTH($E138)-1)/12)*$H138</f>
        <v>-6.7555242571446099</v>
      </c>
      <c r="M138" s="230">
        <f>(SUM('1.  LRAMVA Summary'!H$54:H$77)+SUM('1.  LRAMVA Summary'!H$78:H$79)*(MONTH($E138)-1)/12)*$H138</f>
        <v>-27.306085223333334</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7"/>
        <v>557.10333994984012</v>
      </c>
    </row>
    <row r="139" spans="2:23" s="9" customFormat="1">
      <c r="B139" s="66"/>
      <c r="E139" s="214">
        <v>43586</v>
      </c>
      <c r="F139" s="214" t="s">
        <v>186</v>
      </c>
      <c r="G139" s="215" t="s">
        <v>66</v>
      </c>
      <c r="H139" s="240">
        <f>$C$48/12</f>
        <v>1.8166666666666667E-3</v>
      </c>
      <c r="I139" s="230">
        <f>(SUM('1.  LRAMVA Summary'!D$54:D$77)+SUM('1.  LRAMVA Summary'!D$78:D$79)*(MONTH($E139)-1)/12)*$H139</f>
        <v>421.81278899823837</v>
      </c>
      <c r="J139" s="230">
        <f>(SUM('1.  LRAMVA Summary'!E$54:E$77)+SUM('1.  LRAMVA Summary'!E$78:E$79)*(MONTH($E139)-1)/12)*$H139</f>
        <v>355.23338162939893</v>
      </c>
      <c r="K139" s="230">
        <f>(SUM('1.  LRAMVA Summary'!F$54:F$77)+SUM('1.  LRAMVA Summary'!F$78:F$79)*(MONTH($E139)-1)/12)*$H139</f>
        <v>-185.88122119731929</v>
      </c>
      <c r="L139" s="230">
        <f>(SUM('1.  LRAMVA Summary'!G$54:G$77)+SUM('1.  LRAMVA Summary'!G$78:G$79)*(MONTH($E139)-1)/12)*$H139</f>
        <v>-6.7555242571446099</v>
      </c>
      <c r="M139" s="230">
        <f>(SUM('1.  LRAMVA Summary'!H$54:H$77)+SUM('1.  LRAMVA Summary'!H$78:H$79)*(MONTH($E139)-1)/12)*$H139</f>
        <v>-27.306085223333334</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7"/>
        <v>557.10333994984012</v>
      </c>
    </row>
    <row r="140" spans="2:23" s="9" customFormat="1">
      <c r="B140" s="66"/>
      <c r="E140" s="214">
        <v>43617</v>
      </c>
      <c r="F140" s="214" t="s">
        <v>186</v>
      </c>
      <c r="G140" s="215" t="s">
        <v>66</v>
      </c>
      <c r="H140" s="240">
        <f t="shared" ref="H140" si="78">$C$48/12</f>
        <v>1.8166666666666667E-3</v>
      </c>
      <c r="I140" s="230">
        <f>(SUM('1.  LRAMVA Summary'!D$54:D$77)+SUM('1.  LRAMVA Summary'!D$78:D$79)*(MONTH($E140)-1)/12)*$H140</f>
        <v>421.81278899823837</v>
      </c>
      <c r="J140" s="230">
        <f>(SUM('1.  LRAMVA Summary'!E$54:E$77)+SUM('1.  LRAMVA Summary'!E$78:E$79)*(MONTH($E140)-1)/12)*$H140</f>
        <v>355.23338162939893</v>
      </c>
      <c r="K140" s="230">
        <f>(SUM('1.  LRAMVA Summary'!F$54:F$77)+SUM('1.  LRAMVA Summary'!F$78:F$79)*(MONTH($E140)-1)/12)*$H140</f>
        <v>-185.88122119731929</v>
      </c>
      <c r="L140" s="230">
        <f>(SUM('1.  LRAMVA Summary'!G$54:G$77)+SUM('1.  LRAMVA Summary'!G$78:G$79)*(MONTH($E140)-1)/12)*$H140</f>
        <v>-6.7555242571446099</v>
      </c>
      <c r="M140" s="230">
        <f>(SUM('1.  LRAMVA Summary'!H$54:H$77)+SUM('1.  LRAMVA Summary'!H$78:H$79)*(MONTH($E140)-1)/12)*$H140</f>
        <v>-27.306085223333334</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7"/>
        <v>557.10333994984012</v>
      </c>
    </row>
    <row r="141" spans="2:23" s="9" customFormat="1">
      <c r="B141" s="66"/>
      <c r="E141" s="214">
        <v>43647</v>
      </c>
      <c r="F141" s="214" t="s">
        <v>186</v>
      </c>
      <c r="G141" s="215" t="s">
        <v>68</v>
      </c>
      <c r="H141" s="240">
        <f>$C$49/12</f>
        <v>1.8166666666666667E-3</v>
      </c>
      <c r="I141" s="230">
        <f>(SUM('1.  LRAMVA Summary'!D$54:D$77)+SUM('1.  LRAMVA Summary'!D$78:D$79)*(MONTH($E141)-1)/12)*$H141</f>
        <v>421.81278899823837</v>
      </c>
      <c r="J141" s="230">
        <f>(SUM('1.  LRAMVA Summary'!E$54:E$77)+SUM('1.  LRAMVA Summary'!E$78:E$79)*(MONTH($E141)-1)/12)*$H141</f>
        <v>355.23338162939893</v>
      </c>
      <c r="K141" s="230">
        <f>(SUM('1.  LRAMVA Summary'!F$54:F$77)+SUM('1.  LRAMVA Summary'!F$78:F$79)*(MONTH($E141)-1)/12)*$H141</f>
        <v>-185.88122119731929</v>
      </c>
      <c r="L141" s="230">
        <f>(SUM('1.  LRAMVA Summary'!G$54:G$77)+SUM('1.  LRAMVA Summary'!G$78:G$79)*(MONTH($E141)-1)/12)*$H141</f>
        <v>-6.7555242571446099</v>
      </c>
      <c r="M141" s="230">
        <f>(SUM('1.  LRAMVA Summary'!H$54:H$77)+SUM('1.  LRAMVA Summary'!H$78:H$79)*(MONTH($E141)-1)/12)*$H141</f>
        <v>-27.306085223333334</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7"/>
        <v>557.10333994984012</v>
      </c>
    </row>
    <row r="142" spans="2:23" s="9" customFormat="1">
      <c r="B142" s="66"/>
      <c r="E142" s="214">
        <v>43678</v>
      </c>
      <c r="F142" s="214" t="s">
        <v>186</v>
      </c>
      <c r="G142" s="215" t="s">
        <v>68</v>
      </c>
      <c r="H142" s="240">
        <f t="shared" ref="H142" si="79">$C$49/12</f>
        <v>1.8166666666666667E-3</v>
      </c>
      <c r="I142" s="230">
        <f>(SUM('1.  LRAMVA Summary'!D$54:D$77)+SUM('1.  LRAMVA Summary'!D$78:D$79)*(MONTH($E142)-1)/12)*$H142</f>
        <v>421.81278899823837</v>
      </c>
      <c r="J142" s="230">
        <f>(SUM('1.  LRAMVA Summary'!E$54:E$77)+SUM('1.  LRAMVA Summary'!E$78:E$79)*(MONTH($E142)-1)/12)*$H142</f>
        <v>355.23338162939893</v>
      </c>
      <c r="K142" s="230">
        <f>(SUM('1.  LRAMVA Summary'!F$54:F$77)+SUM('1.  LRAMVA Summary'!F$78:F$79)*(MONTH($E142)-1)/12)*$H142</f>
        <v>-185.88122119731929</v>
      </c>
      <c r="L142" s="230">
        <f>(SUM('1.  LRAMVA Summary'!G$54:G$77)+SUM('1.  LRAMVA Summary'!G$78:G$79)*(MONTH($E142)-1)/12)*$H142</f>
        <v>-6.7555242571446099</v>
      </c>
      <c r="M142" s="230">
        <f>(SUM('1.  LRAMVA Summary'!H$54:H$77)+SUM('1.  LRAMVA Summary'!H$78:H$79)*(MONTH($E142)-1)/12)*$H142</f>
        <v>-27.306085223333334</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7"/>
        <v>557.10333994984012</v>
      </c>
    </row>
    <row r="143" spans="2:23" s="9" customFormat="1">
      <c r="B143" s="66"/>
      <c r="E143" s="214">
        <v>43709</v>
      </c>
      <c r="F143" s="214" t="s">
        <v>186</v>
      </c>
      <c r="G143" s="215" t="s">
        <v>68</v>
      </c>
      <c r="H143" s="240">
        <f>$C$49/12</f>
        <v>1.8166666666666667E-3</v>
      </c>
      <c r="I143" s="230">
        <f>(SUM('1.  LRAMVA Summary'!D$54:D$77)+SUM('1.  LRAMVA Summary'!D$78:D$79)*(MONTH($E143)-1)/12)*$H143</f>
        <v>421.81278899823837</v>
      </c>
      <c r="J143" s="230">
        <f>(SUM('1.  LRAMVA Summary'!E$54:E$77)+SUM('1.  LRAMVA Summary'!E$78:E$79)*(MONTH($E143)-1)/12)*$H143</f>
        <v>355.23338162939893</v>
      </c>
      <c r="K143" s="230">
        <f>(SUM('1.  LRAMVA Summary'!F$54:F$77)+SUM('1.  LRAMVA Summary'!F$78:F$79)*(MONTH($E143)-1)/12)*$H143</f>
        <v>-185.88122119731929</v>
      </c>
      <c r="L143" s="230">
        <f>(SUM('1.  LRAMVA Summary'!G$54:G$77)+SUM('1.  LRAMVA Summary'!G$78:G$79)*(MONTH($E143)-1)/12)*$H143</f>
        <v>-6.7555242571446099</v>
      </c>
      <c r="M143" s="230">
        <f>(SUM('1.  LRAMVA Summary'!H$54:H$77)+SUM('1.  LRAMVA Summary'!H$78:H$79)*(MONTH($E143)-1)/12)*$H143</f>
        <v>-27.306085223333334</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7"/>
        <v>557.10333994984012</v>
      </c>
    </row>
    <row r="144" spans="2:23" s="9" customFormat="1">
      <c r="B144" s="66"/>
      <c r="E144" s="214">
        <v>43739</v>
      </c>
      <c r="F144" s="214" t="s">
        <v>186</v>
      </c>
      <c r="G144" s="215" t="s">
        <v>69</v>
      </c>
      <c r="H144" s="240">
        <f>$C$50/12</f>
        <v>1.8166666666666667E-3</v>
      </c>
      <c r="I144" s="230">
        <f>(SUM('1.  LRAMVA Summary'!D$54:D$77)+SUM('1.  LRAMVA Summary'!D$78:D$79)*(MONTH($E144)-1)/12)*$H144</f>
        <v>421.81278899823837</v>
      </c>
      <c r="J144" s="230">
        <f>(SUM('1.  LRAMVA Summary'!E$54:E$77)+SUM('1.  LRAMVA Summary'!E$78:E$79)*(MONTH($E144)-1)/12)*$H144</f>
        <v>355.23338162939893</v>
      </c>
      <c r="K144" s="230">
        <f>(SUM('1.  LRAMVA Summary'!F$54:F$77)+SUM('1.  LRAMVA Summary'!F$78:F$79)*(MONTH($E144)-1)/12)*$H144</f>
        <v>-185.88122119731929</v>
      </c>
      <c r="L144" s="230">
        <f>(SUM('1.  LRAMVA Summary'!G$54:G$77)+SUM('1.  LRAMVA Summary'!G$78:G$79)*(MONTH($E144)-1)/12)*$H144</f>
        <v>-6.7555242571446099</v>
      </c>
      <c r="M144" s="230">
        <f>(SUM('1.  LRAMVA Summary'!H$54:H$77)+SUM('1.  LRAMVA Summary'!H$78:H$79)*(MONTH($E144)-1)/12)*$H144</f>
        <v>-27.306085223333334</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7"/>
        <v>557.10333994984012</v>
      </c>
    </row>
    <row r="145" spans="2:23" s="9" customFormat="1">
      <c r="B145" s="66"/>
      <c r="E145" s="214">
        <v>43770</v>
      </c>
      <c r="F145" s="214" t="s">
        <v>186</v>
      </c>
      <c r="G145" s="215" t="s">
        <v>69</v>
      </c>
      <c r="H145" s="240">
        <f t="shared" ref="H145:H146" si="80">$C$50/12</f>
        <v>1.8166666666666667E-3</v>
      </c>
      <c r="I145" s="230">
        <f>(SUM('1.  LRAMVA Summary'!D$54:D$77)+SUM('1.  LRAMVA Summary'!D$78:D$79)*(MONTH($E145)-1)/12)*$H145</f>
        <v>421.81278899823837</v>
      </c>
      <c r="J145" s="230">
        <f>(SUM('1.  LRAMVA Summary'!E$54:E$77)+SUM('1.  LRAMVA Summary'!E$78:E$79)*(MONTH($E145)-1)/12)*$H145</f>
        <v>355.23338162939893</v>
      </c>
      <c r="K145" s="230">
        <f>(SUM('1.  LRAMVA Summary'!F$54:F$77)+SUM('1.  LRAMVA Summary'!F$78:F$79)*(MONTH($E145)-1)/12)*$H145</f>
        <v>-185.88122119731929</v>
      </c>
      <c r="L145" s="230">
        <f>(SUM('1.  LRAMVA Summary'!G$54:G$77)+SUM('1.  LRAMVA Summary'!G$78:G$79)*(MONTH($E145)-1)/12)*$H145</f>
        <v>-6.7555242571446099</v>
      </c>
      <c r="M145" s="230">
        <f>(SUM('1.  LRAMVA Summary'!H$54:H$77)+SUM('1.  LRAMVA Summary'!H$78:H$79)*(MONTH($E145)-1)/12)*$H145</f>
        <v>-27.306085223333334</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7"/>
        <v>557.10333994984012</v>
      </c>
    </row>
    <row r="146" spans="2:23" s="9" customFormat="1">
      <c r="B146" s="66"/>
      <c r="E146" s="214">
        <v>43800</v>
      </c>
      <c r="F146" s="214" t="s">
        <v>186</v>
      </c>
      <c r="G146" s="215" t="s">
        <v>69</v>
      </c>
      <c r="H146" s="240">
        <f t="shared" si="80"/>
        <v>1.8166666666666667E-3</v>
      </c>
      <c r="I146" s="230">
        <f>(SUM('1.  LRAMVA Summary'!D$54:D$77)+SUM('1.  LRAMVA Summary'!D$78:D$79)*(MONTH($E146)-1)/12)*$H146</f>
        <v>421.81278899823837</v>
      </c>
      <c r="J146" s="230">
        <f>(SUM('1.  LRAMVA Summary'!E$54:E$77)+SUM('1.  LRAMVA Summary'!E$78:E$79)*(MONTH($E146)-1)/12)*$H146</f>
        <v>355.23338162939893</v>
      </c>
      <c r="K146" s="230">
        <f>(SUM('1.  LRAMVA Summary'!F$54:F$77)+SUM('1.  LRAMVA Summary'!F$78:F$79)*(MONTH($E146)-1)/12)*$H146</f>
        <v>-185.88122119731929</v>
      </c>
      <c r="L146" s="230">
        <f>(SUM('1.  LRAMVA Summary'!G$54:G$77)+SUM('1.  LRAMVA Summary'!G$78:G$79)*(MONTH($E146)-1)/12)*$H146</f>
        <v>-6.7555242571446099</v>
      </c>
      <c r="M146" s="230">
        <f>(SUM('1.  LRAMVA Summary'!H$54:H$77)+SUM('1.  LRAMVA Summary'!H$78:H$79)*(MONTH($E146)-1)/12)*$H146</f>
        <v>-27.306085223333334</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7"/>
        <v>557.10333994984012</v>
      </c>
    </row>
    <row r="147" spans="2:23" s="9" customFormat="1" ht="15" thickBot="1">
      <c r="B147" s="66"/>
      <c r="E147" s="216" t="s">
        <v>469</v>
      </c>
      <c r="F147" s="216"/>
      <c r="G147" s="217"/>
      <c r="H147" s="218"/>
      <c r="I147" s="219">
        <f>SUM(I134:I146)</f>
        <v>16071.937975305595</v>
      </c>
      <c r="J147" s="219">
        <f>SUM(J134:J146)</f>
        <v>13535.12511999631</v>
      </c>
      <c r="K147" s="219">
        <f t="shared" ref="K147:O147" si="81">SUM(K134:K146)</f>
        <v>-7082.4582273863907</v>
      </c>
      <c r="L147" s="219">
        <f t="shared" si="81"/>
        <v>-257.39941908673114</v>
      </c>
      <c r="M147" s="219">
        <f t="shared" si="81"/>
        <v>-1040.4182127812496</v>
      </c>
      <c r="N147" s="219">
        <f t="shared" si="81"/>
        <v>0</v>
      </c>
      <c r="O147" s="219">
        <f t="shared" si="81"/>
        <v>0</v>
      </c>
      <c r="P147" s="219">
        <f t="shared" ref="P147:V147" si="82">SUM(P134:P146)</f>
        <v>0</v>
      </c>
      <c r="Q147" s="219">
        <f t="shared" si="82"/>
        <v>0</v>
      </c>
      <c r="R147" s="219">
        <f t="shared" si="82"/>
        <v>0</v>
      </c>
      <c r="S147" s="219">
        <f t="shared" si="82"/>
        <v>0</v>
      </c>
      <c r="T147" s="219">
        <f t="shared" si="82"/>
        <v>0</v>
      </c>
      <c r="U147" s="219">
        <f t="shared" si="82"/>
        <v>0</v>
      </c>
      <c r="V147" s="219">
        <f t="shared" si="82"/>
        <v>0</v>
      </c>
      <c r="W147" s="219">
        <f>SUM(W134:W146)</f>
        <v>21226.787236047523</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16071.937975305595</v>
      </c>
      <c r="J149" s="228">
        <f t="shared" ref="J149" si="83">J147+J148</f>
        <v>13535.12511999631</v>
      </c>
      <c r="K149" s="228">
        <f t="shared" ref="K149" si="84">K147+K148</f>
        <v>-7082.4582273863907</v>
      </c>
      <c r="L149" s="228">
        <f t="shared" ref="L149" si="85">L147+L148</f>
        <v>-257.39941908673114</v>
      </c>
      <c r="M149" s="228">
        <f t="shared" ref="M149" si="86">M147+M148</f>
        <v>-1040.4182127812496</v>
      </c>
      <c r="N149" s="228">
        <f t="shared" ref="N149" si="87">N147+N148</f>
        <v>0</v>
      </c>
      <c r="O149" s="228">
        <f t="shared" ref="O149:V149" si="88">O147+O148</f>
        <v>0</v>
      </c>
      <c r="P149" s="228">
        <f t="shared" si="88"/>
        <v>0</v>
      </c>
      <c r="Q149" s="228">
        <f t="shared" si="88"/>
        <v>0</v>
      </c>
      <c r="R149" s="228">
        <f t="shared" si="88"/>
        <v>0</v>
      </c>
      <c r="S149" s="228">
        <f t="shared" si="88"/>
        <v>0</v>
      </c>
      <c r="T149" s="228">
        <f t="shared" si="88"/>
        <v>0</v>
      </c>
      <c r="U149" s="228">
        <f t="shared" si="88"/>
        <v>0</v>
      </c>
      <c r="V149" s="228">
        <f t="shared" si="88"/>
        <v>0</v>
      </c>
      <c r="W149" s="228">
        <f>W147+W148</f>
        <v>21226.787236047523</v>
      </c>
    </row>
    <row r="150" spans="2:23" s="9" customFormat="1">
      <c r="B150" s="66"/>
      <c r="E150" s="214">
        <v>43831</v>
      </c>
      <c r="F150" s="214" t="s">
        <v>187</v>
      </c>
      <c r="G150" s="215" t="s">
        <v>65</v>
      </c>
      <c r="H150" s="240">
        <f>$C$51/12</f>
        <v>1.8166666666666667E-3</v>
      </c>
      <c r="I150" s="230">
        <f>(SUM('1.  LRAMVA Summary'!D$54:D$80)+SUM('1.  LRAMVA Summary'!D$81:D$82)*(MONTH($E150)-1)/12)*$H150</f>
        <v>421.81278899823837</v>
      </c>
      <c r="J150" s="230">
        <f>(SUM('1.  LRAMVA Summary'!E$54:E$80)+SUM('1.  LRAMVA Summary'!E$81:E$82)*(MONTH($E150)-1)/12)*$H150</f>
        <v>355.23338162939893</v>
      </c>
      <c r="K150" s="230">
        <f>(SUM('1.  LRAMVA Summary'!F$54:F$80)+SUM('1.  LRAMVA Summary'!F$81:F$82)*(MONTH($E150)-1)/12)*$H150</f>
        <v>-185.88122119731929</v>
      </c>
      <c r="L150" s="230">
        <f>(SUM('1.  LRAMVA Summary'!G$54:G$80)+SUM('1.  LRAMVA Summary'!G$81:G$82)*(MONTH($E150)-1)/12)*$H150</f>
        <v>-6.7555242571446099</v>
      </c>
      <c r="M150" s="230">
        <f>(SUM('1.  LRAMVA Summary'!H$54:H$80)+SUM('1.  LRAMVA Summary'!H$81:H$82)*(MONTH($E150)-1)/12)*$H150</f>
        <v>-27.306085223333334</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557.10333994984012</v>
      </c>
    </row>
    <row r="151" spans="2:23" s="9" customFormat="1">
      <c r="B151" s="66"/>
      <c r="E151" s="214">
        <v>43862</v>
      </c>
      <c r="F151" s="214" t="s">
        <v>187</v>
      </c>
      <c r="G151" s="215" t="s">
        <v>65</v>
      </c>
      <c r="H151" s="240">
        <f t="shared" ref="H151:H152" si="89">$C$51/12</f>
        <v>1.8166666666666667E-3</v>
      </c>
      <c r="I151" s="230">
        <f>(SUM('1.  LRAMVA Summary'!D$54:D$80)+SUM('1.  LRAMVA Summary'!D$81:D$82)*(MONTH($E151)-1)/12)*$H151</f>
        <v>421.81278899823837</v>
      </c>
      <c r="J151" s="230">
        <f>(SUM('1.  LRAMVA Summary'!E$54:E$80)+SUM('1.  LRAMVA Summary'!E$81:E$82)*(MONTH($E151)-1)/12)*$H151</f>
        <v>355.23338162939893</v>
      </c>
      <c r="K151" s="230">
        <f>(SUM('1.  LRAMVA Summary'!F$54:F$80)+SUM('1.  LRAMVA Summary'!F$81:F$82)*(MONTH($E151)-1)/12)*$H151</f>
        <v>-185.88122119731929</v>
      </c>
      <c r="L151" s="230">
        <f>(SUM('1.  LRAMVA Summary'!G$54:G$80)+SUM('1.  LRAMVA Summary'!G$81:G$82)*(MONTH($E151)-1)/12)*$H151</f>
        <v>-6.7555242571446099</v>
      </c>
      <c r="M151" s="230">
        <f>(SUM('1.  LRAMVA Summary'!H$54:H$80)+SUM('1.  LRAMVA Summary'!H$81:H$82)*(MONTH($E151)-1)/12)*$H151</f>
        <v>-27.306085223333334</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90">SUM(I151:V151)</f>
        <v>557.10333994984012</v>
      </c>
    </row>
    <row r="152" spans="2:23" s="9" customFormat="1">
      <c r="B152" s="66"/>
      <c r="E152" s="214">
        <v>43891</v>
      </c>
      <c r="F152" s="214" t="s">
        <v>187</v>
      </c>
      <c r="G152" s="215" t="s">
        <v>65</v>
      </c>
      <c r="H152" s="240">
        <f t="shared" si="89"/>
        <v>1.8166666666666667E-3</v>
      </c>
      <c r="I152" s="230">
        <f>(SUM('1.  LRAMVA Summary'!D$54:D$80)+SUM('1.  LRAMVA Summary'!D$81:D$82)*(MONTH($E152)-1)/12)*$H152</f>
        <v>421.81278899823837</v>
      </c>
      <c r="J152" s="230">
        <f>(SUM('1.  LRAMVA Summary'!E$54:E$80)+SUM('1.  LRAMVA Summary'!E$81:E$82)*(MONTH($E152)-1)/12)*$H152</f>
        <v>355.23338162939893</v>
      </c>
      <c r="K152" s="230">
        <f>(SUM('1.  LRAMVA Summary'!F$54:F$80)+SUM('1.  LRAMVA Summary'!F$81:F$82)*(MONTH($E152)-1)/12)*$H152</f>
        <v>-185.88122119731929</v>
      </c>
      <c r="L152" s="230">
        <f>(SUM('1.  LRAMVA Summary'!G$54:G$80)+SUM('1.  LRAMVA Summary'!G$81:G$82)*(MONTH($E152)-1)/12)*$H152</f>
        <v>-6.7555242571446099</v>
      </c>
      <c r="M152" s="230">
        <f>(SUM('1.  LRAMVA Summary'!H$54:H$80)+SUM('1.  LRAMVA Summary'!H$81:H$82)*(MONTH($E152)-1)/12)*$H152</f>
        <v>-27.306085223333334</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90"/>
        <v>557.10333994984012</v>
      </c>
    </row>
    <row r="153" spans="2:23" s="9" customFormat="1">
      <c r="B153" s="66"/>
      <c r="E153" s="214">
        <v>43922</v>
      </c>
      <c r="F153" s="214" t="s">
        <v>187</v>
      </c>
      <c r="G153" s="215" t="s">
        <v>66</v>
      </c>
      <c r="H153" s="240">
        <f>$C$52/12</f>
        <v>1.8166666666666667E-3</v>
      </c>
      <c r="I153" s="230">
        <f>(SUM('1.  LRAMVA Summary'!D$54:D$80)+SUM('1.  LRAMVA Summary'!D$81:D$82)*(MONTH($E153)-1)/12)*$H153</f>
        <v>421.81278899823837</v>
      </c>
      <c r="J153" s="230">
        <f>(SUM('1.  LRAMVA Summary'!E$54:E$80)+SUM('1.  LRAMVA Summary'!E$81:E$82)*(MONTH($E153)-1)/12)*$H153</f>
        <v>355.23338162939893</v>
      </c>
      <c r="K153" s="230">
        <f>(SUM('1.  LRAMVA Summary'!F$54:F$80)+SUM('1.  LRAMVA Summary'!F$81:F$82)*(MONTH($E153)-1)/12)*$H153</f>
        <v>-185.88122119731929</v>
      </c>
      <c r="L153" s="230">
        <f>(SUM('1.  LRAMVA Summary'!G$54:G$80)+SUM('1.  LRAMVA Summary'!G$81:G$82)*(MONTH($E153)-1)/12)*$H153</f>
        <v>-6.7555242571446099</v>
      </c>
      <c r="M153" s="230">
        <f>(SUM('1.  LRAMVA Summary'!H$54:H$80)+SUM('1.  LRAMVA Summary'!H$81:H$82)*(MONTH($E153)-1)/12)*$H153</f>
        <v>-27.306085223333334</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90"/>
        <v>557.10333994984012</v>
      </c>
    </row>
    <row r="154" spans="2:23" s="9" customFormat="1">
      <c r="B154" s="66"/>
      <c r="E154" s="214">
        <v>43952</v>
      </c>
      <c r="F154" s="214" t="s">
        <v>187</v>
      </c>
      <c r="G154" s="215" t="s">
        <v>66</v>
      </c>
      <c r="H154" s="240">
        <f t="shared" ref="H154:H155" si="91">$C$52/12</f>
        <v>1.8166666666666667E-3</v>
      </c>
      <c r="I154" s="230">
        <f>(SUM('1.  LRAMVA Summary'!D$54:D$80)+SUM('1.  LRAMVA Summary'!D$81:D$82)*(MONTH($E154)-1)/12)*$H154</f>
        <v>421.81278899823837</v>
      </c>
      <c r="J154" s="230">
        <f>(SUM('1.  LRAMVA Summary'!E$54:E$80)+SUM('1.  LRAMVA Summary'!E$81:E$82)*(MONTH($E154)-1)/12)*$H154</f>
        <v>355.23338162939893</v>
      </c>
      <c r="K154" s="230">
        <f>(SUM('1.  LRAMVA Summary'!F$54:F$80)+SUM('1.  LRAMVA Summary'!F$81:F$82)*(MONTH($E154)-1)/12)*$H154</f>
        <v>-185.88122119731929</v>
      </c>
      <c r="L154" s="230">
        <f>(SUM('1.  LRAMVA Summary'!G$54:G$80)+SUM('1.  LRAMVA Summary'!G$81:G$82)*(MONTH($E154)-1)/12)*$H154</f>
        <v>-6.7555242571446099</v>
      </c>
      <c r="M154" s="230">
        <f>(SUM('1.  LRAMVA Summary'!H$54:H$80)+SUM('1.  LRAMVA Summary'!H$81:H$82)*(MONTH($E154)-1)/12)*$H154</f>
        <v>-27.306085223333334</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90"/>
        <v>557.10333994984012</v>
      </c>
    </row>
    <row r="155" spans="2:23" s="9" customFormat="1">
      <c r="B155" s="66"/>
      <c r="E155" s="214">
        <v>43983</v>
      </c>
      <c r="F155" s="214" t="s">
        <v>187</v>
      </c>
      <c r="G155" s="215" t="s">
        <v>66</v>
      </c>
      <c r="H155" s="240">
        <f t="shared" si="91"/>
        <v>1.8166666666666667E-3</v>
      </c>
      <c r="I155" s="230">
        <f>(SUM('1.  LRAMVA Summary'!D$54:D$80)+SUM('1.  LRAMVA Summary'!D$81:D$82)*(MONTH($E155)-1)/12)*$H155</f>
        <v>421.81278899823837</v>
      </c>
      <c r="J155" s="230">
        <f>(SUM('1.  LRAMVA Summary'!E$54:E$80)+SUM('1.  LRAMVA Summary'!E$81:E$82)*(MONTH($E155)-1)/12)*$H155</f>
        <v>355.23338162939893</v>
      </c>
      <c r="K155" s="230">
        <f>(SUM('1.  LRAMVA Summary'!F$54:F$80)+SUM('1.  LRAMVA Summary'!F$81:F$82)*(MONTH($E155)-1)/12)*$H155</f>
        <v>-185.88122119731929</v>
      </c>
      <c r="L155" s="230">
        <f>(SUM('1.  LRAMVA Summary'!G$54:G$80)+SUM('1.  LRAMVA Summary'!G$81:G$82)*(MONTH($E155)-1)/12)*$H155</f>
        <v>-6.7555242571446099</v>
      </c>
      <c r="M155" s="230">
        <f>(SUM('1.  LRAMVA Summary'!H$54:H$80)+SUM('1.  LRAMVA Summary'!H$81:H$82)*(MONTH($E155)-1)/12)*$H155</f>
        <v>-27.306085223333334</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90"/>
        <v>557.10333994984012</v>
      </c>
    </row>
    <row r="156" spans="2:23" s="9" customFormat="1">
      <c r="B156" s="66"/>
      <c r="E156" s="214">
        <v>44013</v>
      </c>
      <c r="F156" s="214" t="s">
        <v>187</v>
      </c>
      <c r="G156" s="215" t="s">
        <v>68</v>
      </c>
      <c r="H156" s="240">
        <f>$C$53/12</f>
        <v>1.8166666666666667E-3</v>
      </c>
      <c r="I156" s="230">
        <f>(SUM('1.  LRAMVA Summary'!D$54:D$80)+SUM('1.  LRAMVA Summary'!D$81:D$82)*(MONTH($E156)-1)/12)*$H156</f>
        <v>421.81278899823837</v>
      </c>
      <c r="J156" s="230">
        <f>(SUM('1.  LRAMVA Summary'!E$54:E$80)+SUM('1.  LRAMVA Summary'!E$81:E$82)*(MONTH($E156)-1)/12)*$H156</f>
        <v>355.23338162939893</v>
      </c>
      <c r="K156" s="230">
        <f>(SUM('1.  LRAMVA Summary'!F$54:F$80)+SUM('1.  LRAMVA Summary'!F$81:F$82)*(MONTH($E156)-1)/12)*$H156</f>
        <v>-185.88122119731929</v>
      </c>
      <c r="L156" s="230">
        <f>(SUM('1.  LRAMVA Summary'!G$54:G$80)+SUM('1.  LRAMVA Summary'!G$81:G$82)*(MONTH($E156)-1)/12)*$H156</f>
        <v>-6.7555242571446099</v>
      </c>
      <c r="M156" s="230">
        <f>(SUM('1.  LRAMVA Summary'!H$54:H$80)+SUM('1.  LRAMVA Summary'!H$81:H$82)*(MONTH($E156)-1)/12)*$H156</f>
        <v>-27.306085223333334</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90"/>
        <v>557.10333994984012</v>
      </c>
    </row>
    <row r="157" spans="2:23" s="9" customFormat="1">
      <c r="B157" s="66"/>
      <c r="E157" s="214">
        <v>44044</v>
      </c>
      <c r="F157" s="214" t="s">
        <v>187</v>
      </c>
      <c r="G157" s="215" t="s">
        <v>68</v>
      </c>
      <c r="H157" s="240">
        <f t="shared" ref="H157:H158" si="92">$C$53/12</f>
        <v>1.8166666666666667E-3</v>
      </c>
      <c r="I157" s="230">
        <f>(SUM('1.  LRAMVA Summary'!D$54:D$80)+SUM('1.  LRAMVA Summary'!D$81:D$82)*(MONTH($E157)-1)/12)*$H157</f>
        <v>421.81278899823837</v>
      </c>
      <c r="J157" s="230">
        <f>(SUM('1.  LRAMVA Summary'!E$54:E$80)+SUM('1.  LRAMVA Summary'!E$81:E$82)*(MONTH($E157)-1)/12)*$H157</f>
        <v>355.23338162939893</v>
      </c>
      <c r="K157" s="230">
        <f>(SUM('1.  LRAMVA Summary'!F$54:F$80)+SUM('1.  LRAMVA Summary'!F$81:F$82)*(MONTH($E157)-1)/12)*$H157</f>
        <v>-185.88122119731929</v>
      </c>
      <c r="L157" s="230">
        <f>(SUM('1.  LRAMVA Summary'!G$54:G$80)+SUM('1.  LRAMVA Summary'!G$81:G$82)*(MONTH($E157)-1)/12)*$H157</f>
        <v>-6.7555242571446099</v>
      </c>
      <c r="M157" s="230">
        <f>(SUM('1.  LRAMVA Summary'!H$54:H$80)+SUM('1.  LRAMVA Summary'!H$81:H$82)*(MONTH($E157)-1)/12)*$H157</f>
        <v>-27.306085223333334</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90"/>
        <v>557.10333994984012</v>
      </c>
    </row>
    <row r="158" spans="2:23" s="9" customFormat="1">
      <c r="B158" s="66"/>
      <c r="E158" s="214">
        <v>44075</v>
      </c>
      <c r="F158" s="214" t="s">
        <v>187</v>
      </c>
      <c r="G158" s="215" t="s">
        <v>68</v>
      </c>
      <c r="H158" s="240">
        <f t="shared" si="92"/>
        <v>1.8166666666666667E-3</v>
      </c>
      <c r="I158" s="230">
        <f>(SUM('1.  LRAMVA Summary'!D$54:D$80)+SUM('1.  LRAMVA Summary'!D$81:D$82)*(MONTH($E158)-1)/12)*$H158</f>
        <v>421.81278899823837</v>
      </c>
      <c r="J158" s="230">
        <f>(SUM('1.  LRAMVA Summary'!E$54:E$80)+SUM('1.  LRAMVA Summary'!E$81:E$82)*(MONTH($E158)-1)/12)*$H158</f>
        <v>355.23338162939893</v>
      </c>
      <c r="K158" s="230">
        <f>(SUM('1.  LRAMVA Summary'!F$54:F$80)+SUM('1.  LRAMVA Summary'!F$81:F$82)*(MONTH($E158)-1)/12)*$H158</f>
        <v>-185.88122119731929</v>
      </c>
      <c r="L158" s="230">
        <f>(SUM('1.  LRAMVA Summary'!G$54:G$80)+SUM('1.  LRAMVA Summary'!G$81:G$82)*(MONTH($E158)-1)/12)*$H158</f>
        <v>-6.7555242571446099</v>
      </c>
      <c r="M158" s="230">
        <f>(SUM('1.  LRAMVA Summary'!H$54:H$80)+SUM('1.  LRAMVA Summary'!H$81:H$82)*(MONTH($E158)-1)/12)*$H158</f>
        <v>-27.306085223333334</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90"/>
        <v>557.10333994984012</v>
      </c>
    </row>
    <row r="159" spans="2:23" s="9" customFormat="1">
      <c r="B159" s="66"/>
      <c r="E159" s="214">
        <v>44105</v>
      </c>
      <c r="F159" s="214" t="s">
        <v>187</v>
      </c>
      <c r="G159" s="215" t="s">
        <v>69</v>
      </c>
      <c r="H159" s="240">
        <f>$C$54/12</f>
        <v>1.8166666666666667E-3</v>
      </c>
      <c r="I159" s="230">
        <f>(SUM('1.  LRAMVA Summary'!D$54:D$80)+SUM('1.  LRAMVA Summary'!D$81:D$82)*(MONTH($E159)-1)/12)*$H159</f>
        <v>421.81278899823837</v>
      </c>
      <c r="J159" s="230">
        <f>(SUM('1.  LRAMVA Summary'!E$54:E$80)+SUM('1.  LRAMVA Summary'!E$81:E$82)*(MONTH($E159)-1)/12)*$H159</f>
        <v>355.23338162939893</v>
      </c>
      <c r="K159" s="230">
        <f>(SUM('1.  LRAMVA Summary'!F$54:F$80)+SUM('1.  LRAMVA Summary'!F$81:F$82)*(MONTH($E159)-1)/12)*$H159</f>
        <v>-185.88122119731929</v>
      </c>
      <c r="L159" s="230">
        <f>(SUM('1.  LRAMVA Summary'!G$54:G$80)+SUM('1.  LRAMVA Summary'!G$81:G$82)*(MONTH($E159)-1)/12)*$H159</f>
        <v>-6.7555242571446099</v>
      </c>
      <c r="M159" s="230">
        <f>(SUM('1.  LRAMVA Summary'!H$54:H$80)+SUM('1.  LRAMVA Summary'!H$81:H$82)*(MONTH($E159)-1)/12)*$H159</f>
        <v>-27.306085223333334</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90"/>
        <v>557.10333994984012</v>
      </c>
    </row>
    <row r="160" spans="2:23" s="9" customFormat="1">
      <c r="B160" s="66"/>
      <c r="E160" s="214">
        <v>44136</v>
      </c>
      <c r="F160" s="214" t="s">
        <v>187</v>
      </c>
      <c r="G160" s="215" t="s">
        <v>69</v>
      </c>
      <c r="H160" s="240">
        <f t="shared" ref="H160:H161" si="93">$C$54/12</f>
        <v>1.8166666666666667E-3</v>
      </c>
      <c r="I160" s="230">
        <f>(SUM('1.  LRAMVA Summary'!D$54:D$80)+SUM('1.  LRAMVA Summary'!D$81:D$82)*(MONTH($E160)-1)/12)*$H160</f>
        <v>421.81278899823837</v>
      </c>
      <c r="J160" s="230">
        <f>(SUM('1.  LRAMVA Summary'!E$54:E$80)+SUM('1.  LRAMVA Summary'!E$81:E$82)*(MONTH($E160)-1)/12)*$H160</f>
        <v>355.23338162939893</v>
      </c>
      <c r="K160" s="230">
        <f>(SUM('1.  LRAMVA Summary'!F$54:F$80)+SUM('1.  LRAMVA Summary'!F$81:F$82)*(MONTH($E160)-1)/12)*$H160</f>
        <v>-185.88122119731929</v>
      </c>
      <c r="L160" s="230">
        <f>(SUM('1.  LRAMVA Summary'!G$54:G$80)+SUM('1.  LRAMVA Summary'!G$81:G$82)*(MONTH($E160)-1)/12)*$H160</f>
        <v>-6.7555242571446099</v>
      </c>
      <c r="M160" s="230">
        <f>(SUM('1.  LRAMVA Summary'!H$54:H$80)+SUM('1.  LRAMVA Summary'!H$81:H$82)*(MONTH($E160)-1)/12)*$H160</f>
        <v>-27.306085223333334</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90"/>
        <v>557.10333994984012</v>
      </c>
    </row>
    <row r="161" spans="2:23" s="9" customFormat="1">
      <c r="B161" s="66"/>
      <c r="E161" s="214">
        <v>44166</v>
      </c>
      <c r="F161" s="214" t="s">
        <v>187</v>
      </c>
      <c r="G161" s="215" t="s">
        <v>69</v>
      </c>
      <c r="H161" s="240">
        <f t="shared" si="93"/>
        <v>1.8166666666666667E-3</v>
      </c>
      <c r="I161" s="230">
        <f>(SUM('1.  LRAMVA Summary'!D$54:D$80)+SUM('1.  LRAMVA Summary'!D$81:D$82)*(MONTH($E161)-1)/12)*$H161</f>
        <v>421.81278899823837</v>
      </c>
      <c r="J161" s="230">
        <f>(SUM('1.  LRAMVA Summary'!E$54:E$80)+SUM('1.  LRAMVA Summary'!E$81:E$82)*(MONTH($E161)-1)/12)*$H161</f>
        <v>355.23338162939893</v>
      </c>
      <c r="K161" s="230">
        <f>(SUM('1.  LRAMVA Summary'!F$54:F$80)+SUM('1.  LRAMVA Summary'!F$81:F$82)*(MONTH($E161)-1)/12)*$H161</f>
        <v>-185.88122119731929</v>
      </c>
      <c r="L161" s="230">
        <f>(SUM('1.  LRAMVA Summary'!G$54:G$80)+SUM('1.  LRAMVA Summary'!G$81:G$82)*(MONTH($E161)-1)/12)*$H161</f>
        <v>-6.7555242571446099</v>
      </c>
      <c r="M161" s="230">
        <f>(SUM('1.  LRAMVA Summary'!H$54:H$80)+SUM('1.  LRAMVA Summary'!H$81:H$82)*(MONTH($E161)-1)/12)*$H161</f>
        <v>-27.306085223333334</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557.10333994984012</v>
      </c>
    </row>
    <row r="162" spans="2:23" s="9" customFormat="1" ht="15" thickBot="1">
      <c r="B162" s="66"/>
      <c r="E162" s="216" t="s">
        <v>470</v>
      </c>
      <c r="F162" s="216"/>
      <c r="G162" s="217"/>
      <c r="H162" s="218"/>
      <c r="I162" s="219">
        <f>SUM(I149:I161)</f>
        <v>21133.691443284461</v>
      </c>
      <c r="J162" s="219">
        <f>SUM(J149:J161)</f>
        <v>17797.925699549098</v>
      </c>
      <c r="K162" s="219">
        <f t="shared" ref="K162:O162" si="94">SUM(K149:K161)</f>
        <v>-9313.0328817542249</v>
      </c>
      <c r="L162" s="219">
        <f t="shared" si="94"/>
        <v>-338.46571017246634</v>
      </c>
      <c r="M162" s="219">
        <f t="shared" si="94"/>
        <v>-1368.0912354612506</v>
      </c>
      <c r="N162" s="219">
        <f t="shared" si="94"/>
        <v>0</v>
      </c>
      <c r="O162" s="219">
        <f t="shared" si="94"/>
        <v>0</v>
      </c>
      <c r="P162" s="219">
        <f t="shared" ref="P162:V162" si="95">SUM(P149:P161)</f>
        <v>0</v>
      </c>
      <c r="Q162" s="219">
        <f t="shared" si="95"/>
        <v>0</v>
      </c>
      <c r="R162" s="219">
        <f t="shared" si="95"/>
        <v>0</v>
      </c>
      <c r="S162" s="219">
        <f t="shared" si="95"/>
        <v>0</v>
      </c>
      <c r="T162" s="219">
        <f t="shared" si="95"/>
        <v>0</v>
      </c>
      <c r="U162" s="219">
        <f t="shared" si="95"/>
        <v>0</v>
      </c>
      <c r="V162" s="219">
        <f t="shared" si="95"/>
        <v>0</v>
      </c>
      <c r="W162" s="219">
        <f>SUM(W149:W161)</f>
        <v>27912.027315445615</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8" t="s">
        <v>526</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U429"/>
  <sheetViews>
    <sheetView topLeftCell="A24" zoomScale="90" zoomScaleNormal="90" workbookViewId="0">
      <pane xSplit="1" ySplit="3" topLeftCell="B138" activePane="bottomRight" state="frozen"/>
      <selection activeCell="A24" sqref="A24"/>
      <selection pane="topRight" activeCell="B24" sqref="B24"/>
      <selection pane="bottomLeft" activeCell="A27" sqref="A27"/>
      <selection pane="bottomRight" activeCell="A138" sqref="A138"/>
    </sheetView>
  </sheetViews>
  <sheetFormatPr defaultColWidth="9.1796875" defaultRowHeight="14.5" outlineLevelRow="1"/>
  <cols>
    <col min="1" max="1" width="5.81640625" style="12" customWidth="1"/>
    <col min="2" max="2" width="24.26953125" style="12" customWidth="1"/>
    <col min="3" max="3" width="11.453125" style="12" customWidth="1"/>
    <col min="4" max="4" width="37.7265625" style="12" customWidth="1"/>
    <col min="5" max="5" width="35.1796875" style="12" bestFit="1" customWidth="1"/>
    <col min="6" max="6" width="26.7265625" style="12" customWidth="1"/>
    <col min="7" max="7" width="17" style="12" customWidth="1"/>
    <col min="8" max="8" width="19.453125" style="12" customWidth="1"/>
    <col min="9" max="10" width="23" style="634" customWidth="1"/>
    <col min="11" max="11" width="2" style="16" customWidth="1"/>
    <col min="12" max="15" width="9.1796875" style="12"/>
    <col min="16" max="16" width="13.81640625" style="12" bestFit="1" customWidth="1"/>
    <col min="17" max="41" width="9.1796875" style="12"/>
    <col min="42" max="42" width="2.1796875" style="12" customWidth="1"/>
    <col min="43" max="43" width="12.54296875" style="12" customWidth="1"/>
    <col min="44" max="64" width="12" style="12" bestFit="1" customWidth="1"/>
    <col min="65" max="72" width="9.1796875" style="12"/>
    <col min="73" max="73" width="9.1796875" style="16"/>
    <col min="74" max="16384" width="9.17968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0"/>
      <c r="D13" s="636" t="s">
        <v>406</v>
      </c>
      <c r="E13" s="17"/>
      <c r="F13" s="177"/>
      <c r="G13" s="178"/>
      <c r="H13" s="179"/>
      <c r="K13" s="179"/>
      <c r="L13" s="177"/>
      <c r="M13" s="177"/>
      <c r="N13" s="177"/>
      <c r="O13" s="177"/>
      <c r="P13" s="177"/>
      <c r="Q13" s="180"/>
    </row>
    <row r="14" spans="2:73" ht="30" customHeight="1" outlineLevel="1" thickBot="1">
      <c r="B14" s="90"/>
      <c r="D14" s="609" t="s">
        <v>551</v>
      </c>
      <c r="I14" s="12"/>
      <c r="J14" s="12"/>
      <c r="BU14" s="12"/>
    </row>
    <row r="15" spans="2:73" ht="26.25" customHeight="1" outlineLevel="1">
      <c r="C15" s="90"/>
      <c r="I15" s="12"/>
      <c r="J15" s="12"/>
    </row>
    <row r="16" spans="2:73" ht="23.25" customHeight="1" outlineLevel="1">
      <c r="B16" s="116" t="s">
        <v>505</v>
      </c>
      <c r="C16" s="90"/>
      <c r="D16" s="614" t="s">
        <v>621</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615</v>
      </c>
      <c r="C17" s="90"/>
      <c r="D17" s="610" t="s">
        <v>593</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628</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627</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629</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702" t="s">
        <v>639</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5">
      <c r="B23" s="182" t="s">
        <v>598</v>
      </c>
      <c r="H23" s="10"/>
      <c r="I23" s="10"/>
      <c r="J23" s="10"/>
    </row>
    <row r="24" spans="2:73" s="669" customFormat="1" ht="21" customHeight="1">
      <c r="B24" s="701" t="s">
        <v>602</v>
      </c>
      <c r="C24" s="826" t="s">
        <v>603</v>
      </c>
      <c r="D24" s="826"/>
      <c r="E24" s="826"/>
      <c r="F24" s="826"/>
      <c r="G24" s="826"/>
      <c r="H24" s="677" t="s">
        <v>600</v>
      </c>
      <c r="I24" s="677" t="s">
        <v>599</v>
      </c>
      <c r="J24" s="677" t="s">
        <v>601</v>
      </c>
      <c r="K24" s="668"/>
      <c r="L24" s="669" t="s">
        <v>603</v>
      </c>
      <c r="AQ24" s="669" t="s">
        <v>603</v>
      </c>
      <c r="BU24" s="668"/>
    </row>
    <row r="25" spans="2:73" s="250" customFormat="1" ht="49.5" customHeight="1">
      <c r="B25" s="245" t="s">
        <v>473</v>
      </c>
      <c r="C25" s="245" t="s">
        <v>211</v>
      </c>
      <c r="D25" s="627" t="s">
        <v>474</v>
      </c>
      <c r="E25" s="245" t="s">
        <v>208</v>
      </c>
      <c r="F25" s="245" t="s">
        <v>475</v>
      </c>
      <c r="G25" s="245" t="s">
        <v>476</v>
      </c>
      <c r="H25" s="627" t="s">
        <v>477</v>
      </c>
      <c r="I25" s="635" t="s">
        <v>591</v>
      </c>
      <c r="J25" s="642" t="s">
        <v>592</v>
      </c>
      <c r="K25" s="640"/>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0"/>
      <c r="I26" s="633"/>
      <c r="J26" s="633"/>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5">
      <c r="B27" s="691" t="s">
        <v>208</v>
      </c>
      <c r="C27" s="691" t="s">
        <v>730</v>
      </c>
      <c r="D27" s="691" t="s">
        <v>21</v>
      </c>
      <c r="E27" s="691" t="s">
        <v>731</v>
      </c>
      <c r="F27" s="691" t="s">
        <v>732</v>
      </c>
      <c r="G27" s="691" t="s">
        <v>733</v>
      </c>
      <c r="H27" s="691">
        <v>2013</v>
      </c>
      <c r="I27" s="643" t="s">
        <v>582</v>
      </c>
      <c r="J27" s="634" t="s">
        <v>590</v>
      </c>
      <c r="K27" s="632"/>
      <c r="L27" s="695">
        <v>0</v>
      </c>
      <c r="M27" s="696">
        <v>0</v>
      </c>
      <c r="N27" s="696">
        <v>6.92124015</v>
      </c>
      <c r="O27" s="696">
        <v>6.92124015</v>
      </c>
      <c r="P27" s="696">
        <v>6.92124015</v>
      </c>
      <c r="Q27" s="696">
        <v>5.6139689329999998</v>
      </c>
      <c r="R27" s="696">
        <v>3.7257639</v>
      </c>
      <c r="S27" s="696">
        <v>3.7257639</v>
      </c>
      <c r="T27" s="696">
        <v>3.7257639</v>
      </c>
      <c r="U27" s="696">
        <v>3.7257639</v>
      </c>
      <c r="V27" s="696">
        <v>3.7257639</v>
      </c>
      <c r="W27" s="696">
        <v>3.7257639</v>
      </c>
      <c r="X27" s="696">
        <v>3.6842479909999999</v>
      </c>
      <c r="Y27" s="696">
        <v>0.59429254499999995</v>
      </c>
      <c r="Z27" s="696">
        <v>0</v>
      </c>
      <c r="AA27" s="696">
        <v>0</v>
      </c>
      <c r="AB27" s="696">
        <v>0</v>
      </c>
      <c r="AC27" s="696">
        <v>0</v>
      </c>
      <c r="AD27" s="696">
        <v>0</v>
      </c>
      <c r="AE27" s="696">
        <v>0</v>
      </c>
      <c r="AF27" s="696">
        <v>0</v>
      </c>
      <c r="AG27" s="696">
        <v>0</v>
      </c>
      <c r="AH27" s="696">
        <v>0</v>
      </c>
      <c r="AI27" s="696">
        <v>0</v>
      </c>
      <c r="AJ27" s="696">
        <v>0</v>
      </c>
      <c r="AK27" s="696">
        <v>0</v>
      </c>
      <c r="AL27" s="696">
        <v>0</v>
      </c>
      <c r="AM27" s="696">
        <v>0</v>
      </c>
      <c r="AN27" s="696">
        <v>0</v>
      </c>
      <c r="AO27" s="697">
        <v>0</v>
      </c>
      <c r="AP27" s="632"/>
      <c r="AQ27" s="695">
        <v>0</v>
      </c>
      <c r="AR27" s="696">
        <v>0</v>
      </c>
      <c r="AS27" s="696">
        <v>24045.174459999998</v>
      </c>
      <c r="AT27" s="696">
        <v>24045.174459999998</v>
      </c>
      <c r="AU27" s="696">
        <v>24045.174459999998</v>
      </c>
      <c r="AV27" s="696">
        <v>19358.65957</v>
      </c>
      <c r="AW27" s="696">
        <v>13509.74152</v>
      </c>
      <c r="AX27" s="696">
        <v>13509.74152</v>
      </c>
      <c r="AY27" s="696">
        <v>13509.74152</v>
      </c>
      <c r="AZ27" s="696">
        <v>13509.74152</v>
      </c>
      <c r="BA27" s="696">
        <v>13509.74152</v>
      </c>
      <c r="BB27" s="696">
        <v>13509.74152</v>
      </c>
      <c r="BC27" s="696">
        <v>13133.114390000001</v>
      </c>
      <c r="BD27" s="696">
        <v>1928.604951</v>
      </c>
      <c r="BE27" s="696">
        <v>0</v>
      </c>
      <c r="BF27" s="696">
        <v>0</v>
      </c>
      <c r="BG27" s="696">
        <v>0</v>
      </c>
      <c r="BH27" s="696">
        <v>0</v>
      </c>
      <c r="BI27" s="696">
        <v>0</v>
      </c>
      <c r="BJ27" s="696">
        <v>0</v>
      </c>
      <c r="BK27" s="696">
        <v>0</v>
      </c>
      <c r="BL27" s="696">
        <v>0</v>
      </c>
      <c r="BM27" s="696">
        <v>0</v>
      </c>
      <c r="BN27" s="696">
        <v>0</v>
      </c>
      <c r="BO27" s="696">
        <v>0</v>
      </c>
      <c r="BP27" s="696">
        <v>0</v>
      </c>
      <c r="BQ27" s="696">
        <v>0</v>
      </c>
      <c r="BR27" s="696">
        <v>0</v>
      </c>
      <c r="BS27" s="696">
        <v>0</v>
      </c>
      <c r="BT27" s="697">
        <v>0</v>
      </c>
      <c r="BU27" s="16"/>
    </row>
    <row r="28" spans="2:73" s="17" customFormat="1" ht="15.5">
      <c r="B28" s="691" t="s">
        <v>208</v>
      </c>
      <c r="C28" s="691" t="s">
        <v>730</v>
      </c>
      <c r="D28" s="691" t="s">
        <v>21</v>
      </c>
      <c r="E28" s="691" t="s">
        <v>731</v>
      </c>
      <c r="F28" s="691" t="s">
        <v>732</v>
      </c>
      <c r="G28" s="691" t="s">
        <v>733</v>
      </c>
      <c r="H28" s="691">
        <v>2014</v>
      </c>
      <c r="I28" s="643" t="s">
        <v>582</v>
      </c>
      <c r="J28" s="643" t="s">
        <v>597</v>
      </c>
      <c r="K28" s="632"/>
      <c r="L28" s="695">
        <v>0</v>
      </c>
      <c r="M28" s="696">
        <v>0</v>
      </c>
      <c r="N28" s="696">
        <v>0</v>
      </c>
      <c r="O28" s="696">
        <v>2269.440094</v>
      </c>
      <c r="P28" s="696">
        <v>2264.9680440000002</v>
      </c>
      <c r="Q28" s="696">
        <v>1755.8173139999999</v>
      </c>
      <c r="R28" s="696">
        <v>1284.362163</v>
      </c>
      <c r="S28" s="696">
        <v>1284.362163</v>
      </c>
      <c r="T28" s="696">
        <v>1284.362163</v>
      </c>
      <c r="U28" s="696">
        <v>1284.362163</v>
      </c>
      <c r="V28" s="696">
        <v>1284.362163</v>
      </c>
      <c r="W28" s="696">
        <v>1284.362163</v>
      </c>
      <c r="X28" s="696">
        <v>1284.362163</v>
      </c>
      <c r="Y28" s="696">
        <v>1263.4000510000001</v>
      </c>
      <c r="Z28" s="696">
        <v>215.6490311</v>
      </c>
      <c r="AA28" s="696">
        <v>0</v>
      </c>
      <c r="AB28" s="696">
        <v>0</v>
      </c>
      <c r="AC28" s="696">
        <v>0</v>
      </c>
      <c r="AD28" s="696">
        <v>0</v>
      </c>
      <c r="AE28" s="696">
        <v>0</v>
      </c>
      <c r="AF28" s="696">
        <v>0</v>
      </c>
      <c r="AG28" s="696">
        <v>0</v>
      </c>
      <c r="AH28" s="696">
        <v>0</v>
      </c>
      <c r="AI28" s="696">
        <v>0</v>
      </c>
      <c r="AJ28" s="696">
        <v>0</v>
      </c>
      <c r="AK28" s="696">
        <v>0</v>
      </c>
      <c r="AL28" s="696">
        <v>0</v>
      </c>
      <c r="AM28" s="696">
        <v>0</v>
      </c>
      <c r="AN28" s="696">
        <v>0</v>
      </c>
      <c r="AO28" s="697">
        <v>0</v>
      </c>
      <c r="AP28" s="632"/>
      <c r="AQ28" s="695">
        <v>0</v>
      </c>
      <c r="AR28" s="696">
        <v>0</v>
      </c>
      <c r="AS28" s="696">
        <v>0</v>
      </c>
      <c r="AT28" s="696">
        <v>8627004.6449999996</v>
      </c>
      <c r="AU28" s="696">
        <v>8609405.8249999993</v>
      </c>
      <c r="AV28" s="696">
        <v>6653408.0630000001</v>
      </c>
      <c r="AW28" s="696">
        <v>5049479.1109999996</v>
      </c>
      <c r="AX28" s="696">
        <v>5049479.1109999996</v>
      </c>
      <c r="AY28" s="696">
        <v>5049479.1109999996</v>
      </c>
      <c r="AZ28" s="696">
        <v>5049479.1109999996</v>
      </c>
      <c r="BA28" s="696">
        <v>5049479.1109999996</v>
      </c>
      <c r="BB28" s="696">
        <v>5049479.1109999996</v>
      </c>
      <c r="BC28" s="696">
        <v>5049479.1109999996</v>
      </c>
      <c r="BD28" s="696">
        <v>4856186.8030000003</v>
      </c>
      <c r="BE28" s="696">
        <v>740331.73569999996</v>
      </c>
      <c r="BF28" s="696">
        <v>0</v>
      </c>
      <c r="BG28" s="696">
        <v>0</v>
      </c>
      <c r="BH28" s="696">
        <v>0</v>
      </c>
      <c r="BI28" s="696">
        <v>0</v>
      </c>
      <c r="BJ28" s="696">
        <v>0</v>
      </c>
      <c r="BK28" s="696">
        <v>0</v>
      </c>
      <c r="BL28" s="696">
        <v>0</v>
      </c>
      <c r="BM28" s="696">
        <v>0</v>
      </c>
      <c r="BN28" s="696">
        <v>0</v>
      </c>
      <c r="BO28" s="696">
        <v>0</v>
      </c>
      <c r="BP28" s="696">
        <v>0</v>
      </c>
      <c r="BQ28" s="696">
        <v>0</v>
      </c>
      <c r="BR28" s="696">
        <v>0</v>
      </c>
      <c r="BS28" s="696">
        <v>0</v>
      </c>
      <c r="BT28" s="697">
        <v>0</v>
      </c>
      <c r="BU28" s="16"/>
    </row>
    <row r="29" spans="2:73" s="17" customFormat="1" ht="16.5" customHeight="1">
      <c r="B29" s="691" t="s">
        <v>208</v>
      </c>
      <c r="C29" s="691" t="s">
        <v>730</v>
      </c>
      <c r="D29" s="691" t="s">
        <v>20</v>
      </c>
      <c r="E29" s="691" t="s">
        <v>731</v>
      </c>
      <c r="F29" s="691" t="s">
        <v>732</v>
      </c>
      <c r="G29" s="691" t="s">
        <v>733</v>
      </c>
      <c r="H29" s="691">
        <v>2011</v>
      </c>
      <c r="I29" s="643" t="s">
        <v>582</v>
      </c>
      <c r="J29" s="643" t="s">
        <v>590</v>
      </c>
      <c r="K29" s="632"/>
      <c r="L29" s="695">
        <v>1.233876127</v>
      </c>
      <c r="M29" s="696">
        <v>1.233876127</v>
      </c>
      <c r="N29" s="696">
        <v>1.233876127</v>
      </c>
      <c r="O29" s="696">
        <v>1.233876127</v>
      </c>
      <c r="P29" s="696">
        <v>0</v>
      </c>
      <c r="Q29" s="696">
        <v>0</v>
      </c>
      <c r="R29" s="696">
        <v>0</v>
      </c>
      <c r="S29" s="696">
        <v>0</v>
      </c>
      <c r="T29" s="696">
        <v>0</v>
      </c>
      <c r="U29" s="696">
        <v>0</v>
      </c>
      <c r="V29" s="696">
        <v>0</v>
      </c>
      <c r="W29" s="696">
        <v>0</v>
      </c>
      <c r="X29" s="696">
        <v>0</v>
      </c>
      <c r="Y29" s="696">
        <v>0</v>
      </c>
      <c r="Z29" s="696">
        <v>0</v>
      </c>
      <c r="AA29" s="696">
        <v>0</v>
      </c>
      <c r="AB29" s="696">
        <v>0</v>
      </c>
      <c r="AC29" s="696">
        <v>0</v>
      </c>
      <c r="AD29" s="696">
        <v>0</v>
      </c>
      <c r="AE29" s="696">
        <v>0</v>
      </c>
      <c r="AF29" s="696">
        <v>0</v>
      </c>
      <c r="AG29" s="696">
        <v>0</v>
      </c>
      <c r="AH29" s="696">
        <v>0</v>
      </c>
      <c r="AI29" s="696">
        <v>0</v>
      </c>
      <c r="AJ29" s="696">
        <v>0</v>
      </c>
      <c r="AK29" s="696">
        <v>0</v>
      </c>
      <c r="AL29" s="696">
        <v>0</v>
      </c>
      <c r="AM29" s="696">
        <v>0</v>
      </c>
      <c r="AN29" s="696">
        <v>0</v>
      </c>
      <c r="AO29" s="697">
        <v>0</v>
      </c>
      <c r="AP29" s="632"/>
      <c r="AQ29" s="695">
        <v>6110.2030949999998</v>
      </c>
      <c r="AR29" s="696">
        <v>6110.2030949999998</v>
      </c>
      <c r="AS29" s="696">
        <v>6110.2030949999998</v>
      </c>
      <c r="AT29" s="696">
        <v>6110.2030949999998</v>
      </c>
      <c r="AU29" s="696">
        <v>0</v>
      </c>
      <c r="AV29" s="696">
        <v>0</v>
      </c>
      <c r="AW29" s="696">
        <v>0</v>
      </c>
      <c r="AX29" s="696">
        <v>0</v>
      </c>
      <c r="AY29" s="696">
        <v>0</v>
      </c>
      <c r="AZ29" s="696">
        <v>0</v>
      </c>
      <c r="BA29" s="696">
        <v>0</v>
      </c>
      <c r="BB29" s="696">
        <v>0</v>
      </c>
      <c r="BC29" s="696">
        <v>0</v>
      </c>
      <c r="BD29" s="696">
        <v>0</v>
      </c>
      <c r="BE29" s="696">
        <v>0</v>
      </c>
      <c r="BF29" s="696">
        <v>0</v>
      </c>
      <c r="BG29" s="696">
        <v>0</v>
      </c>
      <c r="BH29" s="696">
        <v>0</v>
      </c>
      <c r="BI29" s="696">
        <v>0</v>
      </c>
      <c r="BJ29" s="696">
        <v>0</v>
      </c>
      <c r="BK29" s="696">
        <v>0</v>
      </c>
      <c r="BL29" s="696">
        <v>0</v>
      </c>
      <c r="BM29" s="696">
        <v>0</v>
      </c>
      <c r="BN29" s="696">
        <v>0</v>
      </c>
      <c r="BO29" s="696">
        <v>0</v>
      </c>
      <c r="BP29" s="696">
        <v>0</v>
      </c>
      <c r="BQ29" s="696">
        <v>0</v>
      </c>
      <c r="BR29" s="696">
        <v>0</v>
      </c>
      <c r="BS29" s="696">
        <v>0</v>
      </c>
      <c r="BT29" s="697">
        <v>0</v>
      </c>
      <c r="BU29" s="16"/>
    </row>
    <row r="30" spans="2:73" s="17" customFormat="1" ht="15.5">
      <c r="B30" s="691" t="s">
        <v>208</v>
      </c>
      <c r="C30" s="691" t="s">
        <v>730</v>
      </c>
      <c r="D30" s="691" t="s">
        <v>20</v>
      </c>
      <c r="E30" s="691" t="s">
        <v>731</v>
      </c>
      <c r="F30" s="691" t="s">
        <v>732</v>
      </c>
      <c r="G30" s="691" t="s">
        <v>733</v>
      </c>
      <c r="H30" s="691">
        <v>2012</v>
      </c>
      <c r="I30" s="643" t="s">
        <v>582</v>
      </c>
      <c r="J30" s="643" t="s">
        <v>590</v>
      </c>
      <c r="K30" s="632"/>
      <c r="L30" s="695">
        <v>0</v>
      </c>
      <c r="M30" s="696">
        <v>0.172466273</v>
      </c>
      <c r="N30" s="696">
        <v>0.172466273</v>
      </c>
      <c r="O30" s="696">
        <v>0.172466273</v>
      </c>
      <c r="P30" s="696">
        <v>0.172466273</v>
      </c>
      <c r="Q30" s="696">
        <v>0</v>
      </c>
      <c r="R30" s="696">
        <v>0</v>
      </c>
      <c r="S30" s="696">
        <v>0</v>
      </c>
      <c r="T30" s="696">
        <v>0</v>
      </c>
      <c r="U30" s="696">
        <v>0</v>
      </c>
      <c r="V30" s="696">
        <v>0</v>
      </c>
      <c r="W30" s="696">
        <v>0</v>
      </c>
      <c r="X30" s="696">
        <v>0</v>
      </c>
      <c r="Y30" s="696">
        <v>0</v>
      </c>
      <c r="Z30" s="696">
        <v>0</v>
      </c>
      <c r="AA30" s="696">
        <v>0</v>
      </c>
      <c r="AB30" s="696">
        <v>0</v>
      </c>
      <c r="AC30" s="696">
        <v>0</v>
      </c>
      <c r="AD30" s="696">
        <v>0</v>
      </c>
      <c r="AE30" s="696">
        <v>0</v>
      </c>
      <c r="AF30" s="696">
        <v>0</v>
      </c>
      <c r="AG30" s="696">
        <v>0</v>
      </c>
      <c r="AH30" s="696">
        <v>0</v>
      </c>
      <c r="AI30" s="696">
        <v>0</v>
      </c>
      <c r="AJ30" s="696">
        <v>0</v>
      </c>
      <c r="AK30" s="696">
        <v>0</v>
      </c>
      <c r="AL30" s="696">
        <v>0</v>
      </c>
      <c r="AM30" s="696">
        <v>0</v>
      </c>
      <c r="AN30" s="696">
        <v>0</v>
      </c>
      <c r="AO30" s="697">
        <v>0</v>
      </c>
      <c r="AP30" s="632"/>
      <c r="AQ30" s="695">
        <v>0</v>
      </c>
      <c r="AR30" s="696">
        <v>854.05976269999996</v>
      </c>
      <c r="AS30" s="696">
        <v>854.05976269999996</v>
      </c>
      <c r="AT30" s="696">
        <v>854.05976269999996</v>
      </c>
      <c r="AU30" s="696">
        <v>854.05976269999996</v>
      </c>
      <c r="AV30" s="696">
        <v>0</v>
      </c>
      <c r="AW30" s="696">
        <v>0</v>
      </c>
      <c r="AX30" s="696">
        <v>0</v>
      </c>
      <c r="AY30" s="696">
        <v>0</v>
      </c>
      <c r="AZ30" s="696">
        <v>0</v>
      </c>
      <c r="BA30" s="696">
        <v>0</v>
      </c>
      <c r="BB30" s="696">
        <v>0</v>
      </c>
      <c r="BC30" s="696">
        <v>0</v>
      </c>
      <c r="BD30" s="696">
        <v>0</v>
      </c>
      <c r="BE30" s="696">
        <v>0</v>
      </c>
      <c r="BF30" s="696">
        <v>0</v>
      </c>
      <c r="BG30" s="696">
        <v>0</v>
      </c>
      <c r="BH30" s="696">
        <v>0</v>
      </c>
      <c r="BI30" s="696">
        <v>0</v>
      </c>
      <c r="BJ30" s="696">
        <v>0</v>
      </c>
      <c r="BK30" s="696">
        <v>0</v>
      </c>
      <c r="BL30" s="696">
        <v>0</v>
      </c>
      <c r="BM30" s="696">
        <v>0</v>
      </c>
      <c r="BN30" s="696">
        <v>0</v>
      </c>
      <c r="BO30" s="696">
        <v>0</v>
      </c>
      <c r="BP30" s="696">
        <v>0</v>
      </c>
      <c r="BQ30" s="696">
        <v>0</v>
      </c>
      <c r="BR30" s="696">
        <v>0</v>
      </c>
      <c r="BS30" s="696">
        <v>0</v>
      </c>
      <c r="BT30" s="697">
        <v>0</v>
      </c>
      <c r="BU30" s="16"/>
    </row>
    <row r="31" spans="2:73" s="17" customFormat="1" ht="15.5">
      <c r="B31" s="691" t="s">
        <v>208</v>
      </c>
      <c r="C31" s="691" t="s">
        <v>730</v>
      </c>
      <c r="D31" s="691" t="s">
        <v>20</v>
      </c>
      <c r="E31" s="691" t="s">
        <v>731</v>
      </c>
      <c r="F31" s="691" t="s">
        <v>732</v>
      </c>
      <c r="G31" s="691" t="s">
        <v>733</v>
      </c>
      <c r="H31" s="691">
        <v>2012</v>
      </c>
      <c r="I31" s="643" t="s">
        <v>582</v>
      </c>
      <c r="J31" s="643" t="s">
        <v>590</v>
      </c>
      <c r="K31" s="632"/>
      <c r="L31" s="695">
        <v>0</v>
      </c>
      <c r="M31" s="696">
        <v>4.1391905419999997</v>
      </c>
      <c r="N31" s="696">
        <v>4.1391905419999997</v>
      </c>
      <c r="O31" s="696">
        <v>4.1391905419999997</v>
      </c>
      <c r="P31" s="696">
        <v>4.1391905419999997</v>
      </c>
      <c r="Q31" s="696">
        <v>0</v>
      </c>
      <c r="R31" s="696">
        <v>0</v>
      </c>
      <c r="S31" s="696">
        <v>0</v>
      </c>
      <c r="T31" s="696">
        <v>0</v>
      </c>
      <c r="U31" s="696">
        <v>0</v>
      </c>
      <c r="V31" s="696">
        <v>0</v>
      </c>
      <c r="W31" s="696">
        <v>0</v>
      </c>
      <c r="X31" s="696">
        <v>0</v>
      </c>
      <c r="Y31" s="696">
        <v>0</v>
      </c>
      <c r="Z31" s="696">
        <v>0</v>
      </c>
      <c r="AA31" s="696">
        <v>0</v>
      </c>
      <c r="AB31" s="696">
        <v>0</v>
      </c>
      <c r="AC31" s="696">
        <v>0</v>
      </c>
      <c r="AD31" s="696">
        <v>0</v>
      </c>
      <c r="AE31" s="696">
        <v>0</v>
      </c>
      <c r="AF31" s="696">
        <v>0</v>
      </c>
      <c r="AG31" s="696">
        <v>0</v>
      </c>
      <c r="AH31" s="696">
        <v>0</v>
      </c>
      <c r="AI31" s="696">
        <v>0</v>
      </c>
      <c r="AJ31" s="696">
        <v>0</v>
      </c>
      <c r="AK31" s="696">
        <v>0</v>
      </c>
      <c r="AL31" s="696">
        <v>0</v>
      </c>
      <c r="AM31" s="696">
        <v>0</v>
      </c>
      <c r="AN31" s="696">
        <v>0</v>
      </c>
      <c r="AO31" s="697">
        <v>0</v>
      </c>
      <c r="AP31" s="632"/>
      <c r="AQ31" s="695">
        <v>0</v>
      </c>
      <c r="AR31" s="696">
        <v>20497.434300000001</v>
      </c>
      <c r="AS31" s="696">
        <v>20497.434300000001</v>
      </c>
      <c r="AT31" s="696">
        <v>20497.434300000001</v>
      </c>
      <c r="AU31" s="696">
        <v>20497.434300000001</v>
      </c>
      <c r="AV31" s="696">
        <v>0</v>
      </c>
      <c r="AW31" s="696">
        <v>0</v>
      </c>
      <c r="AX31" s="696">
        <v>0</v>
      </c>
      <c r="AY31" s="696">
        <v>0</v>
      </c>
      <c r="AZ31" s="696">
        <v>0</v>
      </c>
      <c r="BA31" s="696">
        <v>0</v>
      </c>
      <c r="BB31" s="696">
        <v>0</v>
      </c>
      <c r="BC31" s="696">
        <v>0</v>
      </c>
      <c r="BD31" s="696">
        <v>0</v>
      </c>
      <c r="BE31" s="696">
        <v>0</v>
      </c>
      <c r="BF31" s="696">
        <v>0</v>
      </c>
      <c r="BG31" s="696">
        <v>0</v>
      </c>
      <c r="BH31" s="696">
        <v>0</v>
      </c>
      <c r="BI31" s="696">
        <v>0</v>
      </c>
      <c r="BJ31" s="696">
        <v>0</v>
      </c>
      <c r="BK31" s="696">
        <v>0</v>
      </c>
      <c r="BL31" s="696">
        <v>0</v>
      </c>
      <c r="BM31" s="696">
        <v>0</v>
      </c>
      <c r="BN31" s="696">
        <v>0</v>
      </c>
      <c r="BO31" s="696">
        <v>0</v>
      </c>
      <c r="BP31" s="696">
        <v>0</v>
      </c>
      <c r="BQ31" s="696">
        <v>0</v>
      </c>
      <c r="BR31" s="696">
        <v>0</v>
      </c>
      <c r="BS31" s="696">
        <v>0</v>
      </c>
      <c r="BT31" s="697">
        <v>0</v>
      </c>
      <c r="BU31" s="16"/>
    </row>
    <row r="32" spans="2:73" s="17" customFormat="1" ht="15.5">
      <c r="B32" s="691" t="s">
        <v>208</v>
      </c>
      <c r="C32" s="691" t="s">
        <v>730</v>
      </c>
      <c r="D32" s="691" t="s">
        <v>20</v>
      </c>
      <c r="E32" s="691" t="s">
        <v>731</v>
      </c>
      <c r="F32" s="691" t="s">
        <v>732</v>
      </c>
      <c r="G32" s="691" t="s">
        <v>733</v>
      </c>
      <c r="H32" s="691">
        <v>2013</v>
      </c>
      <c r="I32" s="643" t="s">
        <v>582</v>
      </c>
      <c r="J32" s="643" t="s">
        <v>590</v>
      </c>
      <c r="K32" s="632"/>
      <c r="L32" s="695">
        <v>0</v>
      </c>
      <c r="M32" s="696">
        <v>0</v>
      </c>
      <c r="N32" s="696">
        <v>0.28056144799999999</v>
      </c>
      <c r="O32" s="696">
        <v>0.28056144799999999</v>
      </c>
      <c r="P32" s="696">
        <v>0.28056144799999999</v>
      </c>
      <c r="Q32" s="696">
        <v>0.28056144799999999</v>
      </c>
      <c r="R32" s="696">
        <v>0</v>
      </c>
      <c r="S32" s="696">
        <v>0</v>
      </c>
      <c r="T32" s="696">
        <v>0</v>
      </c>
      <c r="U32" s="696">
        <v>0</v>
      </c>
      <c r="V32" s="696">
        <v>0</v>
      </c>
      <c r="W32" s="696">
        <v>0</v>
      </c>
      <c r="X32" s="696">
        <v>0</v>
      </c>
      <c r="Y32" s="696">
        <v>0</v>
      </c>
      <c r="Z32" s="696">
        <v>0</v>
      </c>
      <c r="AA32" s="696">
        <v>0</v>
      </c>
      <c r="AB32" s="696">
        <v>0</v>
      </c>
      <c r="AC32" s="696">
        <v>0</v>
      </c>
      <c r="AD32" s="696">
        <v>0</v>
      </c>
      <c r="AE32" s="696">
        <v>0</v>
      </c>
      <c r="AF32" s="696">
        <v>0</v>
      </c>
      <c r="AG32" s="696">
        <v>0</v>
      </c>
      <c r="AH32" s="696">
        <v>0</v>
      </c>
      <c r="AI32" s="696">
        <v>0</v>
      </c>
      <c r="AJ32" s="696">
        <v>0</v>
      </c>
      <c r="AK32" s="696">
        <v>0</v>
      </c>
      <c r="AL32" s="696">
        <v>0</v>
      </c>
      <c r="AM32" s="696">
        <v>0</v>
      </c>
      <c r="AN32" s="696">
        <v>0</v>
      </c>
      <c r="AO32" s="697">
        <v>0</v>
      </c>
      <c r="AP32" s="632"/>
      <c r="AQ32" s="695">
        <v>0</v>
      </c>
      <c r="AR32" s="696">
        <v>0</v>
      </c>
      <c r="AS32" s="696">
        <v>1542.484555</v>
      </c>
      <c r="AT32" s="696">
        <v>1542.484555</v>
      </c>
      <c r="AU32" s="696">
        <v>1542.484555</v>
      </c>
      <c r="AV32" s="696">
        <v>1542.484555</v>
      </c>
      <c r="AW32" s="696">
        <v>0</v>
      </c>
      <c r="AX32" s="696">
        <v>0</v>
      </c>
      <c r="AY32" s="696">
        <v>0</v>
      </c>
      <c r="AZ32" s="696">
        <v>0</v>
      </c>
      <c r="BA32" s="696">
        <v>0</v>
      </c>
      <c r="BB32" s="696">
        <v>0</v>
      </c>
      <c r="BC32" s="696">
        <v>0</v>
      </c>
      <c r="BD32" s="696">
        <v>0</v>
      </c>
      <c r="BE32" s="696">
        <v>0</v>
      </c>
      <c r="BF32" s="696">
        <v>0</v>
      </c>
      <c r="BG32" s="696">
        <v>0</v>
      </c>
      <c r="BH32" s="696">
        <v>0</v>
      </c>
      <c r="BI32" s="696">
        <v>0</v>
      </c>
      <c r="BJ32" s="696">
        <v>0</v>
      </c>
      <c r="BK32" s="696">
        <v>0</v>
      </c>
      <c r="BL32" s="696">
        <v>0</v>
      </c>
      <c r="BM32" s="696">
        <v>0</v>
      </c>
      <c r="BN32" s="696">
        <v>0</v>
      </c>
      <c r="BO32" s="696">
        <v>0</v>
      </c>
      <c r="BP32" s="696">
        <v>0</v>
      </c>
      <c r="BQ32" s="696">
        <v>0</v>
      </c>
      <c r="BR32" s="696">
        <v>0</v>
      </c>
      <c r="BS32" s="696">
        <v>0</v>
      </c>
      <c r="BT32" s="697">
        <v>0</v>
      </c>
      <c r="BU32" s="16"/>
    </row>
    <row r="33" spans="2:73" s="17" customFormat="1" ht="15.5">
      <c r="B33" s="691" t="s">
        <v>208</v>
      </c>
      <c r="C33" s="691" t="s">
        <v>730</v>
      </c>
      <c r="D33" s="691" t="s">
        <v>20</v>
      </c>
      <c r="E33" s="691" t="s">
        <v>731</v>
      </c>
      <c r="F33" s="691" t="s">
        <v>732</v>
      </c>
      <c r="G33" s="691" t="s">
        <v>733</v>
      </c>
      <c r="H33" s="691">
        <v>2013</v>
      </c>
      <c r="I33" s="643" t="s">
        <v>582</v>
      </c>
      <c r="J33" s="643" t="s">
        <v>590</v>
      </c>
      <c r="K33" s="632"/>
      <c r="L33" s="695">
        <v>0</v>
      </c>
      <c r="M33" s="696">
        <v>0</v>
      </c>
      <c r="N33" s="696">
        <v>44.092608269999999</v>
      </c>
      <c r="O33" s="696">
        <v>44.092608269999999</v>
      </c>
      <c r="P33" s="696">
        <v>44.092608269999999</v>
      </c>
      <c r="Q33" s="696">
        <v>44.092608269999999</v>
      </c>
      <c r="R33" s="696">
        <v>0</v>
      </c>
      <c r="S33" s="696">
        <v>0</v>
      </c>
      <c r="T33" s="696">
        <v>0</v>
      </c>
      <c r="U33" s="696">
        <v>0</v>
      </c>
      <c r="V33" s="696">
        <v>0</v>
      </c>
      <c r="W33" s="696">
        <v>0</v>
      </c>
      <c r="X33" s="696">
        <v>0</v>
      </c>
      <c r="Y33" s="696">
        <v>0</v>
      </c>
      <c r="Z33" s="696">
        <v>0</v>
      </c>
      <c r="AA33" s="696">
        <v>0</v>
      </c>
      <c r="AB33" s="696">
        <v>0</v>
      </c>
      <c r="AC33" s="696">
        <v>0</v>
      </c>
      <c r="AD33" s="696">
        <v>0</v>
      </c>
      <c r="AE33" s="696">
        <v>0</v>
      </c>
      <c r="AF33" s="696">
        <v>0</v>
      </c>
      <c r="AG33" s="696">
        <v>0</v>
      </c>
      <c r="AH33" s="696">
        <v>0</v>
      </c>
      <c r="AI33" s="696">
        <v>0</v>
      </c>
      <c r="AJ33" s="696">
        <v>0</v>
      </c>
      <c r="AK33" s="696">
        <v>0</v>
      </c>
      <c r="AL33" s="696">
        <v>0</v>
      </c>
      <c r="AM33" s="696">
        <v>0</v>
      </c>
      <c r="AN33" s="696">
        <v>0</v>
      </c>
      <c r="AO33" s="697">
        <v>0</v>
      </c>
      <c r="AP33" s="632"/>
      <c r="AQ33" s="695">
        <v>0</v>
      </c>
      <c r="AR33" s="696">
        <v>0</v>
      </c>
      <c r="AS33" s="696">
        <v>242414.51449999999</v>
      </c>
      <c r="AT33" s="696">
        <v>242414.51449999999</v>
      </c>
      <c r="AU33" s="696">
        <v>242414.51449999999</v>
      </c>
      <c r="AV33" s="696">
        <v>242414.51449999999</v>
      </c>
      <c r="AW33" s="696">
        <v>0</v>
      </c>
      <c r="AX33" s="696">
        <v>0</v>
      </c>
      <c r="AY33" s="696">
        <v>0</v>
      </c>
      <c r="AZ33" s="696">
        <v>0</v>
      </c>
      <c r="BA33" s="696">
        <v>0</v>
      </c>
      <c r="BB33" s="696">
        <v>0</v>
      </c>
      <c r="BC33" s="696">
        <v>0</v>
      </c>
      <c r="BD33" s="696">
        <v>0</v>
      </c>
      <c r="BE33" s="696">
        <v>0</v>
      </c>
      <c r="BF33" s="696">
        <v>0</v>
      </c>
      <c r="BG33" s="696">
        <v>0</v>
      </c>
      <c r="BH33" s="696">
        <v>0</v>
      </c>
      <c r="BI33" s="696">
        <v>0</v>
      </c>
      <c r="BJ33" s="696">
        <v>0</v>
      </c>
      <c r="BK33" s="696">
        <v>0</v>
      </c>
      <c r="BL33" s="696">
        <v>0</v>
      </c>
      <c r="BM33" s="696">
        <v>0</v>
      </c>
      <c r="BN33" s="696">
        <v>0</v>
      </c>
      <c r="BO33" s="696">
        <v>0</v>
      </c>
      <c r="BP33" s="696">
        <v>0</v>
      </c>
      <c r="BQ33" s="696">
        <v>0</v>
      </c>
      <c r="BR33" s="696">
        <v>0</v>
      </c>
      <c r="BS33" s="696">
        <v>0</v>
      </c>
      <c r="BT33" s="697">
        <v>0</v>
      </c>
      <c r="BU33" s="16"/>
    </row>
    <row r="34" spans="2:73" s="17" customFormat="1" ht="15.5">
      <c r="B34" s="691" t="s">
        <v>208</v>
      </c>
      <c r="C34" s="691" t="s">
        <v>730</v>
      </c>
      <c r="D34" s="691" t="s">
        <v>20</v>
      </c>
      <c r="E34" s="691" t="s">
        <v>731</v>
      </c>
      <c r="F34" s="691" t="s">
        <v>732</v>
      </c>
      <c r="G34" s="691" t="s">
        <v>733</v>
      </c>
      <c r="H34" s="691">
        <v>2014</v>
      </c>
      <c r="I34" s="643" t="s">
        <v>582</v>
      </c>
      <c r="J34" s="643" t="s">
        <v>597</v>
      </c>
      <c r="K34" s="632"/>
      <c r="L34" s="695">
        <v>0</v>
      </c>
      <c r="M34" s="696">
        <v>0</v>
      </c>
      <c r="N34" s="696">
        <v>0</v>
      </c>
      <c r="O34" s="696">
        <v>294.07247130000002</v>
      </c>
      <c r="P34" s="696">
        <v>294.07247130000002</v>
      </c>
      <c r="Q34" s="696">
        <v>294.07247130000002</v>
      </c>
      <c r="R34" s="696">
        <v>294.07247130000002</v>
      </c>
      <c r="S34" s="696">
        <v>0</v>
      </c>
      <c r="T34" s="696">
        <v>0</v>
      </c>
      <c r="U34" s="696">
        <v>0</v>
      </c>
      <c r="V34" s="696">
        <v>0</v>
      </c>
      <c r="W34" s="696">
        <v>0</v>
      </c>
      <c r="X34" s="696">
        <v>0</v>
      </c>
      <c r="Y34" s="696">
        <v>0</v>
      </c>
      <c r="Z34" s="696">
        <v>0</v>
      </c>
      <c r="AA34" s="696">
        <v>0</v>
      </c>
      <c r="AB34" s="696">
        <v>0</v>
      </c>
      <c r="AC34" s="696">
        <v>0</v>
      </c>
      <c r="AD34" s="696">
        <v>0</v>
      </c>
      <c r="AE34" s="696">
        <v>0</v>
      </c>
      <c r="AF34" s="696">
        <v>0</v>
      </c>
      <c r="AG34" s="696">
        <v>0</v>
      </c>
      <c r="AH34" s="696">
        <v>0</v>
      </c>
      <c r="AI34" s="696">
        <v>0</v>
      </c>
      <c r="AJ34" s="696">
        <v>0</v>
      </c>
      <c r="AK34" s="696">
        <v>0</v>
      </c>
      <c r="AL34" s="696">
        <v>0</v>
      </c>
      <c r="AM34" s="696">
        <v>0</v>
      </c>
      <c r="AN34" s="696">
        <v>0</v>
      </c>
      <c r="AO34" s="697">
        <v>0</v>
      </c>
      <c r="AP34" s="632"/>
      <c r="AQ34" s="695">
        <v>0</v>
      </c>
      <c r="AR34" s="696">
        <v>0</v>
      </c>
      <c r="AS34" s="696">
        <v>0</v>
      </c>
      <c r="AT34" s="696">
        <v>1436018.541</v>
      </c>
      <c r="AU34" s="696">
        <v>1436018.541</v>
      </c>
      <c r="AV34" s="696">
        <v>1436018.541</v>
      </c>
      <c r="AW34" s="696">
        <v>1436018.541</v>
      </c>
      <c r="AX34" s="696">
        <v>0</v>
      </c>
      <c r="AY34" s="696">
        <v>0</v>
      </c>
      <c r="AZ34" s="696">
        <v>0</v>
      </c>
      <c r="BA34" s="696">
        <v>0</v>
      </c>
      <c r="BB34" s="696">
        <v>0</v>
      </c>
      <c r="BC34" s="696">
        <v>0</v>
      </c>
      <c r="BD34" s="696">
        <v>0</v>
      </c>
      <c r="BE34" s="696">
        <v>0</v>
      </c>
      <c r="BF34" s="696">
        <v>0</v>
      </c>
      <c r="BG34" s="696">
        <v>0</v>
      </c>
      <c r="BH34" s="696">
        <v>0</v>
      </c>
      <c r="BI34" s="696">
        <v>0</v>
      </c>
      <c r="BJ34" s="696">
        <v>0</v>
      </c>
      <c r="BK34" s="696">
        <v>0</v>
      </c>
      <c r="BL34" s="696">
        <v>0</v>
      </c>
      <c r="BM34" s="696">
        <v>0</v>
      </c>
      <c r="BN34" s="696">
        <v>0</v>
      </c>
      <c r="BO34" s="696">
        <v>0</v>
      </c>
      <c r="BP34" s="696">
        <v>0</v>
      </c>
      <c r="BQ34" s="696">
        <v>0</v>
      </c>
      <c r="BR34" s="696">
        <v>0</v>
      </c>
      <c r="BS34" s="696">
        <v>0</v>
      </c>
      <c r="BT34" s="697">
        <v>0</v>
      </c>
      <c r="BU34" s="16"/>
    </row>
    <row r="35" spans="2:73" s="17" customFormat="1" ht="15.5">
      <c r="B35" s="691" t="s">
        <v>208</v>
      </c>
      <c r="C35" s="691" t="s">
        <v>730</v>
      </c>
      <c r="D35" s="757" t="s">
        <v>24</v>
      </c>
      <c r="E35" s="691" t="s">
        <v>731</v>
      </c>
      <c r="F35" s="691" t="s">
        <v>732</v>
      </c>
      <c r="G35" s="691" t="s">
        <v>733</v>
      </c>
      <c r="H35" s="691">
        <v>2012</v>
      </c>
      <c r="I35" s="643" t="s">
        <v>582</v>
      </c>
      <c r="J35" s="643" t="s">
        <v>590</v>
      </c>
      <c r="K35" s="632"/>
      <c r="L35" s="695">
        <v>0</v>
      </c>
      <c r="M35" s="696">
        <v>352.08276410000002</v>
      </c>
      <c r="N35" s="696">
        <v>352.08276410000002</v>
      </c>
      <c r="O35" s="696">
        <v>352.08276410000002</v>
      </c>
      <c r="P35" s="696">
        <v>352.08276410000002</v>
      </c>
      <c r="Q35" s="696">
        <v>343.93308409999997</v>
      </c>
      <c r="R35" s="696">
        <v>342.34842409999999</v>
      </c>
      <c r="S35" s="696">
        <v>342.34842409999999</v>
      </c>
      <c r="T35" s="696">
        <v>342.34842409999999</v>
      </c>
      <c r="U35" s="696">
        <v>342.34842409999999</v>
      </c>
      <c r="V35" s="696">
        <v>342.34842409999999</v>
      </c>
      <c r="W35" s="696">
        <v>342.34842409999999</v>
      </c>
      <c r="X35" s="696">
        <v>342.34842409999999</v>
      </c>
      <c r="Y35" s="696">
        <v>342.34842409999999</v>
      </c>
      <c r="Z35" s="696">
        <v>342.34842409999999</v>
      </c>
      <c r="AA35" s="696">
        <v>338.76935630000003</v>
      </c>
      <c r="AB35" s="696">
        <v>0</v>
      </c>
      <c r="AC35" s="696">
        <v>0</v>
      </c>
      <c r="AD35" s="696">
        <v>0</v>
      </c>
      <c r="AE35" s="696">
        <v>0</v>
      </c>
      <c r="AF35" s="696">
        <v>0</v>
      </c>
      <c r="AG35" s="696">
        <v>0</v>
      </c>
      <c r="AH35" s="696">
        <v>0</v>
      </c>
      <c r="AI35" s="696">
        <v>0</v>
      </c>
      <c r="AJ35" s="696">
        <v>0</v>
      </c>
      <c r="AK35" s="696">
        <v>0</v>
      </c>
      <c r="AL35" s="696">
        <v>0</v>
      </c>
      <c r="AM35" s="696">
        <v>0</v>
      </c>
      <c r="AN35" s="696">
        <v>0</v>
      </c>
      <c r="AO35" s="697">
        <v>0</v>
      </c>
      <c r="AP35" s="632"/>
      <c r="AQ35" s="695">
        <v>0</v>
      </c>
      <c r="AR35" s="696">
        <v>1179763.3459999999</v>
      </c>
      <c r="AS35" s="696">
        <v>1179763.3459999999</v>
      </c>
      <c r="AT35" s="696">
        <v>1179763.3459999999</v>
      </c>
      <c r="AU35" s="696">
        <v>1179763.3459999999</v>
      </c>
      <c r="AV35" s="696">
        <v>1129044.818</v>
      </c>
      <c r="AW35" s="696">
        <v>1120071.4129999999</v>
      </c>
      <c r="AX35" s="696">
        <v>1120071.4129999999</v>
      </c>
      <c r="AY35" s="696">
        <v>1120071.4129999999</v>
      </c>
      <c r="AZ35" s="696">
        <v>1120071.4129999999</v>
      </c>
      <c r="BA35" s="696">
        <v>1120071.4129999999</v>
      </c>
      <c r="BB35" s="696">
        <v>1120071.4129999999</v>
      </c>
      <c r="BC35" s="696">
        <v>1120071.4129999999</v>
      </c>
      <c r="BD35" s="696">
        <v>1120071.4129999999</v>
      </c>
      <c r="BE35" s="696">
        <v>1120071.4129999999</v>
      </c>
      <c r="BF35" s="696">
        <v>1091229.7039999999</v>
      </c>
      <c r="BG35" s="696">
        <v>0</v>
      </c>
      <c r="BH35" s="696">
        <v>0</v>
      </c>
      <c r="BI35" s="696">
        <v>0</v>
      </c>
      <c r="BJ35" s="696">
        <v>0</v>
      </c>
      <c r="BK35" s="696">
        <v>0</v>
      </c>
      <c r="BL35" s="696">
        <v>0</v>
      </c>
      <c r="BM35" s="696">
        <v>0</v>
      </c>
      <c r="BN35" s="696">
        <v>0</v>
      </c>
      <c r="BO35" s="696">
        <v>0</v>
      </c>
      <c r="BP35" s="696">
        <v>0</v>
      </c>
      <c r="BQ35" s="696">
        <v>0</v>
      </c>
      <c r="BR35" s="696">
        <v>0</v>
      </c>
      <c r="BS35" s="696">
        <v>0</v>
      </c>
      <c r="BT35" s="697">
        <v>0</v>
      </c>
      <c r="BU35" s="16"/>
    </row>
    <row r="36" spans="2:73" s="17" customFormat="1" ht="15.5">
      <c r="B36" s="691" t="s">
        <v>208</v>
      </c>
      <c r="C36" s="691" t="s">
        <v>730</v>
      </c>
      <c r="D36" s="757" t="s">
        <v>24</v>
      </c>
      <c r="E36" s="691" t="s">
        <v>731</v>
      </c>
      <c r="F36" s="691" t="s">
        <v>732</v>
      </c>
      <c r="G36" s="691" t="s">
        <v>733</v>
      </c>
      <c r="H36" s="691">
        <v>2013</v>
      </c>
      <c r="I36" s="643" t="s">
        <v>582</v>
      </c>
      <c r="J36" s="643" t="s">
        <v>590</v>
      </c>
      <c r="K36" s="632"/>
      <c r="L36" s="695">
        <v>0</v>
      </c>
      <c r="M36" s="696">
        <v>0</v>
      </c>
      <c r="N36" s="696">
        <v>190.1032989</v>
      </c>
      <c r="O36" s="696">
        <v>190.1032989</v>
      </c>
      <c r="P36" s="696">
        <v>190.1032989</v>
      </c>
      <c r="Q36" s="696">
        <v>190.1032989</v>
      </c>
      <c r="R36" s="696">
        <v>190.1032989</v>
      </c>
      <c r="S36" s="696">
        <v>190.1032989</v>
      </c>
      <c r="T36" s="696">
        <v>190.1032989</v>
      </c>
      <c r="U36" s="696">
        <v>190.1032989</v>
      </c>
      <c r="V36" s="696">
        <v>169.55862089999999</v>
      </c>
      <c r="W36" s="696">
        <v>169.55862089999999</v>
      </c>
      <c r="X36" s="696">
        <v>168.4808673</v>
      </c>
      <c r="Y36" s="696">
        <v>168.4808673</v>
      </c>
      <c r="Z36" s="696">
        <v>168.4808673</v>
      </c>
      <c r="AA36" s="696">
        <v>168.4808673</v>
      </c>
      <c r="AB36" s="696">
        <v>167.9203689</v>
      </c>
      <c r="AC36" s="696">
        <v>3.2110683080000002</v>
      </c>
      <c r="AD36" s="696">
        <v>3.2110683080000002</v>
      </c>
      <c r="AE36" s="696">
        <v>2.2271920779999999</v>
      </c>
      <c r="AF36" s="696">
        <v>2.2271920779999999</v>
      </c>
      <c r="AG36" s="696">
        <v>2.2271920779999999</v>
      </c>
      <c r="AH36" s="696">
        <v>0</v>
      </c>
      <c r="AI36" s="696">
        <v>0</v>
      </c>
      <c r="AJ36" s="696">
        <v>0</v>
      </c>
      <c r="AK36" s="696">
        <v>0</v>
      </c>
      <c r="AL36" s="696">
        <v>0</v>
      </c>
      <c r="AM36" s="696">
        <v>0</v>
      </c>
      <c r="AN36" s="696">
        <v>0</v>
      </c>
      <c r="AO36" s="697">
        <v>0</v>
      </c>
      <c r="AP36" s="632"/>
      <c r="AQ36" s="695">
        <v>0</v>
      </c>
      <c r="AR36" s="696">
        <v>0</v>
      </c>
      <c r="AS36" s="696">
        <v>272380.61800000002</v>
      </c>
      <c r="AT36" s="696">
        <v>272380.61800000002</v>
      </c>
      <c r="AU36" s="696">
        <v>272380.61800000002</v>
      </c>
      <c r="AV36" s="696">
        <v>272380.61800000002</v>
      </c>
      <c r="AW36" s="696">
        <v>272380.61800000002</v>
      </c>
      <c r="AX36" s="696">
        <v>272380.61800000002</v>
      </c>
      <c r="AY36" s="696">
        <v>272380.61800000002</v>
      </c>
      <c r="AZ36" s="696">
        <v>272380.61800000002</v>
      </c>
      <c r="BA36" s="696">
        <v>204476.45499999999</v>
      </c>
      <c r="BB36" s="696">
        <v>204476.45499999999</v>
      </c>
      <c r="BC36" s="696">
        <v>197769.18840000001</v>
      </c>
      <c r="BD36" s="696">
        <v>197769.18840000001</v>
      </c>
      <c r="BE36" s="696">
        <v>197769.18840000001</v>
      </c>
      <c r="BF36" s="696">
        <v>197769.18840000001</v>
      </c>
      <c r="BG36" s="696">
        <v>195916.63200000001</v>
      </c>
      <c r="BH36" s="696">
        <v>31807.981049999999</v>
      </c>
      <c r="BI36" s="696">
        <v>31807.981049999999</v>
      </c>
      <c r="BJ36" s="696">
        <v>24327.46905</v>
      </c>
      <c r="BK36" s="696">
        <v>24327.46905</v>
      </c>
      <c r="BL36" s="696">
        <v>24327.46905</v>
      </c>
      <c r="BM36" s="696">
        <v>0</v>
      </c>
      <c r="BN36" s="696">
        <v>0</v>
      </c>
      <c r="BO36" s="696">
        <v>0</v>
      </c>
      <c r="BP36" s="696">
        <v>0</v>
      </c>
      <c r="BQ36" s="696">
        <v>0</v>
      </c>
      <c r="BR36" s="696">
        <v>0</v>
      </c>
      <c r="BS36" s="696">
        <v>0</v>
      </c>
      <c r="BT36" s="697">
        <v>0</v>
      </c>
      <c r="BU36" s="16"/>
    </row>
    <row r="37" spans="2:73" s="17" customFormat="1" ht="15.5">
      <c r="B37" s="691" t="s">
        <v>208</v>
      </c>
      <c r="C37" s="691" t="s">
        <v>730</v>
      </c>
      <c r="D37" s="757" t="s">
        <v>24</v>
      </c>
      <c r="E37" s="691" t="s">
        <v>731</v>
      </c>
      <c r="F37" s="691" t="s">
        <v>732</v>
      </c>
      <c r="G37" s="691" t="s">
        <v>733</v>
      </c>
      <c r="H37" s="691">
        <v>2014</v>
      </c>
      <c r="I37" s="643" t="s">
        <v>582</v>
      </c>
      <c r="J37" s="643" t="s">
        <v>597</v>
      </c>
      <c r="K37" s="632"/>
      <c r="L37" s="695">
        <v>0</v>
      </c>
      <c r="M37" s="696">
        <v>0</v>
      </c>
      <c r="N37" s="696">
        <v>0</v>
      </c>
      <c r="O37" s="696">
        <v>937.9579215</v>
      </c>
      <c r="P37" s="696">
        <v>937.9579215</v>
      </c>
      <c r="Q37" s="696">
        <v>937.93921049999994</v>
      </c>
      <c r="R37" s="696">
        <v>937.93921049999994</v>
      </c>
      <c r="S37" s="696">
        <v>937.93921049999994</v>
      </c>
      <c r="T37" s="696">
        <v>937.93921049999994</v>
      </c>
      <c r="U37" s="696">
        <v>937.93921049999994</v>
      </c>
      <c r="V37" s="696">
        <v>937.93921049999994</v>
      </c>
      <c r="W37" s="696">
        <v>934.00990049999996</v>
      </c>
      <c r="X37" s="696">
        <v>934.00990049999996</v>
      </c>
      <c r="Y37" s="696">
        <v>934.00990049999996</v>
      </c>
      <c r="Z37" s="696">
        <v>910.4886917</v>
      </c>
      <c r="AA37" s="696">
        <v>888.41137490000006</v>
      </c>
      <c r="AB37" s="696">
        <v>888.41137490000006</v>
      </c>
      <c r="AC37" s="696">
        <v>886.24131469999998</v>
      </c>
      <c r="AD37" s="696">
        <v>3.607546176</v>
      </c>
      <c r="AE37" s="696">
        <v>3.607546176</v>
      </c>
      <c r="AF37" s="696">
        <v>0</v>
      </c>
      <c r="AG37" s="696">
        <v>0</v>
      </c>
      <c r="AH37" s="696">
        <v>0</v>
      </c>
      <c r="AI37" s="696">
        <v>0</v>
      </c>
      <c r="AJ37" s="696">
        <v>0</v>
      </c>
      <c r="AK37" s="696">
        <v>0</v>
      </c>
      <c r="AL37" s="696">
        <v>0</v>
      </c>
      <c r="AM37" s="696">
        <v>0</v>
      </c>
      <c r="AN37" s="696">
        <v>0</v>
      </c>
      <c r="AO37" s="697">
        <v>0</v>
      </c>
      <c r="AP37" s="632"/>
      <c r="AQ37" s="695">
        <v>0</v>
      </c>
      <c r="AR37" s="696">
        <v>0</v>
      </c>
      <c r="AS37" s="696">
        <v>0</v>
      </c>
      <c r="AT37" s="696">
        <v>2930033.452</v>
      </c>
      <c r="AU37" s="696">
        <v>2930033.452</v>
      </c>
      <c r="AV37" s="696">
        <v>2929943.031</v>
      </c>
      <c r="AW37" s="696">
        <v>2929943.031</v>
      </c>
      <c r="AX37" s="696">
        <v>2929943.031</v>
      </c>
      <c r="AY37" s="696">
        <v>2929943.031</v>
      </c>
      <c r="AZ37" s="696">
        <v>2929943.031</v>
      </c>
      <c r="BA37" s="696">
        <v>2929943.031</v>
      </c>
      <c r="BB37" s="696">
        <v>2916955.8960000002</v>
      </c>
      <c r="BC37" s="696">
        <v>2916955.8960000002</v>
      </c>
      <c r="BD37" s="696">
        <v>2916955.8960000002</v>
      </c>
      <c r="BE37" s="696">
        <v>2876043.8760000002</v>
      </c>
      <c r="BF37" s="696">
        <v>2708141.5809999998</v>
      </c>
      <c r="BG37" s="696">
        <v>2708141.5809999998</v>
      </c>
      <c r="BH37" s="696">
        <v>2700969.11</v>
      </c>
      <c r="BI37" s="696">
        <v>27428.544000000002</v>
      </c>
      <c r="BJ37" s="696">
        <v>27428.544000000002</v>
      </c>
      <c r="BK37" s="696">
        <v>0</v>
      </c>
      <c r="BL37" s="696">
        <v>0</v>
      </c>
      <c r="BM37" s="696">
        <v>0</v>
      </c>
      <c r="BN37" s="696">
        <v>0</v>
      </c>
      <c r="BO37" s="696">
        <v>0</v>
      </c>
      <c r="BP37" s="696">
        <v>0</v>
      </c>
      <c r="BQ37" s="696">
        <v>0</v>
      </c>
      <c r="BR37" s="696">
        <v>0</v>
      </c>
      <c r="BS37" s="696">
        <v>0</v>
      </c>
      <c r="BT37" s="697">
        <v>0</v>
      </c>
      <c r="BU37" s="16"/>
    </row>
    <row r="38" spans="2:73" s="17" customFormat="1" ht="15.5">
      <c r="B38" s="691" t="s">
        <v>208</v>
      </c>
      <c r="C38" s="691" t="s">
        <v>730</v>
      </c>
      <c r="D38" s="691" t="s">
        <v>22</v>
      </c>
      <c r="E38" s="691" t="s">
        <v>731</v>
      </c>
      <c r="F38" s="691" t="s">
        <v>732</v>
      </c>
      <c r="G38" s="691" t="s">
        <v>733</v>
      </c>
      <c r="H38" s="691">
        <v>2012</v>
      </c>
      <c r="I38" s="643" t="s">
        <v>582</v>
      </c>
      <c r="J38" s="643" t="s">
        <v>590</v>
      </c>
      <c r="K38" s="632"/>
      <c r="L38" s="695">
        <v>0</v>
      </c>
      <c r="M38" s="696">
        <v>221.28</v>
      </c>
      <c r="N38" s="696">
        <v>221.28</v>
      </c>
      <c r="O38" s="696">
        <v>221.28</v>
      </c>
      <c r="P38" s="696">
        <v>221.28</v>
      </c>
      <c r="Q38" s="696">
        <v>221.28</v>
      </c>
      <c r="R38" s="696">
        <v>179.72</v>
      </c>
      <c r="S38" s="696">
        <v>176.47</v>
      </c>
      <c r="T38" s="696">
        <v>176.47</v>
      </c>
      <c r="U38" s="696">
        <v>169.52</v>
      </c>
      <c r="V38" s="696">
        <v>147.44999999999999</v>
      </c>
      <c r="W38" s="696">
        <v>97.78</v>
      </c>
      <c r="X38" s="696">
        <v>87.49</v>
      </c>
      <c r="Y38" s="696">
        <v>19.5</v>
      </c>
      <c r="Z38" s="696">
        <v>19.5</v>
      </c>
      <c r="AA38" s="696">
        <v>19.5</v>
      </c>
      <c r="AB38" s="696">
        <v>15.73</v>
      </c>
      <c r="AC38" s="696">
        <v>1.71</v>
      </c>
      <c r="AD38" s="696">
        <v>0</v>
      </c>
      <c r="AE38" s="696">
        <v>0</v>
      </c>
      <c r="AF38" s="696">
        <v>0</v>
      </c>
      <c r="AG38" s="696">
        <v>0</v>
      </c>
      <c r="AH38" s="696">
        <v>0</v>
      </c>
      <c r="AI38" s="696">
        <v>0</v>
      </c>
      <c r="AJ38" s="696">
        <v>0</v>
      </c>
      <c r="AK38" s="696">
        <v>0</v>
      </c>
      <c r="AL38" s="696">
        <v>0</v>
      </c>
      <c r="AM38" s="696">
        <v>0</v>
      </c>
      <c r="AN38" s="696">
        <v>0</v>
      </c>
      <c r="AO38" s="697">
        <v>0</v>
      </c>
      <c r="AP38" s="632"/>
      <c r="AQ38" s="695">
        <v>0</v>
      </c>
      <c r="AR38" s="696">
        <v>1225939</v>
      </c>
      <c r="AS38" s="696">
        <v>1225939</v>
      </c>
      <c r="AT38" s="696">
        <v>1225939</v>
      </c>
      <c r="AU38" s="696">
        <v>1225939</v>
      </c>
      <c r="AV38" s="696">
        <v>1225939</v>
      </c>
      <c r="AW38" s="696">
        <v>1091673</v>
      </c>
      <c r="AX38" s="696">
        <v>1076079</v>
      </c>
      <c r="AY38" s="696">
        <v>1076079</v>
      </c>
      <c r="AZ38" s="696">
        <v>1007090</v>
      </c>
      <c r="BA38" s="696">
        <v>887674</v>
      </c>
      <c r="BB38" s="696">
        <v>613692</v>
      </c>
      <c r="BC38" s="696">
        <v>511514</v>
      </c>
      <c r="BD38" s="696">
        <v>142646</v>
      </c>
      <c r="BE38" s="696">
        <v>142646</v>
      </c>
      <c r="BF38" s="696">
        <v>142646</v>
      </c>
      <c r="BG38" s="696">
        <v>104271</v>
      </c>
      <c r="BH38" s="696">
        <v>2182</v>
      </c>
      <c r="BI38" s="696">
        <v>0</v>
      </c>
      <c r="BJ38" s="696">
        <v>0</v>
      </c>
      <c r="BK38" s="696">
        <v>0</v>
      </c>
      <c r="BL38" s="696">
        <v>0</v>
      </c>
      <c r="BM38" s="696">
        <v>0</v>
      </c>
      <c r="BN38" s="696">
        <v>0</v>
      </c>
      <c r="BO38" s="696">
        <v>0</v>
      </c>
      <c r="BP38" s="696">
        <v>0</v>
      </c>
      <c r="BQ38" s="696">
        <v>0</v>
      </c>
      <c r="BR38" s="696">
        <v>0</v>
      </c>
      <c r="BS38" s="696">
        <v>0</v>
      </c>
      <c r="BT38" s="697">
        <v>0</v>
      </c>
      <c r="BU38" s="16"/>
    </row>
    <row r="39" spans="2:73" s="17" customFormat="1" ht="15.5">
      <c r="B39" s="691" t="s">
        <v>208</v>
      </c>
      <c r="C39" s="691" t="s">
        <v>730</v>
      </c>
      <c r="D39" s="691" t="s">
        <v>22</v>
      </c>
      <c r="E39" s="691" t="s">
        <v>731</v>
      </c>
      <c r="F39" s="691" t="s">
        <v>732</v>
      </c>
      <c r="G39" s="691" t="s">
        <v>733</v>
      </c>
      <c r="H39" s="691">
        <v>2013</v>
      </c>
      <c r="I39" s="643" t="s">
        <v>582</v>
      </c>
      <c r="J39" s="643" t="s">
        <v>590</v>
      </c>
      <c r="K39" s="632"/>
      <c r="L39" s="695">
        <v>0</v>
      </c>
      <c r="M39" s="696">
        <v>0</v>
      </c>
      <c r="N39" s="696">
        <v>582.01696230000005</v>
      </c>
      <c r="O39" s="696">
        <v>579.28676570000005</v>
      </c>
      <c r="P39" s="696">
        <v>579.28676570000005</v>
      </c>
      <c r="Q39" s="696">
        <v>579.15463090000003</v>
      </c>
      <c r="R39" s="696">
        <v>567.05703100000005</v>
      </c>
      <c r="S39" s="696">
        <v>547.86407480000003</v>
      </c>
      <c r="T39" s="696">
        <v>547.86407480000003</v>
      </c>
      <c r="U39" s="696">
        <v>545.76110359999996</v>
      </c>
      <c r="V39" s="696">
        <v>533.61555310000006</v>
      </c>
      <c r="W39" s="696">
        <v>428.37988050000001</v>
      </c>
      <c r="X39" s="696">
        <v>282.40157620000002</v>
      </c>
      <c r="Y39" s="696">
        <v>264.96486820000001</v>
      </c>
      <c r="Z39" s="696">
        <v>250.03695619999999</v>
      </c>
      <c r="AA39" s="696">
        <v>244.90557079999999</v>
      </c>
      <c r="AB39" s="696">
        <v>244.90557079999999</v>
      </c>
      <c r="AC39" s="696">
        <v>208.57349540000001</v>
      </c>
      <c r="AD39" s="696">
        <v>23.144358560000001</v>
      </c>
      <c r="AE39" s="696">
        <v>14.44732383</v>
      </c>
      <c r="AF39" s="696">
        <v>14.44732383</v>
      </c>
      <c r="AG39" s="696">
        <v>14.44732383</v>
      </c>
      <c r="AH39" s="696">
        <v>0</v>
      </c>
      <c r="AI39" s="696">
        <v>0</v>
      </c>
      <c r="AJ39" s="696">
        <v>0</v>
      </c>
      <c r="AK39" s="696">
        <v>0</v>
      </c>
      <c r="AL39" s="696">
        <v>0</v>
      </c>
      <c r="AM39" s="696">
        <v>0</v>
      </c>
      <c r="AN39" s="696">
        <v>0</v>
      </c>
      <c r="AO39" s="697">
        <v>0</v>
      </c>
      <c r="AP39" s="632"/>
      <c r="AQ39" s="695">
        <v>0</v>
      </c>
      <c r="AR39" s="696">
        <v>0</v>
      </c>
      <c r="AS39" s="696">
        <v>3603293.4840000002</v>
      </c>
      <c r="AT39" s="696">
        <v>3593315.4019999998</v>
      </c>
      <c r="AU39" s="696">
        <v>3593315.4019999998</v>
      </c>
      <c r="AV39" s="696">
        <v>3592465.09</v>
      </c>
      <c r="AW39" s="696">
        <v>3550323.2390000001</v>
      </c>
      <c r="AX39" s="696">
        <v>3464135.7629999998</v>
      </c>
      <c r="AY39" s="696">
        <v>3464135.7629999998</v>
      </c>
      <c r="AZ39" s="696">
        <v>3442786.9049999998</v>
      </c>
      <c r="BA39" s="696">
        <v>3390398.108</v>
      </c>
      <c r="BB39" s="696">
        <v>2882906.9160000002</v>
      </c>
      <c r="BC39" s="696">
        <v>2033948.425</v>
      </c>
      <c r="BD39" s="696">
        <v>1856935.159</v>
      </c>
      <c r="BE39" s="696">
        <v>1758371.602</v>
      </c>
      <c r="BF39" s="696">
        <v>1739307.138</v>
      </c>
      <c r="BG39" s="696">
        <v>1739307.138</v>
      </c>
      <c r="BH39" s="696">
        <v>1424199.746</v>
      </c>
      <c r="BI39" s="696">
        <v>55239.806759999999</v>
      </c>
      <c r="BJ39" s="696">
        <v>37307.86247</v>
      </c>
      <c r="BK39" s="696">
        <v>37307.86247</v>
      </c>
      <c r="BL39" s="696">
        <v>37307.86247</v>
      </c>
      <c r="BM39" s="696">
        <v>0</v>
      </c>
      <c r="BN39" s="696">
        <v>0</v>
      </c>
      <c r="BO39" s="696">
        <v>0</v>
      </c>
      <c r="BP39" s="696">
        <v>0</v>
      </c>
      <c r="BQ39" s="696">
        <v>0</v>
      </c>
      <c r="BR39" s="696">
        <v>0</v>
      </c>
      <c r="BS39" s="696">
        <v>0</v>
      </c>
      <c r="BT39" s="697">
        <v>0</v>
      </c>
      <c r="BU39" s="16"/>
    </row>
    <row r="40" spans="2:73" s="17" customFormat="1" ht="15.5">
      <c r="B40" s="691" t="s">
        <v>208</v>
      </c>
      <c r="C40" s="691" t="s">
        <v>730</v>
      </c>
      <c r="D40" s="691" t="s">
        <v>22</v>
      </c>
      <c r="E40" s="691" t="s">
        <v>731</v>
      </c>
      <c r="F40" s="691" t="s">
        <v>732</v>
      </c>
      <c r="G40" s="691" t="s">
        <v>733</v>
      </c>
      <c r="H40" s="691">
        <v>2014</v>
      </c>
      <c r="I40" s="643" t="s">
        <v>582</v>
      </c>
      <c r="J40" s="643" t="s">
        <v>597</v>
      </c>
      <c r="K40" s="632"/>
      <c r="L40" s="695">
        <v>0</v>
      </c>
      <c r="M40" s="696">
        <v>0</v>
      </c>
      <c r="N40" s="696">
        <v>0</v>
      </c>
      <c r="O40" s="696">
        <v>5591.5860860000003</v>
      </c>
      <c r="P40" s="696">
        <v>5589.3856509999996</v>
      </c>
      <c r="Q40" s="696">
        <v>5589.3856509999996</v>
      </c>
      <c r="R40" s="696">
        <v>5331.3521410000003</v>
      </c>
      <c r="S40" s="696">
        <v>5326.463154</v>
      </c>
      <c r="T40" s="696">
        <v>5325.5061409999998</v>
      </c>
      <c r="U40" s="696">
        <v>5127.1850869999998</v>
      </c>
      <c r="V40" s="696">
        <v>5127.1850869999998</v>
      </c>
      <c r="W40" s="696">
        <v>4852.598696</v>
      </c>
      <c r="X40" s="696">
        <v>4012.4143979999999</v>
      </c>
      <c r="Y40" s="696">
        <v>3038.9840119999999</v>
      </c>
      <c r="Z40" s="696">
        <v>2885.4046149999999</v>
      </c>
      <c r="AA40" s="696">
        <v>2465.2203159999999</v>
      </c>
      <c r="AB40" s="696">
        <v>2088.5529259999998</v>
      </c>
      <c r="AC40" s="696">
        <v>2088.5529259999998</v>
      </c>
      <c r="AD40" s="696">
        <v>1627.312079</v>
      </c>
      <c r="AE40" s="696">
        <v>439.46710439999998</v>
      </c>
      <c r="AF40" s="696">
        <v>439.46710439999998</v>
      </c>
      <c r="AG40" s="696">
        <v>439.46710439999998</v>
      </c>
      <c r="AH40" s="696">
        <v>439.46710439999998</v>
      </c>
      <c r="AI40" s="696">
        <v>0</v>
      </c>
      <c r="AJ40" s="696">
        <v>0</v>
      </c>
      <c r="AK40" s="696">
        <v>0</v>
      </c>
      <c r="AL40" s="696">
        <v>0</v>
      </c>
      <c r="AM40" s="696">
        <v>0</v>
      </c>
      <c r="AN40" s="696">
        <v>0</v>
      </c>
      <c r="AO40" s="697">
        <v>0</v>
      </c>
      <c r="AP40" s="632"/>
      <c r="AQ40" s="695">
        <v>0</v>
      </c>
      <c r="AR40" s="696">
        <v>0</v>
      </c>
      <c r="AS40" s="696">
        <v>0</v>
      </c>
      <c r="AT40" s="696">
        <v>34825481.420000002</v>
      </c>
      <c r="AU40" s="696">
        <v>34817816.229999997</v>
      </c>
      <c r="AV40" s="696">
        <v>34817816.229999997</v>
      </c>
      <c r="AW40" s="696">
        <v>33859621.359999999</v>
      </c>
      <c r="AX40" s="696">
        <v>33835191.390000001</v>
      </c>
      <c r="AY40" s="696">
        <v>33831847.159999996</v>
      </c>
      <c r="AZ40" s="696">
        <v>32416480.940000001</v>
      </c>
      <c r="BA40" s="696">
        <v>32416480.940000001</v>
      </c>
      <c r="BB40" s="696">
        <v>31273545.850000001</v>
      </c>
      <c r="BC40" s="696">
        <v>25033874.649999999</v>
      </c>
      <c r="BD40" s="696">
        <v>18114062.960000001</v>
      </c>
      <c r="BE40" s="696">
        <v>17259406.890000001</v>
      </c>
      <c r="BF40" s="696">
        <v>13955673.32</v>
      </c>
      <c r="BG40" s="696">
        <v>12635504.210000001</v>
      </c>
      <c r="BH40" s="696">
        <v>12635504.210000001</v>
      </c>
      <c r="BI40" s="696">
        <v>9189594.9010000005</v>
      </c>
      <c r="BJ40" s="696">
        <v>1297778.4099999999</v>
      </c>
      <c r="BK40" s="696">
        <v>1297778.4099999999</v>
      </c>
      <c r="BL40" s="696">
        <v>1297778.4099999999</v>
      </c>
      <c r="BM40" s="696">
        <v>1297778.4099999999</v>
      </c>
      <c r="BN40" s="696">
        <v>0</v>
      </c>
      <c r="BO40" s="696">
        <v>0</v>
      </c>
      <c r="BP40" s="696">
        <v>0</v>
      </c>
      <c r="BQ40" s="696">
        <v>0</v>
      </c>
      <c r="BR40" s="696">
        <v>0</v>
      </c>
      <c r="BS40" s="696">
        <v>0</v>
      </c>
      <c r="BT40" s="697">
        <v>0</v>
      </c>
      <c r="BU40" s="16"/>
    </row>
    <row r="41" spans="2:73" s="17" customFormat="1" ht="15.5">
      <c r="B41" s="691" t="s">
        <v>208</v>
      </c>
      <c r="C41" s="691" t="s">
        <v>734</v>
      </c>
      <c r="D41" s="691" t="s">
        <v>2</v>
      </c>
      <c r="E41" s="691" t="s">
        <v>731</v>
      </c>
      <c r="F41" s="691" t="s">
        <v>29</v>
      </c>
      <c r="G41" s="691" t="s">
        <v>733</v>
      </c>
      <c r="H41" s="691">
        <v>2014</v>
      </c>
      <c r="I41" s="643" t="s">
        <v>582</v>
      </c>
      <c r="J41" s="643" t="s">
        <v>597</v>
      </c>
      <c r="K41" s="632"/>
      <c r="L41" s="695">
        <v>0</v>
      </c>
      <c r="M41" s="696">
        <v>0</v>
      </c>
      <c r="N41" s="696">
        <v>0</v>
      </c>
      <c r="O41" s="696">
        <v>60.293482820000001</v>
      </c>
      <c r="P41" s="696">
        <v>60.293482820000001</v>
      </c>
      <c r="Q41" s="696">
        <v>60.293482820000001</v>
      </c>
      <c r="R41" s="696">
        <v>60.293482820000001</v>
      </c>
      <c r="S41" s="696">
        <v>0</v>
      </c>
      <c r="T41" s="696">
        <v>0</v>
      </c>
      <c r="U41" s="696">
        <v>0</v>
      </c>
      <c r="V41" s="696">
        <v>0</v>
      </c>
      <c r="W41" s="696">
        <v>0</v>
      </c>
      <c r="X41" s="696">
        <v>0</v>
      </c>
      <c r="Y41" s="696">
        <v>0</v>
      </c>
      <c r="Z41" s="696">
        <v>0</v>
      </c>
      <c r="AA41" s="696">
        <v>0</v>
      </c>
      <c r="AB41" s="696">
        <v>0</v>
      </c>
      <c r="AC41" s="696">
        <v>0</v>
      </c>
      <c r="AD41" s="696">
        <v>0</v>
      </c>
      <c r="AE41" s="696">
        <v>0</v>
      </c>
      <c r="AF41" s="696">
        <v>0</v>
      </c>
      <c r="AG41" s="696">
        <v>0</v>
      </c>
      <c r="AH41" s="696">
        <v>0</v>
      </c>
      <c r="AI41" s="696">
        <v>0</v>
      </c>
      <c r="AJ41" s="696">
        <v>0</v>
      </c>
      <c r="AK41" s="696">
        <v>0</v>
      </c>
      <c r="AL41" s="696">
        <v>0</v>
      </c>
      <c r="AM41" s="696">
        <v>0</v>
      </c>
      <c r="AN41" s="696">
        <v>0</v>
      </c>
      <c r="AO41" s="697">
        <v>0</v>
      </c>
      <c r="AP41" s="632"/>
      <c r="AQ41" s="695">
        <v>0</v>
      </c>
      <c r="AR41" s="696">
        <v>0</v>
      </c>
      <c r="AS41" s="696">
        <v>0</v>
      </c>
      <c r="AT41" s="696">
        <v>107507.0045</v>
      </c>
      <c r="AU41" s="696">
        <v>107507.0045</v>
      </c>
      <c r="AV41" s="696">
        <v>107507.0045</v>
      </c>
      <c r="AW41" s="696">
        <v>107507.0045</v>
      </c>
      <c r="AX41" s="696">
        <v>0</v>
      </c>
      <c r="AY41" s="696">
        <v>0</v>
      </c>
      <c r="AZ41" s="696">
        <v>0</v>
      </c>
      <c r="BA41" s="696">
        <v>0</v>
      </c>
      <c r="BB41" s="696">
        <v>0</v>
      </c>
      <c r="BC41" s="696">
        <v>0</v>
      </c>
      <c r="BD41" s="696">
        <v>0</v>
      </c>
      <c r="BE41" s="696">
        <v>0</v>
      </c>
      <c r="BF41" s="696">
        <v>0</v>
      </c>
      <c r="BG41" s="696">
        <v>0</v>
      </c>
      <c r="BH41" s="696">
        <v>0</v>
      </c>
      <c r="BI41" s="696">
        <v>0</v>
      </c>
      <c r="BJ41" s="696">
        <v>0</v>
      </c>
      <c r="BK41" s="696">
        <v>0</v>
      </c>
      <c r="BL41" s="696">
        <v>0</v>
      </c>
      <c r="BM41" s="696">
        <v>0</v>
      </c>
      <c r="BN41" s="696">
        <v>0</v>
      </c>
      <c r="BO41" s="696">
        <v>0</v>
      </c>
      <c r="BP41" s="696">
        <v>0</v>
      </c>
      <c r="BQ41" s="696">
        <v>0</v>
      </c>
      <c r="BR41" s="696">
        <v>0</v>
      </c>
      <c r="BS41" s="696">
        <v>0</v>
      </c>
      <c r="BT41" s="697">
        <v>0</v>
      </c>
      <c r="BU41" s="16"/>
    </row>
    <row r="42" spans="2:73" s="17" customFormat="1" ht="15.5">
      <c r="B42" s="691" t="s">
        <v>208</v>
      </c>
      <c r="C42" s="691" t="s">
        <v>734</v>
      </c>
      <c r="D42" s="691" t="s">
        <v>1</v>
      </c>
      <c r="E42" s="691" t="s">
        <v>731</v>
      </c>
      <c r="F42" s="691" t="s">
        <v>29</v>
      </c>
      <c r="G42" s="691" t="s">
        <v>733</v>
      </c>
      <c r="H42" s="691">
        <v>2014</v>
      </c>
      <c r="I42" s="643" t="s">
        <v>582</v>
      </c>
      <c r="J42" s="643" t="s">
        <v>597</v>
      </c>
      <c r="K42" s="632"/>
      <c r="L42" s="695">
        <v>0</v>
      </c>
      <c r="M42" s="696">
        <v>0</v>
      </c>
      <c r="N42" s="696">
        <v>0</v>
      </c>
      <c r="O42" s="696">
        <v>2.6853488419999998</v>
      </c>
      <c r="P42" s="696">
        <v>2.6853488419999998</v>
      </c>
      <c r="Q42" s="696">
        <v>2.6853488419999998</v>
      </c>
      <c r="R42" s="696">
        <v>0</v>
      </c>
      <c r="S42" s="696">
        <v>0</v>
      </c>
      <c r="T42" s="696">
        <v>0</v>
      </c>
      <c r="U42" s="696">
        <v>0</v>
      </c>
      <c r="V42" s="696">
        <v>0</v>
      </c>
      <c r="W42" s="696">
        <v>0</v>
      </c>
      <c r="X42" s="696">
        <v>0</v>
      </c>
      <c r="Y42" s="696">
        <v>0</v>
      </c>
      <c r="Z42" s="696">
        <v>0</v>
      </c>
      <c r="AA42" s="696">
        <v>0</v>
      </c>
      <c r="AB42" s="696">
        <v>0</v>
      </c>
      <c r="AC42" s="696">
        <v>0</v>
      </c>
      <c r="AD42" s="696">
        <v>0</v>
      </c>
      <c r="AE42" s="696">
        <v>0</v>
      </c>
      <c r="AF42" s="696">
        <v>0</v>
      </c>
      <c r="AG42" s="696">
        <v>0</v>
      </c>
      <c r="AH42" s="696">
        <v>0</v>
      </c>
      <c r="AI42" s="696">
        <v>0</v>
      </c>
      <c r="AJ42" s="696">
        <v>0</v>
      </c>
      <c r="AK42" s="696">
        <v>0</v>
      </c>
      <c r="AL42" s="696">
        <v>0</v>
      </c>
      <c r="AM42" s="696">
        <v>0</v>
      </c>
      <c r="AN42" s="696">
        <v>0</v>
      </c>
      <c r="AO42" s="697">
        <v>0</v>
      </c>
      <c r="AP42" s="632"/>
      <c r="AQ42" s="695">
        <v>0</v>
      </c>
      <c r="AR42" s="696">
        <v>0</v>
      </c>
      <c r="AS42" s="696">
        <v>0</v>
      </c>
      <c r="AT42" s="696">
        <v>2401.385072</v>
      </c>
      <c r="AU42" s="696">
        <v>2401.385072</v>
      </c>
      <c r="AV42" s="696">
        <v>2401.385072</v>
      </c>
      <c r="AW42" s="696">
        <v>0</v>
      </c>
      <c r="AX42" s="696">
        <v>0</v>
      </c>
      <c r="AY42" s="696">
        <v>0</v>
      </c>
      <c r="AZ42" s="696">
        <v>0</v>
      </c>
      <c r="BA42" s="696">
        <v>0</v>
      </c>
      <c r="BB42" s="696">
        <v>0</v>
      </c>
      <c r="BC42" s="696">
        <v>0</v>
      </c>
      <c r="BD42" s="696">
        <v>0</v>
      </c>
      <c r="BE42" s="696">
        <v>0</v>
      </c>
      <c r="BF42" s="696">
        <v>0</v>
      </c>
      <c r="BG42" s="696">
        <v>0</v>
      </c>
      <c r="BH42" s="696">
        <v>0</v>
      </c>
      <c r="BI42" s="696">
        <v>0</v>
      </c>
      <c r="BJ42" s="696">
        <v>0</v>
      </c>
      <c r="BK42" s="696">
        <v>0</v>
      </c>
      <c r="BL42" s="696">
        <v>0</v>
      </c>
      <c r="BM42" s="696">
        <v>0</v>
      </c>
      <c r="BN42" s="696">
        <v>0</v>
      </c>
      <c r="BO42" s="696">
        <v>0</v>
      </c>
      <c r="BP42" s="696">
        <v>0</v>
      </c>
      <c r="BQ42" s="696">
        <v>0</v>
      </c>
      <c r="BR42" s="696">
        <v>0</v>
      </c>
      <c r="BS42" s="696">
        <v>0</v>
      </c>
      <c r="BT42" s="697">
        <v>0</v>
      </c>
      <c r="BU42" s="16"/>
    </row>
    <row r="43" spans="2:73" s="17" customFormat="1" ht="15.5">
      <c r="B43" s="691" t="s">
        <v>208</v>
      </c>
      <c r="C43" s="691" t="s">
        <v>734</v>
      </c>
      <c r="D43" s="691" t="s">
        <v>1</v>
      </c>
      <c r="E43" s="691" t="s">
        <v>731</v>
      </c>
      <c r="F43" s="691" t="s">
        <v>29</v>
      </c>
      <c r="G43" s="691" t="s">
        <v>733</v>
      </c>
      <c r="H43" s="691">
        <v>2014</v>
      </c>
      <c r="I43" s="643" t="s">
        <v>582</v>
      </c>
      <c r="J43" s="643" t="s">
        <v>597</v>
      </c>
      <c r="K43" s="632"/>
      <c r="L43" s="695">
        <v>0</v>
      </c>
      <c r="M43" s="696">
        <v>0</v>
      </c>
      <c r="N43" s="696">
        <v>0</v>
      </c>
      <c r="O43" s="696">
        <v>6.1946442030000002</v>
      </c>
      <c r="P43" s="696">
        <v>6.1946442030000002</v>
      </c>
      <c r="Q43" s="696">
        <v>6.1946442030000002</v>
      </c>
      <c r="R43" s="696">
        <v>6.1946442030000002</v>
      </c>
      <c r="S43" s="696">
        <v>0</v>
      </c>
      <c r="T43" s="696">
        <v>0</v>
      </c>
      <c r="U43" s="696">
        <v>0</v>
      </c>
      <c r="V43" s="696">
        <v>0</v>
      </c>
      <c r="W43" s="696">
        <v>0</v>
      </c>
      <c r="X43" s="696">
        <v>0</v>
      </c>
      <c r="Y43" s="696">
        <v>0</v>
      </c>
      <c r="Z43" s="696">
        <v>0</v>
      </c>
      <c r="AA43" s="696">
        <v>0</v>
      </c>
      <c r="AB43" s="696">
        <v>0</v>
      </c>
      <c r="AC43" s="696">
        <v>0</v>
      </c>
      <c r="AD43" s="696">
        <v>0</v>
      </c>
      <c r="AE43" s="696">
        <v>0</v>
      </c>
      <c r="AF43" s="696">
        <v>0</v>
      </c>
      <c r="AG43" s="696">
        <v>0</v>
      </c>
      <c r="AH43" s="696">
        <v>0</v>
      </c>
      <c r="AI43" s="696">
        <v>0</v>
      </c>
      <c r="AJ43" s="696">
        <v>0</v>
      </c>
      <c r="AK43" s="696">
        <v>0</v>
      </c>
      <c r="AL43" s="696">
        <v>0</v>
      </c>
      <c r="AM43" s="696">
        <v>0</v>
      </c>
      <c r="AN43" s="696">
        <v>0</v>
      </c>
      <c r="AO43" s="697">
        <v>0</v>
      </c>
      <c r="AP43" s="632"/>
      <c r="AQ43" s="695">
        <v>0</v>
      </c>
      <c r="AR43" s="696">
        <v>0</v>
      </c>
      <c r="AS43" s="696">
        <v>0</v>
      </c>
      <c r="AT43" s="696">
        <v>11045.433290000001</v>
      </c>
      <c r="AU43" s="696">
        <v>11045.433290000001</v>
      </c>
      <c r="AV43" s="696">
        <v>11045.433290000001</v>
      </c>
      <c r="AW43" s="696">
        <v>11045.433290000001</v>
      </c>
      <c r="AX43" s="696">
        <v>0</v>
      </c>
      <c r="AY43" s="696">
        <v>0</v>
      </c>
      <c r="AZ43" s="696">
        <v>0</v>
      </c>
      <c r="BA43" s="696">
        <v>0</v>
      </c>
      <c r="BB43" s="696">
        <v>0</v>
      </c>
      <c r="BC43" s="696">
        <v>0</v>
      </c>
      <c r="BD43" s="696">
        <v>0</v>
      </c>
      <c r="BE43" s="696">
        <v>0</v>
      </c>
      <c r="BF43" s="696">
        <v>0</v>
      </c>
      <c r="BG43" s="696">
        <v>0</v>
      </c>
      <c r="BH43" s="696">
        <v>0</v>
      </c>
      <c r="BI43" s="696">
        <v>0</v>
      </c>
      <c r="BJ43" s="696">
        <v>0</v>
      </c>
      <c r="BK43" s="696">
        <v>0</v>
      </c>
      <c r="BL43" s="696">
        <v>0</v>
      </c>
      <c r="BM43" s="696">
        <v>0</v>
      </c>
      <c r="BN43" s="696">
        <v>0</v>
      </c>
      <c r="BO43" s="696">
        <v>0</v>
      </c>
      <c r="BP43" s="696">
        <v>0</v>
      </c>
      <c r="BQ43" s="696">
        <v>0</v>
      </c>
      <c r="BR43" s="696">
        <v>0</v>
      </c>
      <c r="BS43" s="696">
        <v>0</v>
      </c>
      <c r="BT43" s="697">
        <v>0</v>
      </c>
      <c r="BU43" s="16"/>
    </row>
    <row r="44" spans="2:73" s="17" customFormat="1" ht="15.5">
      <c r="B44" s="691" t="s">
        <v>208</v>
      </c>
      <c r="C44" s="691" t="s">
        <v>734</v>
      </c>
      <c r="D44" s="691" t="s">
        <v>1</v>
      </c>
      <c r="E44" s="691" t="s">
        <v>731</v>
      </c>
      <c r="F44" s="691" t="s">
        <v>29</v>
      </c>
      <c r="G44" s="691" t="s">
        <v>733</v>
      </c>
      <c r="H44" s="691">
        <v>2014</v>
      </c>
      <c r="I44" s="643" t="s">
        <v>582</v>
      </c>
      <c r="J44" s="643" t="s">
        <v>597</v>
      </c>
      <c r="K44" s="632"/>
      <c r="L44" s="695">
        <v>0</v>
      </c>
      <c r="M44" s="696">
        <v>0</v>
      </c>
      <c r="N44" s="696">
        <v>0</v>
      </c>
      <c r="O44" s="696">
        <v>40.82308364</v>
      </c>
      <c r="P44" s="696">
        <v>40.82308364</v>
      </c>
      <c r="Q44" s="696">
        <v>40.82308364</v>
      </c>
      <c r="R44" s="696">
        <v>40.82308364</v>
      </c>
      <c r="S44" s="696">
        <v>0</v>
      </c>
      <c r="T44" s="696">
        <v>0</v>
      </c>
      <c r="U44" s="696">
        <v>0</v>
      </c>
      <c r="V44" s="696">
        <v>0</v>
      </c>
      <c r="W44" s="696">
        <v>0</v>
      </c>
      <c r="X44" s="696">
        <v>0</v>
      </c>
      <c r="Y44" s="696">
        <v>0</v>
      </c>
      <c r="Z44" s="696">
        <v>0</v>
      </c>
      <c r="AA44" s="696">
        <v>0</v>
      </c>
      <c r="AB44" s="696">
        <v>0</v>
      </c>
      <c r="AC44" s="696">
        <v>0</v>
      </c>
      <c r="AD44" s="696">
        <v>0</v>
      </c>
      <c r="AE44" s="696">
        <v>0</v>
      </c>
      <c r="AF44" s="696">
        <v>0</v>
      </c>
      <c r="AG44" s="696">
        <v>0</v>
      </c>
      <c r="AH44" s="696">
        <v>0</v>
      </c>
      <c r="AI44" s="696">
        <v>0</v>
      </c>
      <c r="AJ44" s="696">
        <v>0</v>
      </c>
      <c r="AK44" s="696">
        <v>0</v>
      </c>
      <c r="AL44" s="696">
        <v>0</v>
      </c>
      <c r="AM44" s="696">
        <v>0</v>
      </c>
      <c r="AN44" s="696">
        <v>0</v>
      </c>
      <c r="AO44" s="697">
        <v>0</v>
      </c>
      <c r="AP44" s="632"/>
      <c r="AQ44" s="695">
        <v>0</v>
      </c>
      <c r="AR44" s="696">
        <v>0</v>
      </c>
      <c r="AS44" s="696">
        <v>0</v>
      </c>
      <c r="AT44" s="696">
        <v>295582.33620000002</v>
      </c>
      <c r="AU44" s="696">
        <v>295582.33620000002</v>
      </c>
      <c r="AV44" s="696">
        <v>295582.33620000002</v>
      </c>
      <c r="AW44" s="696">
        <v>295582.33620000002</v>
      </c>
      <c r="AX44" s="696">
        <v>0</v>
      </c>
      <c r="AY44" s="696">
        <v>0</v>
      </c>
      <c r="AZ44" s="696">
        <v>0</v>
      </c>
      <c r="BA44" s="696">
        <v>0</v>
      </c>
      <c r="BB44" s="696">
        <v>0</v>
      </c>
      <c r="BC44" s="696">
        <v>0</v>
      </c>
      <c r="BD44" s="696">
        <v>0</v>
      </c>
      <c r="BE44" s="696">
        <v>0</v>
      </c>
      <c r="BF44" s="696">
        <v>0</v>
      </c>
      <c r="BG44" s="696">
        <v>0</v>
      </c>
      <c r="BH44" s="696">
        <v>0</v>
      </c>
      <c r="BI44" s="696">
        <v>0</v>
      </c>
      <c r="BJ44" s="696">
        <v>0</v>
      </c>
      <c r="BK44" s="696">
        <v>0</v>
      </c>
      <c r="BL44" s="696">
        <v>0</v>
      </c>
      <c r="BM44" s="696">
        <v>0</v>
      </c>
      <c r="BN44" s="696">
        <v>0</v>
      </c>
      <c r="BO44" s="696">
        <v>0</v>
      </c>
      <c r="BP44" s="696">
        <v>0</v>
      </c>
      <c r="BQ44" s="696">
        <v>0</v>
      </c>
      <c r="BR44" s="696">
        <v>0</v>
      </c>
      <c r="BS44" s="696">
        <v>0</v>
      </c>
      <c r="BT44" s="697">
        <v>0</v>
      </c>
      <c r="BU44" s="16"/>
    </row>
    <row r="45" spans="2:73" s="17" customFormat="1" ht="15.5">
      <c r="B45" s="691" t="s">
        <v>208</v>
      </c>
      <c r="C45" s="691" t="s">
        <v>734</v>
      </c>
      <c r="D45" s="691" t="s">
        <v>1</v>
      </c>
      <c r="E45" s="691" t="s">
        <v>731</v>
      </c>
      <c r="F45" s="691" t="s">
        <v>29</v>
      </c>
      <c r="G45" s="691" t="s">
        <v>733</v>
      </c>
      <c r="H45" s="691">
        <v>2014</v>
      </c>
      <c r="I45" s="643" t="s">
        <v>582</v>
      </c>
      <c r="J45" s="643" t="s">
        <v>597</v>
      </c>
      <c r="K45" s="632"/>
      <c r="L45" s="695">
        <v>0</v>
      </c>
      <c r="M45" s="696">
        <v>0</v>
      </c>
      <c r="N45" s="696">
        <v>0</v>
      </c>
      <c r="O45" s="696">
        <v>59.905126920000001</v>
      </c>
      <c r="P45" s="696">
        <v>59.905126920000001</v>
      </c>
      <c r="Q45" s="696">
        <v>59.905126920000001</v>
      </c>
      <c r="R45" s="696">
        <v>59.905126920000001</v>
      </c>
      <c r="S45" s="696">
        <v>59.905126920000001</v>
      </c>
      <c r="T45" s="696">
        <v>0</v>
      </c>
      <c r="U45" s="696">
        <v>0</v>
      </c>
      <c r="V45" s="696">
        <v>0</v>
      </c>
      <c r="W45" s="696">
        <v>0</v>
      </c>
      <c r="X45" s="696">
        <v>0</v>
      </c>
      <c r="Y45" s="696">
        <v>0</v>
      </c>
      <c r="Z45" s="696">
        <v>0</v>
      </c>
      <c r="AA45" s="696">
        <v>0</v>
      </c>
      <c r="AB45" s="696">
        <v>0</v>
      </c>
      <c r="AC45" s="696">
        <v>0</v>
      </c>
      <c r="AD45" s="696">
        <v>0</v>
      </c>
      <c r="AE45" s="696">
        <v>0</v>
      </c>
      <c r="AF45" s="696">
        <v>0</v>
      </c>
      <c r="AG45" s="696">
        <v>0</v>
      </c>
      <c r="AH45" s="696">
        <v>0</v>
      </c>
      <c r="AI45" s="696">
        <v>0</v>
      </c>
      <c r="AJ45" s="696">
        <v>0</v>
      </c>
      <c r="AK45" s="696">
        <v>0</v>
      </c>
      <c r="AL45" s="696">
        <v>0</v>
      </c>
      <c r="AM45" s="696">
        <v>0</v>
      </c>
      <c r="AN45" s="696">
        <v>0</v>
      </c>
      <c r="AO45" s="697">
        <v>0</v>
      </c>
      <c r="AP45" s="632"/>
      <c r="AQ45" s="695">
        <v>0</v>
      </c>
      <c r="AR45" s="696">
        <v>0</v>
      </c>
      <c r="AS45" s="696">
        <v>0</v>
      </c>
      <c r="AT45" s="696">
        <v>407617.27179999999</v>
      </c>
      <c r="AU45" s="696">
        <v>407617.27179999999</v>
      </c>
      <c r="AV45" s="696">
        <v>407617.27179999999</v>
      </c>
      <c r="AW45" s="696">
        <v>407617.27179999999</v>
      </c>
      <c r="AX45" s="696">
        <v>407617.27179999999</v>
      </c>
      <c r="AY45" s="696">
        <v>0</v>
      </c>
      <c r="AZ45" s="696">
        <v>0</v>
      </c>
      <c r="BA45" s="696">
        <v>0</v>
      </c>
      <c r="BB45" s="696">
        <v>0</v>
      </c>
      <c r="BC45" s="696">
        <v>0</v>
      </c>
      <c r="BD45" s="696">
        <v>0</v>
      </c>
      <c r="BE45" s="696">
        <v>0</v>
      </c>
      <c r="BF45" s="696">
        <v>0</v>
      </c>
      <c r="BG45" s="696">
        <v>0</v>
      </c>
      <c r="BH45" s="696">
        <v>0</v>
      </c>
      <c r="BI45" s="696">
        <v>0</v>
      </c>
      <c r="BJ45" s="696">
        <v>0</v>
      </c>
      <c r="BK45" s="696">
        <v>0</v>
      </c>
      <c r="BL45" s="696">
        <v>0</v>
      </c>
      <c r="BM45" s="696">
        <v>0</v>
      </c>
      <c r="BN45" s="696">
        <v>0</v>
      </c>
      <c r="BO45" s="696">
        <v>0</v>
      </c>
      <c r="BP45" s="696">
        <v>0</v>
      </c>
      <c r="BQ45" s="696">
        <v>0</v>
      </c>
      <c r="BR45" s="696">
        <v>0</v>
      </c>
      <c r="BS45" s="696">
        <v>0</v>
      </c>
      <c r="BT45" s="697">
        <v>0</v>
      </c>
      <c r="BU45" s="16"/>
    </row>
    <row r="46" spans="2:73" s="17" customFormat="1" ht="15.5">
      <c r="B46" s="691" t="s">
        <v>208</v>
      </c>
      <c r="C46" s="691" t="s">
        <v>734</v>
      </c>
      <c r="D46" s="691" t="s">
        <v>5</v>
      </c>
      <c r="E46" s="691" t="s">
        <v>731</v>
      </c>
      <c r="F46" s="691" t="s">
        <v>29</v>
      </c>
      <c r="G46" s="691" t="s">
        <v>733</v>
      </c>
      <c r="H46" s="691">
        <v>2014</v>
      </c>
      <c r="I46" s="643" t="s">
        <v>582</v>
      </c>
      <c r="J46" s="643" t="s">
        <v>597</v>
      </c>
      <c r="K46" s="632"/>
      <c r="L46" s="695">
        <v>0</v>
      </c>
      <c r="M46" s="696">
        <v>0</v>
      </c>
      <c r="N46" s="696">
        <v>0</v>
      </c>
      <c r="O46" s="696">
        <v>450.05953799999997</v>
      </c>
      <c r="P46" s="696">
        <v>392.8531314</v>
      </c>
      <c r="Q46" s="696">
        <v>363.04031980000002</v>
      </c>
      <c r="R46" s="696">
        <v>363.04031980000002</v>
      </c>
      <c r="S46" s="696">
        <v>363.04031980000002</v>
      </c>
      <c r="T46" s="696">
        <v>363.04031980000002</v>
      </c>
      <c r="U46" s="696">
        <v>363.04031980000002</v>
      </c>
      <c r="V46" s="696">
        <v>362.76880180000001</v>
      </c>
      <c r="W46" s="696">
        <v>362.76880180000001</v>
      </c>
      <c r="X46" s="696">
        <v>338.66989749999999</v>
      </c>
      <c r="Y46" s="696">
        <v>308.21040499999998</v>
      </c>
      <c r="Z46" s="696">
        <v>261.08263110000001</v>
      </c>
      <c r="AA46" s="696">
        <v>261.08263110000001</v>
      </c>
      <c r="AB46" s="696">
        <v>259.82630690000002</v>
      </c>
      <c r="AC46" s="696">
        <v>259.82630690000002</v>
      </c>
      <c r="AD46" s="696">
        <v>259.29559369999998</v>
      </c>
      <c r="AE46" s="696">
        <v>210.7902824</v>
      </c>
      <c r="AF46" s="696">
        <v>210.7902824</v>
      </c>
      <c r="AG46" s="696">
        <v>210.7902824</v>
      </c>
      <c r="AH46" s="696">
        <v>210.7902824</v>
      </c>
      <c r="AI46" s="696">
        <v>0</v>
      </c>
      <c r="AJ46" s="696">
        <v>0</v>
      </c>
      <c r="AK46" s="696">
        <v>0</v>
      </c>
      <c r="AL46" s="696">
        <v>0</v>
      </c>
      <c r="AM46" s="696">
        <v>0</v>
      </c>
      <c r="AN46" s="696">
        <v>0</v>
      </c>
      <c r="AO46" s="697">
        <v>0</v>
      </c>
      <c r="AP46" s="632"/>
      <c r="AQ46" s="695">
        <v>0</v>
      </c>
      <c r="AR46" s="696">
        <v>0</v>
      </c>
      <c r="AS46" s="696">
        <v>0</v>
      </c>
      <c r="AT46" s="696">
        <v>6876881.5120000001</v>
      </c>
      <c r="AU46" s="696">
        <v>5965622.0690000001</v>
      </c>
      <c r="AV46" s="696">
        <v>5490724.1030000001</v>
      </c>
      <c r="AW46" s="696">
        <v>5490724.1030000001</v>
      </c>
      <c r="AX46" s="696">
        <v>5490724.1030000001</v>
      </c>
      <c r="AY46" s="696">
        <v>5490724.1030000001</v>
      </c>
      <c r="AZ46" s="696">
        <v>5490724.1030000001</v>
      </c>
      <c r="BA46" s="696">
        <v>5488345.6050000004</v>
      </c>
      <c r="BB46" s="696">
        <v>5488345.6050000004</v>
      </c>
      <c r="BC46" s="696">
        <v>5104466.3269999996</v>
      </c>
      <c r="BD46" s="696">
        <v>4962513.33</v>
      </c>
      <c r="BE46" s="696">
        <v>4196342.7630000003</v>
      </c>
      <c r="BF46" s="696">
        <v>4196342.7630000003</v>
      </c>
      <c r="BG46" s="696">
        <v>4136251.4950000001</v>
      </c>
      <c r="BH46" s="696">
        <v>4136251.4950000001</v>
      </c>
      <c r="BI46" s="696">
        <v>4130403.787</v>
      </c>
      <c r="BJ46" s="696">
        <v>3357746.9180000001</v>
      </c>
      <c r="BK46" s="696">
        <v>3357746.9180000001</v>
      </c>
      <c r="BL46" s="696">
        <v>3357746.9180000001</v>
      </c>
      <c r="BM46" s="696">
        <v>3357746.9180000001</v>
      </c>
      <c r="BN46" s="696">
        <v>0</v>
      </c>
      <c r="BO46" s="696">
        <v>0</v>
      </c>
      <c r="BP46" s="696">
        <v>0</v>
      </c>
      <c r="BQ46" s="696">
        <v>0</v>
      </c>
      <c r="BR46" s="696">
        <v>0</v>
      </c>
      <c r="BS46" s="696">
        <v>0</v>
      </c>
      <c r="BT46" s="697">
        <v>0</v>
      </c>
      <c r="BU46" s="16"/>
    </row>
    <row r="47" spans="2:73" s="17" customFormat="1" ht="15.5">
      <c r="B47" s="691" t="s">
        <v>208</v>
      </c>
      <c r="C47" s="691" t="s">
        <v>734</v>
      </c>
      <c r="D47" s="691" t="s">
        <v>4</v>
      </c>
      <c r="E47" s="691" t="s">
        <v>731</v>
      </c>
      <c r="F47" s="691" t="s">
        <v>29</v>
      </c>
      <c r="G47" s="691" t="s">
        <v>733</v>
      </c>
      <c r="H47" s="691">
        <v>2013</v>
      </c>
      <c r="I47" s="643" t="s">
        <v>582</v>
      </c>
      <c r="J47" s="643" t="s">
        <v>590</v>
      </c>
      <c r="K47" s="632"/>
      <c r="L47" s="695">
        <v>0</v>
      </c>
      <c r="M47" s="696">
        <v>0</v>
      </c>
      <c r="N47" s="696">
        <v>9.2999999999999999E-2</v>
      </c>
      <c r="O47" s="696">
        <v>9.2999999999999999E-2</v>
      </c>
      <c r="P47" s="696">
        <v>8.8999999999999996E-2</v>
      </c>
      <c r="Q47" s="696">
        <v>7.9000000000000001E-2</v>
      </c>
      <c r="R47" s="696">
        <v>7.9000000000000001E-2</v>
      </c>
      <c r="S47" s="696">
        <v>7.9000000000000001E-2</v>
      </c>
      <c r="T47" s="696">
        <v>7.9000000000000001E-2</v>
      </c>
      <c r="U47" s="696">
        <v>7.9000000000000001E-2</v>
      </c>
      <c r="V47" s="696">
        <v>6.8000000000000005E-2</v>
      </c>
      <c r="W47" s="696">
        <v>6.8000000000000005E-2</v>
      </c>
      <c r="X47" s="696">
        <v>5.3999999999999999E-2</v>
      </c>
      <c r="Y47" s="696">
        <v>5.3999999999999999E-2</v>
      </c>
      <c r="Z47" s="696">
        <v>5.3999999999999999E-2</v>
      </c>
      <c r="AA47" s="696">
        <v>5.3999999999999999E-2</v>
      </c>
      <c r="AB47" s="696">
        <v>5.3999999999999999E-2</v>
      </c>
      <c r="AC47" s="696">
        <v>5.3999999999999999E-2</v>
      </c>
      <c r="AD47" s="696">
        <v>2.9000000000000001E-2</v>
      </c>
      <c r="AE47" s="696">
        <v>2.9000000000000001E-2</v>
      </c>
      <c r="AF47" s="696">
        <v>2.9000000000000001E-2</v>
      </c>
      <c r="AG47" s="696">
        <v>2.9000000000000001E-2</v>
      </c>
      <c r="AH47" s="696">
        <v>0</v>
      </c>
      <c r="AI47" s="696">
        <v>0</v>
      </c>
      <c r="AJ47" s="696">
        <v>0</v>
      </c>
      <c r="AK47" s="696">
        <v>0</v>
      </c>
      <c r="AL47" s="696">
        <v>0</v>
      </c>
      <c r="AM47" s="696">
        <v>0</v>
      </c>
      <c r="AN47" s="696">
        <v>0</v>
      </c>
      <c r="AO47" s="697">
        <v>0</v>
      </c>
      <c r="AP47" s="632"/>
      <c r="AQ47" s="695">
        <v>0</v>
      </c>
      <c r="AR47" s="696">
        <v>0</v>
      </c>
      <c r="AS47" s="696">
        <v>1319</v>
      </c>
      <c r="AT47" s="696">
        <v>1319</v>
      </c>
      <c r="AU47" s="696">
        <v>1255</v>
      </c>
      <c r="AV47" s="696">
        <v>1085</v>
      </c>
      <c r="AW47" s="696">
        <v>1085</v>
      </c>
      <c r="AX47" s="696">
        <v>1085</v>
      </c>
      <c r="AY47" s="696">
        <v>1085</v>
      </c>
      <c r="AZ47" s="696">
        <v>1085</v>
      </c>
      <c r="BA47" s="696">
        <v>911</v>
      </c>
      <c r="BB47" s="696">
        <v>911</v>
      </c>
      <c r="BC47" s="696">
        <v>865</v>
      </c>
      <c r="BD47" s="696">
        <v>865</v>
      </c>
      <c r="BE47" s="696">
        <v>865</v>
      </c>
      <c r="BF47" s="696">
        <v>865</v>
      </c>
      <c r="BG47" s="696">
        <v>865</v>
      </c>
      <c r="BH47" s="696">
        <v>865</v>
      </c>
      <c r="BI47" s="696">
        <v>455</v>
      </c>
      <c r="BJ47" s="696">
        <v>455</v>
      </c>
      <c r="BK47" s="696">
        <v>455</v>
      </c>
      <c r="BL47" s="696">
        <v>455</v>
      </c>
      <c r="BM47" s="696">
        <v>0</v>
      </c>
      <c r="BN47" s="696">
        <v>0</v>
      </c>
      <c r="BO47" s="696">
        <v>0</v>
      </c>
      <c r="BP47" s="696">
        <v>0</v>
      </c>
      <c r="BQ47" s="696">
        <v>0</v>
      </c>
      <c r="BR47" s="696">
        <v>0</v>
      </c>
      <c r="BS47" s="696">
        <v>0</v>
      </c>
      <c r="BT47" s="697">
        <v>0</v>
      </c>
      <c r="BU47" s="16"/>
    </row>
    <row r="48" spans="2:73" s="17" customFormat="1" ht="15.5">
      <c r="B48" s="691" t="s">
        <v>208</v>
      </c>
      <c r="C48" s="691" t="s">
        <v>734</v>
      </c>
      <c r="D48" s="691" t="s">
        <v>4</v>
      </c>
      <c r="E48" s="691" t="s">
        <v>731</v>
      </c>
      <c r="F48" s="691" t="s">
        <v>29</v>
      </c>
      <c r="G48" s="691" t="s">
        <v>733</v>
      </c>
      <c r="H48" s="691">
        <v>2014</v>
      </c>
      <c r="I48" s="643" t="s">
        <v>582</v>
      </c>
      <c r="J48" s="643" t="s">
        <v>597</v>
      </c>
      <c r="K48" s="632"/>
      <c r="L48" s="695">
        <v>0</v>
      </c>
      <c r="M48" s="696">
        <v>0</v>
      </c>
      <c r="N48" s="696">
        <v>0</v>
      </c>
      <c r="O48" s="696">
        <v>136.69090850000001</v>
      </c>
      <c r="P48" s="696">
        <v>128.72536919999999</v>
      </c>
      <c r="Q48" s="696">
        <v>124.8939745</v>
      </c>
      <c r="R48" s="696">
        <v>124.8939745</v>
      </c>
      <c r="S48" s="696">
        <v>124.8939745</v>
      </c>
      <c r="T48" s="696">
        <v>124.8939745</v>
      </c>
      <c r="U48" s="696">
        <v>124.8939745</v>
      </c>
      <c r="V48" s="696">
        <v>124.5524605</v>
      </c>
      <c r="W48" s="696">
        <v>124.5524605</v>
      </c>
      <c r="X48" s="696">
        <v>110.9014305</v>
      </c>
      <c r="Y48" s="696">
        <v>84.173055289999994</v>
      </c>
      <c r="Z48" s="696">
        <v>84.159613640000003</v>
      </c>
      <c r="AA48" s="696">
        <v>84.159613640000003</v>
      </c>
      <c r="AB48" s="696">
        <v>84.015866860000003</v>
      </c>
      <c r="AC48" s="696">
        <v>84.015866860000003</v>
      </c>
      <c r="AD48" s="696">
        <v>83.868556780000006</v>
      </c>
      <c r="AE48" s="696">
        <v>36.369012359999999</v>
      </c>
      <c r="AF48" s="696">
        <v>36.369012359999999</v>
      </c>
      <c r="AG48" s="696">
        <v>36.369012359999999</v>
      </c>
      <c r="AH48" s="696">
        <v>36.369012359999999</v>
      </c>
      <c r="AI48" s="696">
        <v>0</v>
      </c>
      <c r="AJ48" s="696">
        <v>0</v>
      </c>
      <c r="AK48" s="696">
        <v>0</v>
      </c>
      <c r="AL48" s="696">
        <v>0</v>
      </c>
      <c r="AM48" s="696">
        <v>0</v>
      </c>
      <c r="AN48" s="696">
        <v>0</v>
      </c>
      <c r="AO48" s="697">
        <v>0</v>
      </c>
      <c r="AP48" s="632"/>
      <c r="AQ48" s="695">
        <v>0</v>
      </c>
      <c r="AR48" s="696">
        <v>0</v>
      </c>
      <c r="AS48" s="696">
        <v>0</v>
      </c>
      <c r="AT48" s="696">
        <v>1868340.8729999999</v>
      </c>
      <c r="AU48" s="696">
        <v>1741455.209</v>
      </c>
      <c r="AV48" s="696">
        <v>1680423.6780000001</v>
      </c>
      <c r="AW48" s="696">
        <v>1680423.6780000001</v>
      </c>
      <c r="AX48" s="696">
        <v>1680423.6780000001</v>
      </c>
      <c r="AY48" s="696">
        <v>1680423.6780000001</v>
      </c>
      <c r="AZ48" s="696">
        <v>1680423.6780000001</v>
      </c>
      <c r="BA48" s="696">
        <v>1677432.0149999999</v>
      </c>
      <c r="BB48" s="696">
        <v>1677432.0149999999</v>
      </c>
      <c r="BC48" s="696">
        <v>1459980.321</v>
      </c>
      <c r="BD48" s="696">
        <v>1361971.5349999999</v>
      </c>
      <c r="BE48" s="696">
        <v>1344501.699</v>
      </c>
      <c r="BF48" s="696">
        <v>1344501.699</v>
      </c>
      <c r="BG48" s="696">
        <v>1337592.648</v>
      </c>
      <c r="BH48" s="696">
        <v>1337592.648</v>
      </c>
      <c r="BI48" s="696">
        <v>1335969.4990000001</v>
      </c>
      <c r="BJ48" s="696">
        <v>579333.81839999999</v>
      </c>
      <c r="BK48" s="696">
        <v>579333.81839999999</v>
      </c>
      <c r="BL48" s="696">
        <v>579333.81839999999</v>
      </c>
      <c r="BM48" s="696">
        <v>579333.81839999999</v>
      </c>
      <c r="BN48" s="696">
        <v>0</v>
      </c>
      <c r="BO48" s="696">
        <v>0</v>
      </c>
      <c r="BP48" s="696">
        <v>0</v>
      </c>
      <c r="BQ48" s="696">
        <v>0</v>
      </c>
      <c r="BR48" s="696">
        <v>0</v>
      </c>
      <c r="BS48" s="696">
        <v>0</v>
      </c>
      <c r="BT48" s="697">
        <v>0</v>
      </c>
      <c r="BU48" s="16"/>
    </row>
    <row r="49" spans="2:73" s="17" customFormat="1" ht="15.5">
      <c r="B49" s="691" t="s">
        <v>208</v>
      </c>
      <c r="C49" s="691" t="s">
        <v>735</v>
      </c>
      <c r="D49" s="691" t="s">
        <v>14</v>
      </c>
      <c r="E49" s="691" t="s">
        <v>731</v>
      </c>
      <c r="F49" s="691" t="s">
        <v>29</v>
      </c>
      <c r="G49" s="691" t="s">
        <v>733</v>
      </c>
      <c r="H49" s="757">
        <v>2011</v>
      </c>
      <c r="I49" s="643" t="s">
        <v>582</v>
      </c>
      <c r="J49" s="643" t="s">
        <v>590</v>
      </c>
      <c r="K49" s="632"/>
      <c r="L49" s="695">
        <v>2</v>
      </c>
      <c r="M49" s="696">
        <v>1.9845999969999999</v>
      </c>
      <c r="N49" s="696">
        <v>1.9845999969999999</v>
      </c>
      <c r="O49" s="696">
        <v>1.9695745899999999</v>
      </c>
      <c r="P49" s="696">
        <v>1.949392646</v>
      </c>
      <c r="Q49" s="696">
        <v>1.7427823600000001</v>
      </c>
      <c r="R49" s="696">
        <v>1.639452994</v>
      </c>
      <c r="S49" s="696">
        <v>1.543963626</v>
      </c>
      <c r="T49" s="696">
        <v>1.421463626</v>
      </c>
      <c r="U49" s="696">
        <v>1.421463626</v>
      </c>
      <c r="V49" s="696">
        <v>0.65550000200000003</v>
      </c>
      <c r="W49" s="696">
        <v>0.65550000200000003</v>
      </c>
      <c r="X49" s="696">
        <v>0.61709999999999998</v>
      </c>
      <c r="Y49" s="696">
        <v>0.61709999999999998</v>
      </c>
      <c r="Z49" s="696">
        <v>0.335999995</v>
      </c>
      <c r="AA49" s="696">
        <v>0.335999995</v>
      </c>
      <c r="AB49" s="696">
        <v>0.17180000200000001</v>
      </c>
      <c r="AC49" s="696">
        <v>0.17180000200000001</v>
      </c>
      <c r="AD49" s="696">
        <v>0.17180000200000001</v>
      </c>
      <c r="AE49" s="696">
        <v>0.17180000200000001</v>
      </c>
      <c r="AF49" s="696">
        <v>0.17180000200000001</v>
      </c>
      <c r="AG49" s="696">
        <v>0.17180000200000001</v>
      </c>
      <c r="AH49" s="696">
        <v>0.17180000200000001</v>
      </c>
      <c r="AI49" s="696">
        <v>0</v>
      </c>
      <c r="AJ49" s="696">
        <v>0</v>
      </c>
      <c r="AK49" s="696">
        <v>0</v>
      </c>
      <c r="AL49" s="696">
        <v>0</v>
      </c>
      <c r="AM49" s="696">
        <v>0</v>
      </c>
      <c r="AN49" s="696">
        <v>0</v>
      </c>
      <c r="AO49" s="697">
        <v>0</v>
      </c>
      <c r="AP49" s="632"/>
      <c r="AQ49" s="695">
        <v>32011.5</v>
      </c>
      <c r="AR49" s="696">
        <v>32011.5</v>
      </c>
      <c r="AS49" s="696">
        <v>32011.5</v>
      </c>
      <c r="AT49" s="696">
        <v>31718.899969999999</v>
      </c>
      <c r="AU49" s="696">
        <v>31329.420020000001</v>
      </c>
      <c r="AV49" s="696">
        <v>27365.474460000001</v>
      </c>
      <c r="AW49" s="696">
        <v>25384.061829999999</v>
      </c>
      <c r="AX49" s="696">
        <v>23553.84906</v>
      </c>
      <c r="AY49" s="696">
        <v>21203.84906</v>
      </c>
      <c r="AZ49" s="696">
        <v>21055.84906</v>
      </c>
      <c r="BA49" s="696">
        <v>6355.5</v>
      </c>
      <c r="BB49" s="696">
        <v>6355.5</v>
      </c>
      <c r="BC49" s="696">
        <v>3550</v>
      </c>
      <c r="BD49" s="696">
        <v>3550</v>
      </c>
      <c r="BE49" s="696">
        <v>2616</v>
      </c>
      <c r="BF49" s="696">
        <v>2616</v>
      </c>
      <c r="BG49" s="696">
        <v>1266</v>
      </c>
      <c r="BH49" s="696">
        <v>1266</v>
      </c>
      <c r="BI49" s="696">
        <v>1266</v>
      </c>
      <c r="BJ49" s="696">
        <v>1266</v>
      </c>
      <c r="BK49" s="696">
        <v>1266</v>
      </c>
      <c r="BL49" s="696">
        <v>1266</v>
      </c>
      <c r="BM49" s="696">
        <v>1266</v>
      </c>
      <c r="BN49" s="696">
        <v>0</v>
      </c>
      <c r="BO49" s="696">
        <v>0</v>
      </c>
      <c r="BP49" s="696">
        <v>0</v>
      </c>
      <c r="BQ49" s="696">
        <v>0</v>
      </c>
      <c r="BR49" s="696">
        <v>0</v>
      </c>
      <c r="BS49" s="696">
        <v>0</v>
      </c>
      <c r="BT49" s="697">
        <v>0</v>
      </c>
      <c r="BU49" s="16"/>
    </row>
    <row r="50" spans="2:73" s="17" customFormat="1" ht="15.5">
      <c r="B50" s="691" t="s">
        <v>208</v>
      </c>
      <c r="C50" s="691" t="s">
        <v>735</v>
      </c>
      <c r="D50" s="691" t="s">
        <v>14</v>
      </c>
      <c r="E50" s="691" t="s">
        <v>731</v>
      </c>
      <c r="F50" s="691" t="s">
        <v>29</v>
      </c>
      <c r="G50" s="691" t="s">
        <v>733</v>
      </c>
      <c r="H50" s="691">
        <v>2013</v>
      </c>
      <c r="I50" s="643" t="s">
        <v>582</v>
      </c>
      <c r="J50" s="643" t="s">
        <v>590</v>
      </c>
      <c r="K50" s="632"/>
      <c r="L50" s="695">
        <v>0</v>
      </c>
      <c r="M50" s="696">
        <v>0</v>
      </c>
      <c r="N50" s="696">
        <v>18.71940481</v>
      </c>
      <c r="O50" s="696">
        <v>18.621382820000001</v>
      </c>
      <c r="P50" s="696">
        <v>18.612471729999999</v>
      </c>
      <c r="Q50" s="696">
        <v>16.847570040000001</v>
      </c>
      <c r="R50" s="696">
        <v>16.00076352</v>
      </c>
      <c r="S50" s="696">
        <v>15.153956920000001</v>
      </c>
      <c r="T50" s="696">
        <v>15.092400059999999</v>
      </c>
      <c r="U50" s="696">
        <v>15.092400059999999</v>
      </c>
      <c r="V50" s="696">
        <v>8.8221494160000002</v>
      </c>
      <c r="W50" s="696">
        <v>7.9340403430000004</v>
      </c>
      <c r="X50" s="696">
        <v>7.6701339500000003</v>
      </c>
      <c r="Y50" s="696">
        <v>7.6701339500000003</v>
      </c>
      <c r="Z50" s="696">
        <v>7.6701339500000003</v>
      </c>
      <c r="AA50" s="696">
        <v>7.6701339500000003</v>
      </c>
      <c r="AB50" s="696">
        <v>1.5180341989999999</v>
      </c>
      <c r="AC50" s="696">
        <v>0.92003420000000002</v>
      </c>
      <c r="AD50" s="696">
        <v>0.92003420000000002</v>
      </c>
      <c r="AE50" s="696">
        <v>0.92003420000000002</v>
      </c>
      <c r="AF50" s="696">
        <v>0.92003420000000002</v>
      </c>
      <c r="AG50" s="696">
        <v>0.92003420000000002</v>
      </c>
      <c r="AH50" s="696">
        <v>0.92003420000000002</v>
      </c>
      <c r="AI50" s="696">
        <v>0</v>
      </c>
      <c r="AJ50" s="696">
        <v>0</v>
      </c>
      <c r="AK50" s="696">
        <v>0</v>
      </c>
      <c r="AL50" s="696">
        <v>0</v>
      </c>
      <c r="AM50" s="696">
        <v>0</v>
      </c>
      <c r="AN50" s="696">
        <v>0</v>
      </c>
      <c r="AO50" s="697">
        <v>0</v>
      </c>
      <c r="AP50" s="632"/>
      <c r="AQ50" s="695">
        <v>0</v>
      </c>
      <c r="AR50" s="696">
        <v>0</v>
      </c>
      <c r="AS50" s="696">
        <v>258001.3847</v>
      </c>
      <c r="AT50" s="696">
        <v>256092.5356</v>
      </c>
      <c r="AU50" s="696">
        <v>255919.00380000001</v>
      </c>
      <c r="AV50" s="696">
        <v>222069.83300000001</v>
      </c>
      <c r="AW50" s="696">
        <v>205839.37450000001</v>
      </c>
      <c r="AX50" s="696">
        <v>189608.91570000001</v>
      </c>
      <c r="AY50" s="696">
        <v>188428.0289</v>
      </c>
      <c r="AZ50" s="696">
        <v>188428.0289</v>
      </c>
      <c r="BA50" s="696">
        <v>68158.330379999999</v>
      </c>
      <c r="BB50" s="696">
        <v>67328.830379999999</v>
      </c>
      <c r="BC50" s="696">
        <v>62300.763120000003</v>
      </c>
      <c r="BD50" s="696">
        <v>62300.763120000003</v>
      </c>
      <c r="BE50" s="696">
        <v>62300.763120000003</v>
      </c>
      <c r="BF50" s="696">
        <v>62300.763120000003</v>
      </c>
      <c r="BG50" s="696">
        <v>11719.76312</v>
      </c>
      <c r="BH50" s="696">
        <v>6779.7631229999997</v>
      </c>
      <c r="BI50" s="696">
        <v>6779.7631229999997</v>
      </c>
      <c r="BJ50" s="696">
        <v>6779.7631229999997</v>
      </c>
      <c r="BK50" s="696">
        <v>6779.7631229999997</v>
      </c>
      <c r="BL50" s="696">
        <v>6779.7631229999997</v>
      </c>
      <c r="BM50" s="696">
        <v>6779.7631229999997</v>
      </c>
      <c r="BN50" s="696">
        <v>0</v>
      </c>
      <c r="BO50" s="696">
        <v>0</v>
      </c>
      <c r="BP50" s="696">
        <v>0</v>
      </c>
      <c r="BQ50" s="696">
        <v>0</v>
      </c>
      <c r="BR50" s="696">
        <v>0</v>
      </c>
      <c r="BS50" s="696">
        <v>0</v>
      </c>
      <c r="BT50" s="697">
        <v>0</v>
      </c>
      <c r="BU50" s="16"/>
    </row>
    <row r="51" spans="2:73" s="17" customFormat="1" ht="15.5">
      <c r="B51" s="691" t="s">
        <v>208</v>
      </c>
      <c r="C51" s="691" t="s">
        <v>735</v>
      </c>
      <c r="D51" s="691" t="s">
        <v>14</v>
      </c>
      <c r="E51" s="691" t="s">
        <v>731</v>
      </c>
      <c r="F51" s="691" t="s">
        <v>29</v>
      </c>
      <c r="G51" s="691" t="s">
        <v>733</v>
      </c>
      <c r="H51" s="691">
        <v>2014</v>
      </c>
      <c r="I51" s="643" t="s">
        <v>582</v>
      </c>
      <c r="J51" s="643" t="s">
        <v>597</v>
      </c>
      <c r="K51" s="632"/>
      <c r="L51" s="695">
        <v>0</v>
      </c>
      <c r="M51" s="696">
        <v>0</v>
      </c>
      <c r="N51" s="696">
        <v>0</v>
      </c>
      <c r="O51" s="696">
        <v>29.865200349999999</v>
      </c>
      <c r="P51" s="696">
        <v>29.850974300000001</v>
      </c>
      <c r="Q51" s="696">
        <v>27.37639969</v>
      </c>
      <c r="R51" s="696">
        <v>26.179761410000001</v>
      </c>
      <c r="S51" s="696">
        <v>24.984701340000001</v>
      </c>
      <c r="T51" s="696">
        <v>24.984701340000001</v>
      </c>
      <c r="U51" s="696">
        <v>24.83625572</v>
      </c>
      <c r="V51" s="696">
        <v>24.83625572</v>
      </c>
      <c r="W51" s="696">
        <v>16.04809083</v>
      </c>
      <c r="X51" s="696">
        <v>15.065290790000001</v>
      </c>
      <c r="Y51" s="696">
        <v>14.127751229999999</v>
      </c>
      <c r="Z51" s="696">
        <v>14.127751229999999</v>
      </c>
      <c r="AA51" s="696">
        <v>13.35970582</v>
      </c>
      <c r="AB51" s="696">
        <v>13.35970582</v>
      </c>
      <c r="AC51" s="696">
        <v>1.8954062380000001</v>
      </c>
      <c r="AD51" s="696">
        <v>0.60130000900000002</v>
      </c>
      <c r="AE51" s="696">
        <v>0.60130000900000002</v>
      </c>
      <c r="AF51" s="696">
        <v>0.60130000900000002</v>
      </c>
      <c r="AG51" s="696">
        <v>0.60130000900000002</v>
      </c>
      <c r="AH51" s="696">
        <v>0.60130000900000002</v>
      </c>
      <c r="AI51" s="696">
        <v>0.60130000900000002</v>
      </c>
      <c r="AJ51" s="696">
        <v>0</v>
      </c>
      <c r="AK51" s="696">
        <v>0</v>
      </c>
      <c r="AL51" s="696">
        <v>0</v>
      </c>
      <c r="AM51" s="696">
        <v>0</v>
      </c>
      <c r="AN51" s="696">
        <v>0</v>
      </c>
      <c r="AO51" s="697">
        <v>0</v>
      </c>
      <c r="AP51" s="632"/>
      <c r="AQ51" s="695">
        <v>0</v>
      </c>
      <c r="AR51" s="696">
        <v>0</v>
      </c>
      <c r="AS51" s="696">
        <v>0</v>
      </c>
      <c r="AT51" s="696">
        <v>388673.15639999998</v>
      </c>
      <c r="AU51" s="696">
        <v>388396.8346</v>
      </c>
      <c r="AV51" s="696">
        <v>340941.73469999997</v>
      </c>
      <c r="AW51" s="696">
        <v>318005.98499999999</v>
      </c>
      <c r="AX51" s="696">
        <v>295100.6643</v>
      </c>
      <c r="AY51" s="696">
        <v>295100.6643</v>
      </c>
      <c r="AZ51" s="696">
        <v>292252.93199999997</v>
      </c>
      <c r="BA51" s="696">
        <v>292148.66080000001</v>
      </c>
      <c r="BB51" s="696">
        <v>123602.4047</v>
      </c>
      <c r="BC51" s="696">
        <v>122684.4047</v>
      </c>
      <c r="BD51" s="696">
        <v>111932.9261</v>
      </c>
      <c r="BE51" s="696">
        <v>111932.9261</v>
      </c>
      <c r="BF51" s="696">
        <v>109379.3125</v>
      </c>
      <c r="BG51" s="696">
        <v>109379.3125</v>
      </c>
      <c r="BH51" s="696">
        <v>15121.3125</v>
      </c>
      <c r="BI51" s="696">
        <v>4431</v>
      </c>
      <c r="BJ51" s="696">
        <v>4431</v>
      </c>
      <c r="BK51" s="696">
        <v>4431</v>
      </c>
      <c r="BL51" s="696">
        <v>4431</v>
      </c>
      <c r="BM51" s="696">
        <v>4431</v>
      </c>
      <c r="BN51" s="696">
        <v>4431</v>
      </c>
      <c r="BO51" s="696">
        <v>0</v>
      </c>
      <c r="BP51" s="696">
        <v>0</v>
      </c>
      <c r="BQ51" s="696">
        <v>0</v>
      </c>
      <c r="BR51" s="696">
        <v>0</v>
      </c>
      <c r="BS51" s="696">
        <v>0</v>
      </c>
      <c r="BT51" s="697">
        <v>0</v>
      </c>
      <c r="BU51" s="16"/>
    </row>
    <row r="52" spans="2:73" s="17" customFormat="1" ht="15.5">
      <c r="B52" s="691" t="s">
        <v>208</v>
      </c>
      <c r="C52" s="691" t="s">
        <v>734</v>
      </c>
      <c r="D52" s="691" t="s">
        <v>3</v>
      </c>
      <c r="E52" s="691" t="s">
        <v>731</v>
      </c>
      <c r="F52" s="691" t="s">
        <v>29</v>
      </c>
      <c r="G52" s="691" t="s">
        <v>736</v>
      </c>
      <c r="H52" s="691">
        <v>2013</v>
      </c>
      <c r="I52" s="643" t="s">
        <v>582</v>
      </c>
      <c r="J52" s="634" t="s">
        <v>590</v>
      </c>
      <c r="K52" s="632"/>
      <c r="L52" s="695">
        <v>0</v>
      </c>
      <c r="M52" s="696">
        <v>0</v>
      </c>
      <c r="N52" s="696">
        <v>79.623298800000001</v>
      </c>
      <c r="O52" s="696">
        <v>79.623298800000001</v>
      </c>
      <c r="P52" s="696">
        <v>79.623298800000001</v>
      </c>
      <c r="Q52" s="696">
        <v>79.623298800000001</v>
      </c>
      <c r="R52" s="696">
        <v>79.623298800000001</v>
      </c>
      <c r="S52" s="696">
        <v>79.623298800000001</v>
      </c>
      <c r="T52" s="696">
        <v>79.623298800000001</v>
      </c>
      <c r="U52" s="696">
        <v>79.623298800000001</v>
      </c>
      <c r="V52" s="696">
        <v>79.623298800000001</v>
      </c>
      <c r="W52" s="696">
        <v>79.623298800000001</v>
      </c>
      <c r="X52" s="696">
        <v>79.623298800000001</v>
      </c>
      <c r="Y52" s="696">
        <v>79.623298800000001</v>
      </c>
      <c r="Z52" s="696">
        <v>79.623298800000001</v>
      </c>
      <c r="AA52" s="696">
        <v>79.623298800000001</v>
      </c>
      <c r="AB52" s="696">
        <v>79.623298800000001</v>
      </c>
      <c r="AC52" s="696">
        <v>79.623298800000001</v>
      </c>
      <c r="AD52" s="696">
        <v>79.623298800000001</v>
      </c>
      <c r="AE52" s="696">
        <v>79.623298800000001</v>
      </c>
      <c r="AF52" s="696">
        <v>67.048929430000001</v>
      </c>
      <c r="AG52" s="696">
        <v>0</v>
      </c>
      <c r="AH52" s="696">
        <v>0</v>
      </c>
      <c r="AI52" s="696">
        <v>0</v>
      </c>
      <c r="AJ52" s="696">
        <v>0</v>
      </c>
      <c r="AK52" s="696">
        <v>0</v>
      </c>
      <c r="AL52" s="696">
        <v>0</v>
      </c>
      <c r="AM52" s="696">
        <v>0</v>
      </c>
      <c r="AN52" s="696">
        <v>0</v>
      </c>
      <c r="AO52" s="697">
        <v>0</v>
      </c>
      <c r="AP52" s="632"/>
      <c r="AQ52" s="695">
        <v>0</v>
      </c>
      <c r="AR52" s="696">
        <v>0</v>
      </c>
      <c r="AS52" s="696">
        <v>141435.5275</v>
      </c>
      <c r="AT52" s="696">
        <v>141435.5275</v>
      </c>
      <c r="AU52" s="696">
        <v>141435.5275</v>
      </c>
      <c r="AV52" s="696">
        <v>141435.5275</v>
      </c>
      <c r="AW52" s="696">
        <v>141435.5275</v>
      </c>
      <c r="AX52" s="696">
        <v>141435.5275</v>
      </c>
      <c r="AY52" s="696">
        <v>141435.5275</v>
      </c>
      <c r="AZ52" s="696">
        <v>141435.5275</v>
      </c>
      <c r="BA52" s="696">
        <v>141435.5275</v>
      </c>
      <c r="BB52" s="696">
        <v>141435.5275</v>
      </c>
      <c r="BC52" s="696">
        <v>141435.5275</v>
      </c>
      <c r="BD52" s="696">
        <v>141435.5275</v>
      </c>
      <c r="BE52" s="696">
        <v>141435.5275</v>
      </c>
      <c r="BF52" s="696">
        <v>141435.5275</v>
      </c>
      <c r="BG52" s="696">
        <v>141435.5275</v>
      </c>
      <c r="BH52" s="696">
        <v>141435.5275</v>
      </c>
      <c r="BI52" s="696">
        <v>141435.5275</v>
      </c>
      <c r="BJ52" s="696">
        <v>141435.5275</v>
      </c>
      <c r="BK52" s="696">
        <v>130190.84209999999</v>
      </c>
      <c r="BL52" s="696">
        <v>0</v>
      </c>
      <c r="BM52" s="696">
        <v>0</v>
      </c>
      <c r="BN52" s="696">
        <v>0</v>
      </c>
      <c r="BO52" s="696">
        <v>0</v>
      </c>
      <c r="BP52" s="696">
        <v>0</v>
      </c>
      <c r="BQ52" s="696">
        <v>0</v>
      </c>
      <c r="BR52" s="696">
        <v>0</v>
      </c>
      <c r="BS52" s="696">
        <v>0</v>
      </c>
      <c r="BT52" s="697">
        <v>0</v>
      </c>
      <c r="BU52" s="16"/>
    </row>
    <row r="53" spans="2:73">
      <c r="B53" s="691" t="s">
        <v>208</v>
      </c>
      <c r="C53" s="691" t="s">
        <v>734</v>
      </c>
      <c r="D53" s="691" t="s">
        <v>3</v>
      </c>
      <c r="E53" s="691" t="s">
        <v>731</v>
      </c>
      <c r="F53" s="691" t="s">
        <v>29</v>
      </c>
      <c r="G53" s="691" t="s">
        <v>733</v>
      </c>
      <c r="H53" s="691">
        <v>2012</v>
      </c>
      <c r="I53" s="643" t="s">
        <v>582</v>
      </c>
      <c r="J53" s="634" t="s">
        <v>590</v>
      </c>
      <c r="K53" s="632"/>
      <c r="L53" s="695">
        <v>0</v>
      </c>
      <c r="M53" s="696">
        <v>1.501925529</v>
      </c>
      <c r="N53" s="696">
        <v>1.501925529</v>
      </c>
      <c r="O53" s="696">
        <v>1.501925529</v>
      </c>
      <c r="P53" s="696">
        <v>1.501925529</v>
      </c>
      <c r="Q53" s="696">
        <v>1.501925529</v>
      </c>
      <c r="R53" s="696">
        <v>1.501925529</v>
      </c>
      <c r="S53" s="696">
        <v>1.501925529</v>
      </c>
      <c r="T53" s="696">
        <v>1.501925529</v>
      </c>
      <c r="U53" s="696">
        <v>1.501925529</v>
      </c>
      <c r="V53" s="696">
        <v>1.501925529</v>
      </c>
      <c r="W53" s="696">
        <v>1.501925529</v>
      </c>
      <c r="X53" s="696">
        <v>1.501925529</v>
      </c>
      <c r="Y53" s="696">
        <v>1.501925529</v>
      </c>
      <c r="Z53" s="696">
        <v>1.501925529</v>
      </c>
      <c r="AA53" s="696">
        <v>1.501925529</v>
      </c>
      <c r="AB53" s="696">
        <v>1.501925529</v>
      </c>
      <c r="AC53" s="696">
        <v>1.501925529</v>
      </c>
      <c r="AD53" s="696">
        <v>1.501925529</v>
      </c>
      <c r="AE53" s="696">
        <v>1.4222035319999999</v>
      </c>
      <c r="AF53" s="696">
        <v>0</v>
      </c>
      <c r="AG53" s="696">
        <v>0</v>
      </c>
      <c r="AH53" s="696">
        <v>0</v>
      </c>
      <c r="AI53" s="696">
        <v>0</v>
      </c>
      <c r="AJ53" s="696">
        <v>0</v>
      </c>
      <c r="AK53" s="696">
        <v>0</v>
      </c>
      <c r="AL53" s="696">
        <v>0</v>
      </c>
      <c r="AM53" s="696">
        <v>0</v>
      </c>
      <c r="AN53" s="696">
        <v>0</v>
      </c>
      <c r="AO53" s="697">
        <v>0</v>
      </c>
      <c r="AP53" s="632"/>
      <c r="AQ53" s="695">
        <v>0</v>
      </c>
      <c r="AR53" s="696">
        <v>2827.5787110000001</v>
      </c>
      <c r="AS53" s="696">
        <v>2827.5787110000001</v>
      </c>
      <c r="AT53" s="696">
        <v>2827.5787110000001</v>
      </c>
      <c r="AU53" s="696">
        <v>2827.5787110000001</v>
      </c>
      <c r="AV53" s="696">
        <v>2827.5787110000001</v>
      </c>
      <c r="AW53" s="696">
        <v>2827.5787110000001</v>
      </c>
      <c r="AX53" s="696">
        <v>2827.5787110000001</v>
      </c>
      <c r="AY53" s="696">
        <v>2827.5787110000001</v>
      </c>
      <c r="AZ53" s="696">
        <v>2827.5787110000001</v>
      </c>
      <c r="BA53" s="696">
        <v>2827.5787110000001</v>
      </c>
      <c r="BB53" s="696">
        <v>2827.5787110000001</v>
      </c>
      <c r="BC53" s="696">
        <v>2827.5787110000001</v>
      </c>
      <c r="BD53" s="696">
        <v>2827.5787110000001</v>
      </c>
      <c r="BE53" s="696">
        <v>2827.5787110000001</v>
      </c>
      <c r="BF53" s="696">
        <v>2827.5787110000001</v>
      </c>
      <c r="BG53" s="696">
        <v>2827.5787110000001</v>
      </c>
      <c r="BH53" s="696">
        <v>2827.5787110000001</v>
      </c>
      <c r="BI53" s="696">
        <v>2827.5787110000001</v>
      </c>
      <c r="BJ53" s="696">
        <v>2756.286963</v>
      </c>
      <c r="BK53" s="696">
        <v>0</v>
      </c>
      <c r="BL53" s="696">
        <v>0</v>
      </c>
      <c r="BM53" s="696">
        <v>0</v>
      </c>
      <c r="BN53" s="696">
        <v>0</v>
      </c>
      <c r="BO53" s="696">
        <v>0</v>
      </c>
      <c r="BP53" s="696">
        <v>0</v>
      </c>
      <c r="BQ53" s="696">
        <v>0</v>
      </c>
      <c r="BR53" s="696">
        <v>0</v>
      </c>
      <c r="BS53" s="696">
        <v>0</v>
      </c>
      <c r="BT53" s="697">
        <v>0</v>
      </c>
    </row>
    <row r="54" spans="2:73">
      <c r="B54" s="691" t="s">
        <v>208</v>
      </c>
      <c r="C54" s="691" t="s">
        <v>734</v>
      </c>
      <c r="D54" s="691" t="s">
        <v>3</v>
      </c>
      <c r="E54" s="691" t="s">
        <v>731</v>
      </c>
      <c r="F54" s="691" t="s">
        <v>29</v>
      </c>
      <c r="G54" s="691" t="s">
        <v>733</v>
      </c>
      <c r="H54" s="691">
        <v>2014</v>
      </c>
      <c r="I54" s="643" t="s">
        <v>582</v>
      </c>
      <c r="J54" s="643" t="s">
        <v>597</v>
      </c>
      <c r="K54" s="632"/>
      <c r="L54" s="695">
        <v>0</v>
      </c>
      <c r="M54" s="696">
        <v>0</v>
      </c>
      <c r="N54" s="696">
        <v>0</v>
      </c>
      <c r="O54" s="696">
        <v>1614.594478</v>
      </c>
      <c r="P54" s="696">
        <v>1614.594478</v>
      </c>
      <c r="Q54" s="696">
        <v>1614.594478</v>
      </c>
      <c r="R54" s="696">
        <v>1614.594478</v>
      </c>
      <c r="S54" s="696">
        <v>1614.594478</v>
      </c>
      <c r="T54" s="696">
        <v>1614.594478</v>
      </c>
      <c r="U54" s="696">
        <v>1614.594478</v>
      </c>
      <c r="V54" s="696">
        <v>1614.594478</v>
      </c>
      <c r="W54" s="696">
        <v>1614.594478</v>
      </c>
      <c r="X54" s="696">
        <v>1614.594478</v>
      </c>
      <c r="Y54" s="696">
        <v>1614.594478</v>
      </c>
      <c r="Z54" s="696">
        <v>1614.594478</v>
      </c>
      <c r="AA54" s="696">
        <v>1614.594478</v>
      </c>
      <c r="AB54" s="696">
        <v>1614.594478</v>
      </c>
      <c r="AC54" s="696">
        <v>1614.594478</v>
      </c>
      <c r="AD54" s="696">
        <v>1614.594478</v>
      </c>
      <c r="AE54" s="696">
        <v>1614.594478</v>
      </c>
      <c r="AF54" s="696">
        <v>1614.594478</v>
      </c>
      <c r="AG54" s="696">
        <v>1476.752101</v>
      </c>
      <c r="AH54" s="696">
        <v>0</v>
      </c>
      <c r="AI54" s="696">
        <v>0</v>
      </c>
      <c r="AJ54" s="696">
        <v>0</v>
      </c>
      <c r="AK54" s="696">
        <v>0</v>
      </c>
      <c r="AL54" s="696">
        <v>0</v>
      </c>
      <c r="AM54" s="696">
        <v>0</v>
      </c>
      <c r="AN54" s="696">
        <v>0</v>
      </c>
      <c r="AO54" s="697">
        <v>0</v>
      </c>
      <c r="AP54" s="632"/>
      <c r="AQ54" s="695">
        <v>0</v>
      </c>
      <c r="AR54" s="696">
        <v>0</v>
      </c>
      <c r="AS54" s="696">
        <v>0</v>
      </c>
      <c r="AT54" s="696">
        <v>3010372.1260000002</v>
      </c>
      <c r="AU54" s="696">
        <v>3010372.1260000002</v>
      </c>
      <c r="AV54" s="696">
        <v>3010372.1260000002</v>
      </c>
      <c r="AW54" s="696">
        <v>3010372.1260000002</v>
      </c>
      <c r="AX54" s="696">
        <v>3010372.1260000002</v>
      </c>
      <c r="AY54" s="696">
        <v>3010372.1260000002</v>
      </c>
      <c r="AZ54" s="696">
        <v>3010372.1260000002</v>
      </c>
      <c r="BA54" s="696">
        <v>3010372.1260000002</v>
      </c>
      <c r="BB54" s="696">
        <v>3010372.1260000002</v>
      </c>
      <c r="BC54" s="696">
        <v>3010372.1260000002</v>
      </c>
      <c r="BD54" s="696">
        <v>3010372.1260000002</v>
      </c>
      <c r="BE54" s="696">
        <v>3010372.1260000002</v>
      </c>
      <c r="BF54" s="696">
        <v>3010372.1260000002</v>
      </c>
      <c r="BG54" s="696">
        <v>3010372.1260000002</v>
      </c>
      <c r="BH54" s="696">
        <v>3010372.1260000002</v>
      </c>
      <c r="BI54" s="696">
        <v>3010372.1260000002</v>
      </c>
      <c r="BJ54" s="696">
        <v>3010372.1260000002</v>
      </c>
      <c r="BK54" s="696">
        <v>3010372.1260000002</v>
      </c>
      <c r="BL54" s="696">
        <v>2887105.9709999999</v>
      </c>
      <c r="BM54" s="696">
        <v>0</v>
      </c>
      <c r="BN54" s="696">
        <v>0</v>
      </c>
      <c r="BO54" s="696">
        <v>0</v>
      </c>
      <c r="BP54" s="696">
        <v>0</v>
      </c>
      <c r="BQ54" s="696">
        <v>0</v>
      </c>
      <c r="BR54" s="696">
        <v>0</v>
      </c>
      <c r="BS54" s="696">
        <v>0</v>
      </c>
      <c r="BT54" s="697">
        <v>0</v>
      </c>
    </row>
    <row r="55" spans="2:73">
      <c r="B55" s="691" t="s">
        <v>208</v>
      </c>
      <c r="C55" s="691" t="s">
        <v>734</v>
      </c>
      <c r="D55" s="691" t="s">
        <v>7</v>
      </c>
      <c r="E55" s="691" t="s">
        <v>731</v>
      </c>
      <c r="F55" s="691" t="s">
        <v>29</v>
      </c>
      <c r="G55" s="691" t="s">
        <v>733</v>
      </c>
      <c r="H55" s="691">
        <v>2014</v>
      </c>
      <c r="I55" s="643" t="s">
        <v>582</v>
      </c>
      <c r="J55" s="643" t="s">
        <v>597</v>
      </c>
      <c r="K55" s="632"/>
      <c r="L55" s="695">
        <v>0</v>
      </c>
      <c r="M55" s="696">
        <v>0</v>
      </c>
      <c r="N55" s="696">
        <v>0</v>
      </c>
      <c r="O55" s="696">
        <v>59.017383299999999</v>
      </c>
      <c r="P55" s="696">
        <v>59.017383299999999</v>
      </c>
      <c r="Q55" s="696">
        <v>59.017383299999999</v>
      </c>
      <c r="R55" s="696">
        <v>59.017383299999999</v>
      </c>
      <c r="S55" s="696">
        <v>59.017383299999999</v>
      </c>
      <c r="T55" s="696">
        <v>59.017383299999999</v>
      </c>
      <c r="U55" s="696">
        <v>59.017383299999999</v>
      </c>
      <c r="V55" s="696">
        <v>59.017383299999999</v>
      </c>
      <c r="W55" s="696">
        <v>59.017383299999999</v>
      </c>
      <c r="X55" s="696">
        <v>59.017383299999999</v>
      </c>
      <c r="Y55" s="696">
        <v>58.985436360000001</v>
      </c>
      <c r="Z55" s="696">
        <v>58.985436360000001</v>
      </c>
      <c r="AA55" s="696">
        <v>58.928736360000002</v>
      </c>
      <c r="AB55" s="696">
        <v>58.296332990000003</v>
      </c>
      <c r="AC55" s="696">
        <v>58.296332990000003</v>
      </c>
      <c r="AD55" s="696">
        <v>58.296332990000003</v>
      </c>
      <c r="AE55" s="696">
        <v>58.296332990000003</v>
      </c>
      <c r="AF55" s="696">
        <v>58.296332990000003</v>
      </c>
      <c r="AG55" s="696">
        <v>36.081986870000001</v>
      </c>
      <c r="AH55" s="696">
        <v>36.081986870000001</v>
      </c>
      <c r="AI55" s="696">
        <v>0</v>
      </c>
      <c r="AJ55" s="696">
        <v>0</v>
      </c>
      <c r="AK55" s="696">
        <v>0</v>
      </c>
      <c r="AL55" s="696">
        <v>0</v>
      </c>
      <c r="AM55" s="696">
        <v>0</v>
      </c>
      <c r="AN55" s="696">
        <v>0</v>
      </c>
      <c r="AO55" s="697">
        <v>0</v>
      </c>
      <c r="AP55" s="632"/>
      <c r="AQ55" s="695">
        <v>0</v>
      </c>
      <c r="AR55" s="696">
        <v>0</v>
      </c>
      <c r="AS55" s="696">
        <v>0</v>
      </c>
      <c r="AT55" s="696">
        <v>459557.8541</v>
      </c>
      <c r="AU55" s="696">
        <v>459557.8541</v>
      </c>
      <c r="AV55" s="696">
        <v>459557.8541</v>
      </c>
      <c r="AW55" s="696">
        <v>459557.8541</v>
      </c>
      <c r="AX55" s="696">
        <v>459557.8541</v>
      </c>
      <c r="AY55" s="696">
        <v>459557.8541</v>
      </c>
      <c r="AZ55" s="696">
        <v>459557.8541</v>
      </c>
      <c r="BA55" s="696">
        <v>459557.8541</v>
      </c>
      <c r="BB55" s="696">
        <v>459557.8541</v>
      </c>
      <c r="BC55" s="696">
        <v>459557.8541</v>
      </c>
      <c r="BD55" s="696">
        <v>459081.07010000001</v>
      </c>
      <c r="BE55" s="696">
        <v>459081.07010000001</v>
      </c>
      <c r="BF55" s="696">
        <v>457893.52010000002</v>
      </c>
      <c r="BG55" s="696">
        <v>448114.03009999997</v>
      </c>
      <c r="BH55" s="696">
        <v>448114.03009999997</v>
      </c>
      <c r="BI55" s="696">
        <v>448114.03009999997</v>
      </c>
      <c r="BJ55" s="696">
        <v>448114.03009999997</v>
      </c>
      <c r="BK55" s="696">
        <v>448114.03009999997</v>
      </c>
      <c r="BL55" s="696">
        <v>410091.57</v>
      </c>
      <c r="BM55" s="696">
        <v>410091.57</v>
      </c>
      <c r="BN55" s="696">
        <v>0</v>
      </c>
      <c r="BO55" s="696">
        <v>0</v>
      </c>
      <c r="BP55" s="696">
        <v>0</v>
      </c>
      <c r="BQ55" s="696">
        <v>0</v>
      </c>
      <c r="BR55" s="696">
        <v>0</v>
      </c>
      <c r="BS55" s="696">
        <v>0</v>
      </c>
      <c r="BT55" s="697">
        <v>0</v>
      </c>
    </row>
    <row r="56" spans="2:73">
      <c r="B56" s="691" t="s">
        <v>208</v>
      </c>
      <c r="C56" s="691" t="s">
        <v>490</v>
      </c>
      <c r="D56" s="691" t="s">
        <v>493</v>
      </c>
      <c r="E56" s="691" t="s">
        <v>731</v>
      </c>
      <c r="F56" s="691" t="s">
        <v>732</v>
      </c>
      <c r="G56" s="691" t="s">
        <v>733</v>
      </c>
      <c r="H56" s="691">
        <v>2014</v>
      </c>
      <c r="I56" s="643" t="s">
        <v>582</v>
      </c>
      <c r="J56" s="643" t="s">
        <v>597</v>
      </c>
      <c r="K56" s="632"/>
      <c r="L56" s="695">
        <v>0</v>
      </c>
      <c r="M56" s="696">
        <v>0</v>
      </c>
      <c r="N56" s="696">
        <v>0</v>
      </c>
      <c r="O56" s="696">
        <v>31.246099999999998</v>
      </c>
      <c r="P56" s="696">
        <v>0</v>
      </c>
      <c r="Q56" s="696">
        <v>0</v>
      </c>
      <c r="R56" s="696">
        <v>0</v>
      </c>
      <c r="S56" s="696">
        <v>0</v>
      </c>
      <c r="T56" s="696">
        <v>0</v>
      </c>
      <c r="U56" s="696">
        <v>0</v>
      </c>
      <c r="V56" s="696">
        <v>0</v>
      </c>
      <c r="W56" s="696">
        <v>0</v>
      </c>
      <c r="X56" s="696">
        <v>0</v>
      </c>
      <c r="Y56" s="696">
        <v>0</v>
      </c>
      <c r="Z56" s="696">
        <v>0</v>
      </c>
      <c r="AA56" s="696">
        <v>0</v>
      </c>
      <c r="AB56" s="696">
        <v>0</v>
      </c>
      <c r="AC56" s="696">
        <v>0</v>
      </c>
      <c r="AD56" s="696">
        <v>0</v>
      </c>
      <c r="AE56" s="696">
        <v>0</v>
      </c>
      <c r="AF56" s="696">
        <v>0</v>
      </c>
      <c r="AG56" s="696">
        <v>0</v>
      </c>
      <c r="AH56" s="696">
        <v>0</v>
      </c>
      <c r="AI56" s="696">
        <v>0</v>
      </c>
      <c r="AJ56" s="696">
        <v>0</v>
      </c>
      <c r="AK56" s="696">
        <v>0</v>
      </c>
      <c r="AL56" s="696">
        <v>0</v>
      </c>
      <c r="AM56" s="696">
        <v>0</v>
      </c>
      <c r="AN56" s="696">
        <v>0</v>
      </c>
      <c r="AO56" s="697">
        <v>0</v>
      </c>
      <c r="AP56" s="632"/>
      <c r="AQ56" s="695">
        <v>0</v>
      </c>
      <c r="AR56" s="696">
        <v>0</v>
      </c>
      <c r="AS56" s="696">
        <v>0</v>
      </c>
      <c r="AT56" s="696">
        <v>543761.39580000006</v>
      </c>
      <c r="AU56" s="696">
        <v>0</v>
      </c>
      <c r="AV56" s="696">
        <v>0</v>
      </c>
      <c r="AW56" s="696">
        <v>0</v>
      </c>
      <c r="AX56" s="696">
        <v>0</v>
      </c>
      <c r="AY56" s="696">
        <v>0</v>
      </c>
      <c r="AZ56" s="696">
        <v>0</v>
      </c>
      <c r="BA56" s="696">
        <v>0</v>
      </c>
      <c r="BB56" s="696">
        <v>0</v>
      </c>
      <c r="BC56" s="696">
        <v>0</v>
      </c>
      <c r="BD56" s="696">
        <v>0</v>
      </c>
      <c r="BE56" s="696">
        <v>0</v>
      </c>
      <c r="BF56" s="696">
        <v>0</v>
      </c>
      <c r="BG56" s="696">
        <v>0</v>
      </c>
      <c r="BH56" s="696">
        <v>0</v>
      </c>
      <c r="BI56" s="696">
        <v>0</v>
      </c>
      <c r="BJ56" s="696">
        <v>0</v>
      </c>
      <c r="BK56" s="696">
        <v>0</v>
      </c>
      <c r="BL56" s="696">
        <v>0</v>
      </c>
      <c r="BM56" s="696">
        <v>0</v>
      </c>
      <c r="BN56" s="696">
        <v>0</v>
      </c>
      <c r="BO56" s="696">
        <v>0</v>
      </c>
      <c r="BP56" s="696">
        <v>0</v>
      </c>
      <c r="BQ56" s="696">
        <v>0</v>
      </c>
      <c r="BR56" s="696">
        <v>0</v>
      </c>
      <c r="BS56" s="696">
        <v>0</v>
      </c>
      <c r="BT56" s="697">
        <v>0</v>
      </c>
    </row>
    <row r="57" spans="2:73">
      <c r="B57" s="691" t="s">
        <v>208</v>
      </c>
      <c r="C57" s="691" t="s">
        <v>490</v>
      </c>
      <c r="D57" s="757" t="s">
        <v>492</v>
      </c>
      <c r="E57" s="691" t="s">
        <v>731</v>
      </c>
      <c r="F57" s="691" t="s">
        <v>490</v>
      </c>
      <c r="G57" s="691" t="s">
        <v>736</v>
      </c>
      <c r="H57" s="691">
        <v>2014</v>
      </c>
      <c r="I57" s="643" t="s">
        <v>582</v>
      </c>
      <c r="J57" s="643" t="s">
        <v>597</v>
      </c>
      <c r="K57" s="632"/>
      <c r="L57" s="695">
        <v>0</v>
      </c>
      <c r="M57" s="696">
        <v>0</v>
      </c>
      <c r="N57" s="696">
        <v>0</v>
      </c>
      <c r="O57" s="696">
        <v>3512.5689619999998</v>
      </c>
      <c r="P57" s="696">
        <v>0</v>
      </c>
      <c r="Q57" s="696">
        <v>0</v>
      </c>
      <c r="R57" s="696">
        <v>0</v>
      </c>
      <c r="S57" s="696">
        <v>0</v>
      </c>
      <c r="T57" s="696">
        <v>0</v>
      </c>
      <c r="U57" s="696">
        <v>0</v>
      </c>
      <c r="V57" s="696">
        <v>0</v>
      </c>
      <c r="W57" s="696">
        <v>0</v>
      </c>
      <c r="X57" s="696">
        <v>0</v>
      </c>
      <c r="Y57" s="696">
        <v>0</v>
      </c>
      <c r="Z57" s="696">
        <v>0</v>
      </c>
      <c r="AA57" s="696">
        <v>0</v>
      </c>
      <c r="AB57" s="696">
        <v>0</v>
      </c>
      <c r="AC57" s="696">
        <v>0</v>
      </c>
      <c r="AD57" s="696">
        <v>0</v>
      </c>
      <c r="AE57" s="696">
        <v>0</v>
      </c>
      <c r="AF57" s="696">
        <v>0</v>
      </c>
      <c r="AG57" s="696">
        <v>0</v>
      </c>
      <c r="AH57" s="696">
        <v>0</v>
      </c>
      <c r="AI57" s="696">
        <v>0</v>
      </c>
      <c r="AJ57" s="696">
        <v>0</v>
      </c>
      <c r="AK57" s="696">
        <v>0</v>
      </c>
      <c r="AL57" s="696">
        <v>0</v>
      </c>
      <c r="AM57" s="696">
        <v>0</v>
      </c>
      <c r="AN57" s="696">
        <v>0</v>
      </c>
      <c r="AO57" s="697">
        <v>0</v>
      </c>
      <c r="AP57" s="632"/>
      <c r="AQ57" s="695">
        <v>0</v>
      </c>
      <c r="AR57" s="696">
        <v>0</v>
      </c>
      <c r="AS57" s="696">
        <v>0</v>
      </c>
      <c r="AT57" s="696">
        <v>0</v>
      </c>
      <c r="AU57" s="696">
        <v>0</v>
      </c>
      <c r="AV57" s="696">
        <v>0</v>
      </c>
      <c r="AW57" s="696">
        <v>0</v>
      </c>
      <c r="AX57" s="696">
        <v>0</v>
      </c>
      <c r="AY57" s="696">
        <v>0</v>
      </c>
      <c r="AZ57" s="696">
        <v>0</v>
      </c>
      <c r="BA57" s="696">
        <v>0</v>
      </c>
      <c r="BB57" s="696">
        <v>0</v>
      </c>
      <c r="BC57" s="696">
        <v>0</v>
      </c>
      <c r="BD57" s="696">
        <v>0</v>
      </c>
      <c r="BE57" s="696">
        <v>0</v>
      </c>
      <c r="BF57" s="696">
        <v>0</v>
      </c>
      <c r="BG57" s="696">
        <v>0</v>
      </c>
      <c r="BH57" s="696">
        <v>0</v>
      </c>
      <c r="BI57" s="696">
        <v>0</v>
      </c>
      <c r="BJ57" s="696">
        <v>0</v>
      </c>
      <c r="BK57" s="696">
        <v>0</v>
      </c>
      <c r="BL57" s="696">
        <v>0</v>
      </c>
      <c r="BM57" s="696">
        <v>0</v>
      </c>
      <c r="BN57" s="696">
        <v>0</v>
      </c>
      <c r="BO57" s="696">
        <v>0</v>
      </c>
      <c r="BP57" s="696">
        <v>0</v>
      </c>
      <c r="BQ57" s="696">
        <v>0</v>
      </c>
      <c r="BR57" s="696">
        <v>0</v>
      </c>
      <c r="BS57" s="696">
        <v>0</v>
      </c>
      <c r="BT57" s="697">
        <v>0</v>
      </c>
    </row>
    <row r="58" spans="2:73">
      <c r="B58" s="691" t="s">
        <v>208</v>
      </c>
      <c r="C58" s="691" t="s">
        <v>737</v>
      </c>
      <c r="D58" s="691" t="s">
        <v>17</v>
      </c>
      <c r="E58" s="691" t="s">
        <v>731</v>
      </c>
      <c r="F58" s="691" t="s">
        <v>732</v>
      </c>
      <c r="G58" s="691" t="s">
        <v>733</v>
      </c>
      <c r="H58" s="691">
        <v>2013</v>
      </c>
      <c r="I58" s="643" t="s">
        <v>582</v>
      </c>
      <c r="J58" s="643" t="s">
        <v>590</v>
      </c>
      <c r="K58" s="632"/>
      <c r="L58" s="695">
        <v>0</v>
      </c>
      <c r="M58" s="696">
        <v>0</v>
      </c>
      <c r="N58" s="696">
        <v>-143</v>
      </c>
      <c r="O58" s="696">
        <v>-143</v>
      </c>
      <c r="P58" s="696">
        <v>-143</v>
      </c>
      <c r="Q58" s="696">
        <v>-143</v>
      </c>
      <c r="R58" s="696">
        <v>-143</v>
      </c>
      <c r="S58" s="696">
        <v>-143</v>
      </c>
      <c r="T58" s="696">
        <v>-143</v>
      </c>
      <c r="U58" s="696">
        <v>-143</v>
      </c>
      <c r="V58" s="696">
        <v>-143</v>
      </c>
      <c r="W58" s="696">
        <v>-143</v>
      </c>
      <c r="X58" s="696">
        <v>-143</v>
      </c>
      <c r="Y58" s="696">
        <v>-143</v>
      </c>
      <c r="Z58" s="696">
        <v>-143</v>
      </c>
      <c r="AA58" s="696">
        <v>-143</v>
      </c>
      <c r="AB58" s="696">
        <v>-143</v>
      </c>
      <c r="AC58" s="696">
        <v>-143</v>
      </c>
      <c r="AD58" s="696">
        <v>-143</v>
      </c>
      <c r="AE58" s="696">
        <v>-143</v>
      </c>
      <c r="AF58" s="696">
        <v>-143</v>
      </c>
      <c r="AG58" s="696">
        <v>-143</v>
      </c>
      <c r="AH58" s="696">
        <v>-143</v>
      </c>
      <c r="AI58" s="696">
        <v>-143</v>
      </c>
      <c r="AJ58" s="696">
        <v>-143</v>
      </c>
      <c r="AK58" s="696">
        <v>-143</v>
      </c>
      <c r="AL58" s="696">
        <v>-143</v>
      </c>
      <c r="AM58" s="696">
        <v>0</v>
      </c>
      <c r="AN58" s="696">
        <v>0</v>
      </c>
      <c r="AO58" s="697">
        <v>0</v>
      </c>
      <c r="AP58" s="632"/>
      <c r="AQ58" s="695">
        <v>0</v>
      </c>
      <c r="AR58" s="696">
        <v>0</v>
      </c>
      <c r="AS58" s="696">
        <v>-949590</v>
      </c>
      <c r="AT58" s="696">
        <v>-949590</v>
      </c>
      <c r="AU58" s="696">
        <v>-949590</v>
      </c>
      <c r="AV58" s="696">
        <v>-949590</v>
      </c>
      <c r="AW58" s="696">
        <v>-949590</v>
      </c>
      <c r="AX58" s="696">
        <v>-949590</v>
      </c>
      <c r="AY58" s="696">
        <v>-949590</v>
      </c>
      <c r="AZ58" s="696">
        <v>-949590</v>
      </c>
      <c r="BA58" s="696">
        <v>-949590</v>
      </c>
      <c r="BB58" s="696">
        <v>-949590</v>
      </c>
      <c r="BC58" s="696">
        <v>-949590</v>
      </c>
      <c r="BD58" s="696">
        <v>-949590</v>
      </c>
      <c r="BE58" s="696">
        <v>-949590</v>
      </c>
      <c r="BF58" s="696">
        <v>-949590</v>
      </c>
      <c r="BG58" s="696">
        <v>-949590</v>
      </c>
      <c r="BH58" s="696">
        <v>-949590</v>
      </c>
      <c r="BI58" s="696">
        <v>-949590</v>
      </c>
      <c r="BJ58" s="696">
        <v>-949590</v>
      </c>
      <c r="BK58" s="696">
        <v>-949590</v>
      </c>
      <c r="BL58" s="696">
        <v>-949590</v>
      </c>
      <c r="BM58" s="696">
        <v>-949590</v>
      </c>
      <c r="BN58" s="696">
        <v>-949590</v>
      </c>
      <c r="BO58" s="696">
        <v>-949590</v>
      </c>
      <c r="BP58" s="696">
        <v>-949590</v>
      </c>
      <c r="BQ58" s="696">
        <v>-949590</v>
      </c>
      <c r="BR58" s="696">
        <v>0</v>
      </c>
      <c r="BS58" s="696">
        <v>0</v>
      </c>
      <c r="BT58" s="697">
        <v>0</v>
      </c>
    </row>
    <row r="59" spans="2:73">
      <c r="B59" s="691" t="s">
        <v>738</v>
      </c>
      <c r="C59" s="691" t="s">
        <v>730</v>
      </c>
      <c r="D59" s="757" t="s">
        <v>9</v>
      </c>
      <c r="E59" s="691" t="s">
        <v>731</v>
      </c>
      <c r="F59" s="691" t="s">
        <v>732</v>
      </c>
      <c r="G59" s="691" t="s">
        <v>736</v>
      </c>
      <c r="H59" s="691">
        <v>2007</v>
      </c>
      <c r="I59" s="643" t="s">
        <v>582</v>
      </c>
      <c r="J59" s="643" t="s">
        <v>590</v>
      </c>
      <c r="K59" s="632"/>
      <c r="L59" s="695">
        <v>0</v>
      </c>
      <c r="M59" s="696">
        <v>0</v>
      </c>
      <c r="N59" s="696">
        <v>0</v>
      </c>
      <c r="O59" s="696">
        <v>29.875080000000001</v>
      </c>
      <c r="P59" s="696">
        <v>0</v>
      </c>
      <c r="Q59" s="696">
        <v>0</v>
      </c>
      <c r="R59" s="696">
        <v>0</v>
      </c>
      <c r="S59" s="696">
        <v>0</v>
      </c>
      <c r="T59" s="696">
        <v>0</v>
      </c>
      <c r="U59" s="696">
        <v>0</v>
      </c>
      <c r="V59" s="696">
        <v>0</v>
      </c>
      <c r="W59" s="696">
        <v>0</v>
      </c>
      <c r="X59" s="696">
        <v>0</v>
      </c>
      <c r="Y59" s="696">
        <v>0</v>
      </c>
      <c r="Z59" s="696">
        <v>0</v>
      </c>
      <c r="AA59" s="696">
        <v>0</v>
      </c>
      <c r="AB59" s="696">
        <v>0</v>
      </c>
      <c r="AC59" s="696">
        <v>0</v>
      </c>
      <c r="AD59" s="696">
        <v>0</v>
      </c>
      <c r="AE59" s="696">
        <v>0</v>
      </c>
      <c r="AF59" s="696">
        <v>0</v>
      </c>
      <c r="AG59" s="696">
        <v>0</v>
      </c>
      <c r="AH59" s="696">
        <v>0</v>
      </c>
      <c r="AI59" s="696">
        <v>0</v>
      </c>
      <c r="AJ59" s="696">
        <v>0</v>
      </c>
      <c r="AK59" s="696">
        <v>0</v>
      </c>
      <c r="AL59" s="696">
        <v>0</v>
      </c>
      <c r="AM59" s="696">
        <v>0</v>
      </c>
      <c r="AN59" s="696">
        <v>0</v>
      </c>
      <c r="AO59" s="697">
        <v>0</v>
      </c>
      <c r="AP59" s="632"/>
      <c r="AQ59" s="695">
        <v>0</v>
      </c>
      <c r="AR59" s="696">
        <v>0</v>
      </c>
      <c r="AS59" s="696">
        <v>0</v>
      </c>
      <c r="AT59" s="696">
        <v>0</v>
      </c>
      <c r="AU59" s="696">
        <v>0</v>
      </c>
      <c r="AV59" s="696">
        <v>0</v>
      </c>
      <c r="AW59" s="696">
        <v>0</v>
      </c>
      <c r="AX59" s="696">
        <v>0</v>
      </c>
      <c r="AY59" s="696">
        <v>0</v>
      </c>
      <c r="AZ59" s="696">
        <v>0</v>
      </c>
      <c r="BA59" s="696">
        <v>0</v>
      </c>
      <c r="BB59" s="696">
        <v>0</v>
      </c>
      <c r="BC59" s="696">
        <v>0</v>
      </c>
      <c r="BD59" s="696">
        <v>0</v>
      </c>
      <c r="BE59" s="696">
        <v>0</v>
      </c>
      <c r="BF59" s="696">
        <v>0</v>
      </c>
      <c r="BG59" s="696">
        <v>0</v>
      </c>
      <c r="BH59" s="696">
        <v>0</v>
      </c>
      <c r="BI59" s="696">
        <v>0</v>
      </c>
      <c r="BJ59" s="696">
        <v>0</v>
      </c>
      <c r="BK59" s="696">
        <v>0</v>
      </c>
      <c r="BL59" s="696">
        <v>0</v>
      </c>
      <c r="BM59" s="696">
        <v>0</v>
      </c>
      <c r="BN59" s="696">
        <v>0</v>
      </c>
      <c r="BO59" s="696">
        <v>0</v>
      </c>
      <c r="BP59" s="696">
        <v>0</v>
      </c>
      <c r="BQ59" s="696">
        <v>0</v>
      </c>
      <c r="BR59" s="696">
        <v>0</v>
      </c>
      <c r="BS59" s="696">
        <v>0</v>
      </c>
      <c r="BT59" s="697">
        <v>0</v>
      </c>
    </row>
    <row r="60" spans="2:73" ht="15.5">
      <c r="B60" s="691" t="s">
        <v>738</v>
      </c>
      <c r="C60" s="691" t="s">
        <v>730</v>
      </c>
      <c r="D60" s="757" t="s">
        <v>9</v>
      </c>
      <c r="E60" s="691" t="s">
        <v>731</v>
      </c>
      <c r="F60" s="691" t="s">
        <v>732</v>
      </c>
      <c r="G60" s="691" t="s">
        <v>736</v>
      </c>
      <c r="H60" s="691">
        <v>2008</v>
      </c>
      <c r="I60" s="643" t="s">
        <v>582</v>
      </c>
      <c r="J60" s="643" t="s">
        <v>590</v>
      </c>
      <c r="K60" s="632"/>
      <c r="L60" s="695">
        <v>0</v>
      </c>
      <c r="M60" s="696">
        <v>0</v>
      </c>
      <c r="N60" s="696">
        <v>0</v>
      </c>
      <c r="O60" s="696">
        <v>0.83580480000000001</v>
      </c>
      <c r="P60" s="696">
        <v>0</v>
      </c>
      <c r="Q60" s="696">
        <v>0</v>
      </c>
      <c r="R60" s="696">
        <v>0</v>
      </c>
      <c r="S60" s="696">
        <v>0</v>
      </c>
      <c r="T60" s="696">
        <v>0</v>
      </c>
      <c r="U60" s="696">
        <v>0</v>
      </c>
      <c r="V60" s="696">
        <v>0</v>
      </c>
      <c r="W60" s="696">
        <v>0</v>
      </c>
      <c r="X60" s="696">
        <v>0</v>
      </c>
      <c r="Y60" s="696">
        <v>0</v>
      </c>
      <c r="Z60" s="696">
        <v>0</v>
      </c>
      <c r="AA60" s="696">
        <v>0</v>
      </c>
      <c r="AB60" s="696">
        <v>0</v>
      </c>
      <c r="AC60" s="696">
        <v>0</v>
      </c>
      <c r="AD60" s="696">
        <v>0</v>
      </c>
      <c r="AE60" s="696">
        <v>0</v>
      </c>
      <c r="AF60" s="696">
        <v>0</v>
      </c>
      <c r="AG60" s="696">
        <v>0</v>
      </c>
      <c r="AH60" s="696">
        <v>0</v>
      </c>
      <c r="AI60" s="696">
        <v>0</v>
      </c>
      <c r="AJ60" s="696">
        <v>0</v>
      </c>
      <c r="AK60" s="696">
        <v>0</v>
      </c>
      <c r="AL60" s="696">
        <v>0</v>
      </c>
      <c r="AM60" s="696">
        <v>0</v>
      </c>
      <c r="AN60" s="696">
        <v>0</v>
      </c>
      <c r="AO60" s="697">
        <v>0</v>
      </c>
      <c r="AP60" s="632"/>
      <c r="AQ60" s="695">
        <v>0</v>
      </c>
      <c r="AR60" s="696">
        <v>0</v>
      </c>
      <c r="AS60" s="696">
        <v>0</v>
      </c>
      <c r="AT60" s="696">
        <v>0</v>
      </c>
      <c r="AU60" s="696">
        <v>0</v>
      </c>
      <c r="AV60" s="696">
        <v>0</v>
      </c>
      <c r="AW60" s="696">
        <v>0</v>
      </c>
      <c r="AX60" s="696">
        <v>0</v>
      </c>
      <c r="AY60" s="696">
        <v>0</v>
      </c>
      <c r="AZ60" s="696">
        <v>0</v>
      </c>
      <c r="BA60" s="696">
        <v>0</v>
      </c>
      <c r="BB60" s="696">
        <v>0</v>
      </c>
      <c r="BC60" s="696">
        <v>0</v>
      </c>
      <c r="BD60" s="696">
        <v>0</v>
      </c>
      <c r="BE60" s="696">
        <v>0</v>
      </c>
      <c r="BF60" s="696">
        <v>0</v>
      </c>
      <c r="BG60" s="696">
        <v>0</v>
      </c>
      <c r="BH60" s="696">
        <v>0</v>
      </c>
      <c r="BI60" s="696">
        <v>0</v>
      </c>
      <c r="BJ60" s="696">
        <v>0</v>
      </c>
      <c r="BK60" s="696">
        <v>0</v>
      </c>
      <c r="BL60" s="696">
        <v>0</v>
      </c>
      <c r="BM60" s="696">
        <v>0</v>
      </c>
      <c r="BN60" s="696">
        <v>0</v>
      </c>
      <c r="BO60" s="696">
        <v>0</v>
      </c>
      <c r="BP60" s="696">
        <v>0</v>
      </c>
      <c r="BQ60" s="696">
        <v>0</v>
      </c>
      <c r="BR60" s="696">
        <v>0</v>
      </c>
      <c r="BS60" s="696">
        <v>0</v>
      </c>
      <c r="BT60" s="697">
        <v>0</v>
      </c>
      <c r="BU60" s="163"/>
    </row>
    <row r="61" spans="2:73">
      <c r="B61" s="691" t="s">
        <v>738</v>
      </c>
      <c r="C61" s="691" t="s">
        <v>730</v>
      </c>
      <c r="D61" s="757" t="s">
        <v>9</v>
      </c>
      <c r="E61" s="691" t="s">
        <v>731</v>
      </c>
      <c r="F61" s="691" t="s">
        <v>732</v>
      </c>
      <c r="G61" s="691" t="s">
        <v>736</v>
      </c>
      <c r="H61" s="691">
        <v>2009</v>
      </c>
      <c r="I61" s="643" t="s">
        <v>582</v>
      </c>
      <c r="J61" s="643" t="s">
        <v>590</v>
      </c>
      <c r="K61" s="632"/>
      <c r="L61" s="695">
        <v>0</v>
      </c>
      <c r="M61" s="696">
        <v>0</v>
      </c>
      <c r="N61" s="696">
        <v>0</v>
      </c>
      <c r="O61" s="696">
        <v>260.77109999999999</v>
      </c>
      <c r="P61" s="696">
        <v>0</v>
      </c>
      <c r="Q61" s="696">
        <v>0</v>
      </c>
      <c r="R61" s="696">
        <v>0</v>
      </c>
      <c r="S61" s="696">
        <v>0</v>
      </c>
      <c r="T61" s="696">
        <v>0</v>
      </c>
      <c r="U61" s="696">
        <v>0</v>
      </c>
      <c r="V61" s="696">
        <v>0</v>
      </c>
      <c r="W61" s="696">
        <v>0</v>
      </c>
      <c r="X61" s="696">
        <v>0</v>
      </c>
      <c r="Y61" s="696">
        <v>0</v>
      </c>
      <c r="Z61" s="696">
        <v>0</v>
      </c>
      <c r="AA61" s="696">
        <v>0</v>
      </c>
      <c r="AB61" s="696">
        <v>0</v>
      </c>
      <c r="AC61" s="696">
        <v>0</v>
      </c>
      <c r="AD61" s="696">
        <v>0</v>
      </c>
      <c r="AE61" s="696">
        <v>0</v>
      </c>
      <c r="AF61" s="696">
        <v>0</v>
      </c>
      <c r="AG61" s="696">
        <v>0</v>
      </c>
      <c r="AH61" s="696">
        <v>0</v>
      </c>
      <c r="AI61" s="696">
        <v>0</v>
      </c>
      <c r="AJ61" s="696">
        <v>0</v>
      </c>
      <c r="AK61" s="696">
        <v>0</v>
      </c>
      <c r="AL61" s="696">
        <v>0</v>
      </c>
      <c r="AM61" s="696">
        <v>0</v>
      </c>
      <c r="AN61" s="696">
        <v>0</v>
      </c>
      <c r="AO61" s="697">
        <v>0</v>
      </c>
      <c r="AP61" s="632"/>
      <c r="AQ61" s="695">
        <v>0</v>
      </c>
      <c r="AR61" s="696">
        <v>0</v>
      </c>
      <c r="AS61" s="696">
        <v>0</v>
      </c>
      <c r="AT61" s="696">
        <v>0</v>
      </c>
      <c r="AU61" s="696">
        <v>0</v>
      </c>
      <c r="AV61" s="696">
        <v>0</v>
      </c>
      <c r="AW61" s="696">
        <v>0</v>
      </c>
      <c r="AX61" s="696">
        <v>0</v>
      </c>
      <c r="AY61" s="696">
        <v>0</v>
      </c>
      <c r="AZ61" s="696">
        <v>0</v>
      </c>
      <c r="BA61" s="696">
        <v>0</v>
      </c>
      <c r="BB61" s="696">
        <v>0</v>
      </c>
      <c r="BC61" s="696">
        <v>0</v>
      </c>
      <c r="BD61" s="696">
        <v>0</v>
      </c>
      <c r="BE61" s="696">
        <v>0</v>
      </c>
      <c r="BF61" s="696">
        <v>0</v>
      </c>
      <c r="BG61" s="696">
        <v>0</v>
      </c>
      <c r="BH61" s="696">
        <v>0</v>
      </c>
      <c r="BI61" s="696">
        <v>0</v>
      </c>
      <c r="BJ61" s="696">
        <v>0</v>
      </c>
      <c r="BK61" s="696">
        <v>0</v>
      </c>
      <c r="BL61" s="696">
        <v>0</v>
      </c>
      <c r="BM61" s="696">
        <v>0</v>
      </c>
      <c r="BN61" s="696">
        <v>0</v>
      </c>
      <c r="BO61" s="696">
        <v>0</v>
      </c>
      <c r="BP61" s="696">
        <v>0</v>
      </c>
      <c r="BQ61" s="696">
        <v>0</v>
      </c>
      <c r="BR61" s="696">
        <v>0</v>
      </c>
      <c r="BS61" s="696">
        <v>0</v>
      </c>
      <c r="BT61" s="697">
        <v>0</v>
      </c>
    </row>
    <row r="62" spans="2:73">
      <c r="B62" s="691" t="s">
        <v>738</v>
      </c>
      <c r="C62" s="691" t="s">
        <v>730</v>
      </c>
      <c r="D62" s="757" t="s">
        <v>9</v>
      </c>
      <c r="E62" s="691" t="s">
        <v>731</v>
      </c>
      <c r="F62" s="691" t="s">
        <v>732</v>
      </c>
      <c r="G62" s="691" t="s">
        <v>736</v>
      </c>
      <c r="H62" s="691">
        <v>2010</v>
      </c>
      <c r="I62" s="643" t="s">
        <v>582</v>
      </c>
      <c r="J62" s="643" t="s">
        <v>590</v>
      </c>
      <c r="K62" s="632"/>
      <c r="L62" s="695">
        <v>0</v>
      </c>
      <c r="M62" s="696">
        <v>0</v>
      </c>
      <c r="N62" s="696">
        <v>0</v>
      </c>
      <c r="O62" s="696">
        <v>422.70330000000001</v>
      </c>
      <c r="P62" s="696">
        <v>0</v>
      </c>
      <c r="Q62" s="696">
        <v>0</v>
      </c>
      <c r="R62" s="696">
        <v>0</v>
      </c>
      <c r="S62" s="696">
        <v>0</v>
      </c>
      <c r="T62" s="696">
        <v>0</v>
      </c>
      <c r="U62" s="696">
        <v>0</v>
      </c>
      <c r="V62" s="696">
        <v>0</v>
      </c>
      <c r="W62" s="696">
        <v>0</v>
      </c>
      <c r="X62" s="696">
        <v>0</v>
      </c>
      <c r="Y62" s="696">
        <v>0</v>
      </c>
      <c r="Z62" s="696">
        <v>0</v>
      </c>
      <c r="AA62" s="696">
        <v>0</v>
      </c>
      <c r="AB62" s="696">
        <v>0</v>
      </c>
      <c r="AC62" s="696">
        <v>0</v>
      </c>
      <c r="AD62" s="696">
        <v>0</v>
      </c>
      <c r="AE62" s="696">
        <v>0</v>
      </c>
      <c r="AF62" s="696">
        <v>0</v>
      </c>
      <c r="AG62" s="696">
        <v>0</v>
      </c>
      <c r="AH62" s="696">
        <v>0</v>
      </c>
      <c r="AI62" s="696">
        <v>0</v>
      </c>
      <c r="AJ62" s="696">
        <v>0</v>
      </c>
      <c r="AK62" s="696">
        <v>0</v>
      </c>
      <c r="AL62" s="696">
        <v>0</v>
      </c>
      <c r="AM62" s="696">
        <v>0</v>
      </c>
      <c r="AN62" s="696">
        <v>0</v>
      </c>
      <c r="AO62" s="697">
        <v>0</v>
      </c>
      <c r="AP62" s="632"/>
      <c r="AQ62" s="695">
        <v>0</v>
      </c>
      <c r="AR62" s="696">
        <v>0</v>
      </c>
      <c r="AS62" s="696">
        <v>0</v>
      </c>
      <c r="AT62" s="696">
        <v>0</v>
      </c>
      <c r="AU62" s="696">
        <v>0</v>
      </c>
      <c r="AV62" s="696">
        <v>0</v>
      </c>
      <c r="AW62" s="696">
        <v>0</v>
      </c>
      <c r="AX62" s="696">
        <v>0</v>
      </c>
      <c r="AY62" s="696">
        <v>0</v>
      </c>
      <c r="AZ62" s="696">
        <v>0</v>
      </c>
      <c r="BA62" s="696">
        <v>0</v>
      </c>
      <c r="BB62" s="696">
        <v>0</v>
      </c>
      <c r="BC62" s="696">
        <v>0</v>
      </c>
      <c r="BD62" s="696">
        <v>0</v>
      </c>
      <c r="BE62" s="696">
        <v>0</v>
      </c>
      <c r="BF62" s="696">
        <v>0</v>
      </c>
      <c r="BG62" s="696">
        <v>0</v>
      </c>
      <c r="BH62" s="696">
        <v>0</v>
      </c>
      <c r="BI62" s="696">
        <v>0</v>
      </c>
      <c r="BJ62" s="696">
        <v>0</v>
      </c>
      <c r="BK62" s="696">
        <v>0</v>
      </c>
      <c r="BL62" s="696">
        <v>0</v>
      </c>
      <c r="BM62" s="696">
        <v>0</v>
      </c>
      <c r="BN62" s="696">
        <v>0</v>
      </c>
      <c r="BO62" s="696">
        <v>0</v>
      </c>
      <c r="BP62" s="696">
        <v>0</v>
      </c>
      <c r="BQ62" s="696">
        <v>0</v>
      </c>
      <c r="BR62" s="696">
        <v>0</v>
      </c>
      <c r="BS62" s="696">
        <v>0</v>
      </c>
      <c r="BT62" s="697">
        <v>0</v>
      </c>
    </row>
    <row r="63" spans="2:73">
      <c r="B63" s="691" t="s">
        <v>738</v>
      </c>
      <c r="C63" s="691" t="s">
        <v>734</v>
      </c>
      <c r="D63" s="691" t="s">
        <v>42</v>
      </c>
      <c r="E63" s="691" t="s">
        <v>731</v>
      </c>
      <c r="F63" s="691" t="s">
        <v>29</v>
      </c>
      <c r="G63" s="691" t="s">
        <v>736</v>
      </c>
      <c r="H63" s="691">
        <v>2006</v>
      </c>
      <c r="I63" s="643" t="s">
        <v>582</v>
      </c>
      <c r="J63" s="643" t="s">
        <v>590</v>
      </c>
      <c r="K63" s="632"/>
      <c r="L63" s="695">
        <v>0</v>
      </c>
      <c r="M63" s="696">
        <v>0</v>
      </c>
      <c r="N63" s="696">
        <v>0</v>
      </c>
      <c r="O63" s="696">
        <v>348.81909999999999</v>
      </c>
      <c r="P63" s="696">
        <v>0</v>
      </c>
      <c r="Q63" s="696">
        <v>0</v>
      </c>
      <c r="R63" s="696">
        <v>0</v>
      </c>
      <c r="S63" s="696">
        <v>0</v>
      </c>
      <c r="T63" s="696">
        <v>0</v>
      </c>
      <c r="U63" s="696">
        <v>0</v>
      </c>
      <c r="V63" s="696">
        <v>0</v>
      </c>
      <c r="W63" s="696">
        <v>0</v>
      </c>
      <c r="X63" s="696">
        <v>0</v>
      </c>
      <c r="Y63" s="696">
        <v>0</v>
      </c>
      <c r="Z63" s="696">
        <v>0</v>
      </c>
      <c r="AA63" s="696">
        <v>0</v>
      </c>
      <c r="AB63" s="696">
        <v>0</v>
      </c>
      <c r="AC63" s="696">
        <v>0</v>
      </c>
      <c r="AD63" s="696">
        <v>0</v>
      </c>
      <c r="AE63" s="696">
        <v>0</v>
      </c>
      <c r="AF63" s="696">
        <v>0</v>
      </c>
      <c r="AG63" s="696">
        <v>0</v>
      </c>
      <c r="AH63" s="696">
        <v>0</v>
      </c>
      <c r="AI63" s="696">
        <v>0</v>
      </c>
      <c r="AJ63" s="696">
        <v>0</v>
      </c>
      <c r="AK63" s="696">
        <v>0</v>
      </c>
      <c r="AL63" s="696">
        <v>0</v>
      </c>
      <c r="AM63" s="696">
        <v>0</v>
      </c>
      <c r="AN63" s="696">
        <v>0</v>
      </c>
      <c r="AO63" s="697">
        <v>0</v>
      </c>
      <c r="AP63" s="632"/>
      <c r="AQ63" s="695">
        <v>0</v>
      </c>
      <c r="AR63" s="696">
        <v>0</v>
      </c>
      <c r="AS63" s="696">
        <v>0</v>
      </c>
      <c r="AT63" s="696">
        <v>0</v>
      </c>
      <c r="AU63" s="696">
        <v>0</v>
      </c>
      <c r="AV63" s="696">
        <v>0</v>
      </c>
      <c r="AW63" s="696">
        <v>0</v>
      </c>
      <c r="AX63" s="696">
        <v>0</v>
      </c>
      <c r="AY63" s="696">
        <v>0</v>
      </c>
      <c r="AZ63" s="696">
        <v>0</v>
      </c>
      <c r="BA63" s="696">
        <v>0</v>
      </c>
      <c r="BB63" s="696">
        <v>0</v>
      </c>
      <c r="BC63" s="696">
        <v>0</v>
      </c>
      <c r="BD63" s="696">
        <v>0</v>
      </c>
      <c r="BE63" s="696">
        <v>0</v>
      </c>
      <c r="BF63" s="696">
        <v>0</v>
      </c>
      <c r="BG63" s="696">
        <v>0</v>
      </c>
      <c r="BH63" s="696">
        <v>0</v>
      </c>
      <c r="BI63" s="696">
        <v>0</v>
      </c>
      <c r="BJ63" s="696">
        <v>0</v>
      </c>
      <c r="BK63" s="696">
        <v>0</v>
      </c>
      <c r="BL63" s="696">
        <v>0</v>
      </c>
      <c r="BM63" s="696">
        <v>0</v>
      </c>
      <c r="BN63" s="696">
        <v>0</v>
      </c>
      <c r="BO63" s="696">
        <v>0</v>
      </c>
      <c r="BP63" s="696">
        <v>0</v>
      </c>
      <c r="BQ63" s="696">
        <v>0</v>
      </c>
      <c r="BR63" s="696">
        <v>0</v>
      </c>
      <c r="BS63" s="696">
        <v>0</v>
      </c>
      <c r="BT63" s="697">
        <v>0</v>
      </c>
    </row>
    <row r="64" spans="2:73">
      <c r="B64" s="691" t="s">
        <v>738</v>
      </c>
      <c r="C64" s="691" t="s">
        <v>734</v>
      </c>
      <c r="D64" s="691" t="s">
        <v>42</v>
      </c>
      <c r="E64" s="691" t="s">
        <v>731</v>
      </c>
      <c r="F64" s="691" t="s">
        <v>29</v>
      </c>
      <c r="G64" s="691" t="s">
        <v>736</v>
      </c>
      <c r="H64" s="691">
        <v>2007</v>
      </c>
      <c r="I64" s="643" t="s">
        <v>582</v>
      </c>
      <c r="J64" s="643" t="s">
        <v>590</v>
      </c>
      <c r="K64" s="632"/>
      <c r="L64" s="695">
        <v>0</v>
      </c>
      <c r="M64" s="696">
        <v>0</v>
      </c>
      <c r="N64" s="696">
        <v>0</v>
      </c>
      <c r="O64" s="696">
        <v>473.40879999999999</v>
      </c>
      <c r="P64" s="696">
        <v>0</v>
      </c>
      <c r="Q64" s="696">
        <v>0</v>
      </c>
      <c r="R64" s="696">
        <v>0</v>
      </c>
      <c r="S64" s="696">
        <v>0</v>
      </c>
      <c r="T64" s="696">
        <v>0</v>
      </c>
      <c r="U64" s="696">
        <v>0</v>
      </c>
      <c r="V64" s="696">
        <v>0</v>
      </c>
      <c r="W64" s="696">
        <v>0</v>
      </c>
      <c r="X64" s="696">
        <v>0</v>
      </c>
      <c r="Y64" s="696">
        <v>0</v>
      </c>
      <c r="Z64" s="696">
        <v>0</v>
      </c>
      <c r="AA64" s="696">
        <v>0</v>
      </c>
      <c r="AB64" s="696">
        <v>0</v>
      </c>
      <c r="AC64" s="696">
        <v>0</v>
      </c>
      <c r="AD64" s="696">
        <v>0</v>
      </c>
      <c r="AE64" s="696">
        <v>0</v>
      </c>
      <c r="AF64" s="696">
        <v>0</v>
      </c>
      <c r="AG64" s="696">
        <v>0</v>
      </c>
      <c r="AH64" s="696">
        <v>0</v>
      </c>
      <c r="AI64" s="696">
        <v>0</v>
      </c>
      <c r="AJ64" s="696">
        <v>0</v>
      </c>
      <c r="AK64" s="696">
        <v>0</v>
      </c>
      <c r="AL64" s="696">
        <v>0</v>
      </c>
      <c r="AM64" s="696">
        <v>0</v>
      </c>
      <c r="AN64" s="696">
        <v>0</v>
      </c>
      <c r="AO64" s="697">
        <v>0</v>
      </c>
      <c r="AP64" s="632"/>
      <c r="AQ64" s="695">
        <v>0</v>
      </c>
      <c r="AR64" s="696">
        <v>0</v>
      </c>
      <c r="AS64" s="696">
        <v>0</v>
      </c>
      <c r="AT64" s="696">
        <v>0</v>
      </c>
      <c r="AU64" s="696">
        <v>0</v>
      </c>
      <c r="AV64" s="696">
        <v>0</v>
      </c>
      <c r="AW64" s="696">
        <v>0</v>
      </c>
      <c r="AX64" s="696">
        <v>0</v>
      </c>
      <c r="AY64" s="696">
        <v>0</v>
      </c>
      <c r="AZ64" s="696">
        <v>0</v>
      </c>
      <c r="BA64" s="696">
        <v>0</v>
      </c>
      <c r="BB64" s="696">
        <v>0</v>
      </c>
      <c r="BC64" s="696">
        <v>0</v>
      </c>
      <c r="BD64" s="696">
        <v>0</v>
      </c>
      <c r="BE64" s="696">
        <v>0</v>
      </c>
      <c r="BF64" s="696">
        <v>0</v>
      </c>
      <c r="BG64" s="696">
        <v>0</v>
      </c>
      <c r="BH64" s="696">
        <v>0</v>
      </c>
      <c r="BI64" s="696">
        <v>0</v>
      </c>
      <c r="BJ64" s="696">
        <v>0</v>
      </c>
      <c r="BK64" s="696">
        <v>0</v>
      </c>
      <c r="BL64" s="696">
        <v>0</v>
      </c>
      <c r="BM64" s="696">
        <v>0</v>
      </c>
      <c r="BN64" s="696">
        <v>0</v>
      </c>
      <c r="BO64" s="696">
        <v>0</v>
      </c>
      <c r="BP64" s="696">
        <v>0</v>
      </c>
      <c r="BQ64" s="696">
        <v>0</v>
      </c>
      <c r="BR64" s="696">
        <v>0</v>
      </c>
      <c r="BS64" s="696">
        <v>0</v>
      </c>
      <c r="BT64" s="697">
        <v>0</v>
      </c>
    </row>
    <row r="65" spans="2:73">
      <c r="B65" s="691" t="s">
        <v>738</v>
      </c>
      <c r="C65" s="691" t="s">
        <v>734</v>
      </c>
      <c r="D65" s="691" t="s">
        <v>42</v>
      </c>
      <c r="E65" s="691" t="s">
        <v>731</v>
      </c>
      <c r="F65" s="691" t="s">
        <v>29</v>
      </c>
      <c r="G65" s="691" t="s">
        <v>736</v>
      </c>
      <c r="H65" s="691">
        <v>2008</v>
      </c>
      <c r="I65" s="643" t="s">
        <v>582</v>
      </c>
      <c r="J65" s="643" t="s">
        <v>590</v>
      </c>
      <c r="K65" s="632"/>
      <c r="L65" s="695">
        <v>0</v>
      </c>
      <c r="M65" s="696">
        <v>0</v>
      </c>
      <c r="N65" s="696">
        <v>0</v>
      </c>
      <c r="O65" s="696">
        <v>1340.6310000000001</v>
      </c>
      <c r="P65" s="696">
        <v>0</v>
      </c>
      <c r="Q65" s="696">
        <v>0</v>
      </c>
      <c r="R65" s="696">
        <v>0</v>
      </c>
      <c r="S65" s="696">
        <v>0</v>
      </c>
      <c r="T65" s="696">
        <v>0</v>
      </c>
      <c r="U65" s="696">
        <v>0</v>
      </c>
      <c r="V65" s="696">
        <v>0</v>
      </c>
      <c r="W65" s="696">
        <v>0</v>
      </c>
      <c r="X65" s="696">
        <v>0</v>
      </c>
      <c r="Y65" s="696">
        <v>0</v>
      </c>
      <c r="Z65" s="696">
        <v>0</v>
      </c>
      <c r="AA65" s="696">
        <v>0</v>
      </c>
      <c r="AB65" s="696">
        <v>0</v>
      </c>
      <c r="AC65" s="696">
        <v>0</v>
      </c>
      <c r="AD65" s="696">
        <v>0</v>
      </c>
      <c r="AE65" s="696">
        <v>0</v>
      </c>
      <c r="AF65" s="696">
        <v>0</v>
      </c>
      <c r="AG65" s="696">
        <v>0</v>
      </c>
      <c r="AH65" s="696">
        <v>0</v>
      </c>
      <c r="AI65" s="696">
        <v>0</v>
      </c>
      <c r="AJ65" s="696">
        <v>0</v>
      </c>
      <c r="AK65" s="696">
        <v>0</v>
      </c>
      <c r="AL65" s="696">
        <v>0</v>
      </c>
      <c r="AM65" s="696">
        <v>0</v>
      </c>
      <c r="AN65" s="696">
        <v>0</v>
      </c>
      <c r="AO65" s="697">
        <v>0</v>
      </c>
      <c r="AP65" s="632"/>
      <c r="AQ65" s="695">
        <v>0</v>
      </c>
      <c r="AR65" s="696">
        <v>0</v>
      </c>
      <c r="AS65" s="696">
        <v>0</v>
      </c>
      <c r="AT65" s="696">
        <v>0</v>
      </c>
      <c r="AU65" s="696">
        <v>0</v>
      </c>
      <c r="AV65" s="696">
        <v>0</v>
      </c>
      <c r="AW65" s="696">
        <v>0</v>
      </c>
      <c r="AX65" s="696">
        <v>0</v>
      </c>
      <c r="AY65" s="696">
        <v>0</v>
      </c>
      <c r="AZ65" s="696">
        <v>0</v>
      </c>
      <c r="BA65" s="696">
        <v>0</v>
      </c>
      <c r="BB65" s="696">
        <v>0</v>
      </c>
      <c r="BC65" s="696">
        <v>0</v>
      </c>
      <c r="BD65" s="696">
        <v>0</v>
      </c>
      <c r="BE65" s="696">
        <v>0</v>
      </c>
      <c r="BF65" s="696">
        <v>0</v>
      </c>
      <c r="BG65" s="696">
        <v>0</v>
      </c>
      <c r="BH65" s="696">
        <v>0</v>
      </c>
      <c r="BI65" s="696">
        <v>0</v>
      </c>
      <c r="BJ65" s="696">
        <v>0</v>
      </c>
      <c r="BK65" s="696">
        <v>0</v>
      </c>
      <c r="BL65" s="696">
        <v>0</v>
      </c>
      <c r="BM65" s="696">
        <v>0</v>
      </c>
      <c r="BN65" s="696">
        <v>0</v>
      </c>
      <c r="BO65" s="696">
        <v>0</v>
      </c>
      <c r="BP65" s="696">
        <v>0</v>
      </c>
      <c r="BQ65" s="696">
        <v>0</v>
      </c>
      <c r="BR65" s="696">
        <v>0</v>
      </c>
      <c r="BS65" s="696">
        <v>0</v>
      </c>
      <c r="BT65" s="697">
        <v>0</v>
      </c>
    </row>
    <row r="66" spans="2:73">
      <c r="B66" s="691" t="s">
        <v>738</v>
      </c>
      <c r="C66" s="691" t="s">
        <v>734</v>
      </c>
      <c r="D66" s="691" t="s">
        <v>42</v>
      </c>
      <c r="E66" s="691" t="s">
        <v>731</v>
      </c>
      <c r="F66" s="691" t="s">
        <v>29</v>
      </c>
      <c r="G66" s="691" t="s">
        <v>736</v>
      </c>
      <c r="H66" s="691">
        <v>2009</v>
      </c>
      <c r="I66" s="643" t="s">
        <v>582</v>
      </c>
      <c r="J66" s="643" t="s">
        <v>590</v>
      </c>
      <c r="K66" s="632"/>
      <c r="L66" s="695">
        <v>0</v>
      </c>
      <c r="M66" s="696">
        <v>0</v>
      </c>
      <c r="N66" s="696">
        <v>0</v>
      </c>
      <c r="O66" s="696">
        <v>1370.011</v>
      </c>
      <c r="P66" s="696">
        <v>0</v>
      </c>
      <c r="Q66" s="696">
        <v>0</v>
      </c>
      <c r="R66" s="696">
        <v>0</v>
      </c>
      <c r="S66" s="696">
        <v>0</v>
      </c>
      <c r="T66" s="696">
        <v>0</v>
      </c>
      <c r="U66" s="696">
        <v>0</v>
      </c>
      <c r="V66" s="696">
        <v>0</v>
      </c>
      <c r="W66" s="696">
        <v>0</v>
      </c>
      <c r="X66" s="696">
        <v>0</v>
      </c>
      <c r="Y66" s="696">
        <v>0</v>
      </c>
      <c r="Z66" s="696">
        <v>0</v>
      </c>
      <c r="AA66" s="696">
        <v>0</v>
      </c>
      <c r="AB66" s="696">
        <v>0</v>
      </c>
      <c r="AC66" s="696">
        <v>0</v>
      </c>
      <c r="AD66" s="696">
        <v>0</v>
      </c>
      <c r="AE66" s="696">
        <v>0</v>
      </c>
      <c r="AF66" s="696">
        <v>0</v>
      </c>
      <c r="AG66" s="696">
        <v>0</v>
      </c>
      <c r="AH66" s="696">
        <v>0</v>
      </c>
      <c r="AI66" s="696">
        <v>0</v>
      </c>
      <c r="AJ66" s="696">
        <v>0</v>
      </c>
      <c r="AK66" s="696">
        <v>0</v>
      </c>
      <c r="AL66" s="696">
        <v>0</v>
      </c>
      <c r="AM66" s="696">
        <v>0</v>
      </c>
      <c r="AN66" s="696">
        <v>0</v>
      </c>
      <c r="AO66" s="697">
        <v>0</v>
      </c>
      <c r="AP66" s="632"/>
      <c r="AQ66" s="695">
        <v>0</v>
      </c>
      <c r="AR66" s="696">
        <v>0</v>
      </c>
      <c r="AS66" s="696">
        <v>0</v>
      </c>
      <c r="AT66" s="696">
        <v>0</v>
      </c>
      <c r="AU66" s="696">
        <v>0</v>
      </c>
      <c r="AV66" s="696">
        <v>0</v>
      </c>
      <c r="AW66" s="696">
        <v>0</v>
      </c>
      <c r="AX66" s="696">
        <v>0</v>
      </c>
      <c r="AY66" s="696">
        <v>0</v>
      </c>
      <c r="AZ66" s="696">
        <v>0</v>
      </c>
      <c r="BA66" s="696">
        <v>0</v>
      </c>
      <c r="BB66" s="696">
        <v>0</v>
      </c>
      <c r="BC66" s="696">
        <v>0</v>
      </c>
      <c r="BD66" s="696">
        <v>0</v>
      </c>
      <c r="BE66" s="696">
        <v>0</v>
      </c>
      <c r="BF66" s="696">
        <v>0</v>
      </c>
      <c r="BG66" s="696">
        <v>0</v>
      </c>
      <c r="BH66" s="696">
        <v>0</v>
      </c>
      <c r="BI66" s="696">
        <v>0</v>
      </c>
      <c r="BJ66" s="696">
        <v>0</v>
      </c>
      <c r="BK66" s="696">
        <v>0</v>
      </c>
      <c r="BL66" s="696">
        <v>0</v>
      </c>
      <c r="BM66" s="696">
        <v>0</v>
      </c>
      <c r="BN66" s="696">
        <v>0</v>
      </c>
      <c r="BO66" s="696">
        <v>0</v>
      </c>
      <c r="BP66" s="696">
        <v>0</v>
      </c>
      <c r="BQ66" s="696">
        <v>0</v>
      </c>
      <c r="BR66" s="696">
        <v>0</v>
      </c>
      <c r="BS66" s="696">
        <v>0</v>
      </c>
      <c r="BT66" s="697">
        <v>0</v>
      </c>
    </row>
    <row r="67" spans="2:73">
      <c r="B67" s="691" t="s">
        <v>738</v>
      </c>
      <c r="C67" s="691" t="s">
        <v>734</v>
      </c>
      <c r="D67" s="691" t="s">
        <v>42</v>
      </c>
      <c r="E67" s="691" t="s">
        <v>731</v>
      </c>
      <c r="F67" s="691" t="s">
        <v>29</v>
      </c>
      <c r="G67" s="691" t="s">
        <v>736</v>
      </c>
      <c r="H67" s="691">
        <v>2010</v>
      </c>
      <c r="I67" s="643" t="s">
        <v>582</v>
      </c>
      <c r="J67" s="643" t="s">
        <v>590</v>
      </c>
      <c r="K67" s="632"/>
      <c r="L67" s="695">
        <v>0</v>
      </c>
      <c r="M67" s="696">
        <v>0</v>
      </c>
      <c r="N67" s="696">
        <v>0</v>
      </c>
      <c r="O67" s="696">
        <v>1106.222</v>
      </c>
      <c r="P67" s="696">
        <v>0</v>
      </c>
      <c r="Q67" s="696">
        <v>0</v>
      </c>
      <c r="R67" s="696">
        <v>0</v>
      </c>
      <c r="S67" s="696">
        <v>0</v>
      </c>
      <c r="T67" s="696">
        <v>0</v>
      </c>
      <c r="U67" s="696">
        <v>0</v>
      </c>
      <c r="V67" s="696">
        <v>0</v>
      </c>
      <c r="W67" s="696">
        <v>0</v>
      </c>
      <c r="X67" s="696">
        <v>0</v>
      </c>
      <c r="Y67" s="696">
        <v>0</v>
      </c>
      <c r="Z67" s="696">
        <v>0</v>
      </c>
      <c r="AA67" s="696">
        <v>0</v>
      </c>
      <c r="AB67" s="696">
        <v>0</v>
      </c>
      <c r="AC67" s="696">
        <v>0</v>
      </c>
      <c r="AD67" s="696">
        <v>0</v>
      </c>
      <c r="AE67" s="696">
        <v>0</v>
      </c>
      <c r="AF67" s="696">
        <v>0</v>
      </c>
      <c r="AG67" s="696">
        <v>0</v>
      </c>
      <c r="AH67" s="696">
        <v>0</v>
      </c>
      <c r="AI67" s="696">
        <v>0</v>
      </c>
      <c r="AJ67" s="696">
        <v>0</v>
      </c>
      <c r="AK67" s="696">
        <v>0</v>
      </c>
      <c r="AL67" s="696">
        <v>0</v>
      </c>
      <c r="AM67" s="696">
        <v>0</v>
      </c>
      <c r="AN67" s="696">
        <v>0</v>
      </c>
      <c r="AO67" s="697">
        <v>0</v>
      </c>
      <c r="AP67" s="632"/>
      <c r="AQ67" s="695">
        <v>0</v>
      </c>
      <c r="AR67" s="696">
        <v>0</v>
      </c>
      <c r="AS67" s="696">
        <v>0</v>
      </c>
      <c r="AT67" s="696">
        <v>0</v>
      </c>
      <c r="AU67" s="696">
        <v>0</v>
      </c>
      <c r="AV67" s="696">
        <v>0</v>
      </c>
      <c r="AW67" s="696">
        <v>0</v>
      </c>
      <c r="AX67" s="696">
        <v>0</v>
      </c>
      <c r="AY67" s="696">
        <v>0</v>
      </c>
      <c r="AZ67" s="696">
        <v>0</v>
      </c>
      <c r="BA67" s="696">
        <v>0</v>
      </c>
      <c r="BB67" s="696">
        <v>0</v>
      </c>
      <c r="BC67" s="696">
        <v>0</v>
      </c>
      <c r="BD67" s="696">
        <v>0</v>
      </c>
      <c r="BE67" s="696">
        <v>0</v>
      </c>
      <c r="BF67" s="696">
        <v>0</v>
      </c>
      <c r="BG67" s="696">
        <v>0</v>
      </c>
      <c r="BH67" s="696">
        <v>0</v>
      </c>
      <c r="BI67" s="696">
        <v>0</v>
      </c>
      <c r="BJ67" s="696">
        <v>0</v>
      </c>
      <c r="BK67" s="696">
        <v>0</v>
      </c>
      <c r="BL67" s="696">
        <v>0</v>
      </c>
      <c r="BM67" s="696">
        <v>0</v>
      </c>
      <c r="BN67" s="696">
        <v>0</v>
      </c>
      <c r="BO67" s="696">
        <v>0</v>
      </c>
      <c r="BP67" s="696">
        <v>0</v>
      </c>
      <c r="BQ67" s="696">
        <v>0</v>
      </c>
      <c r="BR67" s="696">
        <v>0</v>
      </c>
      <c r="BS67" s="696">
        <v>0</v>
      </c>
      <c r="BT67" s="697">
        <v>0</v>
      </c>
    </row>
    <row r="68" spans="2:73">
      <c r="B68" s="691" t="s">
        <v>738</v>
      </c>
      <c r="C68" s="691" t="s">
        <v>739</v>
      </c>
      <c r="D68" s="691" t="s">
        <v>9</v>
      </c>
      <c r="E68" s="691" t="s">
        <v>731</v>
      </c>
      <c r="F68" s="691" t="s">
        <v>739</v>
      </c>
      <c r="G68" s="691" t="s">
        <v>736</v>
      </c>
      <c r="H68" s="691">
        <v>2014</v>
      </c>
      <c r="I68" s="643" t="s">
        <v>582</v>
      </c>
      <c r="J68" s="643" t="s">
        <v>597</v>
      </c>
      <c r="K68" s="632"/>
      <c r="L68" s="695">
        <v>0</v>
      </c>
      <c r="M68" s="696">
        <v>0</v>
      </c>
      <c r="N68" s="696">
        <v>0</v>
      </c>
      <c r="O68" s="696">
        <v>299.45819999999998</v>
      </c>
      <c r="P68" s="696">
        <v>0</v>
      </c>
      <c r="Q68" s="696">
        <v>0</v>
      </c>
      <c r="R68" s="696">
        <v>0</v>
      </c>
      <c r="S68" s="696">
        <v>0</v>
      </c>
      <c r="T68" s="696">
        <v>0</v>
      </c>
      <c r="U68" s="696">
        <v>0</v>
      </c>
      <c r="V68" s="696">
        <v>0</v>
      </c>
      <c r="W68" s="696">
        <v>0</v>
      </c>
      <c r="X68" s="696">
        <v>0</v>
      </c>
      <c r="Y68" s="696">
        <v>0</v>
      </c>
      <c r="Z68" s="696">
        <v>0</v>
      </c>
      <c r="AA68" s="696">
        <v>0</v>
      </c>
      <c r="AB68" s="696">
        <v>0</v>
      </c>
      <c r="AC68" s="696">
        <v>0</v>
      </c>
      <c r="AD68" s="696">
        <v>0</v>
      </c>
      <c r="AE68" s="696">
        <v>0</v>
      </c>
      <c r="AF68" s="696">
        <v>0</v>
      </c>
      <c r="AG68" s="696">
        <v>0</v>
      </c>
      <c r="AH68" s="696">
        <v>0</v>
      </c>
      <c r="AI68" s="696">
        <v>0</v>
      </c>
      <c r="AJ68" s="696">
        <v>0</v>
      </c>
      <c r="AK68" s="696">
        <v>0</v>
      </c>
      <c r="AL68" s="696">
        <v>0</v>
      </c>
      <c r="AM68" s="696">
        <v>0</v>
      </c>
      <c r="AN68" s="696">
        <v>0</v>
      </c>
      <c r="AO68" s="697">
        <v>0</v>
      </c>
      <c r="AP68" s="632"/>
      <c r="AQ68" s="695">
        <v>0</v>
      </c>
      <c r="AR68" s="696">
        <v>0</v>
      </c>
      <c r="AS68" s="696">
        <v>0</v>
      </c>
      <c r="AT68" s="696">
        <v>0</v>
      </c>
      <c r="AU68" s="696">
        <v>0</v>
      </c>
      <c r="AV68" s="696">
        <v>0</v>
      </c>
      <c r="AW68" s="696">
        <v>0</v>
      </c>
      <c r="AX68" s="696">
        <v>0</v>
      </c>
      <c r="AY68" s="696">
        <v>0</v>
      </c>
      <c r="AZ68" s="696">
        <v>0</v>
      </c>
      <c r="BA68" s="696">
        <v>0</v>
      </c>
      <c r="BB68" s="696">
        <v>0</v>
      </c>
      <c r="BC68" s="696">
        <v>0</v>
      </c>
      <c r="BD68" s="696">
        <v>0</v>
      </c>
      <c r="BE68" s="696">
        <v>0</v>
      </c>
      <c r="BF68" s="696">
        <v>0</v>
      </c>
      <c r="BG68" s="696">
        <v>0</v>
      </c>
      <c r="BH68" s="696">
        <v>0</v>
      </c>
      <c r="BI68" s="696">
        <v>0</v>
      </c>
      <c r="BJ68" s="696">
        <v>0</v>
      </c>
      <c r="BK68" s="696">
        <v>0</v>
      </c>
      <c r="BL68" s="696">
        <v>0</v>
      </c>
      <c r="BM68" s="696">
        <v>0</v>
      </c>
      <c r="BN68" s="696">
        <v>0</v>
      </c>
      <c r="BO68" s="696">
        <v>0</v>
      </c>
      <c r="BP68" s="696">
        <v>0</v>
      </c>
      <c r="BQ68" s="696">
        <v>0</v>
      </c>
      <c r="BR68" s="696">
        <v>0</v>
      </c>
      <c r="BS68" s="696">
        <v>0</v>
      </c>
      <c r="BT68" s="697">
        <v>0</v>
      </c>
    </row>
    <row r="69" spans="2:73">
      <c r="B69" s="691" t="s">
        <v>740</v>
      </c>
      <c r="C69" s="691" t="s">
        <v>730</v>
      </c>
      <c r="D69" s="691" t="s">
        <v>9</v>
      </c>
      <c r="E69" s="691" t="s">
        <v>731</v>
      </c>
      <c r="F69" s="691" t="s">
        <v>732</v>
      </c>
      <c r="G69" s="691" t="s">
        <v>736</v>
      </c>
      <c r="H69" s="691">
        <v>2014</v>
      </c>
      <c r="I69" s="643" t="s">
        <v>582</v>
      </c>
      <c r="J69" s="643" t="s">
        <v>597</v>
      </c>
      <c r="K69" s="632"/>
      <c r="L69" s="695">
        <v>0</v>
      </c>
      <c r="M69" s="696">
        <v>0</v>
      </c>
      <c r="N69" s="696">
        <v>0</v>
      </c>
      <c r="O69" s="696">
        <v>1255.9739999999999</v>
      </c>
      <c r="P69" s="696">
        <v>0</v>
      </c>
      <c r="Q69" s="696">
        <v>0</v>
      </c>
      <c r="R69" s="696">
        <v>0</v>
      </c>
      <c r="S69" s="696">
        <v>0</v>
      </c>
      <c r="T69" s="696">
        <v>0</v>
      </c>
      <c r="U69" s="696">
        <v>0</v>
      </c>
      <c r="V69" s="696">
        <v>0</v>
      </c>
      <c r="W69" s="696">
        <v>0</v>
      </c>
      <c r="X69" s="696">
        <v>0</v>
      </c>
      <c r="Y69" s="696">
        <v>0</v>
      </c>
      <c r="Z69" s="696">
        <v>0</v>
      </c>
      <c r="AA69" s="696">
        <v>0</v>
      </c>
      <c r="AB69" s="696">
        <v>0</v>
      </c>
      <c r="AC69" s="696">
        <v>0</v>
      </c>
      <c r="AD69" s="696">
        <v>0</v>
      </c>
      <c r="AE69" s="696">
        <v>0</v>
      </c>
      <c r="AF69" s="696">
        <v>0</v>
      </c>
      <c r="AG69" s="696">
        <v>0</v>
      </c>
      <c r="AH69" s="696">
        <v>0</v>
      </c>
      <c r="AI69" s="696">
        <v>0</v>
      </c>
      <c r="AJ69" s="696">
        <v>0</v>
      </c>
      <c r="AK69" s="696">
        <v>0</v>
      </c>
      <c r="AL69" s="696">
        <v>0</v>
      </c>
      <c r="AM69" s="696">
        <v>0</v>
      </c>
      <c r="AN69" s="696">
        <v>0</v>
      </c>
      <c r="AO69" s="697">
        <v>0</v>
      </c>
      <c r="AP69" s="632"/>
      <c r="AQ69" s="695">
        <v>0</v>
      </c>
      <c r="AR69" s="696">
        <v>0</v>
      </c>
      <c r="AS69" s="696">
        <v>0</v>
      </c>
      <c r="AT69" s="696">
        <v>0</v>
      </c>
      <c r="AU69" s="696">
        <v>0</v>
      </c>
      <c r="AV69" s="696">
        <v>0</v>
      </c>
      <c r="AW69" s="696">
        <v>0</v>
      </c>
      <c r="AX69" s="696">
        <v>0</v>
      </c>
      <c r="AY69" s="696">
        <v>0</v>
      </c>
      <c r="AZ69" s="696">
        <v>0</v>
      </c>
      <c r="BA69" s="696">
        <v>0</v>
      </c>
      <c r="BB69" s="696">
        <v>0</v>
      </c>
      <c r="BC69" s="696">
        <v>0</v>
      </c>
      <c r="BD69" s="696">
        <v>0</v>
      </c>
      <c r="BE69" s="696">
        <v>0</v>
      </c>
      <c r="BF69" s="696">
        <v>0</v>
      </c>
      <c r="BG69" s="696">
        <v>0</v>
      </c>
      <c r="BH69" s="696">
        <v>0</v>
      </c>
      <c r="BI69" s="696">
        <v>0</v>
      </c>
      <c r="BJ69" s="696">
        <v>0</v>
      </c>
      <c r="BK69" s="696">
        <v>0</v>
      </c>
      <c r="BL69" s="696">
        <v>0</v>
      </c>
      <c r="BM69" s="696">
        <v>0</v>
      </c>
      <c r="BN69" s="696">
        <v>0</v>
      </c>
      <c r="BO69" s="696">
        <v>0</v>
      </c>
      <c r="BP69" s="696">
        <v>0</v>
      </c>
      <c r="BQ69" s="696">
        <v>0</v>
      </c>
      <c r="BR69" s="696">
        <v>0</v>
      </c>
      <c r="BS69" s="696">
        <v>0</v>
      </c>
      <c r="BT69" s="697">
        <v>0</v>
      </c>
    </row>
    <row r="70" spans="2:73">
      <c r="B70" s="691" t="s">
        <v>740</v>
      </c>
      <c r="C70" s="691" t="s">
        <v>730</v>
      </c>
      <c r="D70" s="757" t="s">
        <v>9</v>
      </c>
      <c r="E70" s="691" t="s">
        <v>731</v>
      </c>
      <c r="F70" s="691" t="s">
        <v>732</v>
      </c>
      <c r="G70" s="691" t="s">
        <v>736</v>
      </c>
      <c r="H70" s="691">
        <v>2007</v>
      </c>
      <c r="I70" s="643" t="s">
        <v>582</v>
      </c>
      <c r="J70" s="643" t="s">
        <v>590</v>
      </c>
      <c r="K70" s="632"/>
      <c r="L70" s="695">
        <v>0</v>
      </c>
      <c r="M70" s="696">
        <v>0</v>
      </c>
      <c r="N70" s="696">
        <v>0</v>
      </c>
      <c r="O70" s="696">
        <v>0.83580480000000001</v>
      </c>
      <c r="P70" s="696">
        <v>0</v>
      </c>
      <c r="Q70" s="696">
        <v>0</v>
      </c>
      <c r="R70" s="696">
        <v>0</v>
      </c>
      <c r="S70" s="696">
        <v>0</v>
      </c>
      <c r="T70" s="696">
        <v>0</v>
      </c>
      <c r="U70" s="696">
        <v>0</v>
      </c>
      <c r="V70" s="696">
        <v>0</v>
      </c>
      <c r="W70" s="696">
        <v>0</v>
      </c>
      <c r="X70" s="696">
        <v>0</v>
      </c>
      <c r="Y70" s="696">
        <v>0</v>
      </c>
      <c r="Z70" s="696">
        <v>0</v>
      </c>
      <c r="AA70" s="696">
        <v>0</v>
      </c>
      <c r="AB70" s="696">
        <v>0</v>
      </c>
      <c r="AC70" s="696">
        <v>0</v>
      </c>
      <c r="AD70" s="696">
        <v>0</v>
      </c>
      <c r="AE70" s="696">
        <v>0</v>
      </c>
      <c r="AF70" s="696">
        <v>0</v>
      </c>
      <c r="AG70" s="696">
        <v>0</v>
      </c>
      <c r="AH70" s="696">
        <v>0</v>
      </c>
      <c r="AI70" s="696">
        <v>0</v>
      </c>
      <c r="AJ70" s="696">
        <v>0</v>
      </c>
      <c r="AK70" s="696">
        <v>0</v>
      </c>
      <c r="AL70" s="696">
        <v>0</v>
      </c>
      <c r="AM70" s="696">
        <v>0</v>
      </c>
      <c r="AN70" s="696">
        <v>0</v>
      </c>
      <c r="AO70" s="697">
        <v>0</v>
      </c>
      <c r="AP70" s="632"/>
      <c r="AQ70" s="695">
        <v>0</v>
      </c>
      <c r="AR70" s="696">
        <v>0</v>
      </c>
      <c r="AS70" s="696">
        <v>0</v>
      </c>
      <c r="AT70" s="696">
        <v>0</v>
      </c>
      <c r="AU70" s="696">
        <v>0</v>
      </c>
      <c r="AV70" s="696">
        <v>0</v>
      </c>
      <c r="AW70" s="696">
        <v>0</v>
      </c>
      <c r="AX70" s="696">
        <v>0</v>
      </c>
      <c r="AY70" s="696">
        <v>0</v>
      </c>
      <c r="AZ70" s="696">
        <v>0</v>
      </c>
      <c r="BA70" s="696">
        <v>0</v>
      </c>
      <c r="BB70" s="696">
        <v>0</v>
      </c>
      <c r="BC70" s="696">
        <v>0</v>
      </c>
      <c r="BD70" s="696">
        <v>0</v>
      </c>
      <c r="BE70" s="696">
        <v>0</v>
      </c>
      <c r="BF70" s="696">
        <v>0</v>
      </c>
      <c r="BG70" s="696">
        <v>0</v>
      </c>
      <c r="BH70" s="696">
        <v>0</v>
      </c>
      <c r="BI70" s="696">
        <v>0</v>
      </c>
      <c r="BJ70" s="696">
        <v>0</v>
      </c>
      <c r="BK70" s="696">
        <v>0</v>
      </c>
      <c r="BL70" s="696">
        <v>0</v>
      </c>
      <c r="BM70" s="696">
        <v>0</v>
      </c>
      <c r="BN70" s="696">
        <v>0</v>
      </c>
      <c r="BO70" s="696">
        <v>0</v>
      </c>
      <c r="BP70" s="696">
        <v>0</v>
      </c>
      <c r="BQ70" s="696">
        <v>0</v>
      </c>
      <c r="BR70" s="696">
        <v>0</v>
      </c>
      <c r="BS70" s="696">
        <v>0</v>
      </c>
      <c r="BT70" s="697">
        <v>0</v>
      </c>
    </row>
    <row r="71" spans="2:73">
      <c r="B71" s="691" t="s">
        <v>740</v>
      </c>
      <c r="C71" s="691" t="s">
        <v>730</v>
      </c>
      <c r="D71" s="757" t="s">
        <v>9</v>
      </c>
      <c r="E71" s="691" t="s">
        <v>731</v>
      </c>
      <c r="F71" s="691" t="s">
        <v>732</v>
      </c>
      <c r="G71" s="691" t="s">
        <v>736</v>
      </c>
      <c r="H71" s="691">
        <v>2009</v>
      </c>
      <c r="I71" s="643" t="s">
        <v>582</v>
      </c>
      <c r="J71" s="643" t="s">
        <v>590</v>
      </c>
      <c r="K71" s="632"/>
      <c r="L71" s="695">
        <v>0</v>
      </c>
      <c r="M71" s="696">
        <v>0</v>
      </c>
      <c r="N71" s="696">
        <v>0</v>
      </c>
      <c r="O71" s="696">
        <v>5.8506330000000002</v>
      </c>
      <c r="P71" s="696">
        <v>0</v>
      </c>
      <c r="Q71" s="696">
        <v>0</v>
      </c>
      <c r="R71" s="696">
        <v>0</v>
      </c>
      <c r="S71" s="696">
        <v>0</v>
      </c>
      <c r="T71" s="696">
        <v>0</v>
      </c>
      <c r="U71" s="696">
        <v>0</v>
      </c>
      <c r="V71" s="696">
        <v>0</v>
      </c>
      <c r="W71" s="696">
        <v>0</v>
      </c>
      <c r="X71" s="696">
        <v>0</v>
      </c>
      <c r="Y71" s="696">
        <v>0</v>
      </c>
      <c r="Z71" s="696">
        <v>0</v>
      </c>
      <c r="AA71" s="696">
        <v>0</v>
      </c>
      <c r="AB71" s="696">
        <v>0</v>
      </c>
      <c r="AC71" s="696">
        <v>0</v>
      </c>
      <c r="AD71" s="696">
        <v>0</v>
      </c>
      <c r="AE71" s="696">
        <v>0</v>
      </c>
      <c r="AF71" s="696">
        <v>0</v>
      </c>
      <c r="AG71" s="696">
        <v>0</v>
      </c>
      <c r="AH71" s="696">
        <v>0</v>
      </c>
      <c r="AI71" s="696">
        <v>0</v>
      </c>
      <c r="AJ71" s="696">
        <v>0</v>
      </c>
      <c r="AK71" s="696">
        <v>0</v>
      </c>
      <c r="AL71" s="696">
        <v>0</v>
      </c>
      <c r="AM71" s="696">
        <v>0</v>
      </c>
      <c r="AN71" s="696">
        <v>0</v>
      </c>
      <c r="AO71" s="697">
        <v>0</v>
      </c>
      <c r="AP71" s="632"/>
      <c r="AQ71" s="698">
        <v>0</v>
      </c>
      <c r="AR71" s="699">
        <v>0</v>
      </c>
      <c r="AS71" s="699">
        <v>0</v>
      </c>
      <c r="AT71" s="699">
        <v>0</v>
      </c>
      <c r="AU71" s="699">
        <v>0</v>
      </c>
      <c r="AV71" s="699">
        <v>0</v>
      </c>
      <c r="AW71" s="699">
        <v>0</v>
      </c>
      <c r="AX71" s="699">
        <v>0</v>
      </c>
      <c r="AY71" s="699">
        <v>0</v>
      </c>
      <c r="AZ71" s="699">
        <v>0</v>
      </c>
      <c r="BA71" s="699">
        <v>0</v>
      </c>
      <c r="BB71" s="699">
        <v>0</v>
      </c>
      <c r="BC71" s="699">
        <v>0</v>
      </c>
      <c r="BD71" s="699">
        <v>0</v>
      </c>
      <c r="BE71" s="699">
        <v>0</v>
      </c>
      <c r="BF71" s="699">
        <v>0</v>
      </c>
      <c r="BG71" s="699">
        <v>0</v>
      </c>
      <c r="BH71" s="699">
        <v>0</v>
      </c>
      <c r="BI71" s="699">
        <v>0</v>
      </c>
      <c r="BJ71" s="699">
        <v>0</v>
      </c>
      <c r="BK71" s="699">
        <v>0</v>
      </c>
      <c r="BL71" s="699">
        <v>0</v>
      </c>
      <c r="BM71" s="699">
        <v>0</v>
      </c>
      <c r="BN71" s="699">
        <v>0</v>
      </c>
      <c r="BO71" s="699">
        <v>0</v>
      </c>
      <c r="BP71" s="699">
        <v>0</v>
      </c>
      <c r="BQ71" s="699">
        <v>0</v>
      </c>
      <c r="BR71" s="699">
        <v>0</v>
      </c>
      <c r="BS71" s="699">
        <v>0</v>
      </c>
      <c r="BT71" s="700">
        <v>0</v>
      </c>
    </row>
    <row r="72" spans="2:73">
      <c r="B72" s="691" t="s">
        <v>740</v>
      </c>
      <c r="C72" s="691" t="s">
        <v>730</v>
      </c>
      <c r="D72" s="757" t="s">
        <v>9</v>
      </c>
      <c r="E72" s="691" t="s">
        <v>731</v>
      </c>
      <c r="F72" s="691" t="s">
        <v>732</v>
      </c>
      <c r="G72" s="691" t="s">
        <v>736</v>
      </c>
      <c r="H72" s="691">
        <v>2010</v>
      </c>
      <c r="I72" s="643" t="s">
        <v>582</v>
      </c>
      <c r="J72" s="643" t="s">
        <v>590</v>
      </c>
      <c r="K72" s="632"/>
      <c r="L72" s="695">
        <v>0</v>
      </c>
      <c r="M72" s="696">
        <v>0</v>
      </c>
      <c r="N72" s="696">
        <v>0</v>
      </c>
      <c r="O72" s="696">
        <v>10.865460000000001</v>
      </c>
      <c r="P72" s="696">
        <v>0</v>
      </c>
      <c r="Q72" s="696">
        <v>0</v>
      </c>
      <c r="R72" s="696">
        <v>0</v>
      </c>
      <c r="S72" s="696">
        <v>0</v>
      </c>
      <c r="T72" s="696">
        <v>0</v>
      </c>
      <c r="U72" s="696">
        <v>0</v>
      </c>
      <c r="V72" s="696">
        <v>0</v>
      </c>
      <c r="W72" s="696">
        <v>0</v>
      </c>
      <c r="X72" s="696">
        <v>0</v>
      </c>
      <c r="Y72" s="696">
        <v>0</v>
      </c>
      <c r="Z72" s="696">
        <v>0</v>
      </c>
      <c r="AA72" s="696">
        <v>0</v>
      </c>
      <c r="AB72" s="696">
        <v>0</v>
      </c>
      <c r="AC72" s="696">
        <v>0</v>
      </c>
      <c r="AD72" s="696">
        <v>0</v>
      </c>
      <c r="AE72" s="696">
        <v>0</v>
      </c>
      <c r="AF72" s="696">
        <v>0</v>
      </c>
      <c r="AG72" s="696">
        <v>0</v>
      </c>
      <c r="AH72" s="696">
        <v>0</v>
      </c>
      <c r="AI72" s="696">
        <v>0</v>
      </c>
      <c r="AJ72" s="696">
        <v>0</v>
      </c>
      <c r="AK72" s="696">
        <v>0</v>
      </c>
      <c r="AL72" s="696">
        <v>0</v>
      </c>
      <c r="AM72" s="696">
        <v>0</v>
      </c>
      <c r="AN72" s="696">
        <v>0</v>
      </c>
      <c r="AO72" s="697">
        <v>0</v>
      </c>
      <c r="AP72" s="632"/>
      <c r="AQ72" s="692">
        <v>0</v>
      </c>
      <c r="AR72" s="693">
        <v>0</v>
      </c>
      <c r="AS72" s="693">
        <v>0</v>
      </c>
      <c r="AT72" s="693">
        <v>0</v>
      </c>
      <c r="AU72" s="693">
        <v>0</v>
      </c>
      <c r="AV72" s="693">
        <v>0</v>
      </c>
      <c r="AW72" s="693">
        <v>0</v>
      </c>
      <c r="AX72" s="693">
        <v>0</v>
      </c>
      <c r="AY72" s="693">
        <v>0</v>
      </c>
      <c r="AZ72" s="693">
        <v>0</v>
      </c>
      <c r="BA72" s="693">
        <v>0</v>
      </c>
      <c r="BB72" s="693">
        <v>0</v>
      </c>
      <c r="BC72" s="693">
        <v>0</v>
      </c>
      <c r="BD72" s="693">
        <v>0</v>
      </c>
      <c r="BE72" s="693">
        <v>0</v>
      </c>
      <c r="BF72" s="693">
        <v>0</v>
      </c>
      <c r="BG72" s="693">
        <v>0</v>
      </c>
      <c r="BH72" s="693">
        <v>0</v>
      </c>
      <c r="BI72" s="693">
        <v>0</v>
      </c>
      <c r="BJ72" s="693">
        <v>0</v>
      </c>
      <c r="BK72" s="693">
        <v>0</v>
      </c>
      <c r="BL72" s="693">
        <v>0</v>
      </c>
      <c r="BM72" s="693">
        <v>0</v>
      </c>
      <c r="BN72" s="693">
        <v>0</v>
      </c>
      <c r="BO72" s="693">
        <v>0</v>
      </c>
      <c r="BP72" s="693">
        <v>0</v>
      </c>
      <c r="BQ72" s="693">
        <v>0</v>
      </c>
      <c r="BR72" s="693">
        <v>0</v>
      </c>
      <c r="BS72" s="693">
        <v>0</v>
      </c>
      <c r="BT72" s="694">
        <v>0</v>
      </c>
    </row>
    <row r="73" spans="2:73">
      <c r="B73" s="691" t="s">
        <v>740</v>
      </c>
      <c r="C73" s="691" t="s">
        <v>730</v>
      </c>
      <c r="D73" s="757" t="s">
        <v>9</v>
      </c>
      <c r="E73" s="691" t="s">
        <v>731</v>
      </c>
      <c r="F73" s="691" t="s">
        <v>732</v>
      </c>
      <c r="G73" s="691" t="s">
        <v>736</v>
      </c>
      <c r="H73" s="691">
        <v>2011</v>
      </c>
      <c r="I73" s="643" t="s">
        <v>582</v>
      </c>
      <c r="J73" s="643" t="s">
        <v>590</v>
      </c>
      <c r="K73" s="632"/>
      <c r="L73" s="695">
        <v>0</v>
      </c>
      <c r="M73" s="696">
        <v>0</v>
      </c>
      <c r="N73" s="696">
        <v>0</v>
      </c>
      <c r="O73" s="696">
        <v>17.5519</v>
      </c>
      <c r="P73" s="696">
        <v>0</v>
      </c>
      <c r="Q73" s="696">
        <v>0</v>
      </c>
      <c r="R73" s="696">
        <v>0</v>
      </c>
      <c r="S73" s="696">
        <v>0</v>
      </c>
      <c r="T73" s="696">
        <v>0</v>
      </c>
      <c r="U73" s="696">
        <v>0</v>
      </c>
      <c r="V73" s="696">
        <v>0</v>
      </c>
      <c r="W73" s="696">
        <v>0</v>
      </c>
      <c r="X73" s="696">
        <v>0</v>
      </c>
      <c r="Y73" s="696">
        <v>0</v>
      </c>
      <c r="Z73" s="696">
        <v>0</v>
      </c>
      <c r="AA73" s="696">
        <v>0</v>
      </c>
      <c r="AB73" s="696">
        <v>0</v>
      </c>
      <c r="AC73" s="696">
        <v>0</v>
      </c>
      <c r="AD73" s="696">
        <v>0</v>
      </c>
      <c r="AE73" s="696">
        <v>0</v>
      </c>
      <c r="AF73" s="696">
        <v>0</v>
      </c>
      <c r="AG73" s="696">
        <v>0</v>
      </c>
      <c r="AH73" s="696">
        <v>0</v>
      </c>
      <c r="AI73" s="696">
        <v>0</v>
      </c>
      <c r="AJ73" s="696">
        <v>0</v>
      </c>
      <c r="AK73" s="696">
        <v>0</v>
      </c>
      <c r="AL73" s="696">
        <v>0</v>
      </c>
      <c r="AM73" s="696">
        <v>0</v>
      </c>
      <c r="AN73" s="696">
        <v>0</v>
      </c>
      <c r="AO73" s="697">
        <v>0</v>
      </c>
      <c r="AP73" s="632"/>
      <c r="AQ73" s="695">
        <v>0</v>
      </c>
      <c r="AR73" s="696">
        <v>0</v>
      </c>
      <c r="AS73" s="696">
        <v>0</v>
      </c>
      <c r="AT73" s="696">
        <v>0</v>
      </c>
      <c r="AU73" s="696">
        <v>0</v>
      </c>
      <c r="AV73" s="696">
        <v>0</v>
      </c>
      <c r="AW73" s="696">
        <v>0</v>
      </c>
      <c r="AX73" s="696">
        <v>0</v>
      </c>
      <c r="AY73" s="696">
        <v>0</v>
      </c>
      <c r="AZ73" s="696">
        <v>0</v>
      </c>
      <c r="BA73" s="696">
        <v>0</v>
      </c>
      <c r="BB73" s="696">
        <v>0</v>
      </c>
      <c r="BC73" s="696">
        <v>0</v>
      </c>
      <c r="BD73" s="696">
        <v>0</v>
      </c>
      <c r="BE73" s="696">
        <v>0</v>
      </c>
      <c r="BF73" s="696">
        <v>0</v>
      </c>
      <c r="BG73" s="696">
        <v>0</v>
      </c>
      <c r="BH73" s="696">
        <v>0</v>
      </c>
      <c r="BI73" s="696">
        <v>0</v>
      </c>
      <c r="BJ73" s="696">
        <v>0</v>
      </c>
      <c r="BK73" s="696">
        <v>0</v>
      </c>
      <c r="BL73" s="696">
        <v>0</v>
      </c>
      <c r="BM73" s="696">
        <v>0</v>
      </c>
      <c r="BN73" s="696">
        <v>0</v>
      </c>
      <c r="BO73" s="696">
        <v>0</v>
      </c>
      <c r="BP73" s="696">
        <v>0</v>
      </c>
      <c r="BQ73" s="696">
        <v>0</v>
      </c>
      <c r="BR73" s="696">
        <v>0</v>
      </c>
      <c r="BS73" s="696">
        <v>0</v>
      </c>
      <c r="BT73" s="697">
        <v>0</v>
      </c>
    </row>
    <row r="74" spans="2:73">
      <c r="B74" s="691" t="s">
        <v>740</v>
      </c>
      <c r="C74" s="691" t="s">
        <v>730</v>
      </c>
      <c r="D74" s="757" t="s">
        <v>9</v>
      </c>
      <c r="E74" s="691" t="s">
        <v>731</v>
      </c>
      <c r="F74" s="691" t="s">
        <v>732</v>
      </c>
      <c r="G74" s="691" t="s">
        <v>736</v>
      </c>
      <c r="H74" s="691">
        <v>2012</v>
      </c>
      <c r="I74" s="643" t="s">
        <v>582</v>
      </c>
      <c r="J74" s="643" t="s">
        <v>590</v>
      </c>
      <c r="K74" s="632"/>
      <c r="L74" s="695">
        <v>0</v>
      </c>
      <c r="M74" s="696">
        <v>0</v>
      </c>
      <c r="N74" s="696">
        <v>0</v>
      </c>
      <c r="O74" s="696">
        <v>2.5074139999999998</v>
      </c>
      <c r="P74" s="696">
        <v>0</v>
      </c>
      <c r="Q74" s="696">
        <v>0</v>
      </c>
      <c r="R74" s="696">
        <v>0</v>
      </c>
      <c r="S74" s="696">
        <v>0</v>
      </c>
      <c r="T74" s="696">
        <v>0</v>
      </c>
      <c r="U74" s="696">
        <v>0</v>
      </c>
      <c r="V74" s="696">
        <v>0</v>
      </c>
      <c r="W74" s="696">
        <v>0</v>
      </c>
      <c r="X74" s="696">
        <v>0</v>
      </c>
      <c r="Y74" s="696">
        <v>0</v>
      </c>
      <c r="Z74" s="696">
        <v>0</v>
      </c>
      <c r="AA74" s="696">
        <v>0</v>
      </c>
      <c r="AB74" s="696">
        <v>0</v>
      </c>
      <c r="AC74" s="696">
        <v>0</v>
      </c>
      <c r="AD74" s="696">
        <v>0</v>
      </c>
      <c r="AE74" s="696">
        <v>0</v>
      </c>
      <c r="AF74" s="696">
        <v>0</v>
      </c>
      <c r="AG74" s="696">
        <v>0</v>
      </c>
      <c r="AH74" s="696">
        <v>0</v>
      </c>
      <c r="AI74" s="696">
        <v>0</v>
      </c>
      <c r="AJ74" s="696">
        <v>0</v>
      </c>
      <c r="AK74" s="696">
        <v>0</v>
      </c>
      <c r="AL74" s="696">
        <v>0</v>
      </c>
      <c r="AM74" s="696">
        <v>0</v>
      </c>
      <c r="AN74" s="696">
        <v>0</v>
      </c>
      <c r="AO74" s="697">
        <v>0</v>
      </c>
      <c r="AP74" s="632"/>
      <c r="AQ74" s="695">
        <v>0</v>
      </c>
      <c r="AR74" s="696">
        <v>0</v>
      </c>
      <c r="AS74" s="696">
        <v>0</v>
      </c>
      <c r="AT74" s="696">
        <v>0</v>
      </c>
      <c r="AU74" s="696">
        <v>0</v>
      </c>
      <c r="AV74" s="696">
        <v>0</v>
      </c>
      <c r="AW74" s="696">
        <v>0</v>
      </c>
      <c r="AX74" s="696">
        <v>0</v>
      </c>
      <c r="AY74" s="696">
        <v>0</v>
      </c>
      <c r="AZ74" s="696">
        <v>0</v>
      </c>
      <c r="BA74" s="696">
        <v>0</v>
      </c>
      <c r="BB74" s="696">
        <v>0</v>
      </c>
      <c r="BC74" s="696">
        <v>0</v>
      </c>
      <c r="BD74" s="696">
        <v>0</v>
      </c>
      <c r="BE74" s="696">
        <v>0</v>
      </c>
      <c r="BF74" s="696">
        <v>0</v>
      </c>
      <c r="BG74" s="696">
        <v>0</v>
      </c>
      <c r="BH74" s="696">
        <v>0</v>
      </c>
      <c r="BI74" s="696">
        <v>0</v>
      </c>
      <c r="BJ74" s="696">
        <v>0</v>
      </c>
      <c r="BK74" s="696">
        <v>0</v>
      </c>
      <c r="BL74" s="696">
        <v>0</v>
      </c>
      <c r="BM74" s="696">
        <v>0</v>
      </c>
      <c r="BN74" s="696">
        <v>0</v>
      </c>
      <c r="BO74" s="696">
        <v>0</v>
      </c>
      <c r="BP74" s="696">
        <v>0</v>
      </c>
      <c r="BQ74" s="696">
        <v>0</v>
      </c>
      <c r="BR74" s="696">
        <v>0</v>
      </c>
      <c r="BS74" s="696">
        <v>0</v>
      </c>
      <c r="BT74" s="697">
        <v>0</v>
      </c>
    </row>
    <row r="75" spans="2:73">
      <c r="B75" s="691" t="s">
        <v>740</v>
      </c>
      <c r="C75" s="691" t="s">
        <v>730</v>
      </c>
      <c r="D75" s="757" t="s">
        <v>9</v>
      </c>
      <c r="E75" s="691" t="s">
        <v>731</v>
      </c>
      <c r="F75" s="691" t="s">
        <v>732</v>
      </c>
      <c r="G75" s="691" t="s">
        <v>736</v>
      </c>
      <c r="H75" s="691">
        <v>2013</v>
      </c>
      <c r="I75" s="643" t="s">
        <v>582</v>
      </c>
      <c r="J75" s="643" t="s">
        <v>590</v>
      </c>
      <c r="K75" s="632"/>
      <c r="L75" s="695">
        <v>0</v>
      </c>
      <c r="M75" s="696">
        <v>0</v>
      </c>
      <c r="N75" s="696">
        <v>0</v>
      </c>
      <c r="O75" s="696">
        <v>150.44489999999999</v>
      </c>
      <c r="P75" s="696">
        <v>0</v>
      </c>
      <c r="Q75" s="696">
        <v>0</v>
      </c>
      <c r="R75" s="696">
        <v>0</v>
      </c>
      <c r="S75" s="696">
        <v>0</v>
      </c>
      <c r="T75" s="696">
        <v>0</v>
      </c>
      <c r="U75" s="696">
        <v>0</v>
      </c>
      <c r="V75" s="696">
        <v>0</v>
      </c>
      <c r="W75" s="696">
        <v>0</v>
      </c>
      <c r="X75" s="696">
        <v>0</v>
      </c>
      <c r="Y75" s="696">
        <v>0</v>
      </c>
      <c r="Z75" s="696">
        <v>0</v>
      </c>
      <c r="AA75" s="696">
        <v>0</v>
      </c>
      <c r="AB75" s="696">
        <v>0</v>
      </c>
      <c r="AC75" s="696">
        <v>0</v>
      </c>
      <c r="AD75" s="696">
        <v>0</v>
      </c>
      <c r="AE75" s="696">
        <v>0</v>
      </c>
      <c r="AF75" s="696">
        <v>0</v>
      </c>
      <c r="AG75" s="696">
        <v>0</v>
      </c>
      <c r="AH75" s="696">
        <v>0</v>
      </c>
      <c r="AI75" s="696">
        <v>0</v>
      </c>
      <c r="AJ75" s="696">
        <v>0</v>
      </c>
      <c r="AK75" s="696">
        <v>0</v>
      </c>
      <c r="AL75" s="696">
        <v>0</v>
      </c>
      <c r="AM75" s="696">
        <v>0</v>
      </c>
      <c r="AN75" s="696">
        <v>0</v>
      </c>
      <c r="AO75" s="697">
        <v>0</v>
      </c>
      <c r="AP75" s="632"/>
      <c r="AQ75" s="695">
        <v>0</v>
      </c>
      <c r="AR75" s="696">
        <v>0</v>
      </c>
      <c r="AS75" s="696">
        <v>0</v>
      </c>
      <c r="AT75" s="696">
        <v>0</v>
      </c>
      <c r="AU75" s="696">
        <v>0</v>
      </c>
      <c r="AV75" s="696">
        <v>0</v>
      </c>
      <c r="AW75" s="696">
        <v>0</v>
      </c>
      <c r="AX75" s="696">
        <v>0</v>
      </c>
      <c r="AY75" s="696">
        <v>0</v>
      </c>
      <c r="AZ75" s="696">
        <v>0</v>
      </c>
      <c r="BA75" s="696">
        <v>0</v>
      </c>
      <c r="BB75" s="696">
        <v>0</v>
      </c>
      <c r="BC75" s="696">
        <v>0</v>
      </c>
      <c r="BD75" s="696">
        <v>0</v>
      </c>
      <c r="BE75" s="696">
        <v>0</v>
      </c>
      <c r="BF75" s="696">
        <v>0</v>
      </c>
      <c r="BG75" s="696">
        <v>0</v>
      </c>
      <c r="BH75" s="696">
        <v>0</v>
      </c>
      <c r="BI75" s="696">
        <v>0</v>
      </c>
      <c r="BJ75" s="696">
        <v>0</v>
      </c>
      <c r="BK75" s="696">
        <v>0</v>
      </c>
      <c r="BL75" s="696">
        <v>0</v>
      </c>
      <c r="BM75" s="696">
        <v>0</v>
      </c>
      <c r="BN75" s="696">
        <v>0</v>
      </c>
      <c r="BO75" s="696">
        <v>0</v>
      </c>
      <c r="BP75" s="696">
        <v>0</v>
      </c>
      <c r="BQ75" s="696">
        <v>0</v>
      </c>
      <c r="BR75" s="696">
        <v>0</v>
      </c>
      <c r="BS75" s="696">
        <v>0</v>
      </c>
      <c r="BT75" s="697">
        <v>0</v>
      </c>
    </row>
    <row r="76" spans="2:73">
      <c r="B76" s="691" t="s">
        <v>740</v>
      </c>
      <c r="C76" s="691" t="s">
        <v>730</v>
      </c>
      <c r="D76" s="757" t="s">
        <v>9</v>
      </c>
      <c r="E76" s="691" t="s">
        <v>731</v>
      </c>
      <c r="F76" s="691" t="s">
        <v>732</v>
      </c>
      <c r="G76" s="691" t="s">
        <v>736</v>
      </c>
      <c r="H76" s="691">
        <v>2014</v>
      </c>
      <c r="I76" s="643" t="s">
        <v>582</v>
      </c>
      <c r="J76" s="643" t="s">
        <v>597</v>
      </c>
      <c r="K76" s="632"/>
      <c r="L76" s="695">
        <v>0</v>
      </c>
      <c r="M76" s="696">
        <v>0</v>
      </c>
      <c r="N76" s="696">
        <v>0</v>
      </c>
      <c r="O76" s="696">
        <v>173.01159999999999</v>
      </c>
      <c r="P76" s="696">
        <v>0</v>
      </c>
      <c r="Q76" s="696">
        <v>0</v>
      </c>
      <c r="R76" s="696">
        <v>0</v>
      </c>
      <c r="S76" s="696">
        <v>0</v>
      </c>
      <c r="T76" s="696">
        <v>0</v>
      </c>
      <c r="U76" s="696">
        <v>0</v>
      </c>
      <c r="V76" s="696">
        <v>0</v>
      </c>
      <c r="W76" s="696">
        <v>0</v>
      </c>
      <c r="X76" s="696">
        <v>0</v>
      </c>
      <c r="Y76" s="696">
        <v>0</v>
      </c>
      <c r="Z76" s="696">
        <v>0</v>
      </c>
      <c r="AA76" s="696">
        <v>0</v>
      </c>
      <c r="AB76" s="696">
        <v>0</v>
      </c>
      <c r="AC76" s="696">
        <v>0</v>
      </c>
      <c r="AD76" s="696">
        <v>0</v>
      </c>
      <c r="AE76" s="696">
        <v>0</v>
      </c>
      <c r="AF76" s="696">
        <v>0</v>
      </c>
      <c r="AG76" s="696">
        <v>0</v>
      </c>
      <c r="AH76" s="696">
        <v>0</v>
      </c>
      <c r="AI76" s="696">
        <v>0</v>
      </c>
      <c r="AJ76" s="696">
        <v>0</v>
      </c>
      <c r="AK76" s="696">
        <v>0</v>
      </c>
      <c r="AL76" s="696">
        <v>0</v>
      </c>
      <c r="AM76" s="696">
        <v>0</v>
      </c>
      <c r="AN76" s="696">
        <v>0</v>
      </c>
      <c r="AO76" s="697">
        <v>0</v>
      </c>
      <c r="AP76" s="632"/>
      <c r="AQ76" s="695">
        <v>0</v>
      </c>
      <c r="AR76" s="696">
        <v>0</v>
      </c>
      <c r="AS76" s="696">
        <v>0</v>
      </c>
      <c r="AT76" s="696">
        <v>0</v>
      </c>
      <c r="AU76" s="696">
        <v>0</v>
      </c>
      <c r="AV76" s="696">
        <v>0</v>
      </c>
      <c r="AW76" s="696">
        <v>0</v>
      </c>
      <c r="AX76" s="696">
        <v>0</v>
      </c>
      <c r="AY76" s="696">
        <v>0</v>
      </c>
      <c r="AZ76" s="696">
        <v>0</v>
      </c>
      <c r="BA76" s="696">
        <v>0</v>
      </c>
      <c r="BB76" s="696">
        <v>0</v>
      </c>
      <c r="BC76" s="696">
        <v>0</v>
      </c>
      <c r="BD76" s="696">
        <v>0</v>
      </c>
      <c r="BE76" s="696">
        <v>0</v>
      </c>
      <c r="BF76" s="696">
        <v>0</v>
      </c>
      <c r="BG76" s="696">
        <v>0</v>
      </c>
      <c r="BH76" s="696">
        <v>0</v>
      </c>
      <c r="BI76" s="696">
        <v>0</v>
      </c>
      <c r="BJ76" s="696">
        <v>0</v>
      </c>
      <c r="BK76" s="696">
        <v>0</v>
      </c>
      <c r="BL76" s="696">
        <v>0</v>
      </c>
      <c r="BM76" s="696">
        <v>0</v>
      </c>
      <c r="BN76" s="696">
        <v>0</v>
      </c>
      <c r="BO76" s="696">
        <v>0</v>
      </c>
      <c r="BP76" s="696">
        <v>0</v>
      </c>
      <c r="BQ76" s="696">
        <v>0</v>
      </c>
      <c r="BR76" s="696">
        <v>0</v>
      </c>
      <c r="BS76" s="696">
        <v>0</v>
      </c>
      <c r="BT76" s="697">
        <v>0</v>
      </c>
    </row>
    <row r="77" spans="2:73">
      <c r="B77" s="691" t="s">
        <v>740</v>
      </c>
      <c r="C77" s="691" t="s">
        <v>734</v>
      </c>
      <c r="D77" s="691" t="s">
        <v>42</v>
      </c>
      <c r="E77" s="691" t="s">
        <v>731</v>
      </c>
      <c r="F77" s="691" t="s">
        <v>29</v>
      </c>
      <c r="G77" s="691" t="s">
        <v>736</v>
      </c>
      <c r="H77" s="691">
        <v>2006</v>
      </c>
      <c r="I77" s="643" t="s">
        <v>582</v>
      </c>
      <c r="J77" s="643" t="s">
        <v>590</v>
      </c>
      <c r="K77" s="632"/>
      <c r="L77" s="695">
        <v>0</v>
      </c>
      <c r="M77" s="696">
        <v>0</v>
      </c>
      <c r="N77" s="696">
        <v>0</v>
      </c>
      <c r="O77" s="696">
        <v>276.07769999999999</v>
      </c>
      <c r="P77" s="696">
        <v>0</v>
      </c>
      <c r="Q77" s="696">
        <v>0</v>
      </c>
      <c r="R77" s="696">
        <v>0</v>
      </c>
      <c r="S77" s="696">
        <v>0</v>
      </c>
      <c r="T77" s="696">
        <v>0</v>
      </c>
      <c r="U77" s="696">
        <v>0</v>
      </c>
      <c r="V77" s="696">
        <v>0</v>
      </c>
      <c r="W77" s="696">
        <v>0</v>
      </c>
      <c r="X77" s="696">
        <v>0</v>
      </c>
      <c r="Y77" s="696">
        <v>0</v>
      </c>
      <c r="Z77" s="696">
        <v>0</v>
      </c>
      <c r="AA77" s="696">
        <v>0</v>
      </c>
      <c r="AB77" s="696">
        <v>0</v>
      </c>
      <c r="AC77" s="696">
        <v>0</v>
      </c>
      <c r="AD77" s="696">
        <v>0</v>
      </c>
      <c r="AE77" s="696">
        <v>0</v>
      </c>
      <c r="AF77" s="696">
        <v>0</v>
      </c>
      <c r="AG77" s="696">
        <v>0</v>
      </c>
      <c r="AH77" s="696">
        <v>0</v>
      </c>
      <c r="AI77" s="696">
        <v>0</v>
      </c>
      <c r="AJ77" s="696">
        <v>0</v>
      </c>
      <c r="AK77" s="696">
        <v>0</v>
      </c>
      <c r="AL77" s="696">
        <v>0</v>
      </c>
      <c r="AM77" s="696">
        <v>0</v>
      </c>
      <c r="AN77" s="696">
        <v>0</v>
      </c>
      <c r="AO77" s="697">
        <v>0</v>
      </c>
      <c r="AP77" s="632"/>
      <c r="AQ77" s="695">
        <v>0</v>
      </c>
      <c r="AR77" s="696">
        <v>0</v>
      </c>
      <c r="AS77" s="696">
        <v>0</v>
      </c>
      <c r="AT77" s="696">
        <v>0</v>
      </c>
      <c r="AU77" s="696">
        <v>0</v>
      </c>
      <c r="AV77" s="696">
        <v>0</v>
      </c>
      <c r="AW77" s="696">
        <v>0</v>
      </c>
      <c r="AX77" s="696">
        <v>0</v>
      </c>
      <c r="AY77" s="696">
        <v>0</v>
      </c>
      <c r="AZ77" s="696">
        <v>0</v>
      </c>
      <c r="BA77" s="696">
        <v>0</v>
      </c>
      <c r="BB77" s="696">
        <v>0</v>
      </c>
      <c r="BC77" s="696">
        <v>0</v>
      </c>
      <c r="BD77" s="696">
        <v>0</v>
      </c>
      <c r="BE77" s="696">
        <v>0</v>
      </c>
      <c r="BF77" s="696">
        <v>0</v>
      </c>
      <c r="BG77" s="696">
        <v>0</v>
      </c>
      <c r="BH77" s="696">
        <v>0</v>
      </c>
      <c r="BI77" s="696">
        <v>0</v>
      </c>
      <c r="BJ77" s="696">
        <v>0</v>
      </c>
      <c r="BK77" s="696">
        <v>0</v>
      </c>
      <c r="BL77" s="696">
        <v>0</v>
      </c>
      <c r="BM77" s="696">
        <v>0</v>
      </c>
      <c r="BN77" s="696">
        <v>0</v>
      </c>
      <c r="BO77" s="696">
        <v>0</v>
      </c>
      <c r="BP77" s="696">
        <v>0</v>
      </c>
      <c r="BQ77" s="696">
        <v>0</v>
      </c>
      <c r="BR77" s="696">
        <v>0</v>
      </c>
      <c r="BS77" s="696">
        <v>0</v>
      </c>
      <c r="BT77" s="697">
        <v>0</v>
      </c>
    </row>
    <row r="78" spans="2:73">
      <c r="B78" s="691" t="s">
        <v>740</v>
      </c>
      <c r="C78" s="691" t="s">
        <v>734</v>
      </c>
      <c r="D78" s="691" t="s">
        <v>42</v>
      </c>
      <c r="E78" s="691" t="s">
        <v>731</v>
      </c>
      <c r="F78" s="691" t="s">
        <v>29</v>
      </c>
      <c r="G78" s="691" t="s">
        <v>736</v>
      </c>
      <c r="H78" s="691">
        <v>2007</v>
      </c>
      <c r="I78" s="643" t="s">
        <v>582</v>
      </c>
      <c r="J78" s="643" t="s">
        <v>590</v>
      </c>
      <c r="K78" s="632"/>
      <c r="L78" s="695">
        <v>0</v>
      </c>
      <c r="M78" s="696">
        <v>0</v>
      </c>
      <c r="N78" s="696">
        <v>0</v>
      </c>
      <c r="O78" s="696">
        <v>489.15809999999999</v>
      </c>
      <c r="P78" s="696">
        <v>0</v>
      </c>
      <c r="Q78" s="696">
        <v>0</v>
      </c>
      <c r="R78" s="696">
        <v>0</v>
      </c>
      <c r="S78" s="696">
        <v>0</v>
      </c>
      <c r="T78" s="696">
        <v>0</v>
      </c>
      <c r="U78" s="696">
        <v>0</v>
      </c>
      <c r="V78" s="696">
        <v>0</v>
      </c>
      <c r="W78" s="696">
        <v>0</v>
      </c>
      <c r="X78" s="696">
        <v>0</v>
      </c>
      <c r="Y78" s="696">
        <v>0</v>
      </c>
      <c r="Z78" s="696">
        <v>0</v>
      </c>
      <c r="AA78" s="696">
        <v>0</v>
      </c>
      <c r="AB78" s="696">
        <v>0</v>
      </c>
      <c r="AC78" s="696">
        <v>0</v>
      </c>
      <c r="AD78" s="696">
        <v>0</v>
      </c>
      <c r="AE78" s="696">
        <v>0</v>
      </c>
      <c r="AF78" s="696">
        <v>0</v>
      </c>
      <c r="AG78" s="696">
        <v>0</v>
      </c>
      <c r="AH78" s="696">
        <v>0</v>
      </c>
      <c r="AI78" s="696">
        <v>0</v>
      </c>
      <c r="AJ78" s="696">
        <v>0</v>
      </c>
      <c r="AK78" s="696">
        <v>0</v>
      </c>
      <c r="AL78" s="696">
        <v>0</v>
      </c>
      <c r="AM78" s="696">
        <v>0</v>
      </c>
      <c r="AN78" s="696">
        <v>0</v>
      </c>
      <c r="AO78" s="697">
        <v>0</v>
      </c>
      <c r="AP78" s="632"/>
      <c r="AQ78" s="695">
        <v>0</v>
      </c>
      <c r="AR78" s="696">
        <v>0</v>
      </c>
      <c r="AS78" s="696">
        <v>0</v>
      </c>
      <c r="AT78" s="696">
        <v>0</v>
      </c>
      <c r="AU78" s="696">
        <v>0</v>
      </c>
      <c r="AV78" s="696">
        <v>0</v>
      </c>
      <c r="AW78" s="696">
        <v>0</v>
      </c>
      <c r="AX78" s="696">
        <v>0</v>
      </c>
      <c r="AY78" s="696">
        <v>0</v>
      </c>
      <c r="AZ78" s="696">
        <v>0</v>
      </c>
      <c r="BA78" s="696">
        <v>0</v>
      </c>
      <c r="BB78" s="696">
        <v>0</v>
      </c>
      <c r="BC78" s="696">
        <v>0</v>
      </c>
      <c r="BD78" s="696">
        <v>0</v>
      </c>
      <c r="BE78" s="696">
        <v>0</v>
      </c>
      <c r="BF78" s="696">
        <v>0</v>
      </c>
      <c r="BG78" s="696">
        <v>0</v>
      </c>
      <c r="BH78" s="696">
        <v>0</v>
      </c>
      <c r="BI78" s="696">
        <v>0</v>
      </c>
      <c r="BJ78" s="696">
        <v>0</v>
      </c>
      <c r="BK78" s="696">
        <v>0</v>
      </c>
      <c r="BL78" s="696">
        <v>0</v>
      </c>
      <c r="BM78" s="696">
        <v>0</v>
      </c>
      <c r="BN78" s="696">
        <v>0</v>
      </c>
      <c r="BO78" s="696">
        <v>0</v>
      </c>
      <c r="BP78" s="696">
        <v>0</v>
      </c>
      <c r="BQ78" s="696">
        <v>0</v>
      </c>
      <c r="BR78" s="696">
        <v>0</v>
      </c>
      <c r="BS78" s="696">
        <v>0</v>
      </c>
      <c r="BT78" s="697">
        <v>0</v>
      </c>
    </row>
    <row r="79" spans="2:73" ht="15.5">
      <c r="B79" s="691" t="s">
        <v>740</v>
      </c>
      <c r="C79" s="691" t="s">
        <v>734</v>
      </c>
      <c r="D79" s="691" t="s">
        <v>42</v>
      </c>
      <c r="E79" s="691" t="s">
        <v>731</v>
      </c>
      <c r="F79" s="691" t="s">
        <v>29</v>
      </c>
      <c r="G79" s="691" t="s">
        <v>736</v>
      </c>
      <c r="H79" s="691">
        <v>2008</v>
      </c>
      <c r="I79" s="643" t="s">
        <v>582</v>
      </c>
      <c r="J79" s="643" t="s">
        <v>590</v>
      </c>
      <c r="K79" s="632"/>
      <c r="L79" s="695">
        <v>0</v>
      </c>
      <c r="M79" s="696">
        <v>0</v>
      </c>
      <c r="N79" s="696">
        <v>0</v>
      </c>
      <c r="O79" s="696">
        <v>1259.4110000000001</v>
      </c>
      <c r="P79" s="696">
        <v>0</v>
      </c>
      <c r="Q79" s="696">
        <v>0</v>
      </c>
      <c r="R79" s="696">
        <v>0</v>
      </c>
      <c r="S79" s="696">
        <v>0</v>
      </c>
      <c r="T79" s="696">
        <v>0</v>
      </c>
      <c r="U79" s="696">
        <v>0</v>
      </c>
      <c r="V79" s="696">
        <v>0</v>
      </c>
      <c r="W79" s="696">
        <v>0</v>
      </c>
      <c r="X79" s="696">
        <v>0</v>
      </c>
      <c r="Y79" s="696">
        <v>0</v>
      </c>
      <c r="Z79" s="696">
        <v>0</v>
      </c>
      <c r="AA79" s="696">
        <v>0</v>
      </c>
      <c r="AB79" s="696">
        <v>0</v>
      </c>
      <c r="AC79" s="696">
        <v>0</v>
      </c>
      <c r="AD79" s="696">
        <v>0</v>
      </c>
      <c r="AE79" s="696">
        <v>0</v>
      </c>
      <c r="AF79" s="696">
        <v>0</v>
      </c>
      <c r="AG79" s="696">
        <v>0</v>
      </c>
      <c r="AH79" s="696">
        <v>0</v>
      </c>
      <c r="AI79" s="696">
        <v>0</v>
      </c>
      <c r="AJ79" s="696">
        <v>0</v>
      </c>
      <c r="AK79" s="696">
        <v>0</v>
      </c>
      <c r="AL79" s="696">
        <v>0</v>
      </c>
      <c r="AM79" s="696">
        <v>0</v>
      </c>
      <c r="AN79" s="696">
        <v>0</v>
      </c>
      <c r="AO79" s="697">
        <v>0</v>
      </c>
      <c r="AP79" s="632"/>
      <c r="AQ79" s="695">
        <v>0</v>
      </c>
      <c r="AR79" s="696">
        <v>0</v>
      </c>
      <c r="AS79" s="696">
        <v>0</v>
      </c>
      <c r="AT79" s="696">
        <v>0</v>
      </c>
      <c r="AU79" s="696">
        <v>0</v>
      </c>
      <c r="AV79" s="696">
        <v>0</v>
      </c>
      <c r="AW79" s="696">
        <v>0</v>
      </c>
      <c r="AX79" s="696">
        <v>0</v>
      </c>
      <c r="AY79" s="696">
        <v>0</v>
      </c>
      <c r="AZ79" s="696">
        <v>0</v>
      </c>
      <c r="BA79" s="696">
        <v>0</v>
      </c>
      <c r="BB79" s="696">
        <v>0</v>
      </c>
      <c r="BC79" s="696">
        <v>0</v>
      </c>
      <c r="BD79" s="696">
        <v>0</v>
      </c>
      <c r="BE79" s="696">
        <v>0</v>
      </c>
      <c r="BF79" s="696">
        <v>0</v>
      </c>
      <c r="BG79" s="696">
        <v>0</v>
      </c>
      <c r="BH79" s="696">
        <v>0</v>
      </c>
      <c r="BI79" s="696">
        <v>0</v>
      </c>
      <c r="BJ79" s="696">
        <v>0</v>
      </c>
      <c r="BK79" s="696">
        <v>0</v>
      </c>
      <c r="BL79" s="696">
        <v>0</v>
      </c>
      <c r="BM79" s="696">
        <v>0</v>
      </c>
      <c r="BN79" s="696">
        <v>0</v>
      </c>
      <c r="BO79" s="696">
        <v>0</v>
      </c>
      <c r="BP79" s="696">
        <v>0</v>
      </c>
      <c r="BQ79" s="696">
        <v>0</v>
      </c>
      <c r="BR79" s="696">
        <v>0</v>
      </c>
      <c r="BS79" s="696">
        <v>0</v>
      </c>
      <c r="BT79" s="697">
        <v>0</v>
      </c>
      <c r="BU79" s="163"/>
    </row>
    <row r="80" spans="2:73" ht="15.5">
      <c r="B80" s="691" t="s">
        <v>740</v>
      </c>
      <c r="C80" s="691" t="s">
        <v>734</v>
      </c>
      <c r="D80" s="691" t="s">
        <v>42</v>
      </c>
      <c r="E80" s="691" t="s">
        <v>731</v>
      </c>
      <c r="F80" s="691" t="s">
        <v>29</v>
      </c>
      <c r="G80" s="691" t="s">
        <v>736</v>
      </c>
      <c r="H80" s="691">
        <v>2009</v>
      </c>
      <c r="I80" s="643" t="s">
        <v>582</v>
      </c>
      <c r="J80" s="643" t="s">
        <v>590</v>
      </c>
      <c r="K80" s="632"/>
      <c r="L80" s="695">
        <v>0</v>
      </c>
      <c r="M80" s="696">
        <v>0</v>
      </c>
      <c r="N80" s="696">
        <v>0</v>
      </c>
      <c r="O80" s="696">
        <v>1759.3040000000001</v>
      </c>
      <c r="P80" s="696">
        <v>0</v>
      </c>
      <c r="Q80" s="696">
        <v>0</v>
      </c>
      <c r="R80" s="696">
        <v>0</v>
      </c>
      <c r="S80" s="696">
        <v>0</v>
      </c>
      <c r="T80" s="696">
        <v>0</v>
      </c>
      <c r="U80" s="696">
        <v>0</v>
      </c>
      <c r="V80" s="696">
        <v>0</v>
      </c>
      <c r="W80" s="696">
        <v>0</v>
      </c>
      <c r="X80" s="696">
        <v>0</v>
      </c>
      <c r="Y80" s="696">
        <v>0</v>
      </c>
      <c r="Z80" s="696">
        <v>0</v>
      </c>
      <c r="AA80" s="696">
        <v>0</v>
      </c>
      <c r="AB80" s="696">
        <v>0</v>
      </c>
      <c r="AC80" s="696">
        <v>0</v>
      </c>
      <c r="AD80" s="696">
        <v>0</v>
      </c>
      <c r="AE80" s="696">
        <v>0</v>
      </c>
      <c r="AF80" s="696">
        <v>0</v>
      </c>
      <c r="AG80" s="696">
        <v>0</v>
      </c>
      <c r="AH80" s="696">
        <v>0</v>
      </c>
      <c r="AI80" s="696">
        <v>0</v>
      </c>
      <c r="AJ80" s="696">
        <v>0</v>
      </c>
      <c r="AK80" s="696">
        <v>0</v>
      </c>
      <c r="AL80" s="696">
        <v>0</v>
      </c>
      <c r="AM80" s="696">
        <v>0</v>
      </c>
      <c r="AN80" s="696">
        <v>0</v>
      </c>
      <c r="AO80" s="697">
        <v>0</v>
      </c>
      <c r="AP80" s="632"/>
      <c r="AQ80" s="695">
        <v>0</v>
      </c>
      <c r="AR80" s="696">
        <v>0</v>
      </c>
      <c r="AS80" s="696">
        <v>0</v>
      </c>
      <c r="AT80" s="696">
        <v>0</v>
      </c>
      <c r="AU80" s="696">
        <v>0</v>
      </c>
      <c r="AV80" s="696">
        <v>0</v>
      </c>
      <c r="AW80" s="696">
        <v>0</v>
      </c>
      <c r="AX80" s="696">
        <v>0</v>
      </c>
      <c r="AY80" s="696">
        <v>0</v>
      </c>
      <c r="AZ80" s="696">
        <v>0</v>
      </c>
      <c r="BA80" s="696">
        <v>0</v>
      </c>
      <c r="BB80" s="696">
        <v>0</v>
      </c>
      <c r="BC80" s="696">
        <v>0</v>
      </c>
      <c r="BD80" s="696">
        <v>0</v>
      </c>
      <c r="BE80" s="696">
        <v>0</v>
      </c>
      <c r="BF80" s="696">
        <v>0</v>
      </c>
      <c r="BG80" s="696">
        <v>0</v>
      </c>
      <c r="BH80" s="696">
        <v>0</v>
      </c>
      <c r="BI80" s="696">
        <v>0</v>
      </c>
      <c r="BJ80" s="696">
        <v>0</v>
      </c>
      <c r="BK80" s="696">
        <v>0</v>
      </c>
      <c r="BL80" s="696">
        <v>0</v>
      </c>
      <c r="BM80" s="696">
        <v>0</v>
      </c>
      <c r="BN80" s="696">
        <v>0</v>
      </c>
      <c r="BO80" s="696">
        <v>0</v>
      </c>
      <c r="BP80" s="696">
        <v>0</v>
      </c>
      <c r="BQ80" s="696">
        <v>0</v>
      </c>
      <c r="BR80" s="696">
        <v>0</v>
      </c>
      <c r="BS80" s="696">
        <v>0</v>
      </c>
      <c r="BT80" s="697">
        <v>0</v>
      </c>
      <c r="BU80" s="163"/>
    </row>
    <row r="81" spans="2:73">
      <c r="B81" s="691" t="s">
        <v>740</v>
      </c>
      <c r="C81" s="691" t="s">
        <v>734</v>
      </c>
      <c r="D81" s="691" t="s">
        <v>42</v>
      </c>
      <c r="E81" s="691" t="s">
        <v>731</v>
      </c>
      <c r="F81" s="691" t="s">
        <v>29</v>
      </c>
      <c r="G81" s="691" t="s">
        <v>736</v>
      </c>
      <c r="H81" s="691">
        <v>2010</v>
      </c>
      <c r="I81" s="643" t="s">
        <v>582</v>
      </c>
      <c r="J81" s="643" t="s">
        <v>590</v>
      </c>
      <c r="K81" s="632"/>
      <c r="L81" s="695">
        <v>0</v>
      </c>
      <c r="M81" s="696">
        <v>0</v>
      </c>
      <c r="N81" s="696">
        <v>0</v>
      </c>
      <c r="O81" s="696">
        <v>1563.8810000000001</v>
      </c>
      <c r="P81" s="696">
        <v>0</v>
      </c>
      <c r="Q81" s="696">
        <v>0</v>
      </c>
      <c r="R81" s="696">
        <v>0</v>
      </c>
      <c r="S81" s="696">
        <v>0</v>
      </c>
      <c r="T81" s="696">
        <v>0</v>
      </c>
      <c r="U81" s="696">
        <v>0</v>
      </c>
      <c r="V81" s="696">
        <v>0</v>
      </c>
      <c r="W81" s="696">
        <v>0</v>
      </c>
      <c r="X81" s="696">
        <v>0</v>
      </c>
      <c r="Y81" s="696">
        <v>0</v>
      </c>
      <c r="Z81" s="696">
        <v>0</v>
      </c>
      <c r="AA81" s="696">
        <v>0</v>
      </c>
      <c r="AB81" s="696">
        <v>0</v>
      </c>
      <c r="AC81" s="696">
        <v>0</v>
      </c>
      <c r="AD81" s="696">
        <v>0</v>
      </c>
      <c r="AE81" s="696">
        <v>0</v>
      </c>
      <c r="AF81" s="696">
        <v>0</v>
      </c>
      <c r="AG81" s="696">
        <v>0</v>
      </c>
      <c r="AH81" s="696">
        <v>0</v>
      </c>
      <c r="AI81" s="696">
        <v>0</v>
      </c>
      <c r="AJ81" s="696">
        <v>0</v>
      </c>
      <c r="AK81" s="696">
        <v>0</v>
      </c>
      <c r="AL81" s="696">
        <v>0</v>
      </c>
      <c r="AM81" s="696">
        <v>0</v>
      </c>
      <c r="AN81" s="696">
        <v>0</v>
      </c>
      <c r="AO81" s="697">
        <v>0</v>
      </c>
      <c r="AP81" s="632"/>
      <c r="AQ81" s="695">
        <v>0</v>
      </c>
      <c r="AR81" s="696">
        <v>0</v>
      </c>
      <c r="AS81" s="696">
        <v>0</v>
      </c>
      <c r="AT81" s="696">
        <v>0</v>
      </c>
      <c r="AU81" s="696">
        <v>0</v>
      </c>
      <c r="AV81" s="696">
        <v>0</v>
      </c>
      <c r="AW81" s="696">
        <v>0</v>
      </c>
      <c r="AX81" s="696">
        <v>0</v>
      </c>
      <c r="AY81" s="696">
        <v>0</v>
      </c>
      <c r="AZ81" s="696">
        <v>0</v>
      </c>
      <c r="BA81" s="696">
        <v>0</v>
      </c>
      <c r="BB81" s="696">
        <v>0</v>
      </c>
      <c r="BC81" s="696">
        <v>0</v>
      </c>
      <c r="BD81" s="696">
        <v>0</v>
      </c>
      <c r="BE81" s="696">
        <v>0</v>
      </c>
      <c r="BF81" s="696">
        <v>0</v>
      </c>
      <c r="BG81" s="696">
        <v>0</v>
      </c>
      <c r="BH81" s="696">
        <v>0</v>
      </c>
      <c r="BI81" s="696">
        <v>0</v>
      </c>
      <c r="BJ81" s="696">
        <v>0</v>
      </c>
      <c r="BK81" s="696">
        <v>0</v>
      </c>
      <c r="BL81" s="696">
        <v>0</v>
      </c>
      <c r="BM81" s="696">
        <v>0</v>
      </c>
      <c r="BN81" s="696">
        <v>0</v>
      </c>
      <c r="BO81" s="696">
        <v>0</v>
      </c>
      <c r="BP81" s="696">
        <v>0</v>
      </c>
      <c r="BQ81" s="696">
        <v>0</v>
      </c>
      <c r="BR81" s="696">
        <v>0</v>
      </c>
      <c r="BS81" s="696">
        <v>0</v>
      </c>
      <c r="BT81" s="697">
        <v>0</v>
      </c>
    </row>
    <row r="82" spans="2:73" ht="15.5">
      <c r="B82" s="691" t="s">
        <v>740</v>
      </c>
      <c r="C82" s="691" t="s">
        <v>734</v>
      </c>
      <c r="D82" s="691" t="s">
        <v>42</v>
      </c>
      <c r="E82" s="691" t="s">
        <v>731</v>
      </c>
      <c r="F82" s="691" t="s">
        <v>29</v>
      </c>
      <c r="G82" s="691" t="s">
        <v>736</v>
      </c>
      <c r="H82" s="691">
        <v>2011</v>
      </c>
      <c r="I82" s="643" t="s">
        <v>582</v>
      </c>
      <c r="J82" s="643" t="s">
        <v>590</v>
      </c>
      <c r="K82" s="632"/>
      <c r="L82" s="695">
        <v>0</v>
      </c>
      <c r="M82" s="696">
        <v>0</v>
      </c>
      <c r="N82" s="696">
        <v>0</v>
      </c>
      <c r="O82" s="696">
        <v>3247.0509999999999</v>
      </c>
      <c r="P82" s="696">
        <v>0</v>
      </c>
      <c r="Q82" s="696">
        <v>0</v>
      </c>
      <c r="R82" s="696">
        <v>0</v>
      </c>
      <c r="S82" s="696">
        <v>0</v>
      </c>
      <c r="T82" s="696">
        <v>0</v>
      </c>
      <c r="U82" s="696">
        <v>0</v>
      </c>
      <c r="V82" s="696">
        <v>0</v>
      </c>
      <c r="W82" s="696">
        <v>0</v>
      </c>
      <c r="X82" s="696">
        <v>0</v>
      </c>
      <c r="Y82" s="696">
        <v>0</v>
      </c>
      <c r="Z82" s="696">
        <v>0</v>
      </c>
      <c r="AA82" s="696">
        <v>0</v>
      </c>
      <c r="AB82" s="696">
        <v>0</v>
      </c>
      <c r="AC82" s="696">
        <v>0</v>
      </c>
      <c r="AD82" s="696">
        <v>0</v>
      </c>
      <c r="AE82" s="696">
        <v>0</v>
      </c>
      <c r="AF82" s="696">
        <v>0</v>
      </c>
      <c r="AG82" s="696">
        <v>0</v>
      </c>
      <c r="AH82" s="696">
        <v>0</v>
      </c>
      <c r="AI82" s="696">
        <v>0</v>
      </c>
      <c r="AJ82" s="696">
        <v>0</v>
      </c>
      <c r="AK82" s="696">
        <v>0</v>
      </c>
      <c r="AL82" s="696">
        <v>0</v>
      </c>
      <c r="AM82" s="696">
        <v>0</v>
      </c>
      <c r="AN82" s="696">
        <v>0</v>
      </c>
      <c r="AO82" s="697">
        <v>0</v>
      </c>
      <c r="AP82" s="632"/>
      <c r="AQ82" s="695">
        <v>0</v>
      </c>
      <c r="AR82" s="696">
        <v>0</v>
      </c>
      <c r="AS82" s="696">
        <v>0</v>
      </c>
      <c r="AT82" s="696">
        <v>0</v>
      </c>
      <c r="AU82" s="696">
        <v>0</v>
      </c>
      <c r="AV82" s="696">
        <v>0</v>
      </c>
      <c r="AW82" s="696">
        <v>0</v>
      </c>
      <c r="AX82" s="696">
        <v>0</v>
      </c>
      <c r="AY82" s="696">
        <v>0</v>
      </c>
      <c r="AZ82" s="696">
        <v>0</v>
      </c>
      <c r="BA82" s="696">
        <v>0</v>
      </c>
      <c r="BB82" s="696">
        <v>0</v>
      </c>
      <c r="BC82" s="696">
        <v>0</v>
      </c>
      <c r="BD82" s="696">
        <v>0</v>
      </c>
      <c r="BE82" s="696">
        <v>0</v>
      </c>
      <c r="BF82" s="696">
        <v>0</v>
      </c>
      <c r="BG82" s="696">
        <v>0</v>
      </c>
      <c r="BH82" s="696">
        <v>0</v>
      </c>
      <c r="BI82" s="696">
        <v>0</v>
      </c>
      <c r="BJ82" s="696">
        <v>0</v>
      </c>
      <c r="BK82" s="696">
        <v>0</v>
      </c>
      <c r="BL82" s="696">
        <v>0</v>
      </c>
      <c r="BM82" s="696">
        <v>0</v>
      </c>
      <c r="BN82" s="696">
        <v>0</v>
      </c>
      <c r="BO82" s="696">
        <v>0</v>
      </c>
      <c r="BP82" s="696">
        <v>0</v>
      </c>
      <c r="BQ82" s="696">
        <v>0</v>
      </c>
      <c r="BR82" s="696">
        <v>0</v>
      </c>
      <c r="BS82" s="696">
        <v>0</v>
      </c>
      <c r="BT82" s="697">
        <v>0</v>
      </c>
      <c r="BU82" s="163"/>
    </row>
    <row r="83" spans="2:73" ht="15.5">
      <c r="B83" s="691" t="s">
        <v>740</v>
      </c>
      <c r="C83" s="691" t="s">
        <v>734</v>
      </c>
      <c r="D83" s="691" t="s">
        <v>42</v>
      </c>
      <c r="E83" s="691" t="s">
        <v>731</v>
      </c>
      <c r="F83" s="691" t="s">
        <v>29</v>
      </c>
      <c r="G83" s="691" t="s">
        <v>736</v>
      </c>
      <c r="H83" s="691">
        <v>2012</v>
      </c>
      <c r="I83" s="643" t="s">
        <v>582</v>
      </c>
      <c r="J83" s="643" t="s">
        <v>590</v>
      </c>
      <c r="K83" s="632"/>
      <c r="L83" s="695">
        <v>0</v>
      </c>
      <c r="M83" s="696">
        <v>0</v>
      </c>
      <c r="N83" s="696">
        <v>0</v>
      </c>
      <c r="O83" s="696">
        <v>2049.2260000000001</v>
      </c>
      <c r="P83" s="696">
        <v>0</v>
      </c>
      <c r="Q83" s="696">
        <v>0</v>
      </c>
      <c r="R83" s="696">
        <v>0</v>
      </c>
      <c r="S83" s="696">
        <v>0</v>
      </c>
      <c r="T83" s="696">
        <v>0</v>
      </c>
      <c r="U83" s="696">
        <v>0</v>
      </c>
      <c r="V83" s="696">
        <v>0</v>
      </c>
      <c r="W83" s="696">
        <v>0</v>
      </c>
      <c r="X83" s="696">
        <v>0</v>
      </c>
      <c r="Y83" s="696">
        <v>0</v>
      </c>
      <c r="Z83" s="696">
        <v>0</v>
      </c>
      <c r="AA83" s="696">
        <v>0</v>
      </c>
      <c r="AB83" s="696">
        <v>0</v>
      </c>
      <c r="AC83" s="696">
        <v>0</v>
      </c>
      <c r="AD83" s="696">
        <v>0</v>
      </c>
      <c r="AE83" s="696">
        <v>0</v>
      </c>
      <c r="AF83" s="696">
        <v>0</v>
      </c>
      <c r="AG83" s="696">
        <v>0</v>
      </c>
      <c r="AH83" s="696">
        <v>0</v>
      </c>
      <c r="AI83" s="696">
        <v>0</v>
      </c>
      <c r="AJ83" s="696">
        <v>0</v>
      </c>
      <c r="AK83" s="696">
        <v>0</v>
      </c>
      <c r="AL83" s="696">
        <v>0</v>
      </c>
      <c r="AM83" s="696">
        <v>0</v>
      </c>
      <c r="AN83" s="696">
        <v>0</v>
      </c>
      <c r="AO83" s="697">
        <v>0</v>
      </c>
      <c r="AP83" s="632"/>
      <c r="AQ83" s="695">
        <v>0</v>
      </c>
      <c r="AR83" s="696">
        <v>0</v>
      </c>
      <c r="AS83" s="696">
        <v>0</v>
      </c>
      <c r="AT83" s="696">
        <v>0</v>
      </c>
      <c r="AU83" s="696">
        <v>0</v>
      </c>
      <c r="AV83" s="696">
        <v>0</v>
      </c>
      <c r="AW83" s="696">
        <v>0</v>
      </c>
      <c r="AX83" s="696">
        <v>0</v>
      </c>
      <c r="AY83" s="696">
        <v>0</v>
      </c>
      <c r="AZ83" s="696">
        <v>0</v>
      </c>
      <c r="BA83" s="696">
        <v>0</v>
      </c>
      <c r="BB83" s="696">
        <v>0</v>
      </c>
      <c r="BC83" s="696">
        <v>0</v>
      </c>
      <c r="BD83" s="696">
        <v>0</v>
      </c>
      <c r="BE83" s="696">
        <v>0</v>
      </c>
      <c r="BF83" s="696">
        <v>0</v>
      </c>
      <c r="BG83" s="696">
        <v>0</v>
      </c>
      <c r="BH83" s="696">
        <v>0</v>
      </c>
      <c r="BI83" s="696">
        <v>0</v>
      </c>
      <c r="BJ83" s="696">
        <v>0</v>
      </c>
      <c r="BK83" s="696">
        <v>0</v>
      </c>
      <c r="BL83" s="696">
        <v>0</v>
      </c>
      <c r="BM83" s="696">
        <v>0</v>
      </c>
      <c r="BN83" s="696">
        <v>0</v>
      </c>
      <c r="BO83" s="696">
        <v>0</v>
      </c>
      <c r="BP83" s="696">
        <v>0</v>
      </c>
      <c r="BQ83" s="696">
        <v>0</v>
      </c>
      <c r="BR83" s="696">
        <v>0</v>
      </c>
      <c r="BS83" s="696">
        <v>0</v>
      </c>
      <c r="BT83" s="697">
        <v>0</v>
      </c>
      <c r="BU83" s="163"/>
    </row>
    <row r="84" spans="2:73" ht="15.5">
      <c r="B84" s="691" t="s">
        <v>740</v>
      </c>
      <c r="C84" s="691" t="s">
        <v>734</v>
      </c>
      <c r="D84" s="691" t="s">
        <v>42</v>
      </c>
      <c r="E84" s="691" t="s">
        <v>731</v>
      </c>
      <c r="F84" s="691" t="s">
        <v>29</v>
      </c>
      <c r="G84" s="691" t="s">
        <v>736</v>
      </c>
      <c r="H84" s="691">
        <v>2013</v>
      </c>
      <c r="I84" s="643" t="s">
        <v>582</v>
      </c>
      <c r="J84" s="643" t="s">
        <v>590</v>
      </c>
      <c r="K84" s="632"/>
      <c r="L84" s="695">
        <v>0</v>
      </c>
      <c r="M84" s="696">
        <v>0</v>
      </c>
      <c r="N84" s="696">
        <v>0</v>
      </c>
      <c r="O84" s="696">
        <v>2878.58</v>
      </c>
      <c r="P84" s="696">
        <v>0</v>
      </c>
      <c r="Q84" s="696">
        <v>0</v>
      </c>
      <c r="R84" s="696">
        <v>0</v>
      </c>
      <c r="S84" s="696">
        <v>0</v>
      </c>
      <c r="T84" s="696">
        <v>0</v>
      </c>
      <c r="U84" s="696">
        <v>0</v>
      </c>
      <c r="V84" s="696">
        <v>0</v>
      </c>
      <c r="W84" s="696">
        <v>0</v>
      </c>
      <c r="X84" s="696">
        <v>0</v>
      </c>
      <c r="Y84" s="696">
        <v>0</v>
      </c>
      <c r="Z84" s="696">
        <v>0</v>
      </c>
      <c r="AA84" s="696">
        <v>0</v>
      </c>
      <c r="AB84" s="696">
        <v>0</v>
      </c>
      <c r="AC84" s="696">
        <v>0</v>
      </c>
      <c r="AD84" s="696">
        <v>0</v>
      </c>
      <c r="AE84" s="696">
        <v>0</v>
      </c>
      <c r="AF84" s="696">
        <v>0</v>
      </c>
      <c r="AG84" s="696">
        <v>0</v>
      </c>
      <c r="AH84" s="696">
        <v>0</v>
      </c>
      <c r="AI84" s="696">
        <v>0</v>
      </c>
      <c r="AJ84" s="696">
        <v>0</v>
      </c>
      <c r="AK84" s="696">
        <v>0</v>
      </c>
      <c r="AL84" s="696">
        <v>0</v>
      </c>
      <c r="AM84" s="696">
        <v>0</v>
      </c>
      <c r="AN84" s="696">
        <v>0</v>
      </c>
      <c r="AO84" s="697">
        <v>0</v>
      </c>
      <c r="AP84" s="632"/>
      <c r="AQ84" s="695">
        <v>0</v>
      </c>
      <c r="AR84" s="696">
        <v>0</v>
      </c>
      <c r="AS84" s="696">
        <v>0</v>
      </c>
      <c r="AT84" s="696">
        <v>0</v>
      </c>
      <c r="AU84" s="696">
        <v>0</v>
      </c>
      <c r="AV84" s="696">
        <v>0</v>
      </c>
      <c r="AW84" s="696">
        <v>0</v>
      </c>
      <c r="AX84" s="696">
        <v>0</v>
      </c>
      <c r="AY84" s="696">
        <v>0</v>
      </c>
      <c r="AZ84" s="696">
        <v>0</v>
      </c>
      <c r="BA84" s="696">
        <v>0</v>
      </c>
      <c r="BB84" s="696">
        <v>0</v>
      </c>
      <c r="BC84" s="696">
        <v>0</v>
      </c>
      <c r="BD84" s="696">
        <v>0</v>
      </c>
      <c r="BE84" s="696">
        <v>0</v>
      </c>
      <c r="BF84" s="696">
        <v>0</v>
      </c>
      <c r="BG84" s="696">
        <v>0</v>
      </c>
      <c r="BH84" s="696">
        <v>0</v>
      </c>
      <c r="BI84" s="696">
        <v>0</v>
      </c>
      <c r="BJ84" s="696">
        <v>0</v>
      </c>
      <c r="BK84" s="696">
        <v>0</v>
      </c>
      <c r="BL84" s="696">
        <v>0</v>
      </c>
      <c r="BM84" s="696">
        <v>0</v>
      </c>
      <c r="BN84" s="696">
        <v>0</v>
      </c>
      <c r="BO84" s="696">
        <v>0</v>
      </c>
      <c r="BP84" s="696">
        <v>0</v>
      </c>
      <c r="BQ84" s="696">
        <v>0</v>
      </c>
      <c r="BR84" s="696">
        <v>0</v>
      </c>
      <c r="BS84" s="696">
        <v>0</v>
      </c>
      <c r="BT84" s="697">
        <v>0</v>
      </c>
      <c r="BU84" s="163"/>
    </row>
    <row r="85" spans="2:73">
      <c r="B85" s="691" t="s">
        <v>740</v>
      </c>
      <c r="C85" s="691" t="s">
        <v>734</v>
      </c>
      <c r="D85" s="691" t="s">
        <v>42</v>
      </c>
      <c r="E85" s="691" t="s">
        <v>731</v>
      </c>
      <c r="F85" s="691" t="s">
        <v>29</v>
      </c>
      <c r="G85" s="691" t="s">
        <v>736</v>
      </c>
      <c r="H85" s="691">
        <v>2014</v>
      </c>
      <c r="I85" s="643" t="s">
        <v>582</v>
      </c>
      <c r="J85" s="643" t="s">
        <v>597</v>
      </c>
      <c r="K85" s="632"/>
      <c r="L85" s="695">
        <v>0</v>
      </c>
      <c r="M85" s="696">
        <v>0</v>
      </c>
      <c r="N85" s="696">
        <v>0</v>
      </c>
      <c r="O85" s="696">
        <v>2369.511</v>
      </c>
      <c r="P85" s="696">
        <v>0</v>
      </c>
      <c r="Q85" s="696">
        <v>0</v>
      </c>
      <c r="R85" s="696">
        <v>0</v>
      </c>
      <c r="S85" s="696">
        <v>0</v>
      </c>
      <c r="T85" s="696">
        <v>0</v>
      </c>
      <c r="U85" s="696">
        <v>0</v>
      </c>
      <c r="V85" s="696">
        <v>0</v>
      </c>
      <c r="W85" s="696">
        <v>0</v>
      </c>
      <c r="X85" s="696">
        <v>0</v>
      </c>
      <c r="Y85" s="696">
        <v>0</v>
      </c>
      <c r="Z85" s="696">
        <v>0</v>
      </c>
      <c r="AA85" s="696">
        <v>0</v>
      </c>
      <c r="AB85" s="696">
        <v>0</v>
      </c>
      <c r="AC85" s="696">
        <v>0</v>
      </c>
      <c r="AD85" s="696">
        <v>0</v>
      </c>
      <c r="AE85" s="696">
        <v>0</v>
      </c>
      <c r="AF85" s="696">
        <v>0</v>
      </c>
      <c r="AG85" s="696">
        <v>0</v>
      </c>
      <c r="AH85" s="696">
        <v>0</v>
      </c>
      <c r="AI85" s="696">
        <v>0</v>
      </c>
      <c r="AJ85" s="696">
        <v>0</v>
      </c>
      <c r="AK85" s="696">
        <v>0</v>
      </c>
      <c r="AL85" s="696">
        <v>0</v>
      </c>
      <c r="AM85" s="696">
        <v>0</v>
      </c>
      <c r="AN85" s="696">
        <v>0</v>
      </c>
      <c r="AO85" s="697">
        <v>0</v>
      </c>
      <c r="AP85" s="632"/>
      <c r="AQ85" s="695">
        <v>0</v>
      </c>
      <c r="AR85" s="696">
        <v>0</v>
      </c>
      <c r="AS85" s="696">
        <v>0</v>
      </c>
      <c r="AT85" s="696">
        <v>0</v>
      </c>
      <c r="AU85" s="696">
        <v>0</v>
      </c>
      <c r="AV85" s="696">
        <v>0</v>
      </c>
      <c r="AW85" s="696">
        <v>0</v>
      </c>
      <c r="AX85" s="696">
        <v>0</v>
      </c>
      <c r="AY85" s="696">
        <v>0</v>
      </c>
      <c r="AZ85" s="696">
        <v>0</v>
      </c>
      <c r="BA85" s="696">
        <v>0</v>
      </c>
      <c r="BB85" s="696">
        <v>0</v>
      </c>
      <c r="BC85" s="696">
        <v>0</v>
      </c>
      <c r="BD85" s="696">
        <v>0</v>
      </c>
      <c r="BE85" s="696">
        <v>0</v>
      </c>
      <c r="BF85" s="696">
        <v>0</v>
      </c>
      <c r="BG85" s="696">
        <v>0</v>
      </c>
      <c r="BH85" s="696">
        <v>0</v>
      </c>
      <c r="BI85" s="696">
        <v>0</v>
      </c>
      <c r="BJ85" s="696">
        <v>0</v>
      </c>
      <c r="BK85" s="696">
        <v>0</v>
      </c>
      <c r="BL85" s="696">
        <v>0</v>
      </c>
      <c r="BM85" s="696">
        <v>0</v>
      </c>
      <c r="BN85" s="696">
        <v>0</v>
      </c>
      <c r="BO85" s="696">
        <v>0</v>
      </c>
      <c r="BP85" s="696">
        <v>0</v>
      </c>
      <c r="BQ85" s="696">
        <v>0</v>
      </c>
      <c r="BR85" s="696">
        <v>0</v>
      </c>
      <c r="BS85" s="696">
        <v>0</v>
      </c>
      <c r="BT85" s="697">
        <v>0</v>
      </c>
    </row>
    <row r="86" spans="2:73">
      <c r="B86" s="691" t="s">
        <v>740</v>
      </c>
      <c r="C86" s="691" t="s">
        <v>739</v>
      </c>
      <c r="D86" s="691" t="s">
        <v>9</v>
      </c>
      <c r="E86" s="691" t="s">
        <v>731</v>
      </c>
      <c r="F86" s="691" t="s">
        <v>739</v>
      </c>
      <c r="G86" s="691" t="s">
        <v>736</v>
      </c>
      <c r="H86" s="691">
        <v>2014</v>
      </c>
      <c r="I86" s="643" t="s">
        <v>582</v>
      </c>
      <c r="J86" s="643" t="s">
        <v>597</v>
      </c>
      <c r="K86" s="632"/>
      <c r="L86" s="695">
        <v>0</v>
      </c>
      <c r="M86" s="696">
        <v>0</v>
      </c>
      <c r="N86" s="696">
        <v>0</v>
      </c>
      <c r="O86" s="696">
        <v>188.7928</v>
      </c>
      <c r="P86" s="696">
        <v>0</v>
      </c>
      <c r="Q86" s="696">
        <v>0</v>
      </c>
      <c r="R86" s="696">
        <v>0</v>
      </c>
      <c r="S86" s="696">
        <v>0</v>
      </c>
      <c r="T86" s="696">
        <v>0</v>
      </c>
      <c r="U86" s="696">
        <v>0</v>
      </c>
      <c r="V86" s="696">
        <v>0</v>
      </c>
      <c r="W86" s="696">
        <v>0</v>
      </c>
      <c r="X86" s="696">
        <v>0</v>
      </c>
      <c r="Y86" s="696">
        <v>0</v>
      </c>
      <c r="Z86" s="696">
        <v>0</v>
      </c>
      <c r="AA86" s="696">
        <v>0</v>
      </c>
      <c r="AB86" s="696">
        <v>0</v>
      </c>
      <c r="AC86" s="696">
        <v>0</v>
      </c>
      <c r="AD86" s="696">
        <v>0</v>
      </c>
      <c r="AE86" s="696">
        <v>0</v>
      </c>
      <c r="AF86" s="696">
        <v>0</v>
      </c>
      <c r="AG86" s="696">
        <v>0</v>
      </c>
      <c r="AH86" s="696">
        <v>0</v>
      </c>
      <c r="AI86" s="696">
        <v>0</v>
      </c>
      <c r="AJ86" s="696">
        <v>0</v>
      </c>
      <c r="AK86" s="696">
        <v>0</v>
      </c>
      <c r="AL86" s="696">
        <v>0</v>
      </c>
      <c r="AM86" s="696">
        <v>0</v>
      </c>
      <c r="AN86" s="696">
        <v>0</v>
      </c>
      <c r="AO86" s="697">
        <v>0</v>
      </c>
      <c r="AP86" s="632"/>
      <c r="AQ86" s="695">
        <v>0</v>
      </c>
      <c r="AR86" s="696">
        <v>0</v>
      </c>
      <c r="AS86" s="696">
        <v>0</v>
      </c>
      <c r="AT86" s="696">
        <v>0</v>
      </c>
      <c r="AU86" s="696">
        <v>0</v>
      </c>
      <c r="AV86" s="696">
        <v>0</v>
      </c>
      <c r="AW86" s="696">
        <v>0</v>
      </c>
      <c r="AX86" s="696">
        <v>0</v>
      </c>
      <c r="AY86" s="696">
        <v>0</v>
      </c>
      <c r="AZ86" s="696">
        <v>0</v>
      </c>
      <c r="BA86" s="696">
        <v>0</v>
      </c>
      <c r="BB86" s="696">
        <v>0</v>
      </c>
      <c r="BC86" s="696">
        <v>0</v>
      </c>
      <c r="BD86" s="696">
        <v>0</v>
      </c>
      <c r="BE86" s="696">
        <v>0</v>
      </c>
      <c r="BF86" s="696">
        <v>0</v>
      </c>
      <c r="BG86" s="696">
        <v>0</v>
      </c>
      <c r="BH86" s="696">
        <v>0</v>
      </c>
      <c r="BI86" s="696">
        <v>0</v>
      </c>
      <c r="BJ86" s="696">
        <v>0</v>
      </c>
      <c r="BK86" s="696">
        <v>0</v>
      </c>
      <c r="BL86" s="696">
        <v>0</v>
      </c>
      <c r="BM86" s="696">
        <v>0</v>
      </c>
      <c r="BN86" s="696">
        <v>0</v>
      </c>
      <c r="BO86" s="696">
        <v>0</v>
      </c>
      <c r="BP86" s="696">
        <v>0</v>
      </c>
      <c r="BQ86" s="696">
        <v>0</v>
      </c>
      <c r="BR86" s="696">
        <v>0</v>
      </c>
      <c r="BS86" s="696">
        <v>0</v>
      </c>
      <c r="BT86" s="697">
        <v>0</v>
      </c>
    </row>
    <row r="87" spans="2:73">
      <c r="B87" s="691" t="s">
        <v>740</v>
      </c>
      <c r="C87" s="691" t="s">
        <v>739</v>
      </c>
      <c r="D87" s="691" t="s">
        <v>741</v>
      </c>
      <c r="E87" s="691" t="s">
        <v>731</v>
      </c>
      <c r="F87" s="691" t="s">
        <v>739</v>
      </c>
      <c r="G87" s="691" t="s">
        <v>733</v>
      </c>
      <c r="H87" s="691">
        <v>2012</v>
      </c>
      <c r="I87" s="643" t="s">
        <v>582</v>
      </c>
      <c r="J87" s="643" t="s">
        <v>590</v>
      </c>
      <c r="K87" s="632"/>
      <c r="L87" s="695">
        <v>0</v>
      </c>
      <c r="M87" s="696">
        <v>64.210499999999996</v>
      </c>
      <c r="N87" s="696">
        <v>64.210499999999996</v>
      </c>
      <c r="O87" s="696">
        <v>64.210499999999996</v>
      </c>
      <c r="P87" s="696">
        <v>64.210499999999996</v>
      </c>
      <c r="Q87" s="696">
        <v>64.210499999999996</v>
      </c>
      <c r="R87" s="696">
        <v>64.210499999999996</v>
      </c>
      <c r="S87" s="696">
        <v>64.210499999999996</v>
      </c>
      <c r="T87" s="696">
        <v>64.210499999999996</v>
      </c>
      <c r="U87" s="696">
        <v>64.210499999999996</v>
      </c>
      <c r="V87" s="696">
        <v>59.422499999999999</v>
      </c>
      <c r="W87" s="696">
        <v>52.155000000000001</v>
      </c>
      <c r="X87" s="696">
        <v>7.0964999999999998</v>
      </c>
      <c r="Y87" s="696">
        <v>7.0964999999999998</v>
      </c>
      <c r="Z87" s="696">
        <v>7.0964999999999998</v>
      </c>
      <c r="AA87" s="696">
        <v>7.0964999999999998</v>
      </c>
      <c r="AB87" s="696">
        <v>7.0964999999999998</v>
      </c>
      <c r="AC87" s="696">
        <v>7.0964999999999998</v>
      </c>
      <c r="AD87" s="696">
        <v>7.0964999999999998</v>
      </c>
      <c r="AE87" s="696">
        <v>7.0964999999999998</v>
      </c>
      <c r="AF87" s="696">
        <v>7.0964999999999998</v>
      </c>
      <c r="AG87" s="696">
        <v>0</v>
      </c>
      <c r="AH87" s="696">
        <v>0</v>
      </c>
      <c r="AI87" s="696">
        <v>0</v>
      </c>
      <c r="AJ87" s="696">
        <v>0</v>
      </c>
      <c r="AK87" s="696">
        <v>0</v>
      </c>
      <c r="AL87" s="696">
        <v>0</v>
      </c>
      <c r="AM87" s="696">
        <v>0</v>
      </c>
      <c r="AN87" s="696">
        <v>0</v>
      </c>
      <c r="AO87" s="697">
        <v>0</v>
      </c>
      <c r="AP87" s="632"/>
      <c r="AQ87" s="695">
        <v>0</v>
      </c>
      <c r="AR87" s="696">
        <v>561604.5</v>
      </c>
      <c r="AS87" s="696">
        <v>561604.5</v>
      </c>
      <c r="AT87" s="696">
        <v>561604.5</v>
      </c>
      <c r="AU87" s="696">
        <v>561604.5</v>
      </c>
      <c r="AV87" s="696">
        <v>561604.5</v>
      </c>
      <c r="AW87" s="696">
        <v>561604.5</v>
      </c>
      <c r="AX87" s="696">
        <v>561604.5</v>
      </c>
      <c r="AY87" s="696">
        <v>561604.5</v>
      </c>
      <c r="AZ87" s="696">
        <v>561604.5</v>
      </c>
      <c r="BA87" s="696">
        <v>543608.1</v>
      </c>
      <c r="BB87" s="696">
        <v>416113.2</v>
      </c>
      <c r="BC87" s="696">
        <v>8292.6</v>
      </c>
      <c r="BD87" s="696">
        <v>8292.6</v>
      </c>
      <c r="BE87" s="696">
        <v>8292.6</v>
      </c>
      <c r="BF87" s="696">
        <v>8292.6</v>
      </c>
      <c r="BG87" s="696">
        <v>5990.4</v>
      </c>
      <c r="BH87" s="696">
        <v>5990.4</v>
      </c>
      <c r="BI87" s="696">
        <v>5990.4</v>
      </c>
      <c r="BJ87" s="696">
        <v>5990.4</v>
      </c>
      <c r="BK87" s="696">
        <v>5990.4</v>
      </c>
      <c r="BL87" s="696">
        <v>0</v>
      </c>
      <c r="BM87" s="696">
        <v>0</v>
      </c>
      <c r="BN87" s="696">
        <v>0</v>
      </c>
      <c r="BO87" s="696">
        <v>0</v>
      </c>
      <c r="BP87" s="696">
        <v>0</v>
      </c>
      <c r="BQ87" s="696">
        <v>0</v>
      </c>
      <c r="BR87" s="696">
        <v>0</v>
      </c>
      <c r="BS87" s="696">
        <v>0</v>
      </c>
      <c r="BT87" s="697">
        <v>0</v>
      </c>
    </row>
    <row r="88" spans="2:73">
      <c r="B88" s="691" t="s">
        <v>740</v>
      </c>
      <c r="C88" s="691" t="s">
        <v>739</v>
      </c>
      <c r="D88" s="691" t="s">
        <v>741</v>
      </c>
      <c r="E88" s="691" t="s">
        <v>731</v>
      </c>
      <c r="F88" s="691" t="s">
        <v>739</v>
      </c>
      <c r="G88" s="691" t="s">
        <v>733</v>
      </c>
      <c r="H88" s="691">
        <v>2013</v>
      </c>
      <c r="I88" s="643" t="s">
        <v>582</v>
      </c>
      <c r="J88" s="643" t="s">
        <v>590</v>
      </c>
      <c r="K88" s="632"/>
      <c r="L88" s="695">
        <v>0</v>
      </c>
      <c r="M88" s="696">
        <v>0</v>
      </c>
      <c r="N88" s="696">
        <v>134.02534499999999</v>
      </c>
      <c r="O88" s="696">
        <v>182.11909499999999</v>
      </c>
      <c r="P88" s="696">
        <v>182.11909499999999</v>
      </c>
      <c r="Q88" s="696">
        <v>209.565675</v>
      </c>
      <c r="R88" s="696">
        <v>223.37617499999999</v>
      </c>
      <c r="S88" s="696">
        <v>209.54452499999999</v>
      </c>
      <c r="T88" s="696">
        <v>209.54452499999999</v>
      </c>
      <c r="U88" s="696">
        <v>209.54452499999999</v>
      </c>
      <c r="V88" s="696">
        <v>205.67452499999999</v>
      </c>
      <c r="W88" s="696">
        <v>198.808875</v>
      </c>
      <c r="X88" s="696">
        <v>167.344875</v>
      </c>
      <c r="Y88" s="696">
        <v>95.353875000000002</v>
      </c>
      <c r="Z88" s="696">
        <v>52.176375</v>
      </c>
      <c r="AA88" s="696">
        <v>52.176375</v>
      </c>
      <c r="AB88" s="696">
        <v>52.176375</v>
      </c>
      <c r="AC88" s="696">
        <v>51.577874999999999</v>
      </c>
      <c r="AD88" s="696">
        <v>51.577874999999999</v>
      </c>
      <c r="AE88" s="696">
        <v>51.577874999999999</v>
      </c>
      <c r="AF88" s="696">
        <v>43.198875000000001</v>
      </c>
      <c r="AG88" s="696">
        <v>43.198875000000001</v>
      </c>
      <c r="AH88" s="696">
        <v>0</v>
      </c>
      <c r="AI88" s="696">
        <v>0</v>
      </c>
      <c r="AJ88" s="696">
        <v>0</v>
      </c>
      <c r="AK88" s="696">
        <v>0</v>
      </c>
      <c r="AL88" s="696">
        <v>0</v>
      </c>
      <c r="AM88" s="696">
        <v>0</v>
      </c>
      <c r="AN88" s="696">
        <v>0</v>
      </c>
      <c r="AO88" s="697">
        <v>0</v>
      </c>
      <c r="AP88" s="632"/>
      <c r="AQ88" s="698">
        <v>0</v>
      </c>
      <c r="AR88" s="699">
        <v>0</v>
      </c>
      <c r="AS88" s="699">
        <v>846892.4425</v>
      </c>
      <c r="AT88" s="699">
        <v>1141183.5060000001</v>
      </c>
      <c r="AU88" s="699">
        <v>1141183.5060000001</v>
      </c>
      <c r="AV88" s="699">
        <v>1445846.4</v>
      </c>
      <c r="AW88" s="699">
        <v>1486784.61</v>
      </c>
      <c r="AX88" s="699">
        <v>1605151.17</v>
      </c>
      <c r="AY88" s="699">
        <v>1605151.17</v>
      </c>
      <c r="AZ88" s="699">
        <v>1605151.17</v>
      </c>
      <c r="BA88" s="699">
        <v>1588613.76</v>
      </c>
      <c r="BB88" s="699">
        <v>1522433.16</v>
      </c>
      <c r="BC88" s="699">
        <v>1449732.06</v>
      </c>
      <c r="BD88" s="699">
        <v>954304.56</v>
      </c>
      <c r="BE88" s="699">
        <v>478378.26</v>
      </c>
      <c r="BF88" s="699">
        <v>478378.26</v>
      </c>
      <c r="BG88" s="699">
        <v>478378.26</v>
      </c>
      <c r="BH88" s="699">
        <v>140877.35999999999</v>
      </c>
      <c r="BI88" s="699">
        <v>140877.35999999999</v>
      </c>
      <c r="BJ88" s="699">
        <v>140877.35999999999</v>
      </c>
      <c r="BK88" s="699">
        <v>76469.759999999995</v>
      </c>
      <c r="BL88" s="699">
        <v>76469.759999999995</v>
      </c>
      <c r="BM88" s="699">
        <v>0</v>
      </c>
      <c r="BN88" s="699">
        <v>0</v>
      </c>
      <c r="BO88" s="699">
        <v>0</v>
      </c>
      <c r="BP88" s="699">
        <v>0</v>
      </c>
      <c r="BQ88" s="699">
        <v>0</v>
      </c>
      <c r="BR88" s="699">
        <v>0</v>
      </c>
      <c r="BS88" s="699">
        <v>0</v>
      </c>
      <c r="BT88" s="700">
        <v>0</v>
      </c>
    </row>
    <row r="89" spans="2:73">
      <c r="B89" s="691" t="s">
        <v>740</v>
      </c>
      <c r="C89" s="691" t="s">
        <v>739</v>
      </c>
      <c r="D89" s="691" t="s">
        <v>741</v>
      </c>
      <c r="E89" s="691" t="s">
        <v>731</v>
      </c>
      <c r="F89" s="691" t="s">
        <v>739</v>
      </c>
      <c r="G89" s="691" t="s">
        <v>733</v>
      </c>
      <c r="H89" s="691">
        <v>2014</v>
      </c>
      <c r="I89" s="643" t="s">
        <v>582</v>
      </c>
      <c r="J89" s="643" t="s">
        <v>597</v>
      </c>
      <c r="K89" s="632"/>
      <c r="L89" s="695">
        <v>0</v>
      </c>
      <c r="M89" s="696">
        <v>0</v>
      </c>
      <c r="N89" s="696">
        <v>0</v>
      </c>
      <c r="O89" s="696">
        <v>331.30679400000002</v>
      </c>
      <c r="P89" s="696">
        <v>331.30679400000002</v>
      </c>
      <c r="Q89" s="696">
        <v>331.30679400000002</v>
      </c>
      <c r="R89" s="696">
        <v>331.30679400000002</v>
      </c>
      <c r="S89" s="696">
        <v>331.30679400000002</v>
      </c>
      <c r="T89" s="696">
        <v>320.741694</v>
      </c>
      <c r="U89" s="696">
        <v>320.741694</v>
      </c>
      <c r="V89" s="696">
        <v>320.741694</v>
      </c>
      <c r="W89" s="696">
        <v>318.15692999999999</v>
      </c>
      <c r="X89" s="696">
        <v>308.19788999999997</v>
      </c>
      <c r="Y89" s="696">
        <v>291.81788999999998</v>
      </c>
      <c r="Z89" s="696">
        <v>157.9032819</v>
      </c>
      <c r="AA89" s="696">
        <v>103.5216819</v>
      </c>
      <c r="AB89" s="696">
        <v>103.5216819</v>
      </c>
      <c r="AC89" s="696">
        <v>103.5216819</v>
      </c>
      <c r="AD89" s="696">
        <v>18.149121900000001</v>
      </c>
      <c r="AE89" s="696">
        <v>18.149121900000001</v>
      </c>
      <c r="AF89" s="696">
        <v>18.149121900000001</v>
      </c>
      <c r="AG89" s="696">
        <v>17.8643556</v>
      </c>
      <c r="AH89" s="696">
        <v>17.8643556</v>
      </c>
      <c r="AI89" s="696">
        <v>0</v>
      </c>
      <c r="AJ89" s="696">
        <v>0</v>
      </c>
      <c r="AK89" s="696">
        <v>0</v>
      </c>
      <c r="AL89" s="696">
        <v>0</v>
      </c>
      <c r="AM89" s="696">
        <v>0</v>
      </c>
      <c r="AN89" s="696">
        <v>0</v>
      </c>
      <c r="AO89" s="697">
        <v>0</v>
      </c>
      <c r="AP89" s="632"/>
      <c r="AQ89" s="692">
        <v>0</v>
      </c>
      <c r="AR89" s="693">
        <v>0</v>
      </c>
      <c r="AS89" s="693">
        <v>0</v>
      </c>
      <c r="AT89" s="693">
        <v>2454402.1159999999</v>
      </c>
      <c r="AU89" s="693">
        <v>2454402.1159999999</v>
      </c>
      <c r="AV89" s="693">
        <v>2454402.1159999999</v>
      </c>
      <c r="AW89" s="693">
        <v>2454402.1159999999</v>
      </c>
      <c r="AX89" s="693">
        <v>2454402.1159999999</v>
      </c>
      <c r="AY89" s="693">
        <v>2382384.2599999998</v>
      </c>
      <c r="AZ89" s="693">
        <v>2382384.2599999998</v>
      </c>
      <c r="BA89" s="693">
        <v>2382384.2599999998</v>
      </c>
      <c r="BB89" s="693">
        <v>2379275.7259999998</v>
      </c>
      <c r="BC89" s="693">
        <v>2335823.4380000001</v>
      </c>
      <c r="BD89" s="693">
        <v>1445033.9280000001</v>
      </c>
      <c r="BE89" s="693">
        <v>495355.64500000002</v>
      </c>
      <c r="BF89" s="693">
        <v>350085.6226</v>
      </c>
      <c r="BG89" s="693">
        <v>350085.6226</v>
      </c>
      <c r="BH89" s="693">
        <v>350085.6226</v>
      </c>
      <c r="BI89" s="693">
        <v>19725.718580000001</v>
      </c>
      <c r="BJ89" s="693">
        <v>19725.718580000001</v>
      </c>
      <c r="BK89" s="693">
        <v>19725.718580000001</v>
      </c>
      <c r="BL89" s="693">
        <v>17538.335999999999</v>
      </c>
      <c r="BM89" s="693">
        <v>17538.335999999999</v>
      </c>
      <c r="BN89" s="693">
        <v>0</v>
      </c>
      <c r="BO89" s="693">
        <v>0</v>
      </c>
      <c r="BP89" s="693">
        <v>0</v>
      </c>
      <c r="BQ89" s="693">
        <v>0</v>
      </c>
      <c r="BR89" s="693">
        <v>0</v>
      </c>
      <c r="BS89" s="693">
        <v>0</v>
      </c>
      <c r="BT89" s="694">
        <v>0</v>
      </c>
    </row>
    <row r="90" spans="2:73">
      <c r="B90" s="756" t="s">
        <v>740</v>
      </c>
      <c r="C90" s="756" t="s">
        <v>734</v>
      </c>
      <c r="D90" s="756" t="s">
        <v>2</v>
      </c>
      <c r="E90" s="756" t="s">
        <v>731</v>
      </c>
      <c r="F90" s="756" t="s">
        <v>29</v>
      </c>
      <c r="G90" s="756" t="s">
        <v>733</v>
      </c>
      <c r="H90" s="756">
        <v>2011</v>
      </c>
      <c r="I90" s="643" t="s">
        <v>579</v>
      </c>
      <c r="J90" s="643" t="s">
        <v>597</v>
      </c>
      <c r="K90" s="632"/>
      <c r="L90" s="695">
        <v>19</v>
      </c>
      <c r="M90" s="696">
        <v>19</v>
      </c>
      <c r="N90" s="696">
        <v>19</v>
      </c>
      <c r="O90" s="696">
        <v>7</v>
      </c>
      <c r="P90" s="696">
        <v>0</v>
      </c>
      <c r="Q90" s="696">
        <v>0</v>
      </c>
      <c r="R90" s="696">
        <v>0</v>
      </c>
      <c r="S90" s="696">
        <v>0</v>
      </c>
      <c r="T90" s="696">
        <v>0</v>
      </c>
      <c r="U90" s="696">
        <v>0</v>
      </c>
      <c r="V90" s="696">
        <v>0</v>
      </c>
      <c r="W90" s="696">
        <v>0</v>
      </c>
      <c r="X90" s="696">
        <v>0</v>
      </c>
      <c r="Y90" s="696">
        <v>0</v>
      </c>
      <c r="Z90" s="696">
        <v>0</v>
      </c>
      <c r="AA90" s="696">
        <v>0</v>
      </c>
      <c r="AB90" s="696">
        <v>0</v>
      </c>
      <c r="AC90" s="696">
        <v>0</v>
      </c>
      <c r="AD90" s="696">
        <v>0</v>
      </c>
      <c r="AE90" s="696">
        <v>0</v>
      </c>
      <c r="AF90" s="696">
        <v>0</v>
      </c>
      <c r="AG90" s="696">
        <v>0</v>
      </c>
      <c r="AH90" s="696">
        <v>0</v>
      </c>
      <c r="AI90" s="696">
        <v>0</v>
      </c>
      <c r="AJ90" s="696">
        <v>0</v>
      </c>
      <c r="AK90" s="696">
        <v>0</v>
      </c>
      <c r="AL90" s="696">
        <v>0</v>
      </c>
      <c r="AM90" s="696">
        <v>0</v>
      </c>
      <c r="AN90" s="696">
        <v>0</v>
      </c>
      <c r="AO90" s="697">
        <v>0</v>
      </c>
      <c r="AP90" s="632"/>
      <c r="AQ90" s="695">
        <v>22795</v>
      </c>
      <c r="AR90" s="696">
        <v>22795</v>
      </c>
      <c r="AS90" s="696">
        <v>22795</v>
      </c>
      <c r="AT90" s="696">
        <v>12456</v>
      </c>
      <c r="AU90" s="696">
        <v>0</v>
      </c>
      <c r="AV90" s="696">
        <v>0</v>
      </c>
      <c r="AW90" s="696">
        <v>0</v>
      </c>
      <c r="AX90" s="696">
        <v>0</v>
      </c>
      <c r="AY90" s="696">
        <v>0</v>
      </c>
      <c r="AZ90" s="696">
        <v>0</v>
      </c>
      <c r="BA90" s="696">
        <v>0</v>
      </c>
      <c r="BB90" s="696">
        <v>0</v>
      </c>
      <c r="BC90" s="696">
        <v>0</v>
      </c>
      <c r="BD90" s="696">
        <v>0</v>
      </c>
      <c r="BE90" s="696">
        <v>0</v>
      </c>
      <c r="BF90" s="696">
        <v>0</v>
      </c>
      <c r="BG90" s="696">
        <v>0</v>
      </c>
      <c r="BH90" s="696">
        <v>0</v>
      </c>
      <c r="BI90" s="696">
        <v>0</v>
      </c>
      <c r="BJ90" s="696">
        <v>0</v>
      </c>
      <c r="BK90" s="696">
        <v>0</v>
      </c>
      <c r="BL90" s="696">
        <v>0</v>
      </c>
      <c r="BM90" s="696">
        <v>0</v>
      </c>
      <c r="BN90" s="696">
        <v>0</v>
      </c>
      <c r="BO90" s="696">
        <v>0</v>
      </c>
      <c r="BP90" s="696">
        <v>0</v>
      </c>
      <c r="BQ90" s="696">
        <v>0</v>
      </c>
      <c r="BR90" s="696">
        <v>0</v>
      </c>
      <c r="BS90" s="696">
        <v>0</v>
      </c>
      <c r="BT90" s="697">
        <v>0</v>
      </c>
    </row>
    <row r="91" spans="2:73">
      <c r="B91" s="756" t="s">
        <v>740</v>
      </c>
      <c r="C91" s="756" t="s">
        <v>734</v>
      </c>
      <c r="D91" s="756" t="s">
        <v>1</v>
      </c>
      <c r="E91" s="756" t="s">
        <v>731</v>
      </c>
      <c r="F91" s="756" t="s">
        <v>29</v>
      </c>
      <c r="G91" s="756" t="s">
        <v>733</v>
      </c>
      <c r="H91" s="756">
        <v>2011</v>
      </c>
      <c r="I91" s="643" t="s">
        <v>579</v>
      </c>
      <c r="J91" s="643" t="s">
        <v>597</v>
      </c>
      <c r="K91" s="632"/>
      <c r="L91" s="695">
        <v>246</v>
      </c>
      <c r="M91" s="696">
        <v>246</v>
      </c>
      <c r="N91" s="696">
        <v>246</v>
      </c>
      <c r="O91" s="696">
        <v>238</v>
      </c>
      <c r="P91" s="696">
        <v>160</v>
      </c>
      <c r="Q91" s="696">
        <v>0</v>
      </c>
      <c r="R91" s="696">
        <v>0</v>
      </c>
      <c r="S91" s="696">
        <v>0</v>
      </c>
      <c r="T91" s="696">
        <v>0</v>
      </c>
      <c r="U91" s="696">
        <v>0</v>
      </c>
      <c r="V91" s="696">
        <v>0</v>
      </c>
      <c r="W91" s="696">
        <v>0</v>
      </c>
      <c r="X91" s="696">
        <v>0</v>
      </c>
      <c r="Y91" s="696">
        <v>0</v>
      </c>
      <c r="Z91" s="696">
        <v>0</v>
      </c>
      <c r="AA91" s="696">
        <v>0</v>
      </c>
      <c r="AB91" s="696">
        <v>0</v>
      </c>
      <c r="AC91" s="696">
        <v>0</v>
      </c>
      <c r="AD91" s="696">
        <v>0</v>
      </c>
      <c r="AE91" s="696">
        <v>0</v>
      </c>
      <c r="AF91" s="696">
        <v>0</v>
      </c>
      <c r="AG91" s="696">
        <v>0</v>
      </c>
      <c r="AH91" s="696">
        <v>0</v>
      </c>
      <c r="AI91" s="696">
        <v>0</v>
      </c>
      <c r="AJ91" s="696">
        <v>0</v>
      </c>
      <c r="AK91" s="696">
        <v>0</v>
      </c>
      <c r="AL91" s="696">
        <v>0</v>
      </c>
      <c r="AM91" s="696">
        <v>0</v>
      </c>
      <c r="AN91" s="696">
        <v>0</v>
      </c>
      <c r="AO91" s="697">
        <v>0</v>
      </c>
      <c r="AP91" s="632"/>
      <c r="AQ91" s="695">
        <v>1754416</v>
      </c>
      <c r="AR91" s="696">
        <v>1754416</v>
      </c>
      <c r="AS91" s="696">
        <v>1754416</v>
      </c>
      <c r="AT91" s="696">
        <v>1747243</v>
      </c>
      <c r="AU91" s="696">
        <v>1219578</v>
      </c>
      <c r="AV91" s="696">
        <v>0</v>
      </c>
      <c r="AW91" s="696">
        <v>0</v>
      </c>
      <c r="AX91" s="696">
        <v>0</v>
      </c>
      <c r="AY91" s="696">
        <v>0</v>
      </c>
      <c r="AZ91" s="696">
        <v>0</v>
      </c>
      <c r="BA91" s="696">
        <v>0</v>
      </c>
      <c r="BB91" s="696">
        <v>0</v>
      </c>
      <c r="BC91" s="696">
        <v>0</v>
      </c>
      <c r="BD91" s="696">
        <v>0</v>
      </c>
      <c r="BE91" s="696">
        <v>0</v>
      </c>
      <c r="BF91" s="696">
        <v>0</v>
      </c>
      <c r="BG91" s="696">
        <v>0</v>
      </c>
      <c r="BH91" s="696">
        <v>0</v>
      </c>
      <c r="BI91" s="696">
        <v>0</v>
      </c>
      <c r="BJ91" s="696">
        <v>0</v>
      </c>
      <c r="BK91" s="696">
        <v>0</v>
      </c>
      <c r="BL91" s="696">
        <v>0</v>
      </c>
      <c r="BM91" s="696">
        <v>0</v>
      </c>
      <c r="BN91" s="696">
        <v>0</v>
      </c>
      <c r="BO91" s="696">
        <v>0</v>
      </c>
      <c r="BP91" s="696">
        <v>0</v>
      </c>
      <c r="BQ91" s="696">
        <v>0</v>
      </c>
      <c r="BR91" s="696">
        <v>0</v>
      </c>
      <c r="BS91" s="696">
        <v>0</v>
      </c>
      <c r="BT91" s="697">
        <v>0</v>
      </c>
    </row>
    <row r="92" spans="2:73">
      <c r="B92" s="756" t="s">
        <v>740</v>
      </c>
      <c r="C92" s="756" t="s">
        <v>734</v>
      </c>
      <c r="D92" s="756" t="s">
        <v>5</v>
      </c>
      <c r="E92" s="756" t="s">
        <v>731</v>
      </c>
      <c r="F92" s="756" t="s">
        <v>29</v>
      </c>
      <c r="G92" s="756" t="s">
        <v>733</v>
      </c>
      <c r="H92" s="756">
        <v>2011</v>
      </c>
      <c r="I92" s="643" t="s">
        <v>579</v>
      </c>
      <c r="J92" s="643" t="s">
        <v>597</v>
      </c>
      <c r="K92" s="632"/>
      <c r="L92" s="695">
        <v>94</v>
      </c>
      <c r="M92" s="696">
        <v>94</v>
      </c>
      <c r="N92" s="696">
        <v>94</v>
      </c>
      <c r="O92" s="696">
        <v>94</v>
      </c>
      <c r="P92" s="696">
        <v>88</v>
      </c>
      <c r="Q92" s="696">
        <v>80</v>
      </c>
      <c r="R92" s="696">
        <v>65</v>
      </c>
      <c r="S92" s="696">
        <v>65</v>
      </c>
      <c r="T92" s="696">
        <v>78</v>
      </c>
      <c r="U92" s="696">
        <v>37</v>
      </c>
      <c r="V92" s="696">
        <v>5</v>
      </c>
      <c r="W92" s="696">
        <v>5</v>
      </c>
      <c r="X92" s="696">
        <v>5</v>
      </c>
      <c r="Y92" s="696">
        <v>5</v>
      </c>
      <c r="Z92" s="696">
        <v>5</v>
      </c>
      <c r="AA92" s="696">
        <v>4</v>
      </c>
      <c r="AB92" s="696">
        <v>0</v>
      </c>
      <c r="AC92" s="696">
        <v>0</v>
      </c>
      <c r="AD92" s="696">
        <v>0</v>
      </c>
      <c r="AE92" s="696">
        <v>0</v>
      </c>
      <c r="AF92" s="696">
        <v>0</v>
      </c>
      <c r="AG92" s="696">
        <v>0</v>
      </c>
      <c r="AH92" s="696">
        <v>0</v>
      </c>
      <c r="AI92" s="696">
        <v>0</v>
      </c>
      <c r="AJ92" s="696">
        <v>0</v>
      </c>
      <c r="AK92" s="696">
        <v>0</v>
      </c>
      <c r="AL92" s="696">
        <v>0</v>
      </c>
      <c r="AM92" s="696">
        <v>0</v>
      </c>
      <c r="AN92" s="696">
        <v>0</v>
      </c>
      <c r="AO92" s="697">
        <v>0</v>
      </c>
      <c r="AP92" s="632"/>
      <c r="AQ92" s="695">
        <v>1644342</v>
      </c>
      <c r="AR92" s="696">
        <v>1644342</v>
      </c>
      <c r="AS92" s="696">
        <v>1644342</v>
      </c>
      <c r="AT92" s="696">
        <v>1644342</v>
      </c>
      <c r="AU92" s="696">
        <v>1502807</v>
      </c>
      <c r="AV92" s="696">
        <v>1348187</v>
      </c>
      <c r="AW92" s="696">
        <v>1016447</v>
      </c>
      <c r="AX92" s="696">
        <v>1012739</v>
      </c>
      <c r="AY92" s="696">
        <v>1308894</v>
      </c>
      <c r="AZ92" s="696">
        <v>420013</v>
      </c>
      <c r="BA92" s="696">
        <v>151233</v>
      </c>
      <c r="BB92" s="696">
        <v>133126</v>
      </c>
      <c r="BC92" s="696">
        <v>133126</v>
      </c>
      <c r="BD92" s="696">
        <v>98319</v>
      </c>
      <c r="BE92" s="696">
        <v>98319</v>
      </c>
      <c r="BF92" s="696">
        <v>89334</v>
      </c>
      <c r="BG92" s="696">
        <v>0</v>
      </c>
      <c r="BH92" s="696">
        <v>0</v>
      </c>
      <c r="BI92" s="696">
        <v>0</v>
      </c>
      <c r="BJ92" s="696">
        <v>0</v>
      </c>
      <c r="BK92" s="696">
        <v>0</v>
      </c>
      <c r="BL92" s="696">
        <v>0</v>
      </c>
      <c r="BM92" s="696">
        <v>0</v>
      </c>
      <c r="BN92" s="696">
        <v>0</v>
      </c>
      <c r="BO92" s="696">
        <v>0</v>
      </c>
      <c r="BP92" s="696">
        <v>0</v>
      </c>
      <c r="BQ92" s="696">
        <v>0</v>
      </c>
      <c r="BR92" s="696">
        <v>0</v>
      </c>
      <c r="BS92" s="696">
        <v>0</v>
      </c>
      <c r="BT92" s="697">
        <v>0</v>
      </c>
    </row>
    <row r="93" spans="2:73">
      <c r="B93" s="756" t="s">
        <v>740</v>
      </c>
      <c r="C93" s="756" t="s">
        <v>734</v>
      </c>
      <c r="D93" s="756" t="s">
        <v>4</v>
      </c>
      <c r="E93" s="756" t="s">
        <v>731</v>
      </c>
      <c r="F93" s="756" t="s">
        <v>29</v>
      </c>
      <c r="G93" s="756" t="s">
        <v>733</v>
      </c>
      <c r="H93" s="756">
        <v>2011</v>
      </c>
      <c r="I93" s="643" t="s">
        <v>579</v>
      </c>
      <c r="J93" s="643" t="s">
        <v>597</v>
      </c>
      <c r="K93" s="632"/>
      <c r="L93" s="695">
        <v>69</v>
      </c>
      <c r="M93" s="696">
        <v>69</v>
      </c>
      <c r="N93" s="696">
        <v>69</v>
      </c>
      <c r="O93" s="696">
        <v>69</v>
      </c>
      <c r="P93" s="696">
        <v>65</v>
      </c>
      <c r="Q93" s="696">
        <v>61</v>
      </c>
      <c r="R93" s="696">
        <v>52</v>
      </c>
      <c r="S93" s="696">
        <v>51</v>
      </c>
      <c r="T93" s="696">
        <v>59</v>
      </c>
      <c r="U93" s="696">
        <v>34</v>
      </c>
      <c r="V93" s="696">
        <v>4</v>
      </c>
      <c r="W93" s="696">
        <v>4</v>
      </c>
      <c r="X93" s="696">
        <v>4</v>
      </c>
      <c r="Y93" s="696">
        <v>4</v>
      </c>
      <c r="Z93" s="696">
        <v>4</v>
      </c>
      <c r="AA93" s="696">
        <v>4</v>
      </c>
      <c r="AB93" s="696">
        <v>0</v>
      </c>
      <c r="AC93" s="696">
        <v>0</v>
      </c>
      <c r="AD93" s="696">
        <v>0</v>
      </c>
      <c r="AE93" s="696">
        <v>0</v>
      </c>
      <c r="AF93" s="696">
        <v>0</v>
      </c>
      <c r="AG93" s="696">
        <v>0</v>
      </c>
      <c r="AH93" s="696">
        <v>0</v>
      </c>
      <c r="AI93" s="696">
        <v>0</v>
      </c>
      <c r="AJ93" s="696">
        <v>0</v>
      </c>
      <c r="AK93" s="696">
        <v>0</v>
      </c>
      <c r="AL93" s="696">
        <v>0</v>
      </c>
      <c r="AM93" s="696">
        <v>0</v>
      </c>
      <c r="AN93" s="696">
        <v>0</v>
      </c>
      <c r="AO93" s="697">
        <v>0</v>
      </c>
      <c r="AP93" s="632"/>
      <c r="AQ93" s="695">
        <v>1104610</v>
      </c>
      <c r="AR93" s="696">
        <v>1104610</v>
      </c>
      <c r="AS93" s="696">
        <v>1104610</v>
      </c>
      <c r="AT93" s="696">
        <v>1104610</v>
      </c>
      <c r="AU93" s="696">
        <v>1017677</v>
      </c>
      <c r="AV93" s="696">
        <v>922705</v>
      </c>
      <c r="AW93" s="696">
        <v>725187</v>
      </c>
      <c r="AX93" s="696">
        <v>719955</v>
      </c>
      <c r="AY93" s="696">
        <v>901861</v>
      </c>
      <c r="AZ93" s="696">
        <v>355888</v>
      </c>
      <c r="BA93" s="696">
        <v>114199</v>
      </c>
      <c r="BB93" s="696">
        <v>91991</v>
      </c>
      <c r="BC93" s="696">
        <v>91991</v>
      </c>
      <c r="BD93" s="696">
        <v>83770</v>
      </c>
      <c r="BE93" s="696">
        <v>83770</v>
      </c>
      <c r="BF93" s="696">
        <v>80994</v>
      </c>
      <c r="BG93" s="696">
        <v>0</v>
      </c>
      <c r="BH93" s="696">
        <v>0</v>
      </c>
      <c r="BI93" s="696">
        <v>0</v>
      </c>
      <c r="BJ93" s="696">
        <v>0</v>
      </c>
      <c r="BK93" s="696">
        <v>0</v>
      </c>
      <c r="BL93" s="696">
        <v>0</v>
      </c>
      <c r="BM93" s="696">
        <v>0</v>
      </c>
      <c r="BN93" s="696">
        <v>0</v>
      </c>
      <c r="BO93" s="696">
        <v>0</v>
      </c>
      <c r="BP93" s="696">
        <v>0</v>
      </c>
      <c r="BQ93" s="696">
        <v>0</v>
      </c>
      <c r="BR93" s="696">
        <v>0</v>
      </c>
      <c r="BS93" s="696">
        <v>0</v>
      </c>
      <c r="BT93" s="697">
        <v>0</v>
      </c>
    </row>
    <row r="94" spans="2:73">
      <c r="B94" s="756" t="s">
        <v>740</v>
      </c>
      <c r="C94" s="756" t="s">
        <v>734</v>
      </c>
      <c r="D94" s="756" t="s">
        <v>3</v>
      </c>
      <c r="E94" s="756" t="s">
        <v>731</v>
      </c>
      <c r="F94" s="756" t="s">
        <v>29</v>
      </c>
      <c r="G94" s="756" t="s">
        <v>733</v>
      </c>
      <c r="H94" s="756">
        <v>2011</v>
      </c>
      <c r="I94" s="643" t="s">
        <v>579</v>
      </c>
      <c r="J94" s="643" t="s">
        <v>597</v>
      </c>
      <c r="K94" s="632"/>
      <c r="L94" s="695">
        <v>2880</v>
      </c>
      <c r="M94" s="696">
        <v>2880</v>
      </c>
      <c r="N94" s="696">
        <v>2880</v>
      </c>
      <c r="O94" s="696">
        <v>2880</v>
      </c>
      <c r="P94" s="696">
        <v>2880</v>
      </c>
      <c r="Q94" s="696">
        <v>2880</v>
      </c>
      <c r="R94" s="696">
        <v>2880</v>
      </c>
      <c r="S94" s="696">
        <v>2880</v>
      </c>
      <c r="T94" s="696">
        <v>2880</v>
      </c>
      <c r="U94" s="696">
        <v>2880</v>
      </c>
      <c r="V94" s="696">
        <v>2880</v>
      </c>
      <c r="W94" s="696">
        <v>2880</v>
      </c>
      <c r="X94" s="696">
        <v>2880</v>
      </c>
      <c r="Y94" s="696">
        <v>2880</v>
      </c>
      <c r="Z94" s="696">
        <v>2880</v>
      </c>
      <c r="AA94" s="696">
        <v>2880</v>
      </c>
      <c r="AB94" s="696">
        <v>2880</v>
      </c>
      <c r="AC94" s="696">
        <v>2880</v>
      </c>
      <c r="AD94" s="696">
        <v>2490</v>
      </c>
      <c r="AE94" s="696">
        <v>0</v>
      </c>
      <c r="AF94" s="696">
        <v>0</v>
      </c>
      <c r="AG94" s="696">
        <v>0</v>
      </c>
      <c r="AH94" s="696">
        <v>0</v>
      </c>
      <c r="AI94" s="696">
        <v>0</v>
      </c>
      <c r="AJ94" s="696">
        <v>0</v>
      </c>
      <c r="AK94" s="696">
        <v>0</v>
      </c>
      <c r="AL94" s="696">
        <v>0</v>
      </c>
      <c r="AM94" s="696">
        <v>0</v>
      </c>
      <c r="AN94" s="696">
        <v>0</v>
      </c>
      <c r="AO94" s="697">
        <v>0</v>
      </c>
      <c r="AP94" s="632"/>
      <c r="AQ94" s="695">
        <v>5465411</v>
      </c>
      <c r="AR94" s="696">
        <v>5465411</v>
      </c>
      <c r="AS94" s="696">
        <v>5465411</v>
      </c>
      <c r="AT94" s="696">
        <v>5465411</v>
      </c>
      <c r="AU94" s="696">
        <v>5465411</v>
      </c>
      <c r="AV94" s="696">
        <v>5465411</v>
      </c>
      <c r="AW94" s="696">
        <v>5465411</v>
      </c>
      <c r="AX94" s="696">
        <v>5465411</v>
      </c>
      <c r="AY94" s="696">
        <v>5465411</v>
      </c>
      <c r="AZ94" s="696">
        <v>5465411</v>
      </c>
      <c r="BA94" s="696">
        <v>5465411</v>
      </c>
      <c r="BB94" s="696">
        <v>5465411</v>
      </c>
      <c r="BC94" s="696">
        <v>5465411</v>
      </c>
      <c r="BD94" s="696">
        <v>5465411</v>
      </c>
      <c r="BE94" s="696">
        <v>5465411</v>
      </c>
      <c r="BF94" s="696">
        <v>5465411</v>
      </c>
      <c r="BG94" s="696">
        <v>5465411</v>
      </c>
      <c r="BH94" s="696">
        <v>5465411</v>
      </c>
      <c r="BI94" s="696">
        <v>5116406</v>
      </c>
      <c r="BJ94" s="696">
        <v>0</v>
      </c>
      <c r="BK94" s="696">
        <v>0</v>
      </c>
      <c r="BL94" s="696">
        <v>0</v>
      </c>
      <c r="BM94" s="696">
        <v>0</v>
      </c>
      <c r="BN94" s="696">
        <v>0</v>
      </c>
      <c r="BO94" s="696">
        <v>0</v>
      </c>
      <c r="BP94" s="696">
        <v>0</v>
      </c>
      <c r="BQ94" s="696">
        <v>0</v>
      </c>
      <c r="BR94" s="696">
        <v>0</v>
      </c>
      <c r="BS94" s="696">
        <v>0</v>
      </c>
      <c r="BT94" s="697">
        <v>0</v>
      </c>
    </row>
    <row r="95" spans="2:73">
      <c r="B95" s="756" t="s">
        <v>740</v>
      </c>
      <c r="C95" s="756" t="s">
        <v>734</v>
      </c>
      <c r="D95" s="756" t="s">
        <v>42</v>
      </c>
      <c r="E95" s="756" t="s">
        <v>731</v>
      </c>
      <c r="F95" s="756" t="s">
        <v>29</v>
      </c>
      <c r="G95" s="756" t="s">
        <v>736</v>
      </c>
      <c r="H95" s="756">
        <v>2011</v>
      </c>
      <c r="I95" s="643" t="s">
        <v>579</v>
      </c>
      <c r="J95" s="643" t="s">
        <v>597</v>
      </c>
      <c r="K95" s="632"/>
      <c r="L95" s="695">
        <v>3193</v>
      </c>
      <c r="M95" s="696">
        <v>0</v>
      </c>
      <c r="N95" s="696">
        <v>0</v>
      </c>
      <c r="O95" s="696">
        <v>0</v>
      </c>
      <c r="P95" s="696">
        <v>0</v>
      </c>
      <c r="Q95" s="696">
        <v>0</v>
      </c>
      <c r="R95" s="696">
        <v>0</v>
      </c>
      <c r="S95" s="696">
        <v>0</v>
      </c>
      <c r="T95" s="696">
        <v>0</v>
      </c>
      <c r="U95" s="696">
        <v>0</v>
      </c>
      <c r="V95" s="696">
        <v>0</v>
      </c>
      <c r="W95" s="696">
        <v>0</v>
      </c>
      <c r="X95" s="696">
        <v>0</v>
      </c>
      <c r="Y95" s="696">
        <v>0</v>
      </c>
      <c r="Z95" s="696">
        <v>0</v>
      </c>
      <c r="AA95" s="696">
        <v>0</v>
      </c>
      <c r="AB95" s="696">
        <v>0</v>
      </c>
      <c r="AC95" s="696">
        <v>0</v>
      </c>
      <c r="AD95" s="696">
        <v>0</v>
      </c>
      <c r="AE95" s="696">
        <v>0</v>
      </c>
      <c r="AF95" s="696">
        <v>0</v>
      </c>
      <c r="AG95" s="696">
        <v>0</v>
      </c>
      <c r="AH95" s="696">
        <v>0</v>
      </c>
      <c r="AI95" s="696">
        <v>0</v>
      </c>
      <c r="AJ95" s="696">
        <v>0</v>
      </c>
      <c r="AK95" s="696">
        <v>0</v>
      </c>
      <c r="AL95" s="696">
        <v>0</v>
      </c>
      <c r="AM95" s="696">
        <v>0</v>
      </c>
      <c r="AN95" s="696">
        <v>0</v>
      </c>
      <c r="AO95" s="697">
        <v>0</v>
      </c>
      <c r="AP95" s="632"/>
      <c r="AQ95" s="695">
        <v>8266</v>
      </c>
      <c r="AR95" s="696">
        <v>0</v>
      </c>
      <c r="AS95" s="696">
        <v>0</v>
      </c>
      <c r="AT95" s="696">
        <v>0</v>
      </c>
      <c r="AU95" s="696">
        <v>0</v>
      </c>
      <c r="AV95" s="696">
        <v>0</v>
      </c>
      <c r="AW95" s="696">
        <v>0</v>
      </c>
      <c r="AX95" s="696">
        <v>0</v>
      </c>
      <c r="AY95" s="696">
        <v>0</v>
      </c>
      <c r="AZ95" s="696">
        <v>0</v>
      </c>
      <c r="BA95" s="696">
        <v>0</v>
      </c>
      <c r="BB95" s="696">
        <v>0</v>
      </c>
      <c r="BC95" s="696">
        <v>0</v>
      </c>
      <c r="BD95" s="696">
        <v>0</v>
      </c>
      <c r="BE95" s="696">
        <v>0</v>
      </c>
      <c r="BF95" s="696">
        <v>0</v>
      </c>
      <c r="BG95" s="696">
        <v>0</v>
      </c>
      <c r="BH95" s="696">
        <v>0</v>
      </c>
      <c r="BI95" s="696">
        <v>0</v>
      </c>
      <c r="BJ95" s="696">
        <v>0</v>
      </c>
      <c r="BK95" s="696">
        <v>0</v>
      </c>
      <c r="BL95" s="696">
        <v>0</v>
      </c>
      <c r="BM95" s="696">
        <v>0</v>
      </c>
      <c r="BN95" s="696">
        <v>0</v>
      </c>
      <c r="BO95" s="696">
        <v>0</v>
      </c>
      <c r="BP95" s="696">
        <v>0</v>
      </c>
      <c r="BQ95" s="696">
        <v>0</v>
      </c>
      <c r="BR95" s="696">
        <v>0</v>
      </c>
      <c r="BS95" s="696">
        <v>0</v>
      </c>
      <c r="BT95" s="697">
        <v>0</v>
      </c>
    </row>
    <row r="96" spans="2:73">
      <c r="B96" s="756" t="s">
        <v>740</v>
      </c>
      <c r="C96" s="756" t="s">
        <v>734</v>
      </c>
      <c r="D96" s="756" t="s">
        <v>6</v>
      </c>
      <c r="E96" s="756" t="s">
        <v>731</v>
      </c>
      <c r="F96" s="756" t="s">
        <v>29</v>
      </c>
      <c r="G96" s="756" t="s">
        <v>733</v>
      </c>
      <c r="H96" s="756">
        <v>2011</v>
      </c>
      <c r="I96" s="643" t="s">
        <v>579</v>
      </c>
      <c r="J96" s="643" t="s">
        <v>597</v>
      </c>
      <c r="K96" s="632"/>
      <c r="L96" s="695">
        <v>0</v>
      </c>
      <c r="M96" s="696">
        <v>0</v>
      </c>
      <c r="N96" s="696">
        <v>0</v>
      </c>
      <c r="O96" s="696">
        <v>0</v>
      </c>
      <c r="P96" s="696">
        <v>0</v>
      </c>
      <c r="Q96" s="696">
        <v>0</v>
      </c>
      <c r="R96" s="696">
        <v>0</v>
      </c>
      <c r="S96" s="696">
        <v>0</v>
      </c>
      <c r="T96" s="696">
        <v>0</v>
      </c>
      <c r="U96" s="696">
        <v>0</v>
      </c>
      <c r="V96" s="696">
        <v>0</v>
      </c>
      <c r="W96" s="696">
        <v>0</v>
      </c>
      <c r="X96" s="696">
        <v>0</v>
      </c>
      <c r="Y96" s="696">
        <v>0</v>
      </c>
      <c r="Z96" s="696">
        <v>0</v>
      </c>
      <c r="AA96" s="696">
        <v>0</v>
      </c>
      <c r="AB96" s="696">
        <v>0</v>
      </c>
      <c r="AC96" s="696">
        <v>0</v>
      </c>
      <c r="AD96" s="696">
        <v>0</v>
      </c>
      <c r="AE96" s="696">
        <v>0</v>
      </c>
      <c r="AF96" s="696">
        <v>0</v>
      </c>
      <c r="AG96" s="696">
        <v>0</v>
      </c>
      <c r="AH96" s="696">
        <v>0</v>
      </c>
      <c r="AI96" s="696">
        <v>0</v>
      </c>
      <c r="AJ96" s="696">
        <v>0</v>
      </c>
      <c r="AK96" s="696">
        <v>0</v>
      </c>
      <c r="AL96" s="696">
        <v>0</v>
      </c>
      <c r="AM96" s="696">
        <v>0</v>
      </c>
      <c r="AN96" s="696">
        <v>0</v>
      </c>
      <c r="AO96" s="697">
        <v>0</v>
      </c>
      <c r="AP96" s="632"/>
      <c r="AQ96" s="695">
        <v>0</v>
      </c>
      <c r="AR96" s="696">
        <v>0</v>
      </c>
      <c r="AS96" s="696">
        <v>0</v>
      </c>
      <c r="AT96" s="696">
        <v>0</v>
      </c>
      <c r="AU96" s="696">
        <v>0</v>
      </c>
      <c r="AV96" s="696">
        <v>0</v>
      </c>
      <c r="AW96" s="696">
        <v>0</v>
      </c>
      <c r="AX96" s="696">
        <v>0</v>
      </c>
      <c r="AY96" s="696">
        <v>0</v>
      </c>
      <c r="AZ96" s="696">
        <v>0</v>
      </c>
      <c r="BA96" s="696">
        <v>0</v>
      </c>
      <c r="BB96" s="696">
        <v>0</v>
      </c>
      <c r="BC96" s="696">
        <v>0</v>
      </c>
      <c r="BD96" s="696">
        <v>0</v>
      </c>
      <c r="BE96" s="696">
        <v>0</v>
      </c>
      <c r="BF96" s="696">
        <v>0</v>
      </c>
      <c r="BG96" s="696">
        <v>0</v>
      </c>
      <c r="BH96" s="696">
        <v>0</v>
      </c>
      <c r="BI96" s="696">
        <v>0</v>
      </c>
      <c r="BJ96" s="696">
        <v>0</v>
      </c>
      <c r="BK96" s="696">
        <v>0</v>
      </c>
      <c r="BL96" s="696">
        <v>0</v>
      </c>
      <c r="BM96" s="696">
        <v>0</v>
      </c>
      <c r="BN96" s="696">
        <v>0</v>
      </c>
      <c r="BO96" s="696">
        <v>0</v>
      </c>
      <c r="BP96" s="696">
        <v>0</v>
      </c>
      <c r="BQ96" s="696">
        <v>0</v>
      </c>
      <c r="BR96" s="696">
        <v>0</v>
      </c>
      <c r="BS96" s="696">
        <v>0</v>
      </c>
      <c r="BT96" s="697">
        <v>0</v>
      </c>
    </row>
    <row r="97" spans="2:73">
      <c r="B97" s="756" t="s">
        <v>740</v>
      </c>
      <c r="C97" s="756" t="s">
        <v>730</v>
      </c>
      <c r="D97" s="756" t="s">
        <v>742</v>
      </c>
      <c r="E97" s="756" t="s">
        <v>731</v>
      </c>
      <c r="F97" s="756" t="s">
        <v>743</v>
      </c>
      <c r="G97" s="756" t="s">
        <v>736</v>
      </c>
      <c r="H97" s="756">
        <v>2011</v>
      </c>
      <c r="I97" s="643" t="s">
        <v>579</v>
      </c>
      <c r="J97" s="643" t="s">
        <v>597</v>
      </c>
      <c r="K97" s="632"/>
      <c r="L97" s="695">
        <v>4</v>
      </c>
      <c r="M97" s="696">
        <v>0</v>
      </c>
      <c r="N97" s="696">
        <v>0</v>
      </c>
      <c r="O97" s="696">
        <v>0</v>
      </c>
      <c r="P97" s="696">
        <v>0</v>
      </c>
      <c r="Q97" s="696">
        <v>0</v>
      </c>
      <c r="R97" s="696">
        <v>0</v>
      </c>
      <c r="S97" s="696">
        <v>0</v>
      </c>
      <c r="T97" s="696">
        <v>0</v>
      </c>
      <c r="U97" s="696">
        <v>0</v>
      </c>
      <c r="V97" s="696">
        <v>0</v>
      </c>
      <c r="W97" s="696">
        <v>0</v>
      </c>
      <c r="X97" s="696">
        <v>0</v>
      </c>
      <c r="Y97" s="696">
        <v>0</v>
      </c>
      <c r="Z97" s="696">
        <v>0</v>
      </c>
      <c r="AA97" s="696">
        <v>0</v>
      </c>
      <c r="AB97" s="696">
        <v>0</v>
      </c>
      <c r="AC97" s="696">
        <v>0</v>
      </c>
      <c r="AD97" s="696">
        <v>0</v>
      </c>
      <c r="AE97" s="696">
        <v>0</v>
      </c>
      <c r="AF97" s="696">
        <v>0</v>
      </c>
      <c r="AG97" s="696">
        <v>0</v>
      </c>
      <c r="AH97" s="696">
        <v>0</v>
      </c>
      <c r="AI97" s="696">
        <v>0</v>
      </c>
      <c r="AJ97" s="696">
        <v>0</v>
      </c>
      <c r="AK97" s="696">
        <v>0</v>
      </c>
      <c r="AL97" s="696">
        <v>0</v>
      </c>
      <c r="AM97" s="696">
        <v>0</v>
      </c>
      <c r="AN97" s="696">
        <v>0</v>
      </c>
      <c r="AO97" s="697">
        <v>0</v>
      </c>
      <c r="AP97" s="632"/>
      <c r="AQ97" s="695">
        <v>16</v>
      </c>
      <c r="AR97" s="696">
        <v>0</v>
      </c>
      <c r="AS97" s="696">
        <v>0</v>
      </c>
      <c r="AT97" s="696">
        <v>0</v>
      </c>
      <c r="AU97" s="696">
        <v>0</v>
      </c>
      <c r="AV97" s="696">
        <v>0</v>
      </c>
      <c r="AW97" s="696">
        <v>0</v>
      </c>
      <c r="AX97" s="696">
        <v>0</v>
      </c>
      <c r="AY97" s="696">
        <v>0</v>
      </c>
      <c r="AZ97" s="696">
        <v>0</v>
      </c>
      <c r="BA97" s="696">
        <v>0</v>
      </c>
      <c r="BB97" s="696">
        <v>0</v>
      </c>
      <c r="BC97" s="696">
        <v>0</v>
      </c>
      <c r="BD97" s="696">
        <v>0</v>
      </c>
      <c r="BE97" s="696">
        <v>0</v>
      </c>
      <c r="BF97" s="696">
        <v>0</v>
      </c>
      <c r="BG97" s="696">
        <v>0</v>
      </c>
      <c r="BH97" s="696">
        <v>0</v>
      </c>
      <c r="BI97" s="696">
        <v>0</v>
      </c>
      <c r="BJ97" s="696">
        <v>0</v>
      </c>
      <c r="BK97" s="696">
        <v>0</v>
      </c>
      <c r="BL97" s="696">
        <v>0</v>
      </c>
      <c r="BM97" s="696">
        <v>0</v>
      </c>
      <c r="BN97" s="696">
        <v>0</v>
      </c>
      <c r="BO97" s="696">
        <v>0</v>
      </c>
      <c r="BP97" s="696">
        <v>0</v>
      </c>
      <c r="BQ97" s="696">
        <v>0</v>
      </c>
      <c r="BR97" s="696">
        <v>0</v>
      </c>
      <c r="BS97" s="696">
        <v>0</v>
      </c>
      <c r="BT97" s="697">
        <v>0</v>
      </c>
    </row>
    <row r="98" spans="2:73" ht="15.5">
      <c r="B98" s="756" t="s">
        <v>740</v>
      </c>
      <c r="C98" s="756" t="s">
        <v>730</v>
      </c>
      <c r="D98" s="756" t="s">
        <v>744</v>
      </c>
      <c r="E98" s="756" t="s">
        <v>731</v>
      </c>
      <c r="F98" s="756" t="s">
        <v>743</v>
      </c>
      <c r="G98" s="756" t="s">
        <v>736</v>
      </c>
      <c r="H98" s="756">
        <v>2011</v>
      </c>
      <c r="I98" s="643" t="s">
        <v>579</v>
      </c>
      <c r="J98" s="643" t="s">
        <v>597</v>
      </c>
      <c r="K98" s="632"/>
      <c r="L98" s="695">
        <v>597</v>
      </c>
      <c r="M98" s="696">
        <v>0</v>
      </c>
      <c r="N98" s="696">
        <v>0</v>
      </c>
      <c r="O98" s="696">
        <v>0</v>
      </c>
      <c r="P98" s="696">
        <v>0</v>
      </c>
      <c r="Q98" s="696">
        <v>0</v>
      </c>
      <c r="R98" s="696">
        <v>0</v>
      </c>
      <c r="S98" s="696">
        <v>0</v>
      </c>
      <c r="T98" s="696">
        <v>0</v>
      </c>
      <c r="U98" s="696">
        <v>0</v>
      </c>
      <c r="V98" s="696">
        <v>0</v>
      </c>
      <c r="W98" s="696">
        <v>0</v>
      </c>
      <c r="X98" s="696">
        <v>0</v>
      </c>
      <c r="Y98" s="696">
        <v>0</v>
      </c>
      <c r="Z98" s="696">
        <v>0</v>
      </c>
      <c r="AA98" s="696">
        <v>0</v>
      </c>
      <c r="AB98" s="696">
        <v>0</v>
      </c>
      <c r="AC98" s="696">
        <v>0</v>
      </c>
      <c r="AD98" s="696">
        <v>0</v>
      </c>
      <c r="AE98" s="696">
        <v>0</v>
      </c>
      <c r="AF98" s="696">
        <v>0</v>
      </c>
      <c r="AG98" s="696">
        <v>0</v>
      </c>
      <c r="AH98" s="696">
        <v>0</v>
      </c>
      <c r="AI98" s="696">
        <v>0</v>
      </c>
      <c r="AJ98" s="696">
        <v>0</v>
      </c>
      <c r="AK98" s="696">
        <v>0</v>
      </c>
      <c r="AL98" s="696">
        <v>0</v>
      </c>
      <c r="AM98" s="696">
        <v>0</v>
      </c>
      <c r="AN98" s="696">
        <v>0</v>
      </c>
      <c r="AO98" s="697">
        <v>0</v>
      </c>
      <c r="AP98" s="632"/>
      <c r="AQ98" s="695">
        <v>23305</v>
      </c>
      <c r="AR98" s="696">
        <v>0</v>
      </c>
      <c r="AS98" s="696">
        <v>0</v>
      </c>
      <c r="AT98" s="696">
        <v>0</v>
      </c>
      <c r="AU98" s="696">
        <v>0</v>
      </c>
      <c r="AV98" s="696">
        <v>0</v>
      </c>
      <c r="AW98" s="696">
        <v>0</v>
      </c>
      <c r="AX98" s="696">
        <v>0</v>
      </c>
      <c r="AY98" s="696">
        <v>0</v>
      </c>
      <c r="AZ98" s="696">
        <v>0</v>
      </c>
      <c r="BA98" s="696">
        <v>0</v>
      </c>
      <c r="BB98" s="696">
        <v>0</v>
      </c>
      <c r="BC98" s="696">
        <v>0</v>
      </c>
      <c r="BD98" s="696">
        <v>0</v>
      </c>
      <c r="BE98" s="696">
        <v>0</v>
      </c>
      <c r="BF98" s="696">
        <v>0</v>
      </c>
      <c r="BG98" s="696">
        <v>0</v>
      </c>
      <c r="BH98" s="696">
        <v>0</v>
      </c>
      <c r="BI98" s="696">
        <v>0</v>
      </c>
      <c r="BJ98" s="696">
        <v>0</v>
      </c>
      <c r="BK98" s="696">
        <v>0</v>
      </c>
      <c r="BL98" s="696">
        <v>0</v>
      </c>
      <c r="BM98" s="696">
        <v>0</v>
      </c>
      <c r="BN98" s="696">
        <v>0</v>
      </c>
      <c r="BO98" s="696">
        <v>0</v>
      </c>
      <c r="BP98" s="696">
        <v>0</v>
      </c>
      <c r="BQ98" s="696">
        <v>0</v>
      </c>
      <c r="BR98" s="696">
        <v>0</v>
      </c>
      <c r="BS98" s="696">
        <v>0</v>
      </c>
      <c r="BT98" s="697">
        <v>0</v>
      </c>
      <c r="BU98" s="163"/>
    </row>
    <row r="99" spans="2:73" ht="15.5">
      <c r="B99" s="756" t="s">
        <v>740</v>
      </c>
      <c r="C99" s="756" t="s">
        <v>730</v>
      </c>
      <c r="D99" s="756" t="s">
        <v>21</v>
      </c>
      <c r="E99" s="756" t="s">
        <v>731</v>
      </c>
      <c r="F99" s="756" t="s">
        <v>743</v>
      </c>
      <c r="G99" s="756" t="s">
        <v>733</v>
      </c>
      <c r="H99" s="756">
        <v>2011</v>
      </c>
      <c r="I99" s="643" t="s">
        <v>579</v>
      </c>
      <c r="J99" s="643" t="s">
        <v>597</v>
      </c>
      <c r="K99" s="632"/>
      <c r="L99" s="695">
        <v>1416</v>
      </c>
      <c r="M99" s="696">
        <v>1414</v>
      </c>
      <c r="N99" s="696">
        <v>1387</v>
      </c>
      <c r="O99" s="696">
        <v>794</v>
      </c>
      <c r="P99" s="696">
        <v>792</v>
      </c>
      <c r="Q99" s="696">
        <v>781</v>
      </c>
      <c r="R99" s="696">
        <v>140</v>
      </c>
      <c r="S99" s="696">
        <v>135</v>
      </c>
      <c r="T99" s="696">
        <v>135</v>
      </c>
      <c r="U99" s="696">
        <v>135</v>
      </c>
      <c r="V99" s="696">
        <v>120</v>
      </c>
      <c r="W99" s="696">
        <v>120</v>
      </c>
      <c r="X99" s="696">
        <v>10</v>
      </c>
      <c r="Y99" s="696">
        <v>10</v>
      </c>
      <c r="Z99" s="696">
        <v>10</v>
      </c>
      <c r="AA99" s="696">
        <v>0</v>
      </c>
      <c r="AB99" s="696">
        <v>0</v>
      </c>
      <c r="AC99" s="696">
        <v>0</v>
      </c>
      <c r="AD99" s="696">
        <v>0</v>
      </c>
      <c r="AE99" s="696">
        <v>0</v>
      </c>
      <c r="AF99" s="696">
        <v>0</v>
      </c>
      <c r="AG99" s="696">
        <v>0</v>
      </c>
      <c r="AH99" s="696">
        <v>0</v>
      </c>
      <c r="AI99" s="696">
        <v>0</v>
      </c>
      <c r="AJ99" s="696">
        <v>0</v>
      </c>
      <c r="AK99" s="696">
        <v>0</v>
      </c>
      <c r="AL99" s="696">
        <v>0</v>
      </c>
      <c r="AM99" s="696">
        <v>0</v>
      </c>
      <c r="AN99" s="696">
        <v>0</v>
      </c>
      <c r="AO99" s="697">
        <v>0</v>
      </c>
      <c r="AP99" s="632"/>
      <c r="AQ99" s="695">
        <v>3870853</v>
      </c>
      <c r="AR99" s="696">
        <v>3864500</v>
      </c>
      <c r="AS99" s="696">
        <v>3785561</v>
      </c>
      <c r="AT99" s="696">
        <v>2090042</v>
      </c>
      <c r="AU99" s="696">
        <v>2084396.0000000002</v>
      </c>
      <c r="AV99" s="696">
        <v>2054849.0000000002</v>
      </c>
      <c r="AW99" s="696">
        <v>400597</v>
      </c>
      <c r="AX99" s="696">
        <v>397369</v>
      </c>
      <c r="AY99" s="696">
        <v>397369</v>
      </c>
      <c r="AZ99" s="696">
        <v>397369</v>
      </c>
      <c r="BA99" s="696">
        <v>293864</v>
      </c>
      <c r="BB99" s="696">
        <v>293864</v>
      </c>
      <c r="BC99" s="696">
        <v>7784</v>
      </c>
      <c r="BD99" s="696">
        <v>7784</v>
      </c>
      <c r="BE99" s="696">
        <v>7784</v>
      </c>
      <c r="BF99" s="696">
        <v>0</v>
      </c>
      <c r="BG99" s="696">
        <v>0</v>
      </c>
      <c r="BH99" s="696">
        <v>0</v>
      </c>
      <c r="BI99" s="696">
        <v>0</v>
      </c>
      <c r="BJ99" s="696">
        <v>0</v>
      </c>
      <c r="BK99" s="696">
        <v>0</v>
      </c>
      <c r="BL99" s="696">
        <v>0</v>
      </c>
      <c r="BM99" s="696">
        <v>0</v>
      </c>
      <c r="BN99" s="696">
        <v>0</v>
      </c>
      <c r="BO99" s="696">
        <v>0</v>
      </c>
      <c r="BP99" s="696">
        <v>0</v>
      </c>
      <c r="BQ99" s="696">
        <v>0</v>
      </c>
      <c r="BR99" s="696">
        <v>0</v>
      </c>
      <c r="BS99" s="696">
        <v>0</v>
      </c>
      <c r="BT99" s="697">
        <v>0</v>
      </c>
      <c r="BU99" s="163"/>
    </row>
    <row r="100" spans="2:73" ht="15.5">
      <c r="B100" s="756" t="s">
        <v>740</v>
      </c>
      <c r="C100" s="756" t="s">
        <v>730</v>
      </c>
      <c r="D100" s="756" t="s">
        <v>22</v>
      </c>
      <c r="E100" s="756" t="s">
        <v>731</v>
      </c>
      <c r="F100" s="756" t="s">
        <v>743</v>
      </c>
      <c r="G100" s="756" t="s">
        <v>733</v>
      </c>
      <c r="H100" s="756">
        <v>2011</v>
      </c>
      <c r="I100" s="643" t="s">
        <v>579</v>
      </c>
      <c r="J100" s="643" t="s">
        <v>597</v>
      </c>
      <c r="K100" s="632"/>
      <c r="L100" s="695">
        <v>2832</v>
      </c>
      <c r="M100" s="696">
        <v>2832</v>
      </c>
      <c r="N100" s="696">
        <v>2832</v>
      </c>
      <c r="O100" s="696">
        <v>2832</v>
      </c>
      <c r="P100" s="696">
        <v>2832</v>
      </c>
      <c r="Q100" s="696">
        <v>2832</v>
      </c>
      <c r="R100" s="696">
        <v>2832</v>
      </c>
      <c r="S100" s="696">
        <v>2832</v>
      </c>
      <c r="T100" s="696">
        <v>2536</v>
      </c>
      <c r="U100" s="696">
        <v>2536</v>
      </c>
      <c r="V100" s="696">
        <v>53</v>
      </c>
      <c r="W100" s="696">
        <v>53</v>
      </c>
      <c r="X100" s="696">
        <v>53</v>
      </c>
      <c r="Y100" s="696">
        <v>53</v>
      </c>
      <c r="Z100" s="696">
        <v>53</v>
      </c>
      <c r="AA100" s="696">
        <v>0</v>
      </c>
      <c r="AB100" s="696">
        <v>0</v>
      </c>
      <c r="AC100" s="696">
        <v>0</v>
      </c>
      <c r="AD100" s="696">
        <v>0</v>
      </c>
      <c r="AE100" s="696">
        <v>0</v>
      </c>
      <c r="AF100" s="696">
        <v>0</v>
      </c>
      <c r="AG100" s="696">
        <v>0</v>
      </c>
      <c r="AH100" s="696">
        <v>0</v>
      </c>
      <c r="AI100" s="696">
        <v>0</v>
      </c>
      <c r="AJ100" s="696">
        <v>0</v>
      </c>
      <c r="AK100" s="696">
        <v>0</v>
      </c>
      <c r="AL100" s="696">
        <v>0</v>
      </c>
      <c r="AM100" s="696">
        <v>0</v>
      </c>
      <c r="AN100" s="696">
        <v>0</v>
      </c>
      <c r="AO100" s="697">
        <v>0</v>
      </c>
      <c r="AP100" s="632"/>
      <c r="AQ100" s="695">
        <v>14868304</v>
      </c>
      <c r="AR100" s="696">
        <v>14868304</v>
      </c>
      <c r="AS100" s="696">
        <v>14868304</v>
      </c>
      <c r="AT100" s="696">
        <v>14868304</v>
      </c>
      <c r="AU100" s="696">
        <v>14868304</v>
      </c>
      <c r="AV100" s="696">
        <v>14868304</v>
      </c>
      <c r="AW100" s="696">
        <v>14868304</v>
      </c>
      <c r="AX100" s="696">
        <v>14868304</v>
      </c>
      <c r="AY100" s="696">
        <v>13423428</v>
      </c>
      <c r="AZ100" s="696">
        <v>13423428</v>
      </c>
      <c r="BA100" s="696">
        <v>1328407</v>
      </c>
      <c r="BB100" s="696">
        <v>1328407</v>
      </c>
      <c r="BC100" s="696">
        <v>1328407</v>
      </c>
      <c r="BD100" s="696">
        <v>1328407</v>
      </c>
      <c r="BE100" s="696">
        <v>1328407</v>
      </c>
      <c r="BF100" s="696">
        <v>0</v>
      </c>
      <c r="BG100" s="696">
        <v>0</v>
      </c>
      <c r="BH100" s="696">
        <v>0</v>
      </c>
      <c r="BI100" s="696">
        <v>0</v>
      </c>
      <c r="BJ100" s="696">
        <v>0</v>
      </c>
      <c r="BK100" s="696">
        <v>0</v>
      </c>
      <c r="BL100" s="696">
        <v>0</v>
      </c>
      <c r="BM100" s="696">
        <v>0</v>
      </c>
      <c r="BN100" s="696">
        <v>0</v>
      </c>
      <c r="BO100" s="696">
        <v>0</v>
      </c>
      <c r="BP100" s="696">
        <v>0</v>
      </c>
      <c r="BQ100" s="696">
        <v>0</v>
      </c>
      <c r="BR100" s="696">
        <v>0</v>
      </c>
      <c r="BS100" s="696">
        <v>0</v>
      </c>
      <c r="BT100" s="697">
        <v>0</v>
      </c>
      <c r="BU100" s="163"/>
    </row>
    <row r="101" spans="2:73">
      <c r="B101" s="756" t="s">
        <v>740</v>
      </c>
      <c r="C101" s="756" t="s">
        <v>730</v>
      </c>
      <c r="D101" s="756" t="s">
        <v>20</v>
      </c>
      <c r="E101" s="756" t="s">
        <v>731</v>
      </c>
      <c r="F101" s="756" t="s">
        <v>743</v>
      </c>
      <c r="G101" s="756" t="s">
        <v>733</v>
      </c>
      <c r="H101" s="756">
        <v>2011</v>
      </c>
      <c r="I101" s="643" t="s">
        <v>579</v>
      </c>
      <c r="J101" s="643" t="s">
        <v>597</v>
      </c>
      <c r="K101" s="632"/>
      <c r="L101" s="695">
        <v>0</v>
      </c>
      <c r="M101" s="696">
        <v>0</v>
      </c>
      <c r="N101" s="696">
        <v>0</v>
      </c>
      <c r="O101" s="696">
        <v>0</v>
      </c>
      <c r="P101" s="696">
        <v>0</v>
      </c>
      <c r="Q101" s="696">
        <v>0</v>
      </c>
      <c r="R101" s="696">
        <v>0</v>
      </c>
      <c r="S101" s="696">
        <v>0</v>
      </c>
      <c r="T101" s="696">
        <v>0</v>
      </c>
      <c r="U101" s="696">
        <v>0</v>
      </c>
      <c r="V101" s="696">
        <v>0</v>
      </c>
      <c r="W101" s="696">
        <v>0</v>
      </c>
      <c r="X101" s="696">
        <v>0</v>
      </c>
      <c r="Y101" s="696">
        <v>0</v>
      </c>
      <c r="Z101" s="696">
        <v>0</v>
      </c>
      <c r="AA101" s="696">
        <v>0</v>
      </c>
      <c r="AB101" s="696">
        <v>0</v>
      </c>
      <c r="AC101" s="696">
        <v>0</v>
      </c>
      <c r="AD101" s="696">
        <v>0</v>
      </c>
      <c r="AE101" s="696">
        <v>0</v>
      </c>
      <c r="AF101" s="696">
        <v>0</v>
      </c>
      <c r="AG101" s="696">
        <v>0</v>
      </c>
      <c r="AH101" s="696">
        <v>0</v>
      </c>
      <c r="AI101" s="696">
        <v>0</v>
      </c>
      <c r="AJ101" s="696">
        <v>0</v>
      </c>
      <c r="AK101" s="696">
        <v>0</v>
      </c>
      <c r="AL101" s="696">
        <v>0</v>
      </c>
      <c r="AM101" s="696">
        <v>0</v>
      </c>
      <c r="AN101" s="696">
        <v>0</v>
      </c>
      <c r="AO101" s="697">
        <v>0</v>
      </c>
      <c r="AP101" s="632"/>
      <c r="AQ101" s="695">
        <v>0</v>
      </c>
      <c r="AR101" s="696">
        <v>0</v>
      </c>
      <c r="AS101" s="696">
        <v>0</v>
      </c>
      <c r="AT101" s="696">
        <v>0</v>
      </c>
      <c r="AU101" s="696">
        <v>0</v>
      </c>
      <c r="AV101" s="696">
        <v>0</v>
      </c>
      <c r="AW101" s="696">
        <v>0</v>
      </c>
      <c r="AX101" s="696">
        <v>0</v>
      </c>
      <c r="AY101" s="696">
        <v>0</v>
      </c>
      <c r="AZ101" s="696">
        <v>0</v>
      </c>
      <c r="BA101" s="696">
        <v>0</v>
      </c>
      <c r="BB101" s="696">
        <v>0</v>
      </c>
      <c r="BC101" s="696">
        <v>0</v>
      </c>
      <c r="BD101" s="696">
        <v>0</v>
      </c>
      <c r="BE101" s="696">
        <v>0</v>
      </c>
      <c r="BF101" s="696">
        <v>0</v>
      </c>
      <c r="BG101" s="696">
        <v>0</v>
      </c>
      <c r="BH101" s="696">
        <v>0</v>
      </c>
      <c r="BI101" s="696">
        <v>0</v>
      </c>
      <c r="BJ101" s="696">
        <v>0</v>
      </c>
      <c r="BK101" s="696">
        <v>0</v>
      </c>
      <c r="BL101" s="696">
        <v>0</v>
      </c>
      <c r="BM101" s="696">
        <v>0</v>
      </c>
      <c r="BN101" s="696">
        <v>0</v>
      </c>
      <c r="BO101" s="696">
        <v>0</v>
      </c>
      <c r="BP101" s="696">
        <v>0</v>
      </c>
      <c r="BQ101" s="696">
        <v>0</v>
      </c>
      <c r="BR101" s="696">
        <v>0</v>
      </c>
      <c r="BS101" s="696">
        <v>0</v>
      </c>
      <c r="BT101" s="697">
        <v>0</v>
      </c>
    </row>
    <row r="102" spans="2:73" ht="15.5">
      <c r="B102" s="756" t="s">
        <v>740</v>
      </c>
      <c r="C102" s="756" t="s">
        <v>739</v>
      </c>
      <c r="D102" s="756" t="s">
        <v>9</v>
      </c>
      <c r="E102" s="756" t="s">
        <v>731</v>
      </c>
      <c r="F102" s="756" t="s">
        <v>739</v>
      </c>
      <c r="G102" s="756" t="s">
        <v>736</v>
      </c>
      <c r="H102" s="756">
        <v>2011</v>
      </c>
      <c r="I102" s="643" t="s">
        <v>579</v>
      </c>
      <c r="J102" s="643" t="s">
        <v>597</v>
      </c>
      <c r="K102" s="632"/>
      <c r="L102" s="695">
        <v>0</v>
      </c>
      <c r="M102" s="696">
        <v>0</v>
      </c>
      <c r="N102" s="696">
        <v>0</v>
      </c>
      <c r="O102" s="696">
        <v>0</v>
      </c>
      <c r="P102" s="696">
        <v>0</v>
      </c>
      <c r="Q102" s="696">
        <v>0</v>
      </c>
      <c r="R102" s="696">
        <v>0</v>
      </c>
      <c r="S102" s="696">
        <v>0</v>
      </c>
      <c r="T102" s="696">
        <v>0</v>
      </c>
      <c r="U102" s="696">
        <v>0</v>
      </c>
      <c r="V102" s="696">
        <v>0</v>
      </c>
      <c r="W102" s="696">
        <v>0</v>
      </c>
      <c r="X102" s="696">
        <v>0</v>
      </c>
      <c r="Y102" s="696">
        <v>0</v>
      </c>
      <c r="Z102" s="696">
        <v>0</v>
      </c>
      <c r="AA102" s="696">
        <v>0</v>
      </c>
      <c r="AB102" s="696">
        <v>0</v>
      </c>
      <c r="AC102" s="696">
        <v>0</v>
      </c>
      <c r="AD102" s="696">
        <v>0</v>
      </c>
      <c r="AE102" s="696">
        <v>0</v>
      </c>
      <c r="AF102" s="696">
        <v>0</v>
      </c>
      <c r="AG102" s="696">
        <v>0</v>
      </c>
      <c r="AH102" s="696">
        <v>0</v>
      </c>
      <c r="AI102" s="696">
        <v>0</v>
      </c>
      <c r="AJ102" s="696">
        <v>0</v>
      </c>
      <c r="AK102" s="696">
        <v>0</v>
      </c>
      <c r="AL102" s="696">
        <v>0</v>
      </c>
      <c r="AM102" s="696">
        <v>0</v>
      </c>
      <c r="AN102" s="696">
        <v>0</v>
      </c>
      <c r="AO102" s="697">
        <v>0</v>
      </c>
      <c r="AP102" s="632"/>
      <c r="AQ102" s="695">
        <v>0</v>
      </c>
      <c r="AR102" s="696">
        <v>0</v>
      </c>
      <c r="AS102" s="696">
        <v>0</v>
      </c>
      <c r="AT102" s="696">
        <v>0</v>
      </c>
      <c r="AU102" s="696">
        <v>0</v>
      </c>
      <c r="AV102" s="696">
        <v>0</v>
      </c>
      <c r="AW102" s="696">
        <v>0</v>
      </c>
      <c r="AX102" s="696">
        <v>0</v>
      </c>
      <c r="AY102" s="696">
        <v>0</v>
      </c>
      <c r="AZ102" s="696">
        <v>0</v>
      </c>
      <c r="BA102" s="696">
        <v>0</v>
      </c>
      <c r="BB102" s="696">
        <v>0</v>
      </c>
      <c r="BC102" s="696">
        <v>0</v>
      </c>
      <c r="BD102" s="696">
        <v>0</v>
      </c>
      <c r="BE102" s="696">
        <v>0</v>
      </c>
      <c r="BF102" s="696">
        <v>0</v>
      </c>
      <c r="BG102" s="696">
        <v>0</v>
      </c>
      <c r="BH102" s="696">
        <v>0</v>
      </c>
      <c r="BI102" s="696">
        <v>0</v>
      </c>
      <c r="BJ102" s="696">
        <v>0</v>
      </c>
      <c r="BK102" s="696">
        <v>0</v>
      </c>
      <c r="BL102" s="696">
        <v>0</v>
      </c>
      <c r="BM102" s="696">
        <v>0</v>
      </c>
      <c r="BN102" s="696">
        <v>0</v>
      </c>
      <c r="BO102" s="696">
        <v>0</v>
      </c>
      <c r="BP102" s="696">
        <v>0</v>
      </c>
      <c r="BQ102" s="696">
        <v>0</v>
      </c>
      <c r="BR102" s="696">
        <v>0</v>
      </c>
      <c r="BS102" s="696">
        <v>0</v>
      </c>
      <c r="BT102" s="697">
        <v>0</v>
      </c>
      <c r="BU102" s="163"/>
    </row>
    <row r="103" spans="2:73" ht="15.5">
      <c r="B103" s="756" t="s">
        <v>740</v>
      </c>
      <c r="C103" s="756" t="s">
        <v>739</v>
      </c>
      <c r="D103" s="756" t="s">
        <v>22</v>
      </c>
      <c r="E103" s="756" t="s">
        <v>731</v>
      </c>
      <c r="F103" s="756" t="s">
        <v>739</v>
      </c>
      <c r="G103" s="756" t="s">
        <v>733</v>
      </c>
      <c r="H103" s="756">
        <v>2011</v>
      </c>
      <c r="I103" s="643" t="s">
        <v>579</v>
      </c>
      <c r="J103" s="643" t="s">
        <v>597</v>
      </c>
      <c r="K103" s="632"/>
      <c r="L103" s="695">
        <v>81</v>
      </c>
      <c r="M103" s="696">
        <v>81</v>
      </c>
      <c r="N103" s="696">
        <v>81</v>
      </c>
      <c r="O103" s="696">
        <v>81</v>
      </c>
      <c r="P103" s="696">
        <v>81</v>
      </c>
      <c r="Q103" s="696">
        <v>81</v>
      </c>
      <c r="R103" s="696">
        <v>81</v>
      </c>
      <c r="S103" s="696">
        <v>81</v>
      </c>
      <c r="T103" s="696">
        <v>81</v>
      </c>
      <c r="U103" s="696">
        <v>81</v>
      </c>
      <c r="V103" s="696">
        <v>45</v>
      </c>
      <c r="W103" s="696">
        <v>45</v>
      </c>
      <c r="X103" s="696">
        <v>45</v>
      </c>
      <c r="Y103" s="696">
        <v>45</v>
      </c>
      <c r="Z103" s="696">
        <v>45</v>
      </c>
      <c r="AA103" s="696">
        <v>0</v>
      </c>
      <c r="AB103" s="696">
        <v>0</v>
      </c>
      <c r="AC103" s="696">
        <v>0</v>
      </c>
      <c r="AD103" s="696">
        <v>0</v>
      </c>
      <c r="AE103" s="696">
        <v>0</v>
      </c>
      <c r="AF103" s="696">
        <v>0</v>
      </c>
      <c r="AG103" s="696">
        <v>0</v>
      </c>
      <c r="AH103" s="696">
        <v>0</v>
      </c>
      <c r="AI103" s="696">
        <v>0</v>
      </c>
      <c r="AJ103" s="696">
        <v>0</v>
      </c>
      <c r="AK103" s="696">
        <v>0</v>
      </c>
      <c r="AL103" s="696">
        <v>0</v>
      </c>
      <c r="AM103" s="696">
        <v>0</v>
      </c>
      <c r="AN103" s="696">
        <v>0</v>
      </c>
      <c r="AO103" s="697">
        <v>0</v>
      </c>
      <c r="AP103" s="632"/>
      <c r="AQ103" s="695">
        <v>533952</v>
      </c>
      <c r="AR103" s="696">
        <v>533952</v>
      </c>
      <c r="AS103" s="696">
        <v>533952</v>
      </c>
      <c r="AT103" s="696">
        <v>533952</v>
      </c>
      <c r="AU103" s="696">
        <v>533952</v>
      </c>
      <c r="AV103" s="696">
        <v>533952</v>
      </c>
      <c r="AW103" s="696">
        <v>533952</v>
      </c>
      <c r="AX103" s="696">
        <v>533952</v>
      </c>
      <c r="AY103" s="696">
        <v>533952</v>
      </c>
      <c r="AZ103" s="696">
        <v>533952</v>
      </c>
      <c r="BA103" s="696">
        <v>301611</v>
      </c>
      <c r="BB103" s="696">
        <v>301611</v>
      </c>
      <c r="BC103" s="696">
        <v>301611</v>
      </c>
      <c r="BD103" s="696">
        <v>301611</v>
      </c>
      <c r="BE103" s="696">
        <v>301611</v>
      </c>
      <c r="BF103" s="696">
        <v>0</v>
      </c>
      <c r="BG103" s="696">
        <v>0</v>
      </c>
      <c r="BH103" s="696">
        <v>0</v>
      </c>
      <c r="BI103" s="696">
        <v>0</v>
      </c>
      <c r="BJ103" s="696">
        <v>0</v>
      </c>
      <c r="BK103" s="696">
        <v>0</v>
      </c>
      <c r="BL103" s="696">
        <v>0</v>
      </c>
      <c r="BM103" s="696">
        <v>0</v>
      </c>
      <c r="BN103" s="696">
        <v>0</v>
      </c>
      <c r="BO103" s="696">
        <v>0</v>
      </c>
      <c r="BP103" s="696">
        <v>0</v>
      </c>
      <c r="BQ103" s="696">
        <v>0</v>
      </c>
      <c r="BR103" s="696">
        <v>0</v>
      </c>
      <c r="BS103" s="696">
        <v>0</v>
      </c>
      <c r="BT103" s="697">
        <v>0</v>
      </c>
      <c r="BU103" s="163"/>
    </row>
    <row r="104" spans="2:73" ht="15.5">
      <c r="B104" s="756" t="s">
        <v>740</v>
      </c>
      <c r="C104" s="756" t="s">
        <v>737</v>
      </c>
      <c r="D104" s="756" t="s">
        <v>16</v>
      </c>
      <c r="E104" s="756" t="s">
        <v>731</v>
      </c>
      <c r="F104" s="756" t="s">
        <v>743</v>
      </c>
      <c r="G104" s="756" t="s">
        <v>733</v>
      </c>
      <c r="H104" s="756">
        <v>2011</v>
      </c>
      <c r="I104" s="643" t="s">
        <v>579</v>
      </c>
      <c r="J104" s="643" t="s">
        <v>597</v>
      </c>
      <c r="K104" s="632"/>
      <c r="L104" s="695">
        <v>934</v>
      </c>
      <c r="M104" s="696">
        <v>934</v>
      </c>
      <c r="N104" s="696">
        <v>934</v>
      </c>
      <c r="O104" s="696">
        <v>934</v>
      </c>
      <c r="P104" s="696">
        <v>934</v>
      </c>
      <c r="Q104" s="696">
        <v>934</v>
      </c>
      <c r="R104" s="696">
        <v>934</v>
      </c>
      <c r="S104" s="696">
        <v>934</v>
      </c>
      <c r="T104" s="696">
        <v>934</v>
      </c>
      <c r="U104" s="696">
        <v>934</v>
      </c>
      <c r="V104" s="696">
        <v>934</v>
      </c>
      <c r="W104" s="696">
        <v>934</v>
      </c>
      <c r="X104" s="696">
        <v>934</v>
      </c>
      <c r="Y104" s="696">
        <v>0</v>
      </c>
      <c r="Z104" s="696">
        <v>0</v>
      </c>
      <c r="AA104" s="696">
        <v>0</v>
      </c>
      <c r="AB104" s="696">
        <v>0</v>
      </c>
      <c r="AC104" s="696">
        <v>0</v>
      </c>
      <c r="AD104" s="696">
        <v>0</v>
      </c>
      <c r="AE104" s="696">
        <v>0</v>
      </c>
      <c r="AF104" s="696">
        <v>0</v>
      </c>
      <c r="AG104" s="696">
        <v>0</v>
      </c>
      <c r="AH104" s="696">
        <v>0</v>
      </c>
      <c r="AI104" s="696">
        <v>0</v>
      </c>
      <c r="AJ104" s="696">
        <v>0</v>
      </c>
      <c r="AK104" s="696">
        <v>0</v>
      </c>
      <c r="AL104" s="696">
        <v>0</v>
      </c>
      <c r="AM104" s="696">
        <v>0</v>
      </c>
      <c r="AN104" s="696">
        <v>0</v>
      </c>
      <c r="AO104" s="697">
        <v>0</v>
      </c>
      <c r="AP104" s="632"/>
      <c r="AQ104" s="695">
        <v>4899976</v>
      </c>
      <c r="AR104" s="696">
        <v>4899976</v>
      </c>
      <c r="AS104" s="696">
        <v>4899976</v>
      </c>
      <c r="AT104" s="696">
        <v>4899976</v>
      </c>
      <c r="AU104" s="696">
        <v>4899976</v>
      </c>
      <c r="AV104" s="696">
        <v>4899976</v>
      </c>
      <c r="AW104" s="696">
        <v>4899976</v>
      </c>
      <c r="AX104" s="696">
        <v>4899976</v>
      </c>
      <c r="AY104" s="696">
        <v>4899976</v>
      </c>
      <c r="AZ104" s="696">
        <v>4899976</v>
      </c>
      <c r="BA104" s="696">
        <v>4899976</v>
      </c>
      <c r="BB104" s="696">
        <v>4899976</v>
      </c>
      <c r="BC104" s="696">
        <v>4899976</v>
      </c>
      <c r="BD104" s="696">
        <v>0</v>
      </c>
      <c r="BE104" s="696">
        <v>0</v>
      </c>
      <c r="BF104" s="696">
        <v>0</v>
      </c>
      <c r="BG104" s="696">
        <v>0</v>
      </c>
      <c r="BH104" s="696">
        <v>0</v>
      </c>
      <c r="BI104" s="696">
        <v>0</v>
      </c>
      <c r="BJ104" s="696">
        <v>0</v>
      </c>
      <c r="BK104" s="696">
        <v>0</v>
      </c>
      <c r="BL104" s="696">
        <v>0</v>
      </c>
      <c r="BM104" s="696">
        <v>0</v>
      </c>
      <c r="BN104" s="696">
        <v>0</v>
      </c>
      <c r="BO104" s="696">
        <v>0</v>
      </c>
      <c r="BP104" s="696">
        <v>0</v>
      </c>
      <c r="BQ104" s="696">
        <v>0</v>
      </c>
      <c r="BR104" s="696">
        <v>0</v>
      </c>
      <c r="BS104" s="696">
        <v>0</v>
      </c>
      <c r="BT104" s="697">
        <v>0</v>
      </c>
      <c r="BU104" s="163"/>
    </row>
    <row r="105" spans="2:73" ht="15.5">
      <c r="B105" s="756" t="s">
        <v>740</v>
      </c>
      <c r="C105" s="756" t="s">
        <v>737</v>
      </c>
      <c r="D105" s="756" t="s">
        <v>17</v>
      </c>
      <c r="E105" s="756" t="s">
        <v>731</v>
      </c>
      <c r="F105" s="756" t="s">
        <v>743</v>
      </c>
      <c r="G105" s="756" t="s">
        <v>733</v>
      </c>
      <c r="H105" s="756">
        <v>2011</v>
      </c>
      <c r="I105" s="643" t="s">
        <v>579</v>
      </c>
      <c r="J105" s="643" t="s">
        <v>597</v>
      </c>
      <c r="K105" s="632"/>
      <c r="L105" s="695">
        <v>321</v>
      </c>
      <c r="M105" s="696">
        <v>321</v>
      </c>
      <c r="N105" s="696">
        <v>321</v>
      </c>
      <c r="O105" s="696">
        <v>321</v>
      </c>
      <c r="P105" s="696">
        <v>321</v>
      </c>
      <c r="Q105" s="696">
        <v>321</v>
      </c>
      <c r="R105" s="696">
        <v>321</v>
      </c>
      <c r="S105" s="696">
        <v>321</v>
      </c>
      <c r="T105" s="696">
        <v>321</v>
      </c>
      <c r="U105" s="696">
        <v>321</v>
      </c>
      <c r="V105" s="696">
        <v>321</v>
      </c>
      <c r="W105" s="696">
        <v>321</v>
      </c>
      <c r="X105" s="696">
        <v>321</v>
      </c>
      <c r="Y105" s="696">
        <v>321</v>
      </c>
      <c r="Z105" s="696">
        <v>321</v>
      </c>
      <c r="AA105" s="696">
        <v>258</v>
      </c>
      <c r="AB105" s="696">
        <v>258</v>
      </c>
      <c r="AC105" s="696">
        <v>258</v>
      </c>
      <c r="AD105" s="696">
        <v>258</v>
      </c>
      <c r="AE105" s="696">
        <v>258</v>
      </c>
      <c r="AF105" s="696">
        <v>258</v>
      </c>
      <c r="AG105" s="696">
        <v>258</v>
      </c>
      <c r="AH105" s="696">
        <v>258</v>
      </c>
      <c r="AI105" s="696">
        <v>258</v>
      </c>
      <c r="AJ105" s="696">
        <v>258</v>
      </c>
      <c r="AK105" s="696">
        <v>258</v>
      </c>
      <c r="AL105" s="696">
        <v>0</v>
      </c>
      <c r="AM105" s="696">
        <v>0</v>
      </c>
      <c r="AN105" s="696">
        <v>0</v>
      </c>
      <c r="AO105" s="697">
        <v>0</v>
      </c>
      <c r="AP105" s="632"/>
      <c r="AQ105" s="695">
        <v>1651092</v>
      </c>
      <c r="AR105" s="696">
        <v>1651092</v>
      </c>
      <c r="AS105" s="696">
        <v>1651092</v>
      </c>
      <c r="AT105" s="696">
        <v>1651092</v>
      </c>
      <c r="AU105" s="696">
        <v>1651092</v>
      </c>
      <c r="AV105" s="696">
        <v>1651092</v>
      </c>
      <c r="AW105" s="696">
        <v>1651092</v>
      </c>
      <c r="AX105" s="696">
        <v>1651092</v>
      </c>
      <c r="AY105" s="696">
        <v>1651092</v>
      </c>
      <c r="AZ105" s="696">
        <v>1651092</v>
      </c>
      <c r="BA105" s="696">
        <v>1651092</v>
      </c>
      <c r="BB105" s="696">
        <v>1651092</v>
      </c>
      <c r="BC105" s="696">
        <v>1651092</v>
      </c>
      <c r="BD105" s="696">
        <v>1651092</v>
      </c>
      <c r="BE105" s="696">
        <v>1651092</v>
      </c>
      <c r="BF105" s="696">
        <v>1327218</v>
      </c>
      <c r="BG105" s="696">
        <v>1327218</v>
      </c>
      <c r="BH105" s="696">
        <v>1327218</v>
      </c>
      <c r="BI105" s="696">
        <v>1327218</v>
      </c>
      <c r="BJ105" s="696">
        <v>1327218</v>
      </c>
      <c r="BK105" s="696">
        <v>1327218</v>
      </c>
      <c r="BL105" s="696">
        <v>1327218</v>
      </c>
      <c r="BM105" s="696">
        <v>1327218</v>
      </c>
      <c r="BN105" s="696">
        <v>1327218</v>
      </c>
      <c r="BO105" s="696">
        <v>1327218</v>
      </c>
      <c r="BP105" s="696">
        <v>1327218</v>
      </c>
      <c r="BQ105" s="696">
        <v>0</v>
      </c>
      <c r="BR105" s="696">
        <v>0</v>
      </c>
      <c r="BS105" s="696">
        <v>0</v>
      </c>
      <c r="BT105" s="697">
        <v>0</v>
      </c>
      <c r="BU105" s="163"/>
    </row>
    <row r="106" spans="2:73" ht="15.5">
      <c r="B106" s="691" t="s">
        <v>740</v>
      </c>
      <c r="C106" s="691" t="s">
        <v>730</v>
      </c>
      <c r="D106" s="691" t="s">
        <v>21</v>
      </c>
      <c r="E106" s="691" t="s">
        <v>731</v>
      </c>
      <c r="F106" s="691" t="s">
        <v>745</v>
      </c>
      <c r="G106" s="691" t="s">
        <v>733</v>
      </c>
      <c r="H106" s="691">
        <v>2012</v>
      </c>
      <c r="I106" s="643" t="s">
        <v>580</v>
      </c>
      <c r="J106" s="643" t="s">
        <v>597</v>
      </c>
      <c r="K106" s="632"/>
      <c r="L106" s="695">
        <v>0</v>
      </c>
      <c r="M106" s="696">
        <v>843</v>
      </c>
      <c r="N106" s="696">
        <v>842</v>
      </c>
      <c r="O106" s="696">
        <v>829</v>
      </c>
      <c r="P106" s="696">
        <v>493</v>
      </c>
      <c r="Q106" s="696">
        <v>491</v>
      </c>
      <c r="R106" s="696">
        <v>82</v>
      </c>
      <c r="S106" s="696">
        <v>82</v>
      </c>
      <c r="T106" s="696">
        <v>82</v>
      </c>
      <c r="U106" s="696">
        <v>82</v>
      </c>
      <c r="V106" s="696">
        <v>82</v>
      </c>
      <c r="W106" s="696">
        <v>70</v>
      </c>
      <c r="X106" s="696">
        <v>70</v>
      </c>
      <c r="Y106" s="696">
        <v>0</v>
      </c>
      <c r="Z106" s="696">
        <v>0</v>
      </c>
      <c r="AA106" s="696">
        <v>0</v>
      </c>
      <c r="AB106" s="696">
        <v>0</v>
      </c>
      <c r="AC106" s="696">
        <v>0</v>
      </c>
      <c r="AD106" s="696">
        <v>0</v>
      </c>
      <c r="AE106" s="696">
        <v>0</v>
      </c>
      <c r="AF106" s="696">
        <v>0</v>
      </c>
      <c r="AG106" s="696">
        <v>0</v>
      </c>
      <c r="AH106" s="696">
        <v>0</v>
      </c>
      <c r="AI106" s="696">
        <v>0</v>
      </c>
      <c r="AJ106" s="696">
        <v>0</v>
      </c>
      <c r="AK106" s="696">
        <v>0</v>
      </c>
      <c r="AL106" s="696">
        <v>0</v>
      </c>
      <c r="AM106" s="696">
        <v>0</v>
      </c>
      <c r="AN106" s="696">
        <v>0</v>
      </c>
      <c r="AO106" s="697">
        <v>0</v>
      </c>
      <c r="AP106" s="632"/>
      <c r="AQ106" s="695">
        <v>0</v>
      </c>
      <c r="AR106" s="696">
        <v>3365166</v>
      </c>
      <c r="AS106" s="696">
        <v>3364140</v>
      </c>
      <c r="AT106" s="696">
        <v>3311686</v>
      </c>
      <c r="AU106" s="696">
        <v>1870669</v>
      </c>
      <c r="AV106" s="696">
        <v>1863261</v>
      </c>
      <c r="AW106" s="696">
        <v>380762</v>
      </c>
      <c r="AX106" s="696">
        <v>380762</v>
      </c>
      <c r="AY106" s="696">
        <v>380762</v>
      </c>
      <c r="AZ106" s="696">
        <v>380762</v>
      </c>
      <c r="BA106" s="696">
        <v>380762</v>
      </c>
      <c r="BB106" s="696">
        <v>257370</v>
      </c>
      <c r="BC106" s="696">
        <v>257370</v>
      </c>
      <c r="BD106" s="696">
        <v>0</v>
      </c>
      <c r="BE106" s="696">
        <v>0</v>
      </c>
      <c r="BF106" s="696">
        <v>0</v>
      </c>
      <c r="BG106" s="696">
        <v>0</v>
      </c>
      <c r="BH106" s="696">
        <v>0</v>
      </c>
      <c r="BI106" s="696">
        <v>0</v>
      </c>
      <c r="BJ106" s="696">
        <v>0</v>
      </c>
      <c r="BK106" s="696">
        <v>0</v>
      </c>
      <c r="BL106" s="696">
        <v>0</v>
      </c>
      <c r="BM106" s="696">
        <v>0</v>
      </c>
      <c r="BN106" s="696">
        <v>0</v>
      </c>
      <c r="BO106" s="696">
        <v>0</v>
      </c>
      <c r="BP106" s="696">
        <v>0</v>
      </c>
      <c r="BQ106" s="696">
        <v>0</v>
      </c>
      <c r="BR106" s="696">
        <v>0</v>
      </c>
      <c r="BS106" s="696">
        <v>0</v>
      </c>
      <c r="BT106" s="697">
        <v>0</v>
      </c>
      <c r="BU106" s="163"/>
    </row>
    <row r="107" spans="2:73" ht="15.5">
      <c r="B107" s="691" t="s">
        <v>740</v>
      </c>
      <c r="C107" s="691" t="s">
        <v>730</v>
      </c>
      <c r="D107" s="691" t="s">
        <v>22</v>
      </c>
      <c r="E107" s="691" t="s">
        <v>731</v>
      </c>
      <c r="F107" s="691" t="s">
        <v>745</v>
      </c>
      <c r="G107" s="691" t="s">
        <v>733</v>
      </c>
      <c r="H107" s="691">
        <v>2012</v>
      </c>
      <c r="I107" s="643" t="s">
        <v>580</v>
      </c>
      <c r="J107" s="643" t="s">
        <v>597</v>
      </c>
      <c r="K107" s="632"/>
      <c r="L107" s="695">
        <v>0</v>
      </c>
      <c r="M107" s="696">
        <v>5116</v>
      </c>
      <c r="N107" s="696">
        <v>5067</v>
      </c>
      <c r="O107" s="696">
        <v>4937</v>
      </c>
      <c r="P107" s="696">
        <v>4842</v>
      </c>
      <c r="Q107" s="696">
        <v>4818</v>
      </c>
      <c r="R107" s="696">
        <v>4156</v>
      </c>
      <c r="S107" s="696">
        <v>4091.9999999999995</v>
      </c>
      <c r="T107" s="696">
        <v>4091.9999999999995</v>
      </c>
      <c r="U107" s="696">
        <v>4016</v>
      </c>
      <c r="V107" s="696">
        <v>3150</v>
      </c>
      <c r="W107" s="696">
        <v>3011</v>
      </c>
      <c r="X107" s="696">
        <v>3011</v>
      </c>
      <c r="Y107" s="696">
        <v>2287</v>
      </c>
      <c r="Z107" s="696">
        <v>1889</v>
      </c>
      <c r="AA107" s="696">
        <v>1889</v>
      </c>
      <c r="AB107" s="696">
        <v>468</v>
      </c>
      <c r="AC107" s="696">
        <v>185</v>
      </c>
      <c r="AD107" s="696">
        <v>185</v>
      </c>
      <c r="AE107" s="696">
        <v>185</v>
      </c>
      <c r="AF107" s="696">
        <v>185</v>
      </c>
      <c r="AG107" s="696">
        <v>0</v>
      </c>
      <c r="AH107" s="696">
        <v>0</v>
      </c>
      <c r="AI107" s="696">
        <v>0</v>
      </c>
      <c r="AJ107" s="696">
        <v>0</v>
      </c>
      <c r="AK107" s="696">
        <v>0</v>
      </c>
      <c r="AL107" s="696">
        <v>0</v>
      </c>
      <c r="AM107" s="696">
        <v>0</v>
      </c>
      <c r="AN107" s="696">
        <v>0</v>
      </c>
      <c r="AO107" s="697">
        <v>0</v>
      </c>
      <c r="AP107" s="632"/>
      <c r="AQ107" s="698">
        <v>0</v>
      </c>
      <c r="AR107" s="699">
        <v>22549482</v>
      </c>
      <c r="AS107" s="699">
        <v>22388167</v>
      </c>
      <c r="AT107" s="699">
        <v>21957628</v>
      </c>
      <c r="AU107" s="699">
        <v>21626988</v>
      </c>
      <c r="AV107" s="699">
        <v>21513912</v>
      </c>
      <c r="AW107" s="699">
        <v>19349112</v>
      </c>
      <c r="AX107" s="699">
        <v>18955923</v>
      </c>
      <c r="AY107" s="699">
        <v>18955923</v>
      </c>
      <c r="AZ107" s="699">
        <v>18558408</v>
      </c>
      <c r="BA107" s="699">
        <v>13624369</v>
      </c>
      <c r="BB107" s="699">
        <v>12090947</v>
      </c>
      <c r="BC107" s="699">
        <v>11980146</v>
      </c>
      <c r="BD107" s="699">
        <v>8022866</v>
      </c>
      <c r="BE107" s="699">
        <v>6725959</v>
      </c>
      <c r="BF107" s="699">
        <v>6725959</v>
      </c>
      <c r="BG107" s="699">
        <v>957436</v>
      </c>
      <c r="BH107" s="699">
        <v>493429</v>
      </c>
      <c r="BI107" s="699">
        <v>493429</v>
      </c>
      <c r="BJ107" s="699">
        <v>493429</v>
      </c>
      <c r="BK107" s="699">
        <v>493429</v>
      </c>
      <c r="BL107" s="699">
        <v>0</v>
      </c>
      <c r="BM107" s="699">
        <v>0</v>
      </c>
      <c r="BN107" s="699">
        <v>0</v>
      </c>
      <c r="BO107" s="699">
        <v>0</v>
      </c>
      <c r="BP107" s="699">
        <v>0</v>
      </c>
      <c r="BQ107" s="699">
        <v>0</v>
      </c>
      <c r="BR107" s="699">
        <v>0</v>
      </c>
      <c r="BS107" s="699">
        <v>0</v>
      </c>
      <c r="BT107" s="700">
        <v>0</v>
      </c>
      <c r="BU107" s="163"/>
    </row>
    <row r="108" spans="2:73" ht="15.5">
      <c r="B108" s="691" t="s">
        <v>740</v>
      </c>
      <c r="C108" s="691" t="s">
        <v>730</v>
      </c>
      <c r="D108" s="691" t="s">
        <v>20</v>
      </c>
      <c r="E108" s="691" t="s">
        <v>731</v>
      </c>
      <c r="F108" s="691" t="s">
        <v>745</v>
      </c>
      <c r="G108" s="691" t="s">
        <v>733</v>
      </c>
      <c r="H108" s="691">
        <v>2012</v>
      </c>
      <c r="I108" s="643" t="s">
        <v>580</v>
      </c>
      <c r="J108" s="643" t="s">
        <v>597</v>
      </c>
      <c r="K108" s="632"/>
      <c r="L108" s="695">
        <v>0</v>
      </c>
      <c r="M108" s="696">
        <v>124</v>
      </c>
      <c r="N108" s="696">
        <v>124</v>
      </c>
      <c r="O108" s="696">
        <v>124</v>
      </c>
      <c r="P108" s="696">
        <v>124</v>
      </c>
      <c r="Q108" s="696">
        <v>0</v>
      </c>
      <c r="R108" s="696">
        <v>0</v>
      </c>
      <c r="S108" s="696">
        <v>0</v>
      </c>
      <c r="T108" s="696">
        <v>0</v>
      </c>
      <c r="U108" s="696">
        <v>0</v>
      </c>
      <c r="V108" s="696">
        <v>0</v>
      </c>
      <c r="W108" s="696">
        <v>0</v>
      </c>
      <c r="X108" s="696">
        <v>0</v>
      </c>
      <c r="Y108" s="696">
        <v>0</v>
      </c>
      <c r="Z108" s="696">
        <v>0</v>
      </c>
      <c r="AA108" s="696">
        <v>0</v>
      </c>
      <c r="AB108" s="696">
        <v>0</v>
      </c>
      <c r="AC108" s="696">
        <v>0</v>
      </c>
      <c r="AD108" s="696">
        <v>0</v>
      </c>
      <c r="AE108" s="696">
        <v>0</v>
      </c>
      <c r="AF108" s="696">
        <v>0</v>
      </c>
      <c r="AG108" s="696">
        <v>0</v>
      </c>
      <c r="AH108" s="696">
        <v>0</v>
      </c>
      <c r="AI108" s="696">
        <v>0</v>
      </c>
      <c r="AJ108" s="696">
        <v>0</v>
      </c>
      <c r="AK108" s="696">
        <v>0</v>
      </c>
      <c r="AL108" s="696">
        <v>0</v>
      </c>
      <c r="AM108" s="696">
        <v>0</v>
      </c>
      <c r="AN108" s="696">
        <v>0</v>
      </c>
      <c r="AO108" s="697">
        <v>0</v>
      </c>
      <c r="AP108" s="632"/>
      <c r="AQ108" s="692">
        <v>0</v>
      </c>
      <c r="AR108" s="693">
        <v>604230</v>
      </c>
      <c r="AS108" s="693">
        <v>604230</v>
      </c>
      <c r="AT108" s="693">
        <v>604230</v>
      </c>
      <c r="AU108" s="693">
        <v>604230</v>
      </c>
      <c r="AV108" s="693">
        <v>0</v>
      </c>
      <c r="AW108" s="693">
        <v>0</v>
      </c>
      <c r="AX108" s="693">
        <v>0</v>
      </c>
      <c r="AY108" s="693">
        <v>0</v>
      </c>
      <c r="AZ108" s="693">
        <v>0</v>
      </c>
      <c r="BA108" s="693">
        <v>0</v>
      </c>
      <c r="BB108" s="693">
        <v>0</v>
      </c>
      <c r="BC108" s="693">
        <v>0</v>
      </c>
      <c r="BD108" s="693">
        <v>0</v>
      </c>
      <c r="BE108" s="693">
        <v>0</v>
      </c>
      <c r="BF108" s="693">
        <v>0</v>
      </c>
      <c r="BG108" s="693">
        <v>0</v>
      </c>
      <c r="BH108" s="693">
        <v>0</v>
      </c>
      <c r="BI108" s="693">
        <v>0</v>
      </c>
      <c r="BJ108" s="693">
        <v>0</v>
      </c>
      <c r="BK108" s="693">
        <v>0</v>
      </c>
      <c r="BL108" s="693">
        <v>0</v>
      </c>
      <c r="BM108" s="693">
        <v>0</v>
      </c>
      <c r="BN108" s="693">
        <v>0</v>
      </c>
      <c r="BO108" s="693">
        <v>0</v>
      </c>
      <c r="BP108" s="693">
        <v>0</v>
      </c>
      <c r="BQ108" s="693">
        <v>0</v>
      </c>
      <c r="BR108" s="693">
        <v>0</v>
      </c>
      <c r="BS108" s="693">
        <v>0</v>
      </c>
      <c r="BT108" s="694">
        <v>0</v>
      </c>
      <c r="BU108" s="163"/>
    </row>
    <row r="109" spans="2:73" ht="15.5">
      <c r="B109" s="691" t="s">
        <v>740</v>
      </c>
      <c r="C109" s="691" t="s">
        <v>730</v>
      </c>
      <c r="D109" s="757" t="s">
        <v>24</v>
      </c>
      <c r="E109" s="691" t="s">
        <v>731</v>
      </c>
      <c r="F109" s="691" t="s">
        <v>745</v>
      </c>
      <c r="G109" s="691" t="s">
        <v>733</v>
      </c>
      <c r="H109" s="691">
        <v>2012</v>
      </c>
      <c r="I109" s="643" t="s">
        <v>580</v>
      </c>
      <c r="J109" s="643" t="s">
        <v>597</v>
      </c>
      <c r="K109" s="632"/>
      <c r="L109" s="695">
        <v>0</v>
      </c>
      <c r="M109" s="696">
        <v>14</v>
      </c>
      <c r="N109" s="696">
        <v>14</v>
      </c>
      <c r="O109" s="696">
        <v>14</v>
      </c>
      <c r="P109" s="696">
        <v>14</v>
      </c>
      <c r="Q109" s="696">
        <v>14</v>
      </c>
      <c r="R109" s="696">
        <v>14</v>
      </c>
      <c r="S109" s="696">
        <v>14</v>
      </c>
      <c r="T109" s="696">
        <v>14</v>
      </c>
      <c r="U109" s="696">
        <v>14</v>
      </c>
      <c r="V109" s="696">
        <v>14</v>
      </c>
      <c r="W109" s="696">
        <v>14</v>
      </c>
      <c r="X109" s="696">
        <v>14</v>
      </c>
      <c r="Y109" s="696">
        <v>14</v>
      </c>
      <c r="Z109" s="696">
        <v>14</v>
      </c>
      <c r="AA109" s="696">
        <v>14</v>
      </c>
      <c r="AB109" s="696">
        <v>0</v>
      </c>
      <c r="AC109" s="696">
        <v>0</v>
      </c>
      <c r="AD109" s="696">
        <v>0</v>
      </c>
      <c r="AE109" s="696">
        <v>0</v>
      </c>
      <c r="AF109" s="696">
        <v>0</v>
      </c>
      <c r="AG109" s="696">
        <v>0</v>
      </c>
      <c r="AH109" s="696">
        <v>0</v>
      </c>
      <c r="AI109" s="696">
        <v>0</v>
      </c>
      <c r="AJ109" s="696">
        <v>0</v>
      </c>
      <c r="AK109" s="696">
        <v>0</v>
      </c>
      <c r="AL109" s="696">
        <v>0</v>
      </c>
      <c r="AM109" s="696">
        <v>0</v>
      </c>
      <c r="AN109" s="696">
        <v>0</v>
      </c>
      <c r="AO109" s="697">
        <v>0</v>
      </c>
      <c r="AP109" s="632"/>
      <c r="AQ109" s="695">
        <v>0</v>
      </c>
      <c r="AR109" s="696">
        <v>16175.999999999998</v>
      </c>
      <c r="AS109" s="696">
        <v>16175.999999999998</v>
      </c>
      <c r="AT109" s="696">
        <v>16175.999999999998</v>
      </c>
      <c r="AU109" s="696">
        <v>16175.999999999998</v>
      </c>
      <c r="AV109" s="696">
        <v>16175.999999999998</v>
      </c>
      <c r="AW109" s="696">
        <v>16175.999999999998</v>
      </c>
      <c r="AX109" s="696">
        <v>16175.999999999998</v>
      </c>
      <c r="AY109" s="696">
        <v>16175.999999999998</v>
      </c>
      <c r="AZ109" s="696">
        <v>16175.999999999998</v>
      </c>
      <c r="BA109" s="696">
        <v>16175.999999999998</v>
      </c>
      <c r="BB109" s="696">
        <v>16175.999999999998</v>
      </c>
      <c r="BC109" s="696">
        <v>16175.999999999998</v>
      </c>
      <c r="BD109" s="696">
        <v>16175.999999999998</v>
      </c>
      <c r="BE109" s="696">
        <v>16175.999999999998</v>
      </c>
      <c r="BF109" s="696">
        <v>16175.999999999998</v>
      </c>
      <c r="BG109" s="696">
        <v>0</v>
      </c>
      <c r="BH109" s="696">
        <v>0</v>
      </c>
      <c r="BI109" s="696">
        <v>0</v>
      </c>
      <c r="BJ109" s="696">
        <v>0</v>
      </c>
      <c r="BK109" s="696">
        <v>0</v>
      </c>
      <c r="BL109" s="696">
        <v>0</v>
      </c>
      <c r="BM109" s="696">
        <v>0</v>
      </c>
      <c r="BN109" s="696">
        <v>0</v>
      </c>
      <c r="BO109" s="696">
        <v>0</v>
      </c>
      <c r="BP109" s="696">
        <v>0</v>
      </c>
      <c r="BQ109" s="696">
        <v>0</v>
      </c>
      <c r="BR109" s="696">
        <v>0</v>
      </c>
      <c r="BS109" s="696">
        <v>0</v>
      </c>
      <c r="BT109" s="697">
        <v>0</v>
      </c>
      <c r="BU109" s="163"/>
    </row>
    <row r="110" spans="2:73" ht="15.5">
      <c r="B110" s="691" t="s">
        <v>740</v>
      </c>
      <c r="C110" s="691" t="s">
        <v>734</v>
      </c>
      <c r="D110" s="691" t="s">
        <v>2</v>
      </c>
      <c r="E110" s="691" t="s">
        <v>731</v>
      </c>
      <c r="F110" s="691" t="s">
        <v>29</v>
      </c>
      <c r="G110" s="691" t="s">
        <v>733</v>
      </c>
      <c r="H110" s="691">
        <v>2012</v>
      </c>
      <c r="I110" s="643" t="s">
        <v>580</v>
      </c>
      <c r="J110" s="643" t="s">
        <v>597</v>
      </c>
      <c r="K110" s="632"/>
      <c r="L110" s="695">
        <v>0</v>
      </c>
      <c r="M110" s="696">
        <v>25</v>
      </c>
      <c r="N110" s="696">
        <v>25</v>
      </c>
      <c r="O110" s="696">
        <v>25</v>
      </c>
      <c r="P110" s="696">
        <v>24</v>
      </c>
      <c r="Q110" s="696">
        <v>0</v>
      </c>
      <c r="R110" s="696">
        <v>0</v>
      </c>
      <c r="S110" s="696">
        <v>0</v>
      </c>
      <c r="T110" s="696">
        <v>0</v>
      </c>
      <c r="U110" s="696">
        <v>0</v>
      </c>
      <c r="V110" s="696">
        <v>0</v>
      </c>
      <c r="W110" s="696">
        <v>0</v>
      </c>
      <c r="X110" s="696">
        <v>0</v>
      </c>
      <c r="Y110" s="696">
        <v>0</v>
      </c>
      <c r="Z110" s="696">
        <v>0</v>
      </c>
      <c r="AA110" s="696">
        <v>0</v>
      </c>
      <c r="AB110" s="696">
        <v>0</v>
      </c>
      <c r="AC110" s="696">
        <v>0</v>
      </c>
      <c r="AD110" s="696">
        <v>0</v>
      </c>
      <c r="AE110" s="696">
        <v>0</v>
      </c>
      <c r="AF110" s="696">
        <v>0</v>
      </c>
      <c r="AG110" s="696">
        <v>0</v>
      </c>
      <c r="AH110" s="696">
        <v>0</v>
      </c>
      <c r="AI110" s="696">
        <v>0</v>
      </c>
      <c r="AJ110" s="696">
        <v>0</v>
      </c>
      <c r="AK110" s="696">
        <v>0</v>
      </c>
      <c r="AL110" s="696">
        <v>0</v>
      </c>
      <c r="AM110" s="696">
        <v>0</v>
      </c>
      <c r="AN110" s="696">
        <v>0</v>
      </c>
      <c r="AO110" s="697">
        <v>0</v>
      </c>
      <c r="AP110" s="632"/>
      <c r="AQ110" s="695">
        <v>0</v>
      </c>
      <c r="AR110" s="696">
        <v>43987</v>
      </c>
      <c r="AS110" s="696">
        <v>43987</v>
      </c>
      <c r="AT110" s="696">
        <v>43987</v>
      </c>
      <c r="AU110" s="696">
        <v>42664</v>
      </c>
      <c r="AV110" s="696">
        <v>0</v>
      </c>
      <c r="AW110" s="696">
        <v>0</v>
      </c>
      <c r="AX110" s="696">
        <v>0</v>
      </c>
      <c r="AY110" s="696">
        <v>0</v>
      </c>
      <c r="AZ110" s="696">
        <v>0</v>
      </c>
      <c r="BA110" s="696">
        <v>0</v>
      </c>
      <c r="BB110" s="696">
        <v>0</v>
      </c>
      <c r="BC110" s="696">
        <v>0</v>
      </c>
      <c r="BD110" s="696">
        <v>0</v>
      </c>
      <c r="BE110" s="696">
        <v>0</v>
      </c>
      <c r="BF110" s="696">
        <v>0</v>
      </c>
      <c r="BG110" s="696">
        <v>0</v>
      </c>
      <c r="BH110" s="696">
        <v>0</v>
      </c>
      <c r="BI110" s="696">
        <v>0</v>
      </c>
      <c r="BJ110" s="696">
        <v>0</v>
      </c>
      <c r="BK110" s="696">
        <v>0</v>
      </c>
      <c r="BL110" s="696">
        <v>0</v>
      </c>
      <c r="BM110" s="696">
        <v>0</v>
      </c>
      <c r="BN110" s="696">
        <v>0</v>
      </c>
      <c r="BO110" s="696">
        <v>0</v>
      </c>
      <c r="BP110" s="696">
        <v>0</v>
      </c>
      <c r="BQ110" s="696">
        <v>0</v>
      </c>
      <c r="BR110" s="696">
        <v>0</v>
      </c>
      <c r="BS110" s="696">
        <v>0</v>
      </c>
      <c r="BT110" s="697">
        <v>0</v>
      </c>
      <c r="BU110" s="163"/>
    </row>
    <row r="111" spans="2:73" ht="15.5">
      <c r="B111" s="691" t="s">
        <v>740</v>
      </c>
      <c r="C111" s="691" t="s">
        <v>734</v>
      </c>
      <c r="D111" s="691" t="s">
        <v>1</v>
      </c>
      <c r="E111" s="691" t="s">
        <v>731</v>
      </c>
      <c r="F111" s="691" t="s">
        <v>29</v>
      </c>
      <c r="G111" s="691" t="s">
        <v>733</v>
      </c>
      <c r="H111" s="691">
        <v>2012</v>
      </c>
      <c r="I111" s="643" t="s">
        <v>580</v>
      </c>
      <c r="J111" s="643" t="s">
        <v>597</v>
      </c>
      <c r="K111" s="632"/>
      <c r="L111" s="695">
        <v>0</v>
      </c>
      <c r="M111" s="696">
        <v>146</v>
      </c>
      <c r="N111" s="696">
        <v>146</v>
      </c>
      <c r="O111" s="696">
        <v>146</v>
      </c>
      <c r="P111" s="696">
        <v>141</v>
      </c>
      <c r="Q111" s="696">
        <v>86</v>
      </c>
      <c r="R111" s="696">
        <v>0</v>
      </c>
      <c r="S111" s="696">
        <v>0</v>
      </c>
      <c r="T111" s="696">
        <v>0</v>
      </c>
      <c r="U111" s="696">
        <v>0</v>
      </c>
      <c r="V111" s="696">
        <v>0</v>
      </c>
      <c r="W111" s="696">
        <v>0</v>
      </c>
      <c r="X111" s="696">
        <v>0</v>
      </c>
      <c r="Y111" s="696">
        <v>0</v>
      </c>
      <c r="Z111" s="696">
        <v>0</v>
      </c>
      <c r="AA111" s="696">
        <v>0</v>
      </c>
      <c r="AB111" s="696">
        <v>0</v>
      </c>
      <c r="AC111" s="696">
        <v>0</v>
      </c>
      <c r="AD111" s="696">
        <v>0</v>
      </c>
      <c r="AE111" s="696">
        <v>0</v>
      </c>
      <c r="AF111" s="696">
        <v>0</v>
      </c>
      <c r="AG111" s="696">
        <v>0</v>
      </c>
      <c r="AH111" s="696">
        <v>0</v>
      </c>
      <c r="AI111" s="696">
        <v>0</v>
      </c>
      <c r="AJ111" s="696">
        <v>0</v>
      </c>
      <c r="AK111" s="696">
        <v>0</v>
      </c>
      <c r="AL111" s="696">
        <v>0</v>
      </c>
      <c r="AM111" s="696">
        <v>0</v>
      </c>
      <c r="AN111" s="696">
        <v>0</v>
      </c>
      <c r="AO111" s="697">
        <v>0</v>
      </c>
      <c r="AP111" s="632"/>
      <c r="AQ111" s="695">
        <v>0</v>
      </c>
      <c r="AR111" s="696">
        <v>1040845</v>
      </c>
      <c r="AS111" s="696">
        <v>1040845</v>
      </c>
      <c r="AT111" s="696">
        <v>1040845</v>
      </c>
      <c r="AU111" s="696">
        <v>1036848.9999999999</v>
      </c>
      <c r="AV111" s="696">
        <v>657669</v>
      </c>
      <c r="AW111" s="696">
        <v>0</v>
      </c>
      <c r="AX111" s="696">
        <v>0</v>
      </c>
      <c r="AY111" s="696">
        <v>0</v>
      </c>
      <c r="AZ111" s="696">
        <v>0</v>
      </c>
      <c r="BA111" s="696">
        <v>0</v>
      </c>
      <c r="BB111" s="696">
        <v>0</v>
      </c>
      <c r="BC111" s="696">
        <v>0</v>
      </c>
      <c r="BD111" s="696">
        <v>0</v>
      </c>
      <c r="BE111" s="696">
        <v>0</v>
      </c>
      <c r="BF111" s="696">
        <v>0</v>
      </c>
      <c r="BG111" s="696">
        <v>0</v>
      </c>
      <c r="BH111" s="696">
        <v>0</v>
      </c>
      <c r="BI111" s="696">
        <v>0</v>
      </c>
      <c r="BJ111" s="696">
        <v>0</v>
      </c>
      <c r="BK111" s="696">
        <v>0</v>
      </c>
      <c r="BL111" s="696">
        <v>0</v>
      </c>
      <c r="BM111" s="696">
        <v>0</v>
      </c>
      <c r="BN111" s="696">
        <v>0</v>
      </c>
      <c r="BO111" s="696">
        <v>0</v>
      </c>
      <c r="BP111" s="696">
        <v>0</v>
      </c>
      <c r="BQ111" s="696">
        <v>0</v>
      </c>
      <c r="BR111" s="696">
        <v>0</v>
      </c>
      <c r="BS111" s="696">
        <v>0</v>
      </c>
      <c r="BT111" s="697">
        <v>0</v>
      </c>
      <c r="BU111" s="163"/>
    </row>
    <row r="112" spans="2:73">
      <c r="B112" s="691" t="s">
        <v>740</v>
      </c>
      <c r="C112" s="691" t="s">
        <v>734</v>
      </c>
      <c r="D112" s="691" t="s">
        <v>5</v>
      </c>
      <c r="E112" s="691" t="s">
        <v>731</v>
      </c>
      <c r="F112" s="691" t="s">
        <v>29</v>
      </c>
      <c r="G112" s="691" t="s">
        <v>733</v>
      </c>
      <c r="H112" s="691">
        <v>2012</v>
      </c>
      <c r="I112" s="643" t="s">
        <v>580</v>
      </c>
      <c r="J112" s="643" t="s">
        <v>597</v>
      </c>
      <c r="K112" s="632"/>
      <c r="L112" s="695">
        <v>0</v>
      </c>
      <c r="M112" s="696">
        <v>83</v>
      </c>
      <c r="N112" s="696">
        <v>83</v>
      </c>
      <c r="O112" s="696">
        <v>83</v>
      </c>
      <c r="P112" s="696">
        <v>83</v>
      </c>
      <c r="Q112" s="696">
        <v>76</v>
      </c>
      <c r="R112" s="696">
        <v>64</v>
      </c>
      <c r="S112" s="696">
        <v>48</v>
      </c>
      <c r="T112" s="696">
        <v>48</v>
      </c>
      <c r="U112" s="696">
        <v>48</v>
      </c>
      <c r="V112" s="696">
        <v>31</v>
      </c>
      <c r="W112" s="696">
        <v>12</v>
      </c>
      <c r="X112" s="696">
        <v>12</v>
      </c>
      <c r="Y112" s="696">
        <v>12</v>
      </c>
      <c r="Z112" s="696">
        <v>12</v>
      </c>
      <c r="AA112" s="696">
        <v>12</v>
      </c>
      <c r="AB112" s="696">
        <v>12</v>
      </c>
      <c r="AC112" s="696">
        <v>3</v>
      </c>
      <c r="AD112" s="696">
        <v>3</v>
      </c>
      <c r="AE112" s="696">
        <v>3</v>
      </c>
      <c r="AF112" s="696">
        <v>3</v>
      </c>
      <c r="AG112" s="696">
        <v>0</v>
      </c>
      <c r="AH112" s="696">
        <v>0</v>
      </c>
      <c r="AI112" s="696">
        <v>0</v>
      </c>
      <c r="AJ112" s="696">
        <v>0</v>
      </c>
      <c r="AK112" s="696">
        <v>0</v>
      </c>
      <c r="AL112" s="696">
        <v>0</v>
      </c>
      <c r="AM112" s="696">
        <v>0</v>
      </c>
      <c r="AN112" s="696">
        <v>0</v>
      </c>
      <c r="AO112" s="697">
        <v>0</v>
      </c>
      <c r="AP112" s="632"/>
      <c r="AQ112" s="695">
        <v>0</v>
      </c>
      <c r="AR112" s="696">
        <v>1498537</v>
      </c>
      <c r="AS112" s="696">
        <v>1498537</v>
      </c>
      <c r="AT112" s="696">
        <v>1498537</v>
      </c>
      <c r="AU112" s="696">
        <v>1498537</v>
      </c>
      <c r="AV112" s="696">
        <v>1347090</v>
      </c>
      <c r="AW112" s="696">
        <v>1095376</v>
      </c>
      <c r="AX112" s="696">
        <v>747159</v>
      </c>
      <c r="AY112" s="696">
        <v>745606</v>
      </c>
      <c r="AZ112" s="696">
        <v>745606</v>
      </c>
      <c r="BA112" s="696">
        <v>378711</v>
      </c>
      <c r="BB112" s="696">
        <v>281053</v>
      </c>
      <c r="BC112" s="696">
        <v>272318</v>
      </c>
      <c r="BD112" s="696">
        <v>272318</v>
      </c>
      <c r="BE112" s="696">
        <v>253306</v>
      </c>
      <c r="BF112" s="696">
        <v>253306</v>
      </c>
      <c r="BG112" s="696">
        <v>249841</v>
      </c>
      <c r="BH112" s="696">
        <v>70101</v>
      </c>
      <c r="BI112" s="696">
        <v>70101</v>
      </c>
      <c r="BJ112" s="696">
        <v>70101</v>
      </c>
      <c r="BK112" s="696">
        <v>70101</v>
      </c>
      <c r="BL112" s="696">
        <v>0</v>
      </c>
      <c r="BM112" s="696">
        <v>0</v>
      </c>
      <c r="BN112" s="696">
        <v>0</v>
      </c>
      <c r="BO112" s="696">
        <v>0</v>
      </c>
      <c r="BP112" s="696">
        <v>0</v>
      </c>
      <c r="BQ112" s="696">
        <v>0</v>
      </c>
      <c r="BR112" s="696">
        <v>0</v>
      </c>
      <c r="BS112" s="696">
        <v>0</v>
      </c>
      <c r="BT112" s="697">
        <v>0</v>
      </c>
    </row>
    <row r="113" spans="2:73">
      <c r="B113" s="691" t="s">
        <v>740</v>
      </c>
      <c r="C113" s="691" t="s">
        <v>734</v>
      </c>
      <c r="D113" s="691" t="s">
        <v>4</v>
      </c>
      <c r="E113" s="691" t="s">
        <v>731</v>
      </c>
      <c r="F113" s="691" t="s">
        <v>29</v>
      </c>
      <c r="G113" s="691" t="s">
        <v>733</v>
      </c>
      <c r="H113" s="691">
        <v>2012</v>
      </c>
      <c r="I113" s="643" t="s">
        <v>580</v>
      </c>
      <c r="J113" s="643" t="s">
        <v>597</v>
      </c>
      <c r="K113" s="632"/>
      <c r="L113" s="695">
        <v>0</v>
      </c>
      <c r="M113" s="696">
        <v>13</v>
      </c>
      <c r="N113" s="696">
        <v>13</v>
      </c>
      <c r="O113" s="696">
        <v>13</v>
      </c>
      <c r="P113" s="696">
        <v>13</v>
      </c>
      <c r="Q113" s="696">
        <v>13</v>
      </c>
      <c r="R113" s="696">
        <v>13</v>
      </c>
      <c r="S113" s="696">
        <v>11</v>
      </c>
      <c r="T113" s="696">
        <v>11</v>
      </c>
      <c r="U113" s="696">
        <v>11</v>
      </c>
      <c r="V113" s="696">
        <v>11</v>
      </c>
      <c r="W113" s="696">
        <v>0</v>
      </c>
      <c r="X113" s="696">
        <v>0</v>
      </c>
      <c r="Y113" s="696">
        <v>0</v>
      </c>
      <c r="Z113" s="696">
        <v>0</v>
      </c>
      <c r="AA113" s="696">
        <v>0</v>
      </c>
      <c r="AB113" s="696">
        <v>0</v>
      </c>
      <c r="AC113" s="696">
        <v>0</v>
      </c>
      <c r="AD113" s="696">
        <v>0</v>
      </c>
      <c r="AE113" s="696">
        <v>0</v>
      </c>
      <c r="AF113" s="696">
        <v>0</v>
      </c>
      <c r="AG113" s="696">
        <v>0</v>
      </c>
      <c r="AH113" s="696">
        <v>0</v>
      </c>
      <c r="AI113" s="696">
        <v>0</v>
      </c>
      <c r="AJ113" s="696">
        <v>0</v>
      </c>
      <c r="AK113" s="696">
        <v>0</v>
      </c>
      <c r="AL113" s="696">
        <v>0</v>
      </c>
      <c r="AM113" s="696">
        <v>0</v>
      </c>
      <c r="AN113" s="696">
        <v>0</v>
      </c>
      <c r="AO113" s="697">
        <v>0</v>
      </c>
      <c r="AP113" s="632"/>
      <c r="AQ113" s="695">
        <v>0</v>
      </c>
      <c r="AR113" s="696">
        <v>78235</v>
      </c>
      <c r="AS113" s="696">
        <v>78235</v>
      </c>
      <c r="AT113" s="696">
        <v>78235</v>
      </c>
      <c r="AU113" s="696">
        <v>78235</v>
      </c>
      <c r="AV113" s="696">
        <v>77059</v>
      </c>
      <c r="AW113" s="696">
        <v>77059</v>
      </c>
      <c r="AX113" s="696">
        <v>36287</v>
      </c>
      <c r="AY113" s="696">
        <v>36087</v>
      </c>
      <c r="AZ113" s="696">
        <v>36087</v>
      </c>
      <c r="BA113" s="696">
        <v>36087</v>
      </c>
      <c r="BB113" s="696">
        <v>5861</v>
      </c>
      <c r="BC113" s="696">
        <v>4720</v>
      </c>
      <c r="BD113" s="696">
        <v>4720</v>
      </c>
      <c r="BE113" s="696">
        <v>4056</v>
      </c>
      <c r="BF113" s="696">
        <v>4056</v>
      </c>
      <c r="BG113" s="696">
        <v>3906</v>
      </c>
      <c r="BH113" s="696">
        <v>0</v>
      </c>
      <c r="BI113" s="696">
        <v>0</v>
      </c>
      <c r="BJ113" s="696">
        <v>0</v>
      </c>
      <c r="BK113" s="696">
        <v>0</v>
      </c>
      <c r="BL113" s="696">
        <v>0</v>
      </c>
      <c r="BM113" s="696">
        <v>0</v>
      </c>
      <c r="BN113" s="696">
        <v>0</v>
      </c>
      <c r="BO113" s="696">
        <v>0</v>
      </c>
      <c r="BP113" s="696">
        <v>0</v>
      </c>
      <c r="BQ113" s="696">
        <v>0</v>
      </c>
      <c r="BR113" s="696">
        <v>0</v>
      </c>
      <c r="BS113" s="696">
        <v>0</v>
      </c>
      <c r="BT113" s="697">
        <v>0</v>
      </c>
    </row>
    <row r="114" spans="2:73">
      <c r="B114" s="691" t="s">
        <v>740</v>
      </c>
      <c r="C114" s="691" t="s">
        <v>734</v>
      </c>
      <c r="D114" s="691" t="s">
        <v>3</v>
      </c>
      <c r="E114" s="691" t="s">
        <v>731</v>
      </c>
      <c r="F114" s="691" t="s">
        <v>29</v>
      </c>
      <c r="G114" s="691" t="s">
        <v>733</v>
      </c>
      <c r="H114" s="691">
        <v>2012</v>
      </c>
      <c r="I114" s="643" t="s">
        <v>580</v>
      </c>
      <c r="J114" s="643" t="s">
        <v>597</v>
      </c>
      <c r="K114" s="632"/>
      <c r="L114" s="695">
        <v>0</v>
      </c>
      <c r="M114" s="696">
        <v>1606</v>
      </c>
      <c r="N114" s="696">
        <v>1606</v>
      </c>
      <c r="O114" s="696">
        <v>1606</v>
      </c>
      <c r="P114" s="696">
        <v>1606</v>
      </c>
      <c r="Q114" s="696">
        <v>1606</v>
      </c>
      <c r="R114" s="696">
        <v>1606</v>
      </c>
      <c r="S114" s="696">
        <v>1606</v>
      </c>
      <c r="T114" s="696">
        <v>1606</v>
      </c>
      <c r="U114" s="696">
        <v>1606</v>
      </c>
      <c r="V114" s="696">
        <v>1606</v>
      </c>
      <c r="W114" s="696">
        <v>1606</v>
      </c>
      <c r="X114" s="696">
        <v>1606</v>
      </c>
      <c r="Y114" s="696">
        <v>1606</v>
      </c>
      <c r="Z114" s="696">
        <v>1606</v>
      </c>
      <c r="AA114" s="696">
        <v>1606</v>
      </c>
      <c r="AB114" s="696">
        <v>1606</v>
      </c>
      <c r="AC114" s="696">
        <v>1606</v>
      </c>
      <c r="AD114" s="696">
        <v>1606</v>
      </c>
      <c r="AE114" s="696">
        <v>1350</v>
      </c>
      <c r="AF114" s="696">
        <v>0</v>
      </c>
      <c r="AG114" s="696">
        <v>0</v>
      </c>
      <c r="AH114" s="696">
        <v>0</v>
      </c>
      <c r="AI114" s="696">
        <v>0</v>
      </c>
      <c r="AJ114" s="696">
        <v>0</v>
      </c>
      <c r="AK114" s="696">
        <v>0</v>
      </c>
      <c r="AL114" s="696">
        <v>0</v>
      </c>
      <c r="AM114" s="696">
        <v>0</v>
      </c>
      <c r="AN114" s="696">
        <v>0</v>
      </c>
      <c r="AO114" s="697">
        <v>0</v>
      </c>
      <c r="AP114" s="632"/>
      <c r="AQ114" s="695">
        <v>0</v>
      </c>
      <c r="AR114" s="696">
        <v>2835583</v>
      </c>
      <c r="AS114" s="696">
        <v>2835583</v>
      </c>
      <c r="AT114" s="696">
        <v>2835583</v>
      </c>
      <c r="AU114" s="696">
        <v>2835583</v>
      </c>
      <c r="AV114" s="696">
        <v>2835583</v>
      </c>
      <c r="AW114" s="696">
        <v>2835583</v>
      </c>
      <c r="AX114" s="696">
        <v>2835583</v>
      </c>
      <c r="AY114" s="696">
        <v>2835583</v>
      </c>
      <c r="AZ114" s="696">
        <v>2835583</v>
      </c>
      <c r="BA114" s="696">
        <v>2835583</v>
      </c>
      <c r="BB114" s="696">
        <v>2835583</v>
      </c>
      <c r="BC114" s="696">
        <v>2835583</v>
      </c>
      <c r="BD114" s="696">
        <v>2835583</v>
      </c>
      <c r="BE114" s="696">
        <v>2835583</v>
      </c>
      <c r="BF114" s="696">
        <v>2835583</v>
      </c>
      <c r="BG114" s="696">
        <v>2835583</v>
      </c>
      <c r="BH114" s="696">
        <v>2835583</v>
      </c>
      <c r="BI114" s="696">
        <v>2835583</v>
      </c>
      <c r="BJ114" s="696">
        <v>2606927</v>
      </c>
      <c r="BK114" s="696">
        <v>0</v>
      </c>
      <c r="BL114" s="696">
        <v>0</v>
      </c>
      <c r="BM114" s="696">
        <v>0</v>
      </c>
      <c r="BN114" s="696">
        <v>0</v>
      </c>
      <c r="BO114" s="696">
        <v>0</v>
      </c>
      <c r="BP114" s="696">
        <v>0</v>
      </c>
      <c r="BQ114" s="696">
        <v>0</v>
      </c>
      <c r="BR114" s="696">
        <v>0</v>
      </c>
      <c r="BS114" s="696">
        <v>0</v>
      </c>
      <c r="BT114" s="697">
        <v>0</v>
      </c>
    </row>
    <row r="115" spans="2:73" ht="15.5">
      <c r="B115" s="691" t="s">
        <v>740</v>
      </c>
      <c r="C115" s="691" t="s">
        <v>734</v>
      </c>
      <c r="D115" s="691" t="s">
        <v>42</v>
      </c>
      <c r="E115" s="691" t="s">
        <v>731</v>
      </c>
      <c r="F115" s="691" t="s">
        <v>29</v>
      </c>
      <c r="G115" s="691" t="s">
        <v>736</v>
      </c>
      <c r="H115" s="691">
        <v>2012</v>
      </c>
      <c r="I115" s="643" t="s">
        <v>580</v>
      </c>
      <c r="J115" s="643" t="s">
        <v>597</v>
      </c>
      <c r="K115" s="632"/>
      <c r="L115" s="695">
        <v>0</v>
      </c>
      <c r="M115" s="696">
        <v>7249</v>
      </c>
      <c r="N115" s="696">
        <v>0</v>
      </c>
      <c r="O115" s="696">
        <v>0</v>
      </c>
      <c r="P115" s="696">
        <v>0</v>
      </c>
      <c r="Q115" s="696">
        <v>0</v>
      </c>
      <c r="R115" s="696">
        <v>0</v>
      </c>
      <c r="S115" s="696">
        <v>0</v>
      </c>
      <c r="T115" s="696">
        <v>0</v>
      </c>
      <c r="U115" s="696">
        <v>0</v>
      </c>
      <c r="V115" s="696">
        <v>0</v>
      </c>
      <c r="W115" s="696">
        <v>0</v>
      </c>
      <c r="X115" s="696">
        <v>0</v>
      </c>
      <c r="Y115" s="696">
        <v>0</v>
      </c>
      <c r="Z115" s="696">
        <v>0</v>
      </c>
      <c r="AA115" s="696">
        <v>0</v>
      </c>
      <c r="AB115" s="696">
        <v>0</v>
      </c>
      <c r="AC115" s="696">
        <v>0</v>
      </c>
      <c r="AD115" s="696">
        <v>0</v>
      </c>
      <c r="AE115" s="696">
        <v>0</v>
      </c>
      <c r="AF115" s="696">
        <v>0</v>
      </c>
      <c r="AG115" s="696">
        <v>0</v>
      </c>
      <c r="AH115" s="696">
        <v>0</v>
      </c>
      <c r="AI115" s="696">
        <v>0</v>
      </c>
      <c r="AJ115" s="696">
        <v>0</v>
      </c>
      <c r="AK115" s="696">
        <v>0</v>
      </c>
      <c r="AL115" s="696">
        <v>0</v>
      </c>
      <c r="AM115" s="696">
        <v>0</v>
      </c>
      <c r="AN115" s="696">
        <v>0</v>
      </c>
      <c r="AO115" s="697">
        <v>0</v>
      </c>
      <c r="AP115" s="632"/>
      <c r="AQ115" s="695">
        <v>0</v>
      </c>
      <c r="AR115" s="696">
        <v>55891</v>
      </c>
      <c r="AS115" s="696">
        <v>0</v>
      </c>
      <c r="AT115" s="696">
        <v>0</v>
      </c>
      <c r="AU115" s="696">
        <v>0</v>
      </c>
      <c r="AV115" s="696">
        <v>0</v>
      </c>
      <c r="AW115" s="696">
        <v>0</v>
      </c>
      <c r="AX115" s="696">
        <v>0</v>
      </c>
      <c r="AY115" s="696">
        <v>0</v>
      </c>
      <c r="AZ115" s="696">
        <v>0</v>
      </c>
      <c r="BA115" s="696">
        <v>0</v>
      </c>
      <c r="BB115" s="696">
        <v>0</v>
      </c>
      <c r="BC115" s="696">
        <v>0</v>
      </c>
      <c r="BD115" s="696">
        <v>0</v>
      </c>
      <c r="BE115" s="696">
        <v>0</v>
      </c>
      <c r="BF115" s="696">
        <v>0</v>
      </c>
      <c r="BG115" s="696">
        <v>0</v>
      </c>
      <c r="BH115" s="696">
        <v>0</v>
      </c>
      <c r="BI115" s="696">
        <v>0</v>
      </c>
      <c r="BJ115" s="696">
        <v>0</v>
      </c>
      <c r="BK115" s="696">
        <v>0</v>
      </c>
      <c r="BL115" s="696">
        <v>0</v>
      </c>
      <c r="BM115" s="696">
        <v>0</v>
      </c>
      <c r="BN115" s="696">
        <v>0</v>
      </c>
      <c r="BO115" s="696">
        <v>0</v>
      </c>
      <c r="BP115" s="696">
        <v>0</v>
      </c>
      <c r="BQ115" s="696">
        <v>0</v>
      </c>
      <c r="BR115" s="696">
        <v>0</v>
      </c>
      <c r="BS115" s="696">
        <v>0</v>
      </c>
      <c r="BT115" s="697">
        <v>0</v>
      </c>
      <c r="BU115" s="163"/>
    </row>
    <row r="116" spans="2:73" ht="15.5">
      <c r="B116" s="691" t="s">
        <v>740</v>
      </c>
      <c r="C116" s="691" t="s">
        <v>735</v>
      </c>
      <c r="D116" s="691" t="s">
        <v>14</v>
      </c>
      <c r="E116" s="691" t="s">
        <v>731</v>
      </c>
      <c r="F116" s="691" t="s">
        <v>29</v>
      </c>
      <c r="G116" s="691" t="s">
        <v>733</v>
      </c>
      <c r="H116" s="691">
        <v>2012</v>
      </c>
      <c r="I116" s="643" t="s">
        <v>580</v>
      </c>
      <c r="J116" s="643" t="s">
        <v>597</v>
      </c>
      <c r="K116" s="632"/>
      <c r="L116" s="695">
        <v>0</v>
      </c>
      <c r="M116" s="696">
        <v>26</v>
      </c>
      <c r="N116" s="696">
        <v>26</v>
      </c>
      <c r="O116" s="696">
        <v>26</v>
      </c>
      <c r="P116" s="696">
        <v>26</v>
      </c>
      <c r="Q116" s="696">
        <v>26</v>
      </c>
      <c r="R116" s="696">
        <v>26</v>
      </c>
      <c r="S116" s="696">
        <v>26</v>
      </c>
      <c r="T116" s="696">
        <v>26</v>
      </c>
      <c r="U116" s="696">
        <v>16</v>
      </c>
      <c r="V116" s="696">
        <v>14</v>
      </c>
      <c r="W116" s="696">
        <v>14</v>
      </c>
      <c r="X116" s="696">
        <v>14</v>
      </c>
      <c r="Y116" s="696">
        <v>12</v>
      </c>
      <c r="Z116" s="696">
        <v>12</v>
      </c>
      <c r="AA116" s="696">
        <v>2</v>
      </c>
      <c r="AB116" s="696">
        <v>2</v>
      </c>
      <c r="AC116" s="696">
        <v>2</v>
      </c>
      <c r="AD116" s="696">
        <v>2</v>
      </c>
      <c r="AE116" s="696">
        <v>2</v>
      </c>
      <c r="AF116" s="696">
        <v>2</v>
      </c>
      <c r="AG116" s="696">
        <v>2</v>
      </c>
      <c r="AH116" s="696">
        <v>0</v>
      </c>
      <c r="AI116" s="696">
        <v>0</v>
      </c>
      <c r="AJ116" s="696">
        <v>0</v>
      </c>
      <c r="AK116" s="696">
        <v>0</v>
      </c>
      <c r="AL116" s="696">
        <v>0</v>
      </c>
      <c r="AM116" s="696">
        <v>0</v>
      </c>
      <c r="AN116" s="696">
        <v>0</v>
      </c>
      <c r="AO116" s="697">
        <v>0</v>
      </c>
      <c r="AP116" s="632"/>
      <c r="AQ116" s="695">
        <v>0</v>
      </c>
      <c r="AR116" s="696">
        <v>319766</v>
      </c>
      <c r="AS116" s="696">
        <v>319766</v>
      </c>
      <c r="AT116" s="696">
        <v>319766</v>
      </c>
      <c r="AU116" s="696">
        <v>319766</v>
      </c>
      <c r="AV116" s="696">
        <v>319766</v>
      </c>
      <c r="AW116" s="696">
        <v>319766</v>
      </c>
      <c r="AX116" s="696">
        <v>316272</v>
      </c>
      <c r="AY116" s="696">
        <v>316198</v>
      </c>
      <c r="AZ116" s="696">
        <v>121052</v>
      </c>
      <c r="BA116" s="696">
        <v>119428</v>
      </c>
      <c r="BB116" s="696">
        <v>100278</v>
      </c>
      <c r="BC116" s="696">
        <v>100278</v>
      </c>
      <c r="BD116" s="696">
        <v>95913</v>
      </c>
      <c r="BE116" s="696">
        <v>95913</v>
      </c>
      <c r="BF116" s="696">
        <v>12888</v>
      </c>
      <c r="BG116" s="696">
        <v>12660</v>
      </c>
      <c r="BH116" s="696">
        <v>12660</v>
      </c>
      <c r="BI116" s="696">
        <v>12660</v>
      </c>
      <c r="BJ116" s="696">
        <v>12660</v>
      </c>
      <c r="BK116" s="696">
        <v>12660</v>
      </c>
      <c r="BL116" s="696">
        <v>12660</v>
      </c>
      <c r="BM116" s="696">
        <v>0</v>
      </c>
      <c r="BN116" s="696">
        <v>0</v>
      </c>
      <c r="BO116" s="696">
        <v>0</v>
      </c>
      <c r="BP116" s="696">
        <v>0</v>
      </c>
      <c r="BQ116" s="696">
        <v>0</v>
      </c>
      <c r="BR116" s="696">
        <v>0</v>
      </c>
      <c r="BS116" s="696">
        <v>0</v>
      </c>
      <c r="BT116" s="697">
        <v>0</v>
      </c>
      <c r="BU116" s="163"/>
    </row>
    <row r="117" spans="2:73" ht="15.5">
      <c r="B117" s="691" t="s">
        <v>740</v>
      </c>
      <c r="C117" s="691" t="s">
        <v>739</v>
      </c>
      <c r="D117" s="691" t="s">
        <v>9</v>
      </c>
      <c r="E117" s="691" t="s">
        <v>731</v>
      </c>
      <c r="F117" s="691" t="s">
        <v>739</v>
      </c>
      <c r="G117" s="691" t="s">
        <v>736</v>
      </c>
      <c r="H117" s="691">
        <v>2012</v>
      </c>
      <c r="I117" s="643" t="s">
        <v>580</v>
      </c>
      <c r="J117" s="643" t="s">
        <v>597</v>
      </c>
      <c r="K117" s="632"/>
      <c r="L117" s="695">
        <v>0</v>
      </c>
      <c r="M117" s="696">
        <v>42</v>
      </c>
      <c r="N117" s="696">
        <v>0</v>
      </c>
      <c r="O117" s="696">
        <v>0</v>
      </c>
      <c r="P117" s="696">
        <v>0</v>
      </c>
      <c r="Q117" s="696">
        <v>0</v>
      </c>
      <c r="R117" s="696">
        <v>0</v>
      </c>
      <c r="S117" s="696">
        <v>0</v>
      </c>
      <c r="T117" s="696">
        <v>0</v>
      </c>
      <c r="U117" s="696">
        <v>0</v>
      </c>
      <c r="V117" s="696">
        <v>0</v>
      </c>
      <c r="W117" s="696">
        <v>0</v>
      </c>
      <c r="X117" s="696">
        <v>0</v>
      </c>
      <c r="Y117" s="696">
        <v>0</v>
      </c>
      <c r="Z117" s="696">
        <v>0</v>
      </c>
      <c r="AA117" s="696">
        <v>0</v>
      </c>
      <c r="AB117" s="696">
        <v>0</v>
      </c>
      <c r="AC117" s="696">
        <v>0</v>
      </c>
      <c r="AD117" s="696">
        <v>0</v>
      </c>
      <c r="AE117" s="696">
        <v>0</v>
      </c>
      <c r="AF117" s="696">
        <v>0</v>
      </c>
      <c r="AG117" s="696">
        <v>0</v>
      </c>
      <c r="AH117" s="696">
        <v>0</v>
      </c>
      <c r="AI117" s="696">
        <v>0</v>
      </c>
      <c r="AJ117" s="696">
        <v>0</v>
      </c>
      <c r="AK117" s="696">
        <v>0</v>
      </c>
      <c r="AL117" s="696">
        <v>0</v>
      </c>
      <c r="AM117" s="696">
        <v>0</v>
      </c>
      <c r="AN117" s="696">
        <v>0</v>
      </c>
      <c r="AO117" s="697">
        <v>0</v>
      </c>
      <c r="AP117" s="632"/>
      <c r="AQ117" s="695">
        <v>0</v>
      </c>
      <c r="AR117" s="696">
        <v>1010</v>
      </c>
      <c r="AS117" s="696">
        <v>0</v>
      </c>
      <c r="AT117" s="696">
        <v>0</v>
      </c>
      <c r="AU117" s="696">
        <v>0</v>
      </c>
      <c r="AV117" s="696">
        <v>0</v>
      </c>
      <c r="AW117" s="696">
        <v>0</v>
      </c>
      <c r="AX117" s="696">
        <v>0</v>
      </c>
      <c r="AY117" s="696">
        <v>0</v>
      </c>
      <c r="AZ117" s="696">
        <v>0</v>
      </c>
      <c r="BA117" s="696">
        <v>0</v>
      </c>
      <c r="BB117" s="696">
        <v>0</v>
      </c>
      <c r="BC117" s="696">
        <v>0</v>
      </c>
      <c r="BD117" s="696">
        <v>0</v>
      </c>
      <c r="BE117" s="696">
        <v>0</v>
      </c>
      <c r="BF117" s="696">
        <v>0</v>
      </c>
      <c r="BG117" s="696">
        <v>0</v>
      </c>
      <c r="BH117" s="696">
        <v>0</v>
      </c>
      <c r="BI117" s="696">
        <v>0</v>
      </c>
      <c r="BJ117" s="696">
        <v>0</v>
      </c>
      <c r="BK117" s="696">
        <v>0</v>
      </c>
      <c r="BL117" s="696">
        <v>0</v>
      </c>
      <c r="BM117" s="696">
        <v>0</v>
      </c>
      <c r="BN117" s="696">
        <v>0</v>
      </c>
      <c r="BO117" s="696">
        <v>0</v>
      </c>
      <c r="BP117" s="696">
        <v>0</v>
      </c>
      <c r="BQ117" s="696">
        <v>0</v>
      </c>
      <c r="BR117" s="696">
        <v>0</v>
      </c>
      <c r="BS117" s="696">
        <v>0</v>
      </c>
      <c r="BT117" s="697">
        <v>0</v>
      </c>
      <c r="BU117" s="163"/>
    </row>
    <row r="118" spans="2:73" ht="15.5">
      <c r="B118" s="691" t="s">
        <v>740</v>
      </c>
      <c r="C118" s="691" t="s">
        <v>737</v>
      </c>
      <c r="D118" s="691" t="s">
        <v>17</v>
      </c>
      <c r="E118" s="691" t="s">
        <v>731</v>
      </c>
      <c r="F118" s="691" t="s">
        <v>745</v>
      </c>
      <c r="G118" s="691" t="s">
        <v>733</v>
      </c>
      <c r="H118" s="691">
        <v>2012</v>
      </c>
      <c r="I118" s="643" t="s">
        <v>580</v>
      </c>
      <c r="J118" s="643" t="s">
        <v>597</v>
      </c>
      <c r="K118" s="632"/>
      <c r="L118" s="695">
        <v>0</v>
      </c>
      <c r="M118" s="696">
        <v>807</v>
      </c>
      <c r="N118" s="696">
        <v>807</v>
      </c>
      <c r="O118" s="696">
        <v>807</v>
      </c>
      <c r="P118" s="696">
        <v>807</v>
      </c>
      <c r="Q118" s="696">
        <v>807</v>
      </c>
      <c r="R118" s="696">
        <v>807</v>
      </c>
      <c r="S118" s="696">
        <v>807</v>
      </c>
      <c r="T118" s="696">
        <v>807</v>
      </c>
      <c r="U118" s="696">
        <v>807</v>
      </c>
      <c r="V118" s="696">
        <v>807</v>
      </c>
      <c r="W118" s="696">
        <v>807</v>
      </c>
      <c r="X118" s="696">
        <v>807</v>
      </c>
      <c r="Y118" s="696">
        <v>0</v>
      </c>
      <c r="Z118" s="696">
        <v>0</v>
      </c>
      <c r="AA118" s="696">
        <v>0</v>
      </c>
      <c r="AB118" s="696">
        <v>0</v>
      </c>
      <c r="AC118" s="696">
        <v>0</v>
      </c>
      <c r="AD118" s="696">
        <v>0</v>
      </c>
      <c r="AE118" s="696">
        <v>0</v>
      </c>
      <c r="AF118" s="696">
        <v>0</v>
      </c>
      <c r="AG118" s="696">
        <v>0</v>
      </c>
      <c r="AH118" s="696">
        <v>0</v>
      </c>
      <c r="AI118" s="696">
        <v>0</v>
      </c>
      <c r="AJ118" s="696">
        <v>0</v>
      </c>
      <c r="AK118" s="696">
        <v>0</v>
      </c>
      <c r="AL118" s="696">
        <v>0</v>
      </c>
      <c r="AM118" s="696">
        <v>0</v>
      </c>
      <c r="AN118" s="696">
        <v>0</v>
      </c>
      <c r="AO118" s="697">
        <v>0</v>
      </c>
      <c r="AP118" s="632"/>
      <c r="AQ118" s="695">
        <v>0</v>
      </c>
      <c r="AR118" s="696">
        <v>2431058</v>
      </c>
      <c r="AS118" s="696">
        <v>2431058</v>
      </c>
      <c r="AT118" s="696">
        <v>2431058</v>
      </c>
      <c r="AU118" s="696">
        <v>2431058</v>
      </c>
      <c r="AV118" s="696">
        <v>2431058</v>
      </c>
      <c r="AW118" s="696">
        <v>2431058</v>
      </c>
      <c r="AX118" s="696">
        <v>2431058</v>
      </c>
      <c r="AY118" s="696">
        <v>2431058</v>
      </c>
      <c r="AZ118" s="696">
        <v>2431058</v>
      </c>
      <c r="BA118" s="696">
        <v>2431058</v>
      </c>
      <c r="BB118" s="696">
        <v>2431058</v>
      </c>
      <c r="BC118" s="696">
        <v>2431058</v>
      </c>
      <c r="BD118" s="696">
        <v>0</v>
      </c>
      <c r="BE118" s="696">
        <v>0</v>
      </c>
      <c r="BF118" s="696">
        <v>0</v>
      </c>
      <c r="BG118" s="696">
        <v>0</v>
      </c>
      <c r="BH118" s="696">
        <v>0</v>
      </c>
      <c r="BI118" s="696">
        <v>0</v>
      </c>
      <c r="BJ118" s="696">
        <v>0</v>
      </c>
      <c r="BK118" s="696">
        <v>0</v>
      </c>
      <c r="BL118" s="696">
        <v>0</v>
      </c>
      <c r="BM118" s="696">
        <v>0</v>
      </c>
      <c r="BN118" s="696">
        <v>0</v>
      </c>
      <c r="BO118" s="696">
        <v>0</v>
      </c>
      <c r="BP118" s="696">
        <v>0</v>
      </c>
      <c r="BQ118" s="696">
        <v>0</v>
      </c>
      <c r="BR118" s="696">
        <v>0</v>
      </c>
      <c r="BS118" s="696">
        <v>0</v>
      </c>
      <c r="BT118" s="697">
        <v>0</v>
      </c>
      <c r="BU118" s="163"/>
    </row>
    <row r="119" spans="2:73" ht="15.5">
      <c r="B119" s="691" t="s">
        <v>740</v>
      </c>
      <c r="C119" s="691" t="s">
        <v>730</v>
      </c>
      <c r="D119" s="691" t="s">
        <v>744</v>
      </c>
      <c r="E119" s="691" t="s">
        <v>731</v>
      </c>
      <c r="F119" s="691" t="s">
        <v>745</v>
      </c>
      <c r="G119" s="691" t="s">
        <v>736</v>
      </c>
      <c r="H119" s="691">
        <v>2012</v>
      </c>
      <c r="I119" s="643" t="s">
        <v>580</v>
      </c>
      <c r="J119" s="643" t="s">
        <v>597</v>
      </c>
      <c r="K119" s="632"/>
      <c r="L119" s="695">
        <v>0</v>
      </c>
      <c r="M119" s="696">
        <v>644</v>
      </c>
      <c r="N119" s="696">
        <v>0</v>
      </c>
      <c r="O119" s="696">
        <v>0</v>
      </c>
      <c r="P119" s="696">
        <v>0</v>
      </c>
      <c r="Q119" s="696">
        <v>0</v>
      </c>
      <c r="R119" s="696">
        <v>0</v>
      </c>
      <c r="S119" s="696">
        <v>0</v>
      </c>
      <c r="T119" s="696">
        <v>0</v>
      </c>
      <c r="U119" s="696">
        <v>0</v>
      </c>
      <c r="V119" s="696">
        <v>0</v>
      </c>
      <c r="W119" s="696">
        <v>0</v>
      </c>
      <c r="X119" s="696">
        <v>0</v>
      </c>
      <c r="Y119" s="696">
        <v>0</v>
      </c>
      <c r="Z119" s="696">
        <v>0</v>
      </c>
      <c r="AA119" s="696">
        <v>0</v>
      </c>
      <c r="AB119" s="696">
        <v>0</v>
      </c>
      <c r="AC119" s="696">
        <v>0</v>
      </c>
      <c r="AD119" s="696">
        <v>0</v>
      </c>
      <c r="AE119" s="696">
        <v>0</v>
      </c>
      <c r="AF119" s="696">
        <v>0</v>
      </c>
      <c r="AG119" s="696">
        <v>0</v>
      </c>
      <c r="AH119" s="696">
        <v>0</v>
      </c>
      <c r="AI119" s="696">
        <v>0</v>
      </c>
      <c r="AJ119" s="696">
        <v>0</v>
      </c>
      <c r="AK119" s="696">
        <v>0</v>
      </c>
      <c r="AL119" s="696">
        <v>0</v>
      </c>
      <c r="AM119" s="696">
        <v>0</v>
      </c>
      <c r="AN119" s="696">
        <v>0</v>
      </c>
      <c r="AO119" s="697">
        <v>0</v>
      </c>
      <c r="AP119" s="632"/>
      <c r="AQ119" s="695">
        <v>0</v>
      </c>
      <c r="AR119" s="696">
        <v>9354</v>
      </c>
      <c r="AS119" s="696">
        <v>0</v>
      </c>
      <c r="AT119" s="696">
        <v>0</v>
      </c>
      <c r="AU119" s="696">
        <v>0</v>
      </c>
      <c r="AV119" s="696">
        <v>0</v>
      </c>
      <c r="AW119" s="696">
        <v>0</v>
      </c>
      <c r="AX119" s="696">
        <v>0</v>
      </c>
      <c r="AY119" s="696">
        <v>0</v>
      </c>
      <c r="AZ119" s="696">
        <v>0</v>
      </c>
      <c r="BA119" s="696">
        <v>0</v>
      </c>
      <c r="BB119" s="696">
        <v>0</v>
      </c>
      <c r="BC119" s="696">
        <v>0</v>
      </c>
      <c r="BD119" s="696">
        <v>0</v>
      </c>
      <c r="BE119" s="696">
        <v>0</v>
      </c>
      <c r="BF119" s="696">
        <v>0</v>
      </c>
      <c r="BG119" s="696">
        <v>0</v>
      </c>
      <c r="BH119" s="696">
        <v>0</v>
      </c>
      <c r="BI119" s="696">
        <v>0</v>
      </c>
      <c r="BJ119" s="696">
        <v>0</v>
      </c>
      <c r="BK119" s="696">
        <v>0</v>
      </c>
      <c r="BL119" s="696">
        <v>0</v>
      </c>
      <c r="BM119" s="696">
        <v>0</v>
      </c>
      <c r="BN119" s="696">
        <v>0</v>
      </c>
      <c r="BO119" s="696">
        <v>0</v>
      </c>
      <c r="BP119" s="696">
        <v>0</v>
      </c>
      <c r="BQ119" s="696">
        <v>0</v>
      </c>
      <c r="BR119" s="696">
        <v>0</v>
      </c>
      <c r="BS119" s="696">
        <v>0</v>
      </c>
      <c r="BT119" s="697">
        <v>0</v>
      </c>
      <c r="BU119" s="163"/>
    </row>
    <row r="120" spans="2:73">
      <c r="B120" s="691" t="s">
        <v>740</v>
      </c>
      <c r="C120" s="691" t="s">
        <v>730</v>
      </c>
      <c r="D120" s="691" t="s">
        <v>742</v>
      </c>
      <c r="E120" s="691" t="s">
        <v>731</v>
      </c>
      <c r="F120" s="691" t="s">
        <v>745</v>
      </c>
      <c r="G120" s="691" t="s">
        <v>736</v>
      </c>
      <c r="H120" s="691">
        <v>2012</v>
      </c>
      <c r="I120" s="643" t="s">
        <v>580</v>
      </c>
      <c r="J120" s="643" t="s">
        <v>597</v>
      </c>
      <c r="K120" s="632"/>
      <c r="L120" s="695">
        <v>0</v>
      </c>
      <c r="M120" s="696">
        <v>21</v>
      </c>
      <c r="N120" s="696">
        <v>0</v>
      </c>
      <c r="O120" s="696">
        <v>0</v>
      </c>
      <c r="P120" s="696">
        <v>0</v>
      </c>
      <c r="Q120" s="696">
        <v>0</v>
      </c>
      <c r="R120" s="696">
        <v>0</v>
      </c>
      <c r="S120" s="696">
        <v>0</v>
      </c>
      <c r="T120" s="696">
        <v>0</v>
      </c>
      <c r="U120" s="696">
        <v>0</v>
      </c>
      <c r="V120" s="696">
        <v>0</v>
      </c>
      <c r="W120" s="696">
        <v>0</v>
      </c>
      <c r="X120" s="696">
        <v>0</v>
      </c>
      <c r="Y120" s="696">
        <v>0</v>
      </c>
      <c r="Z120" s="696">
        <v>0</v>
      </c>
      <c r="AA120" s="696">
        <v>0</v>
      </c>
      <c r="AB120" s="696">
        <v>0</v>
      </c>
      <c r="AC120" s="696">
        <v>0</v>
      </c>
      <c r="AD120" s="696">
        <v>0</v>
      </c>
      <c r="AE120" s="696">
        <v>0</v>
      </c>
      <c r="AF120" s="696">
        <v>0</v>
      </c>
      <c r="AG120" s="696">
        <v>0</v>
      </c>
      <c r="AH120" s="696">
        <v>0</v>
      </c>
      <c r="AI120" s="696">
        <v>0</v>
      </c>
      <c r="AJ120" s="696">
        <v>0</v>
      </c>
      <c r="AK120" s="696">
        <v>0</v>
      </c>
      <c r="AL120" s="696">
        <v>0</v>
      </c>
      <c r="AM120" s="696">
        <v>0</v>
      </c>
      <c r="AN120" s="696">
        <v>0</v>
      </c>
      <c r="AO120" s="697">
        <v>0</v>
      </c>
      <c r="AP120" s="632"/>
      <c r="AQ120" s="695">
        <v>0</v>
      </c>
      <c r="AR120" s="696">
        <v>120</v>
      </c>
      <c r="AS120" s="696">
        <v>0</v>
      </c>
      <c r="AT120" s="696">
        <v>0</v>
      </c>
      <c r="AU120" s="696">
        <v>0</v>
      </c>
      <c r="AV120" s="696">
        <v>0</v>
      </c>
      <c r="AW120" s="696">
        <v>0</v>
      </c>
      <c r="AX120" s="696">
        <v>0</v>
      </c>
      <c r="AY120" s="696">
        <v>0</v>
      </c>
      <c r="AZ120" s="696">
        <v>0</v>
      </c>
      <c r="BA120" s="696">
        <v>0</v>
      </c>
      <c r="BB120" s="696">
        <v>0</v>
      </c>
      <c r="BC120" s="696">
        <v>0</v>
      </c>
      <c r="BD120" s="696">
        <v>0</v>
      </c>
      <c r="BE120" s="696">
        <v>0</v>
      </c>
      <c r="BF120" s="696">
        <v>0</v>
      </c>
      <c r="BG120" s="696">
        <v>0</v>
      </c>
      <c r="BH120" s="696">
        <v>0</v>
      </c>
      <c r="BI120" s="696">
        <v>0</v>
      </c>
      <c r="BJ120" s="696">
        <v>0</v>
      </c>
      <c r="BK120" s="696">
        <v>0</v>
      </c>
      <c r="BL120" s="696">
        <v>0</v>
      </c>
      <c r="BM120" s="696">
        <v>0</v>
      </c>
      <c r="BN120" s="696">
        <v>0</v>
      </c>
      <c r="BO120" s="696">
        <v>0</v>
      </c>
      <c r="BP120" s="696">
        <v>0</v>
      </c>
      <c r="BQ120" s="696">
        <v>0</v>
      </c>
      <c r="BR120" s="696">
        <v>0</v>
      </c>
      <c r="BS120" s="696">
        <v>0</v>
      </c>
      <c r="BT120" s="697">
        <v>0</v>
      </c>
    </row>
    <row r="121" spans="2:73" ht="15.5">
      <c r="B121" s="691" t="s">
        <v>746</v>
      </c>
      <c r="C121" s="691" t="s">
        <v>734</v>
      </c>
      <c r="D121" s="691" t="s">
        <v>747</v>
      </c>
      <c r="E121" s="691" t="s">
        <v>731</v>
      </c>
      <c r="F121" s="691" t="s">
        <v>29</v>
      </c>
      <c r="G121" s="691" t="s">
        <v>736</v>
      </c>
      <c r="H121" s="691">
        <v>2012</v>
      </c>
      <c r="I121" s="643" t="s">
        <v>580</v>
      </c>
      <c r="J121" s="643" t="s">
        <v>597</v>
      </c>
      <c r="K121" s="632"/>
      <c r="L121" s="695">
        <v>0</v>
      </c>
      <c r="M121" s="696">
        <v>0</v>
      </c>
      <c r="N121" s="696">
        <v>0</v>
      </c>
      <c r="O121" s="696">
        <v>0</v>
      </c>
      <c r="P121" s="696">
        <v>0</v>
      </c>
      <c r="Q121" s="696">
        <v>0</v>
      </c>
      <c r="R121" s="696">
        <v>0</v>
      </c>
      <c r="S121" s="696">
        <v>0</v>
      </c>
      <c r="T121" s="696">
        <v>0</v>
      </c>
      <c r="U121" s="696">
        <v>0</v>
      </c>
      <c r="V121" s="696">
        <v>0</v>
      </c>
      <c r="W121" s="696">
        <v>0</v>
      </c>
      <c r="X121" s="696">
        <v>0</v>
      </c>
      <c r="Y121" s="696">
        <v>0</v>
      </c>
      <c r="Z121" s="696">
        <v>0</v>
      </c>
      <c r="AA121" s="696">
        <v>0</v>
      </c>
      <c r="AB121" s="696">
        <v>0</v>
      </c>
      <c r="AC121" s="696">
        <v>0</v>
      </c>
      <c r="AD121" s="696">
        <v>0</v>
      </c>
      <c r="AE121" s="696">
        <v>0</v>
      </c>
      <c r="AF121" s="696">
        <v>0</v>
      </c>
      <c r="AG121" s="696">
        <v>0</v>
      </c>
      <c r="AH121" s="696">
        <v>0</v>
      </c>
      <c r="AI121" s="696">
        <v>0</v>
      </c>
      <c r="AJ121" s="696">
        <v>0</v>
      </c>
      <c r="AK121" s="696">
        <v>0</v>
      </c>
      <c r="AL121" s="696">
        <v>0</v>
      </c>
      <c r="AM121" s="696">
        <v>0</v>
      </c>
      <c r="AN121" s="696">
        <v>0</v>
      </c>
      <c r="AO121" s="697">
        <v>0</v>
      </c>
      <c r="AP121" s="632"/>
      <c r="AQ121" s="695">
        <v>0</v>
      </c>
      <c r="AR121" s="696">
        <v>3</v>
      </c>
      <c r="AS121" s="696">
        <v>0</v>
      </c>
      <c r="AT121" s="696">
        <v>0</v>
      </c>
      <c r="AU121" s="696">
        <v>0</v>
      </c>
      <c r="AV121" s="696">
        <v>0</v>
      </c>
      <c r="AW121" s="696">
        <v>0</v>
      </c>
      <c r="AX121" s="696">
        <v>0</v>
      </c>
      <c r="AY121" s="696">
        <v>0</v>
      </c>
      <c r="AZ121" s="696">
        <v>0</v>
      </c>
      <c r="BA121" s="696">
        <v>0</v>
      </c>
      <c r="BB121" s="696">
        <v>0</v>
      </c>
      <c r="BC121" s="696">
        <v>0</v>
      </c>
      <c r="BD121" s="696">
        <v>0</v>
      </c>
      <c r="BE121" s="696">
        <v>0</v>
      </c>
      <c r="BF121" s="696">
        <v>0</v>
      </c>
      <c r="BG121" s="696">
        <v>0</v>
      </c>
      <c r="BH121" s="696">
        <v>0</v>
      </c>
      <c r="BI121" s="696">
        <v>0</v>
      </c>
      <c r="BJ121" s="696">
        <v>0</v>
      </c>
      <c r="BK121" s="696">
        <v>0</v>
      </c>
      <c r="BL121" s="696">
        <v>0</v>
      </c>
      <c r="BM121" s="696">
        <v>0</v>
      </c>
      <c r="BN121" s="696">
        <v>0</v>
      </c>
      <c r="BO121" s="696">
        <v>0</v>
      </c>
      <c r="BP121" s="696">
        <v>0</v>
      </c>
      <c r="BQ121" s="696">
        <v>0</v>
      </c>
      <c r="BR121" s="696">
        <v>0</v>
      </c>
      <c r="BS121" s="696">
        <v>0</v>
      </c>
      <c r="BT121" s="697">
        <v>0</v>
      </c>
      <c r="BU121" s="163"/>
    </row>
    <row r="122" spans="2:73" ht="15.5">
      <c r="B122" s="691" t="s">
        <v>746</v>
      </c>
      <c r="C122" s="691" t="s">
        <v>734</v>
      </c>
      <c r="D122" s="691" t="s">
        <v>747</v>
      </c>
      <c r="E122" s="691" t="s">
        <v>731</v>
      </c>
      <c r="F122" s="691" t="s">
        <v>29</v>
      </c>
      <c r="G122" s="691" t="s">
        <v>736</v>
      </c>
      <c r="H122" s="691">
        <v>2012</v>
      </c>
      <c r="I122" s="643" t="s">
        <v>580</v>
      </c>
      <c r="J122" s="643" t="s">
        <v>597</v>
      </c>
      <c r="K122" s="632"/>
      <c r="L122" s="698">
        <v>0</v>
      </c>
      <c r="M122" s="699">
        <v>1</v>
      </c>
      <c r="N122" s="699">
        <v>0</v>
      </c>
      <c r="O122" s="699">
        <v>0</v>
      </c>
      <c r="P122" s="699">
        <v>0</v>
      </c>
      <c r="Q122" s="699">
        <v>0</v>
      </c>
      <c r="R122" s="699">
        <v>0</v>
      </c>
      <c r="S122" s="699">
        <v>0</v>
      </c>
      <c r="T122" s="699">
        <v>0</v>
      </c>
      <c r="U122" s="699">
        <v>0</v>
      </c>
      <c r="V122" s="699">
        <v>0</v>
      </c>
      <c r="W122" s="699">
        <v>0</v>
      </c>
      <c r="X122" s="699">
        <v>0</v>
      </c>
      <c r="Y122" s="699">
        <v>0</v>
      </c>
      <c r="Z122" s="699">
        <v>0</v>
      </c>
      <c r="AA122" s="699">
        <v>0</v>
      </c>
      <c r="AB122" s="699">
        <v>0</v>
      </c>
      <c r="AC122" s="699">
        <v>0</v>
      </c>
      <c r="AD122" s="699">
        <v>0</v>
      </c>
      <c r="AE122" s="699">
        <v>0</v>
      </c>
      <c r="AF122" s="699">
        <v>0</v>
      </c>
      <c r="AG122" s="699">
        <v>0</v>
      </c>
      <c r="AH122" s="699">
        <v>0</v>
      </c>
      <c r="AI122" s="699">
        <v>0</v>
      </c>
      <c r="AJ122" s="699">
        <v>0</v>
      </c>
      <c r="AK122" s="699">
        <v>0</v>
      </c>
      <c r="AL122" s="699">
        <v>0</v>
      </c>
      <c r="AM122" s="699">
        <v>0</v>
      </c>
      <c r="AN122" s="699">
        <v>0</v>
      </c>
      <c r="AO122" s="700">
        <v>0</v>
      </c>
      <c r="AP122" s="632"/>
      <c r="AQ122" s="698">
        <v>0</v>
      </c>
      <c r="AR122" s="699">
        <v>11</v>
      </c>
      <c r="AS122" s="699">
        <v>0</v>
      </c>
      <c r="AT122" s="699">
        <v>0</v>
      </c>
      <c r="AU122" s="699">
        <v>0</v>
      </c>
      <c r="AV122" s="699">
        <v>0</v>
      </c>
      <c r="AW122" s="699">
        <v>0</v>
      </c>
      <c r="AX122" s="699">
        <v>0</v>
      </c>
      <c r="AY122" s="699">
        <v>0</v>
      </c>
      <c r="AZ122" s="699">
        <v>0</v>
      </c>
      <c r="BA122" s="699">
        <v>0</v>
      </c>
      <c r="BB122" s="699">
        <v>0</v>
      </c>
      <c r="BC122" s="699">
        <v>0</v>
      </c>
      <c r="BD122" s="699">
        <v>0</v>
      </c>
      <c r="BE122" s="699">
        <v>0</v>
      </c>
      <c r="BF122" s="699">
        <v>0</v>
      </c>
      <c r="BG122" s="699">
        <v>0</v>
      </c>
      <c r="BH122" s="699">
        <v>0</v>
      </c>
      <c r="BI122" s="699">
        <v>0</v>
      </c>
      <c r="BJ122" s="699">
        <v>0</v>
      </c>
      <c r="BK122" s="699">
        <v>0</v>
      </c>
      <c r="BL122" s="699">
        <v>0</v>
      </c>
      <c r="BM122" s="699">
        <v>0</v>
      </c>
      <c r="BN122" s="699">
        <v>0</v>
      </c>
      <c r="BO122" s="699">
        <v>0</v>
      </c>
      <c r="BP122" s="699">
        <v>0</v>
      </c>
      <c r="BQ122" s="699">
        <v>0</v>
      </c>
      <c r="BR122" s="699">
        <v>0</v>
      </c>
      <c r="BS122" s="699">
        <v>0</v>
      </c>
      <c r="BT122" s="700">
        <v>0</v>
      </c>
      <c r="BU122" s="163"/>
    </row>
    <row r="123" spans="2:73">
      <c r="B123" s="691" t="s">
        <v>746</v>
      </c>
      <c r="C123" s="691" t="s">
        <v>734</v>
      </c>
      <c r="D123" s="691" t="s">
        <v>747</v>
      </c>
      <c r="E123" s="691" t="s">
        <v>731</v>
      </c>
      <c r="F123" s="691" t="s">
        <v>29</v>
      </c>
      <c r="G123" s="691" t="s">
        <v>736</v>
      </c>
      <c r="H123" s="691">
        <v>2012</v>
      </c>
      <c r="I123" s="643" t="s">
        <v>580</v>
      </c>
      <c r="J123" s="643" t="s">
        <v>597</v>
      </c>
      <c r="K123" s="632"/>
      <c r="L123" s="698">
        <v>0</v>
      </c>
      <c r="M123" s="699">
        <v>5001</v>
      </c>
      <c r="N123" s="699">
        <v>0</v>
      </c>
      <c r="O123" s="699">
        <v>0</v>
      </c>
      <c r="P123" s="699">
        <v>0</v>
      </c>
      <c r="Q123" s="699">
        <v>0</v>
      </c>
      <c r="R123" s="699">
        <v>0</v>
      </c>
      <c r="S123" s="699">
        <v>0</v>
      </c>
      <c r="T123" s="699">
        <v>0</v>
      </c>
      <c r="U123" s="699">
        <v>0</v>
      </c>
      <c r="V123" s="699">
        <v>0</v>
      </c>
      <c r="W123" s="699">
        <v>0</v>
      </c>
      <c r="X123" s="699">
        <v>0</v>
      </c>
      <c r="Y123" s="699">
        <v>0</v>
      </c>
      <c r="Z123" s="699">
        <v>0</v>
      </c>
      <c r="AA123" s="699">
        <v>0</v>
      </c>
      <c r="AB123" s="699">
        <v>0</v>
      </c>
      <c r="AC123" s="699">
        <v>0</v>
      </c>
      <c r="AD123" s="699">
        <v>0</v>
      </c>
      <c r="AE123" s="699">
        <v>0</v>
      </c>
      <c r="AF123" s="699">
        <v>0</v>
      </c>
      <c r="AG123" s="699">
        <v>0</v>
      </c>
      <c r="AH123" s="699">
        <v>0</v>
      </c>
      <c r="AI123" s="699">
        <v>0</v>
      </c>
      <c r="AJ123" s="699">
        <v>0</v>
      </c>
      <c r="AK123" s="699">
        <v>0</v>
      </c>
      <c r="AL123" s="699">
        <v>0</v>
      </c>
      <c r="AM123" s="699">
        <v>0</v>
      </c>
      <c r="AN123" s="699">
        <v>0</v>
      </c>
      <c r="AO123" s="700">
        <v>0</v>
      </c>
      <c r="AP123" s="632"/>
      <c r="AQ123" s="698">
        <v>0</v>
      </c>
      <c r="AR123" s="699">
        <v>38553</v>
      </c>
      <c r="AS123" s="699">
        <v>0</v>
      </c>
      <c r="AT123" s="699">
        <v>0</v>
      </c>
      <c r="AU123" s="699">
        <v>0</v>
      </c>
      <c r="AV123" s="699">
        <v>0</v>
      </c>
      <c r="AW123" s="699">
        <v>0</v>
      </c>
      <c r="AX123" s="699">
        <v>0</v>
      </c>
      <c r="AY123" s="699">
        <v>0</v>
      </c>
      <c r="AZ123" s="699">
        <v>0</v>
      </c>
      <c r="BA123" s="699">
        <v>0</v>
      </c>
      <c r="BB123" s="699">
        <v>0</v>
      </c>
      <c r="BC123" s="699">
        <v>0</v>
      </c>
      <c r="BD123" s="699">
        <v>0</v>
      </c>
      <c r="BE123" s="699">
        <v>0</v>
      </c>
      <c r="BF123" s="699">
        <v>0</v>
      </c>
      <c r="BG123" s="699">
        <v>0</v>
      </c>
      <c r="BH123" s="699">
        <v>0</v>
      </c>
      <c r="BI123" s="699">
        <v>0</v>
      </c>
      <c r="BJ123" s="699">
        <v>0</v>
      </c>
      <c r="BK123" s="699">
        <v>0</v>
      </c>
      <c r="BL123" s="699">
        <v>0</v>
      </c>
      <c r="BM123" s="699">
        <v>0</v>
      </c>
      <c r="BN123" s="699">
        <v>0</v>
      </c>
      <c r="BO123" s="699">
        <v>0</v>
      </c>
      <c r="BP123" s="699">
        <v>0</v>
      </c>
      <c r="BQ123" s="699">
        <v>0</v>
      </c>
      <c r="BR123" s="699">
        <v>0</v>
      </c>
      <c r="BS123" s="699">
        <v>0</v>
      </c>
      <c r="BT123" s="700">
        <v>0</v>
      </c>
    </row>
    <row r="124" spans="2:73">
      <c r="B124" s="691" t="s">
        <v>746</v>
      </c>
      <c r="C124" s="691" t="s">
        <v>739</v>
      </c>
      <c r="D124" s="691" t="s">
        <v>9</v>
      </c>
      <c r="E124" s="691" t="s">
        <v>731</v>
      </c>
      <c r="F124" s="691" t="s">
        <v>739</v>
      </c>
      <c r="G124" s="691" t="s">
        <v>736</v>
      </c>
      <c r="H124" s="691">
        <v>2012</v>
      </c>
      <c r="I124" s="643" t="s">
        <v>580</v>
      </c>
      <c r="J124" s="643" t="s">
        <v>597</v>
      </c>
      <c r="K124" s="632"/>
      <c r="L124" s="698">
        <v>0</v>
      </c>
      <c r="M124" s="699">
        <v>306</v>
      </c>
      <c r="N124" s="699">
        <v>0</v>
      </c>
      <c r="O124" s="699">
        <v>0</v>
      </c>
      <c r="P124" s="699">
        <v>0</v>
      </c>
      <c r="Q124" s="699">
        <v>0</v>
      </c>
      <c r="R124" s="699">
        <v>0</v>
      </c>
      <c r="S124" s="699">
        <v>0</v>
      </c>
      <c r="T124" s="699">
        <v>0</v>
      </c>
      <c r="U124" s="699">
        <v>0</v>
      </c>
      <c r="V124" s="699">
        <v>0</v>
      </c>
      <c r="W124" s="699">
        <v>0</v>
      </c>
      <c r="X124" s="699">
        <v>0</v>
      </c>
      <c r="Y124" s="699">
        <v>0</v>
      </c>
      <c r="Z124" s="699">
        <v>0</v>
      </c>
      <c r="AA124" s="699">
        <v>0</v>
      </c>
      <c r="AB124" s="699">
        <v>0</v>
      </c>
      <c r="AC124" s="699">
        <v>0</v>
      </c>
      <c r="AD124" s="699">
        <v>0</v>
      </c>
      <c r="AE124" s="699">
        <v>0</v>
      </c>
      <c r="AF124" s="699">
        <v>0</v>
      </c>
      <c r="AG124" s="699">
        <v>0</v>
      </c>
      <c r="AH124" s="699">
        <v>0</v>
      </c>
      <c r="AI124" s="699">
        <v>0</v>
      </c>
      <c r="AJ124" s="699">
        <v>0</v>
      </c>
      <c r="AK124" s="699">
        <v>0</v>
      </c>
      <c r="AL124" s="699">
        <v>0</v>
      </c>
      <c r="AM124" s="699">
        <v>0</v>
      </c>
      <c r="AN124" s="699">
        <v>0</v>
      </c>
      <c r="AO124" s="700">
        <v>0</v>
      </c>
      <c r="AP124" s="632"/>
      <c r="AQ124" s="698">
        <v>0</v>
      </c>
      <c r="AR124" s="699">
        <v>7364</v>
      </c>
      <c r="AS124" s="699">
        <v>0</v>
      </c>
      <c r="AT124" s="699">
        <v>0</v>
      </c>
      <c r="AU124" s="699">
        <v>0</v>
      </c>
      <c r="AV124" s="699">
        <v>0</v>
      </c>
      <c r="AW124" s="699">
        <v>0</v>
      </c>
      <c r="AX124" s="699">
        <v>0</v>
      </c>
      <c r="AY124" s="699">
        <v>0</v>
      </c>
      <c r="AZ124" s="699">
        <v>0</v>
      </c>
      <c r="BA124" s="699">
        <v>0</v>
      </c>
      <c r="BB124" s="699">
        <v>0</v>
      </c>
      <c r="BC124" s="699">
        <v>0</v>
      </c>
      <c r="BD124" s="699">
        <v>0</v>
      </c>
      <c r="BE124" s="699">
        <v>0</v>
      </c>
      <c r="BF124" s="699">
        <v>0</v>
      </c>
      <c r="BG124" s="699">
        <v>0</v>
      </c>
      <c r="BH124" s="699">
        <v>0</v>
      </c>
      <c r="BI124" s="699">
        <v>0</v>
      </c>
      <c r="BJ124" s="699">
        <v>0</v>
      </c>
      <c r="BK124" s="699">
        <v>0</v>
      </c>
      <c r="BL124" s="699">
        <v>0</v>
      </c>
      <c r="BM124" s="699">
        <v>0</v>
      </c>
      <c r="BN124" s="699">
        <v>0</v>
      </c>
      <c r="BO124" s="699">
        <v>0</v>
      </c>
      <c r="BP124" s="699">
        <v>0</v>
      </c>
      <c r="BQ124" s="699">
        <v>0</v>
      </c>
      <c r="BR124" s="699">
        <v>0</v>
      </c>
      <c r="BS124" s="699">
        <v>0</v>
      </c>
      <c r="BT124" s="700">
        <v>0</v>
      </c>
    </row>
    <row r="125" spans="2:73">
      <c r="B125" s="691" t="s">
        <v>746</v>
      </c>
      <c r="C125" s="691" t="s">
        <v>730</v>
      </c>
      <c r="D125" s="691" t="s">
        <v>747</v>
      </c>
      <c r="E125" s="691" t="s">
        <v>731</v>
      </c>
      <c r="F125" s="691" t="s">
        <v>730</v>
      </c>
      <c r="G125" s="691" t="s">
        <v>736</v>
      </c>
      <c r="H125" s="691">
        <v>2012</v>
      </c>
      <c r="I125" s="643" t="s">
        <v>580</v>
      </c>
      <c r="J125" s="643" t="s">
        <v>597</v>
      </c>
      <c r="K125" s="632"/>
      <c r="L125" s="698">
        <v>0</v>
      </c>
      <c r="M125" s="699">
        <v>1</v>
      </c>
      <c r="N125" s="699">
        <v>0</v>
      </c>
      <c r="O125" s="699">
        <v>0</v>
      </c>
      <c r="P125" s="699">
        <v>0</v>
      </c>
      <c r="Q125" s="699">
        <v>0</v>
      </c>
      <c r="R125" s="699">
        <v>0</v>
      </c>
      <c r="S125" s="699">
        <v>0</v>
      </c>
      <c r="T125" s="699">
        <v>0</v>
      </c>
      <c r="U125" s="699">
        <v>0</v>
      </c>
      <c r="V125" s="699">
        <v>0</v>
      </c>
      <c r="W125" s="699">
        <v>0</v>
      </c>
      <c r="X125" s="699">
        <v>0</v>
      </c>
      <c r="Y125" s="699">
        <v>0</v>
      </c>
      <c r="Z125" s="699">
        <v>0</v>
      </c>
      <c r="AA125" s="699">
        <v>0</v>
      </c>
      <c r="AB125" s="699">
        <v>0</v>
      </c>
      <c r="AC125" s="699">
        <v>0</v>
      </c>
      <c r="AD125" s="699">
        <v>0</v>
      </c>
      <c r="AE125" s="699">
        <v>0</v>
      </c>
      <c r="AF125" s="699">
        <v>0</v>
      </c>
      <c r="AG125" s="699">
        <v>0</v>
      </c>
      <c r="AH125" s="699">
        <v>0</v>
      </c>
      <c r="AI125" s="699">
        <v>0</v>
      </c>
      <c r="AJ125" s="699">
        <v>0</v>
      </c>
      <c r="AK125" s="699">
        <v>0</v>
      </c>
      <c r="AL125" s="699">
        <v>0</v>
      </c>
      <c r="AM125" s="699">
        <v>0</v>
      </c>
      <c r="AN125" s="699">
        <v>0</v>
      </c>
      <c r="AO125" s="700">
        <v>0</v>
      </c>
      <c r="AP125" s="632"/>
      <c r="AQ125" s="698">
        <v>0</v>
      </c>
      <c r="AR125" s="699">
        <v>4</v>
      </c>
      <c r="AS125" s="699">
        <v>0</v>
      </c>
      <c r="AT125" s="699">
        <v>0</v>
      </c>
      <c r="AU125" s="699">
        <v>0</v>
      </c>
      <c r="AV125" s="699">
        <v>0</v>
      </c>
      <c r="AW125" s="699">
        <v>0</v>
      </c>
      <c r="AX125" s="699">
        <v>0</v>
      </c>
      <c r="AY125" s="699">
        <v>0</v>
      </c>
      <c r="AZ125" s="699">
        <v>0</v>
      </c>
      <c r="BA125" s="699">
        <v>0</v>
      </c>
      <c r="BB125" s="699">
        <v>0</v>
      </c>
      <c r="BC125" s="699">
        <v>0</v>
      </c>
      <c r="BD125" s="699">
        <v>0</v>
      </c>
      <c r="BE125" s="699">
        <v>0</v>
      </c>
      <c r="BF125" s="699">
        <v>0</v>
      </c>
      <c r="BG125" s="699">
        <v>0</v>
      </c>
      <c r="BH125" s="699">
        <v>0</v>
      </c>
      <c r="BI125" s="699">
        <v>0</v>
      </c>
      <c r="BJ125" s="699">
        <v>0</v>
      </c>
      <c r="BK125" s="699">
        <v>0</v>
      </c>
      <c r="BL125" s="699">
        <v>0</v>
      </c>
      <c r="BM125" s="699">
        <v>0</v>
      </c>
      <c r="BN125" s="699">
        <v>0</v>
      </c>
      <c r="BO125" s="699">
        <v>0</v>
      </c>
      <c r="BP125" s="699">
        <v>0</v>
      </c>
      <c r="BQ125" s="699">
        <v>0</v>
      </c>
      <c r="BR125" s="699">
        <v>0</v>
      </c>
      <c r="BS125" s="699">
        <v>0</v>
      </c>
      <c r="BT125" s="700">
        <v>0</v>
      </c>
    </row>
    <row r="126" spans="2:73">
      <c r="B126" s="691" t="s">
        <v>746</v>
      </c>
      <c r="C126" s="691" t="s">
        <v>730</v>
      </c>
      <c r="D126" s="691" t="s">
        <v>747</v>
      </c>
      <c r="E126" s="691" t="s">
        <v>731</v>
      </c>
      <c r="F126" s="691" t="s">
        <v>730</v>
      </c>
      <c r="G126" s="691" t="s">
        <v>736</v>
      </c>
      <c r="H126" s="691">
        <v>2012</v>
      </c>
      <c r="I126" s="643" t="s">
        <v>580</v>
      </c>
      <c r="J126" s="643" t="s">
        <v>597</v>
      </c>
      <c r="K126" s="632"/>
      <c r="L126" s="698">
        <v>0</v>
      </c>
      <c r="M126" s="699">
        <v>559</v>
      </c>
      <c r="N126" s="699">
        <v>0</v>
      </c>
      <c r="O126" s="699">
        <v>0</v>
      </c>
      <c r="P126" s="699">
        <v>0</v>
      </c>
      <c r="Q126" s="699">
        <v>0</v>
      </c>
      <c r="R126" s="699">
        <v>0</v>
      </c>
      <c r="S126" s="699">
        <v>0</v>
      </c>
      <c r="T126" s="699">
        <v>0</v>
      </c>
      <c r="U126" s="699">
        <v>0</v>
      </c>
      <c r="V126" s="699">
        <v>0</v>
      </c>
      <c r="W126" s="699">
        <v>0</v>
      </c>
      <c r="X126" s="699">
        <v>0</v>
      </c>
      <c r="Y126" s="699">
        <v>0</v>
      </c>
      <c r="Z126" s="699">
        <v>0</v>
      </c>
      <c r="AA126" s="699">
        <v>0</v>
      </c>
      <c r="AB126" s="699">
        <v>0</v>
      </c>
      <c r="AC126" s="699">
        <v>0</v>
      </c>
      <c r="AD126" s="699">
        <v>0</v>
      </c>
      <c r="AE126" s="699">
        <v>0</v>
      </c>
      <c r="AF126" s="699">
        <v>0</v>
      </c>
      <c r="AG126" s="699">
        <v>0</v>
      </c>
      <c r="AH126" s="699">
        <v>0</v>
      </c>
      <c r="AI126" s="699">
        <v>0</v>
      </c>
      <c r="AJ126" s="699">
        <v>0</v>
      </c>
      <c r="AK126" s="699">
        <v>0</v>
      </c>
      <c r="AL126" s="699">
        <v>0</v>
      </c>
      <c r="AM126" s="699">
        <v>0</v>
      </c>
      <c r="AN126" s="699">
        <v>0</v>
      </c>
      <c r="AO126" s="700">
        <v>0</v>
      </c>
      <c r="AP126" s="632"/>
      <c r="AQ126" s="698">
        <v>0</v>
      </c>
      <c r="AR126" s="699">
        <v>3178</v>
      </c>
      <c r="AS126" s="699">
        <v>0</v>
      </c>
      <c r="AT126" s="699">
        <v>0</v>
      </c>
      <c r="AU126" s="699">
        <v>0</v>
      </c>
      <c r="AV126" s="699">
        <v>0</v>
      </c>
      <c r="AW126" s="699">
        <v>0</v>
      </c>
      <c r="AX126" s="699">
        <v>0</v>
      </c>
      <c r="AY126" s="699">
        <v>0</v>
      </c>
      <c r="AZ126" s="699">
        <v>0</v>
      </c>
      <c r="BA126" s="699">
        <v>0</v>
      </c>
      <c r="BB126" s="699">
        <v>0</v>
      </c>
      <c r="BC126" s="699">
        <v>0</v>
      </c>
      <c r="BD126" s="699">
        <v>0</v>
      </c>
      <c r="BE126" s="699">
        <v>0</v>
      </c>
      <c r="BF126" s="699">
        <v>0</v>
      </c>
      <c r="BG126" s="699">
        <v>0</v>
      </c>
      <c r="BH126" s="699">
        <v>0</v>
      </c>
      <c r="BI126" s="699">
        <v>0</v>
      </c>
      <c r="BJ126" s="699">
        <v>0</v>
      </c>
      <c r="BK126" s="699">
        <v>0</v>
      </c>
      <c r="BL126" s="699">
        <v>0</v>
      </c>
      <c r="BM126" s="699">
        <v>0</v>
      </c>
      <c r="BN126" s="699">
        <v>0</v>
      </c>
      <c r="BO126" s="699">
        <v>0</v>
      </c>
      <c r="BP126" s="699">
        <v>0</v>
      </c>
      <c r="BQ126" s="699">
        <v>0</v>
      </c>
      <c r="BR126" s="699">
        <v>0</v>
      </c>
      <c r="BS126" s="699">
        <v>0</v>
      </c>
      <c r="BT126" s="700">
        <v>0</v>
      </c>
    </row>
    <row r="127" spans="2:73">
      <c r="B127" s="691" t="s">
        <v>746</v>
      </c>
      <c r="C127" s="691" t="s">
        <v>730</v>
      </c>
      <c r="D127" s="691" t="s">
        <v>9</v>
      </c>
      <c r="E127" s="691" t="s">
        <v>731</v>
      </c>
      <c r="F127" s="691" t="s">
        <v>730</v>
      </c>
      <c r="G127" s="691" t="s">
        <v>736</v>
      </c>
      <c r="H127" s="691">
        <v>2012</v>
      </c>
      <c r="I127" s="643" t="s">
        <v>580</v>
      </c>
      <c r="J127" s="643" t="s">
        <v>597</v>
      </c>
      <c r="K127" s="632"/>
      <c r="L127" s="698">
        <v>0</v>
      </c>
      <c r="M127" s="699">
        <v>1312</v>
      </c>
      <c r="N127" s="699">
        <v>0</v>
      </c>
      <c r="O127" s="699">
        <v>0</v>
      </c>
      <c r="P127" s="699">
        <v>0</v>
      </c>
      <c r="Q127" s="699">
        <v>0</v>
      </c>
      <c r="R127" s="699">
        <v>0</v>
      </c>
      <c r="S127" s="699">
        <v>0</v>
      </c>
      <c r="T127" s="699">
        <v>0</v>
      </c>
      <c r="U127" s="699">
        <v>0</v>
      </c>
      <c r="V127" s="699">
        <v>0</v>
      </c>
      <c r="W127" s="699">
        <v>0</v>
      </c>
      <c r="X127" s="699">
        <v>0</v>
      </c>
      <c r="Y127" s="699">
        <v>0</v>
      </c>
      <c r="Z127" s="699">
        <v>0</v>
      </c>
      <c r="AA127" s="699">
        <v>0</v>
      </c>
      <c r="AB127" s="699">
        <v>0</v>
      </c>
      <c r="AC127" s="699">
        <v>0</v>
      </c>
      <c r="AD127" s="699">
        <v>0</v>
      </c>
      <c r="AE127" s="699">
        <v>0</v>
      </c>
      <c r="AF127" s="699">
        <v>0</v>
      </c>
      <c r="AG127" s="699">
        <v>0</v>
      </c>
      <c r="AH127" s="699">
        <v>0</v>
      </c>
      <c r="AI127" s="699">
        <v>0</v>
      </c>
      <c r="AJ127" s="699">
        <v>0</v>
      </c>
      <c r="AK127" s="699">
        <v>0</v>
      </c>
      <c r="AL127" s="699">
        <v>0</v>
      </c>
      <c r="AM127" s="699">
        <v>0</v>
      </c>
      <c r="AN127" s="699">
        <v>0</v>
      </c>
      <c r="AO127" s="700">
        <v>0</v>
      </c>
      <c r="AP127" s="632"/>
      <c r="AQ127" s="698">
        <v>0</v>
      </c>
      <c r="AR127" s="699">
        <v>19073</v>
      </c>
      <c r="AS127" s="699">
        <v>0</v>
      </c>
      <c r="AT127" s="699">
        <v>0</v>
      </c>
      <c r="AU127" s="699">
        <v>0</v>
      </c>
      <c r="AV127" s="699">
        <v>0</v>
      </c>
      <c r="AW127" s="699">
        <v>0</v>
      </c>
      <c r="AX127" s="699">
        <v>0</v>
      </c>
      <c r="AY127" s="699">
        <v>0</v>
      </c>
      <c r="AZ127" s="699">
        <v>0</v>
      </c>
      <c r="BA127" s="699">
        <v>0</v>
      </c>
      <c r="BB127" s="699">
        <v>0</v>
      </c>
      <c r="BC127" s="699">
        <v>0</v>
      </c>
      <c r="BD127" s="699">
        <v>0</v>
      </c>
      <c r="BE127" s="699">
        <v>0</v>
      </c>
      <c r="BF127" s="699">
        <v>0</v>
      </c>
      <c r="BG127" s="699">
        <v>0</v>
      </c>
      <c r="BH127" s="699">
        <v>0</v>
      </c>
      <c r="BI127" s="699">
        <v>0</v>
      </c>
      <c r="BJ127" s="699">
        <v>0</v>
      </c>
      <c r="BK127" s="699">
        <v>0</v>
      </c>
      <c r="BL127" s="699">
        <v>0</v>
      </c>
      <c r="BM127" s="699">
        <v>0</v>
      </c>
      <c r="BN127" s="699">
        <v>0</v>
      </c>
      <c r="BO127" s="699">
        <v>0</v>
      </c>
      <c r="BP127" s="699">
        <v>0</v>
      </c>
      <c r="BQ127" s="699">
        <v>0</v>
      </c>
      <c r="BR127" s="699">
        <v>0</v>
      </c>
      <c r="BS127" s="699">
        <v>0</v>
      </c>
      <c r="BT127" s="700">
        <v>0</v>
      </c>
    </row>
    <row r="128" spans="2:73">
      <c r="B128" s="691" t="s">
        <v>748</v>
      </c>
      <c r="C128" s="691" t="s">
        <v>730</v>
      </c>
      <c r="D128" s="691" t="s">
        <v>22</v>
      </c>
      <c r="E128" s="691" t="s">
        <v>731</v>
      </c>
      <c r="F128" s="691" t="s">
        <v>745</v>
      </c>
      <c r="G128" s="691" t="s">
        <v>733</v>
      </c>
      <c r="H128" s="691">
        <v>2011</v>
      </c>
      <c r="I128" s="643" t="s">
        <v>580</v>
      </c>
      <c r="J128" s="643" t="s">
        <v>590</v>
      </c>
      <c r="K128" s="632"/>
      <c r="L128" s="698">
        <v>162</v>
      </c>
      <c r="M128" s="699">
        <v>162</v>
      </c>
      <c r="N128" s="699">
        <v>162</v>
      </c>
      <c r="O128" s="699">
        <v>162</v>
      </c>
      <c r="P128" s="699">
        <v>162</v>
      </c>
      <c r="Q128" s="699">
        <v>162</v>
      </c>
      <c r="R128" s="699">
        <v>143</v>
      </c>
      <c r="S128" s="699">
        <v>114</v>
      </c>
      <c r="T128" s="699">
        <v>112</v>
      </c>
      <c r="U128" s="699">
        <v>112</v>
      </c>
      <c r="V128" s="699">
        <v>111</v>
      </c>
      <c r="W128" s="699">
        <v>111</v>
      </c>
      <c r="X128" s="699">
        <v>96</v>
      </c>
      <c r="Y128" s="699">
        <v>96</v>
      </c>
      <c r="Z128" s="699">
        <v>96</v>
      </c>
      <c r="AA128" s="699">
        <v>93</v>
      </c>
      <c r="AB128" s="699">
        <v>20</v>
      </c>
      <c r="AC128" s="699">
        <v>20</v>
      </c>
      <c r="AD128" s="699">
        <v>20</v>
      </c>
      <c r="AE128" s="699">
        <v>20</v>
      </c>
      <c r="AF128" s="699">
        <v>0</v>
      </c>
      <c r="AG128" s="699">
        <v>0</v>
      </c>
      <c r="AH128" s="699">
        <v>0</v>
      </c>
      <c r="AI128" s="699">
        <v>0</v>
      </c>
      <c r="AJ128" s="699">
        <v>0</v>
      </c>
      <c r="AK128" s="699">
        <v>0</v>
      </c>
      <c r="AL128" s="699">
        <v>0</v>
      </c>
      <c r="AM128" s="699">
        <v>0</v>
      </c>
      <c r="AN128" s="699">
        <v>0</v>
      </c>
      <c r="AO128" s="700">
        <v>0</v>
      </c>
      <c r="AP128" s="632"/>
      <c r="AQ128" s="698">
        <v>927562</v>
      </c>
      <c r="AR128" s="699">
        <v>927562</v>
      </c>
      <c r="AS128" s="699">
        <v>927562</v>
      </c>
      <c r="AT128" s="699">
        <v>926808</v>
      </c>
      <c r="AU128" s="699">
        <v>926808</v>
      </c>
      <c r="AV128" s="699">
        <v>926514</v>
      </c>
      <c r="AW128" s="699">
        <v>849504</v>
      </c>
      <c r="AX128" s="699">
        <v>680140</v>
      </c>
      <c r="AY128" s="699">
        <v>670027</v>
      </c>
      <c r="AZ128" s="699">
        <v>670027</v>
      </c>
      <c r="BA128" s="699">
        <v>665328</v>
      </c>
      <c r="BB128" s="699">
        <v>665328</v>
      </c>
      <c r="BC128" s="699">
        <v>566959</v>
      </c>
      <c r="BD128" s="699">
        <v>566959</v>
      </c>
      <c r="BE128" s="699">
        <v>565858</v>
      </c>
      <c r="BF128" s="699">
        <v>555299</v>
      </c>
      <c r="BG128" s="699">
        <v>16270</v>
      </c>
      <c r="BH128" s="699">
        <v>16270</v>
      </c>
      <c r="BI128" s="699">
        <v>16270</v>
      </c>
      <c r="BJ128" s="699">
        <v>16270</v>
      </c>
      <c r="BK128" s="699">
        <v>0</v>
      </c>
      <c r="BL128" s="699">
        <v>0</v>
      </c>
      <c r="BM128" s="699">
        <v>0</v>
      </c>
      <c r="BN128" s="699">
        <v>0</v>
      </c>
      <c r="BO128" s="699">
        <v>0</v>
      </c>
      <c r="BP128" s="699">
        <v>0</v>
      </c>
      <c r="BQ128" s="699">
        <v>0</v>
      </c>
      <c r="BR128" s="699">
        <v>0</v>
      </c>
      <c r="BS128" s="699">
        <v>0</v>
      </c>
      <c r="BT128" s="700">
        <v>0</v>
      </c>
    </row>
    <row r="129" spans="2:72">
      <c r="B129" s="691" t="s">
        <v>748</v>
      </c>
      <c r="C129" s="691" t="s">
        <v>730</v>
      </c>
      <c r="D129" s="691" t="s">
        <v>21</v>
      </c>
      <c r="E129" s="691" t="s">
        <v>731</v>
      </c>
      <c r="F129" s="691" t="s">
        <v>745</v>
      </c>
      <c r="G129" s="691" t="s">
        <v>733</v>
      </c>
      <c r="H129" s="691">
        <v>2011</v>
      </c>
      <c r="I129" s="643" t="s">
        <v>580</v>
      </c>
      <c r="J129" s="634" t="s">
        <v>590</v>
      </c>
      <c r="K129" s="632"/>
      <c r="L129" s="698">
        <v>44</v>
      </c>
      <c r="M129" s="699">
        <v>44</v>
      </c>
      <c r="N129" s="699">
        <v>44</v>
      </c>
      <c r="O129" s="699">
        <v>36</v>
      </c>
      <c r="P129" s="699">
        <v>36</v>
      </c>
      <c r="Q129" s="699">
        <v>36</v>
      </c>
      <c r="R129" s="699">
        <v>4</v>
      </c>
      <c r="S129" s="699">
        <v>4</v>
      </c>
      <c r="T129" s="699">
        <v>4</v>
      </c>
      <c r="U129" s="699">
        <v>4</v>
      </c>
      <c r="V129" s="699">
        <v>4</v>
      </c>
      <c r="W129" s="699">
        <v>4</v>
      </c>
      <c r="X129" s="699">
        <v>0</v>
      </c>
      <c r="Y129" s="699">
        <v>0</v>
      </c>
      <c r="Z129" s="699">
        <v>0</v>
      </c>
      <c r="AA129" s="699">
        <v>0</v>
      </c>
      <c r="AB129" s="699">
        <v>0</v>
      </c>
      <c r="AC129" s="699">
        <v>0</v>
      </c>
      <c r="AD129" s="699">
        <v>0</v>
      </c>
      <c r="AE129" s="699">
        <v>0</v>
      </c>
      <c r="AF129" s="699">
        <v>0</v>
      </c>
      <c r="AG129" s="699">
        <v>0</v>
      </c>
      <c r="AH129" s="699">
        <v>0</v>
      </c>
      <c r="AI129" s="699">
        <v>0</v>
      </c>
      <c r="AJ129" s="699">
        <v>0</v>
      </c>
      <c r="AK129" s="699">
        <v>0</v>
      </c>
      <c r="AL129" s="699">
        <v>0</v>
      </c>
      <c r="AM129" s="699">
        <v>0</v>
      </c>
      <c r="AN129" s="699">
        <v>0</v>
      </c>
      <c r="AO129" s="700">
        <v>0</v>
      </c>
      <c r="AP129" s="632"/>
      <c r="AQ129" s="698">
        <v>108877</v>
      </c>
      <c r="AR129" s="699">
        <v>108877</v>
      </c>
      <c r="AS129" s="699">
        <v>108877</v>
      </c>
      <c r="AT129" s="699">
        <v>87006</v>
      </c>
      <c r="AU129" s="699">
        <v>87006</v>
      </c>
      <c r="AV129" s="699">
        <v>87006</v>
      </c>
      <c r="AW129" s="699">
        <v>9058</v>
      </c>
      <c r="AX129" s="699">
        <v>9058</v>
      </c>
      <c r="AY129" s="699">
        <v>9058</v>
      </c>
      <c r="AZ129" s="699">
        <v>9058</v>
      </c>
      <c r="BA129" s="699">
        <v>8853</v>
      </c>
      <c r="BB129" s="699">
        <v>8853</v>
      </c>
      <c r="BC129" s="699">
        <v>0</v>
      </c>
      <c r="BD129" s="699">
        <v>0</v>
      </c>
      <c r="BE129" s="699">
        <v>0</v>
      </c>
      <c r="BF129" s="699">
        <v>0</v>
      </c>
      <c r="BG129" s="699">
        <v>0</v>
      </c>
      <c r="BH129" s="699">
        <v>0</v>
      </c>
      <c r="BI129" s="699">
        <v>0</v>
      </c>
      <c r="BJ129" s="699">
        <v>0</v>
      </c>
      <c r="BK129" s="699">
        <v>0</v>
      </c>
      <c r="BL129" s="699">
        <v>0</v>
      </c>
      <c r="BM129" s="699">
        <v>0</v>
      </c>
      <c r="BN129" s="699">
        <v>0</v>
      </c>
      <c r="BO129" s="699">
        <v>0</v>
      </c>
      <c r="BP129" s="699">
        <v>0</v>
      </c>
      <c r="BQ129" s="699">
        <v>0</v>
      </c>
      <c r="BR129" s="699">
        <v>0</v>
      </c>
      <c r="BS129" s="699">
        <v>0</v>
      </c>
      <c r="BT129" s="700">
        <v>0</v>
      </c>
    </row>
    <row r="130" spans="2:72">
      <c r="B130" s="691" t="s">
        <v>748</v>
      </c>
      <c r="C130" s="691" t="s">
        <v>730</v>
      </c>
      <c r="D130" s="691" t="s">
        <v>20</v>
      </c>
      <c r="E130" s="691" t="s">
        <v>731</v>
      </c>
      <c r="F130" s="691" t="s">
        <v>745</v>
      </c>
      <c r="G130" s="691" t="s">
        <v>733</v>
      </c>
      <c r="H130" s="691">
        <v>2011</v>
      </c>
      <c r="I130" s="643" t="s">
        <v>580</v>
      </c>
      <c r="J130" s="643" t="s">
        <v>590</v>
      </c>
      <c r="K130" s="632"/>
      <c r="L130" s="698">
        <v>26</v>
      </c>
      <c r="M130" s="699">
        <v>26</v>
      </c>
      <c r="N130" s="699">
        <v>26</v>
      </c>
      <c r="O130" s="699">
        <v>26</v>
      </c>
      <c r="P130" s="699">
        <v>26</v>
      </c>
      <c r="Q130" s="699">
        <v>0</v>
      </c>
      <c r="R130" s="699">
        <v>0</v>
      </c>
      <c r="S130" s="699">
        <v>0</v>
      </c>
      <c r="T130" s="699">
        <v>0</v>
      </c>
      <c r="U130" s="699">
        <v>0</v>
      </c>
      <c r="V130" s="699">
        <v>0</v>
      </c>
      <c r="W130" s="699">
        <v>0</v>
      </c>
      <c r="X130" s="699">
        <v>0</v>
      </c>
      <c r="Y130" s="699">
        <v>0</v>
      </c>
      <c r="Z130" s="699">
        <v>0</v>
      </c>
      <c r="AA130" s="699">
        <v>0</v>
      </c>
      <c r="AB130" s="699">
        <v>0</v>
      </c>
      <c r="AC130" s="699">
        <v>0</v>
      </c>
      <c r="AD130" s="699">
        <v>0</v>
      </c>
      <c r="AE130" s="699">
        <v>0</v>
      </c>
      <c r="AF130" s="699">
        <v>0</v>
      </c>
      <c r="AG130" s="699">
        <v>0</v>
      </c>
      <c r="AH130" s="699">
        <v>0</v>
      </c>
      <c r="AI130" s="699">
        <v>0</v>
      </c>
      <c r="AJ130" s="699">
        <v>0</v>
      </c>
      <c r="AK130" s="699">
        <v>0</v>
      </c>
      <c r="AL130" s="699">
        <v>0</v>
      </c>
      <c r="AM130" s="699">
        <v>0</v>
      </c>
      <c r="AN130" s="699">
        <v>0</v>
      </c>
      <c r="AO130" s="700">
        <v>0</v>
      </c>
      <c r="AP130" s="632"/>
      <c r="AQ130" s="698">
        <v>125881</v>
      </c>
      <c r="AR130" s="699">
        <v>125881</v>
      </c>
      <c r="AS130" s="699">
        <v>125881</v>
      </c>
      <c r="AT130" s="699">
        <v>125881</v>
      </c>
      <c r="AU130" s="699">
        <v>125881</v>
      </c>
      <c r="AV130" s="699">
        <v>0</v>
      </c>
      <c r="AW130" s="699">
        <v>0</v>
      </c>
      <c r="AX130" s="699">
        <v>0</v>
      </c>
      <c r="AY130" s="699">
        <v>0</v>
      </c>
      <c r="AZ130" s="699">
        <v>0</v>
      </c>
      <c r="BA130" s="699">
        <v>0</v>
      </c>
      <c r="BB130" s="699">
        <v>0</v>
      </c>
      <c r="BC130" s="699">
        <v>0</v>
      </c>
      <c r="BD130" s="699">
        <v>0</v>
      </c>
      <c r="BE130" s="699">
        <v>0</v>
      </c>
      <c r="BF130" s="699">
        <v>0</v>
      </c>
      <c r="BG130" s="699">
        <v>0</v>
      </c>
      <c r="BH130" s="699">
        <v>0</v>
      </c>
      <c r="BI130" s="699">
        <v>0</v>
      </c>
      <c r="BJ130" s="699">
        <v>0</v>
      </c>
      <c r="BK130" s="699">
        <v>0</v>
      </c>
      <c r="BL130" s="699">
        <v>0</v>
      </c>
      <c r="BM130" s="699">
        <v>0</v>
      </c>
      <c r="BN130" s="699">
        <v>0</v>
      </c>
      <c r="BO130" s="699">
        <v>0</v>
      </c>
      <c r="BP130" s="699">
        <v>0</v>
      </c>
      <c r="BQ130" s="699">
        <v>0</v>
      </c>
      <c r="BR130" s="699">
        <v>0</v>
      </c>
      <c r="BS130" s="699">
        <v>0</v>
      </c>
      <c r="BT130" s="700">
        <v>0</v>
      </c>
    </row>
    <row r="131" spans="2:72">
      <c r="B131" s="691" t="s">
        <v>748</v>
      </c>
      <c r="C131" s="691" t="s">
        <v>737</v>
      </c>
      <c r="D131" s="691" t="s">
        <v>17</v>
      </c>
      <c r="E131" s="691" t="s">
        <v>731</v>
      </c>
      <c r="F131" s="691" t="s">
        <v>745</v>
      </c>
      <c r="G131" s="691" t="s">
        <v>733</v>
      </c>
      <c r="H131" s="691">
        <v>2011</v>
      </c>
      <c r="I131" s="643" t="s">
        <v>580</v>
      </c>
      <c r="J131" s="643" t="s">
        <v>590</v>
      </c>
      <c r="K131" s="632"/>
      <c r="L131" s="698">
        <v>43</v>
      </c>
      <c r="M131" s="699">
        <v>43</v>
      </c>
      <c r="N131" s="699">
        <v>43</v>
      </c>
      <c r="O131" s="699">
        <v>43</v>
      </c>
      <c r="P131" s="699">
        <v>43</v>
      </c>
      <c r="Q131" s="699">
        <v>43</v>
      </c>
      <c r="R131" s="699">
        <v>43</v>
      </c>
      <c r="S131" s="699">
        <v>43</v>
      </c>
      <c r="T131" s="699">
        <v>43</v>
      </c>
      <c r="U131" s="699">
        <v>43</v>
      </c>
      <c r="V131" s="699">
        <v>43</v>
      </c>
      <c r="W131" s="699">
        <v>43</v>
      </c>
      <c r="X131" s="699">
        <v>43</v>
      </c>
      <c r="Y131" s="699">
        <v>43</v>
      </c>
      <c r="Z131" s="699">
        <v>43</v>
      </c>
      <c r="AA131" s="699">
        <v>0</v>
      </c>
      <c r="AB131" s="699">
        <v>0</v>
      </c>
      <c r="AC131" s="699">
        <v>0</v>
      </c>
      <c r="AD131" s="699">
        <v>0</v>
      </c>
      <c r="AE131" s="699">
        <v>0</v>
      </c>
      <c r="AF131" s="699">
        <v>0</v>
      </c>
      <c r="AG131" s="699">
        <v>0</v>
      </c>
      <c r="AH131" s="699">
        <v>0</v>
      </c>
      <c r="AI131" s="699">
        <v>0</v>
      </c>
      <c r="AJ131" s="699">
        <v>0</v>
      </c>
      <c r="AK131" s="699">
        <v>0</v>
      </c>
      <c r="AL131" s="699">
        <v>0</v>
      </c>
      <c r="AM131" s="699">
        <v>0</v>
      </c>
      <c r="AN131" s="699">
        <v>0</v>
      </c>
      <c r="AO131" s="700">
        <v>0</v>
      </c>
      <c r="AP131" s="632"/>
      <c r="AQ131" s="698">
        <v>-244470</v>
      </c>
      <c r="AR131" s="699">
        <v>-244470</v>
      </c>
      <c r="AS131" s="699">
        <v>-244470</v>
      </c>
      <c r="AT131" s="699">
        <v>-244470</v>
      </c>
      <c r="AU131" s="699">
        <v>-244470</v>
      </c>
      <c r="AV131" s="699">
        <v>-244470</v>
      </c>
      <c r="AW131" s="699">
        <v>-244470</v>
      </c>
      <c r="AX131" s="699">
        <v>-244470</v>
      </c>
      <c r="AY131" s="699">
        <v>-244470</v>
      </c>
      <c r="AZ131" s="699">
        <v>-244470</v>
      </c>
      <c r="BA131" s="699">
        <v>-244470</v>
      </c>
      <c r="BB131" s="699">
        <v>-244470</v>
      </c>
      <c r="BC131" s="699">
        <v>-244470</v>
      </c>
      <c r="BD131" s="699">
        <v>-244470</v>
      </c>
      <c r="BE131" s="699">
        <v>-244470</v>
      </c>
      <c r="BF131" s="699">
        <v>0</v>
      </c>
      <c r="BG131" s="699">
        <v>0</v>
      </c>
      <c r="BH131" s="699">
        <v>0</v>
      </c>
      <c r="BI131" s="699">
        <v>0</v>
      </c>
      <c r="BJ131" s="699">
        <v>0</v>
      </c>
      <c r="BK131" s="699">
        <v>0</v>
      </c>
      <c r="BL131" s="699">
        <v>0</v>
      </c>
      <c r="BM131" s="699">
        <v>0</v>
      </c>
      <c r="BN131" s="699">
        <v>0</v>
      </c>
      <c r="BO131" s="699">
        <v>0</v>
      </c>
      <c r="BP131" s="699">
        <v>0</v>
      </c>
      <c r="BQ131" s="699">
        <v>0</v>
      </c>
      <c r="BR131" s="699">
        <v>0</v>
      </c>
      <c r="BS131" s="699">
        <v>0</v>
      </c>
      <c r="BT131" s="700">
        <v>0</v>
      </c>
    </row>
    <row r="132" spans="2:72">
      <c r="B132" s="691" t="s">
        <v>748</v>
      </c>
      <c r="C132" s="691" t="s">
        <v>737</v>
      </c>
      <c r="D132" s="757" t="s">
        <v>16</v>
      </c>
      <c r="E132" s="691" t="s">
        <v>731</v>
      </c>
      <c r="F132" s="691" t="s">
        <v>745</v>
      </c>
      <c r="G132" s="691" t="s">
        <v>733</v>
      </c>
      <c r="H132" s="691">
        <v>2011</v>
      </c>
      <c r="I132" s="643" t="s">
        <v>580</v>
      </c>
      <c r="J132" s="643" t="s">
        <v>590</v>
      </c>
      <c r="K132" s="632"/>
      <c r="L132" s="698">
        <v>27</v>
      </c>
      <c r="M132" s="699">
        <v>27</v>
      </c>
      <c r="N132" s="699">
        <v>27</v>
      </c>
      <c r="O132" s="699">
        <v>27</v>
      </c>
      <c r="P132" s="699">
        <v>27</v>
      </c>
      <c r="Q132" s="699">
        <v>27</v>
      </c>
      <c r="R132" s="699">
        <v>27</v>
      </c>
      <c r="S132" s="699">
        <v>27</v>
      </c>
      <c r="T132" s="699">
        <v>0</v>
      </c>
      <c r="U132" s="699">
        <v>0</v>
      </c>
      <c r="V132" s="699">
        <v>0</v>
      </c>
      <c r="W132" s="699">
        <v>0</v>
      </c>
      <c r="X132" s="699">
        <v>0</v>
      </c>
      <c r="Y132" s="699">
        <v>0</v>
      </c>
      <c r="Z132" s="699">
        <v>0</v>
      </c>
      <c r="AA132" s="699">
        <v>0</v>
      </c>
      <c r="AB132" s="699">
        <v>0</v>
      </c>
      <c r="AC132" s="699">
        <v>0</v>
      </c>
      <c r="AD132" s="699">
        <v>0</v>
      </c>
      <c r="AE132" s="699">
        <v>0</v>
      </c>
      <c r="AF132" s="699">
        <v>0</v>
      </c>
      <c r="AG132" s="699">
        <v>0</v>
      </c>
      <c r="AH132" s="699">
        <v>0</v>
      </c>
      <c r="AI132" s="699">
        <v>0</v>
      </c>
      <c r="AJ132" s="699">
        <v>0</v>
      </c>
      <c r="AK132" s="699">
        <v>0</v>
      </c>
      <c r="AL132" s="699">
        <v>0</v>
      </c>
      <c r="AM132" s="699">
        <v>0</v>
      </c>
      <c r="AN132" s="699">
        <v>0</v>
      </c>
      <c r="AO132" s="700">
        <v>0</v>
      </c>
      <c r="AP132" s="632"/>
      <c r="AQ132" s="698">
        <v>157372</v>
      </c>
      <c r="AR132" s="699">
        <v>157372</v>
      </c>
      <c r="AS132" s="699">
        <v>157372</v>
      </c>
      <c r="AT132" s="699">
        <v>157372</v>
      </c>
      <c r="AU132" s="699">
        <v>157372</v>
      </c>
      <c r="AV132" s="699">
        <v>157372</v>
      </c>
      <c r="AW132" s="699">
        <v>157372</v>
      </c>
      <c r="AX132" s="699">
        <v>157372</v>
      </c>
      <c r="AY132" s="699">
        <v>0</v>
      </c>
      <c r="AZ132" s="699">
        <v>0</v>
      </c>
      <c r="BA132" s="699">
        <v>0</v>
      </c>
      <c r="BB132" s="699">
        <v>0</v>
      </c>
      <c r="BC132" s="699">
        <v>0</v>
      </c>
      <c r="BD132" s="699">
        <v>0</v>
      </c>
      <c r="BE132" s="699">
        <v>0</v>
      </c>
      <c r="BF132" s="699">
        <v>0</v>
      </c>
      <c r="BG132" s="699">
        <v>0</v>
      </c>
      <c r="BH132" s="699">
        <v>0</v>
      </c>
      <c r="BI132" s="699">
        <v>0</v>
      </c>
      <c r="BJ132" s="699">
        <v>0</v>
      </c>
      <c r="BK132" s="699">
        <v>0</v>
      </c>
      <c r="BL132" s="699">
        <v>0</v>
      </c>
      <c r="BM132" s="699">
        <v>0</v>
      </c>
      <c r="BN132" s="699">
        <v>0</v>
      </c>
      <c r="BO132" s="699">
        <v>0</v>
      </c>
      <c r="BP132" s="699">
        <v>0</v>
      </c>
      <c r="BQ132" s="699">
        <v>0</v>
      </c>
      <c r="BR132" s="699">
        <v>0</v>
      </c>
      <c r="BS132" s="699">
        <v>0</v>
      </c>
      <c r="BT132" s="700">
        <v>0</v>
      </c>
    </row>
    <row r="133" spans="2:72">
      <c r="B133" s="691" t="s">
        <v>748</v>
      </c>
      <c r="C133" s="691" t="s">
        <v>734</v>
      </c>
      <c r="D133" s="691" t="s">
        <v>3</v>
      </c>
      <c r="E133" s="691" t="s">
        <v>731</v>
      </c>
      <c r="F133" s="691" t="s">
        <v>29</v>
      </c>
      <c r="G133" s="691" t="s">
        <v>733</v>
      </c>
      <c r="H133" s="691">
        <v>2011</v>
      </c>
      <c r="I133" s="643" t="s">
        <v>580</v>
      </c>
      <c r="J133" s="634" t="s">
        <v>590</v>
      </c>
      <c r="K133" s="632"/>
      <c r="L133" s="698">
        <v>-519</v>
      </c>
      <c r="M133" s="699">
        <v>-519</v>
      </c>
      <c r="N133" s="699">
        <v>-519</v>
      </c>
      <c r="O133" s="699">
        <v>-519</v>
      </c>
      <c r="P133" s="699">
        <v>-519</v>
      </c>
      <c r="Q133" s="699">
        <v>-519</v>
      </c>
      <c r="R133" s="699">
        <v>-519</v>
      </c>
      <c r="S133" s="699">
        <v>-519</v>
      </c>
      <c r="T133" s="699">
        <v>-519</v>
      </c>
      <c r="U133" s="699">
        <v>-519</v>
      </c>
      <c r="V133" s="699">
        <v>-519</v>
      </c>
      <c r="W133" s="699">
        <v>-519</v>
      </c>
      <c r="X133" s="699">
        <v>-519</v>
      </c>
      <c r="Y133" s="699">
        <v>-519</v>
      </c>
      <c r="Z133" s="699">
        <v>-519</v>
      </c>
      <c r="AA133" s="699">
        <v>-519</v>
      </c>
      <c r="AB133" s="699">
        <v>-519</v>
      </c>
      <c r="AC133" s="699">
        <v>-519</v>
      </c>
      <c r="AD133" s="699">
        <v>-435</v>
      </c>
      <c r="AE133" s="699">
        <v>0</v>
      </c>
      <c r="AF133" s="699">
        <v>0</v>
      </c>
      <c r="AG133" s="699">
        <v>0</v>
      </c>
      <c r="AH133" s="699">
        <v>0</v>
      </c>
      <c r="AI133" s="699">
        <v>0</v>
      </c>
      <c r="AJ133" s="699">
        <v>0</v>
      </c>
      <c r="AK133" s="699">
        <v>0</v>
      </c>
      <c r="AL133" s="699">
        <v>0</v>
      </c>
      <c r="AM133" s="699">
        <v>0</v>
      </c>
      <c r="AN133" s="699">
        <v>0</v>
      </c>
      <c r="AO133" s="700">
        <v>0</v>
      </c>
      <c r="AP133" s="632"/>
      <c r="AQ133" s="698">
        <v>-968746</v>
      </c>
      <c r="AR133" s="699">
        <v>-968746</v>
      </c>
      <c r="AS133" s="699">
        <v>-968746</v>
      </c>
      <c r="AT133" s="699">
        <v>-968746</v>
      </c>
      <c r="AU133" s="699">
        <v>-968746</v>
      </c>
      <c r="AV133" s="699">
        <v>-968746</v>
      </c>
      <c r="AW133" s="699">
        <v>-968746</v>
      </c>
      <c r="AX133" s="699">
        <v>-968746</v>
      </c>
      <c r="AY133" s="699">
        <v>-968746</v>
      </c>
      <c r="AZ133" s="699">
        <v>-968746</v>
      </c>
      <c r="BA133" s="699">
        <v>-968746</v>
      </c>
      <c r="BB133" s="699">
        <v>-968746</v>
      </c>
      <c r="BC133" s="699">
        <v>-968746</v>
      </c>
      <c r="BD133" s="699">
        <v>-968746</v>
      </c>
      <c r="BE133" s="699">
        <v>-968746</v>
      </c>
      <c r="BF133" s="699">
        <v>-968746</v>
      </c>
      <c r="BG133" s="699">
        <v>-968746</v>
      </c>
      <c r="BH133" s="699">
        <v>-968746</v>
      </c>
      <c r="BI133" s="699">
        <v>-893965</v>
      </c>
      <c r="BJ133" s="699">
        <v>0</v>
      </c>
      <c r="BK133" s="699">
        <v>0</v>
      </c>
      <c r="BL133" s="699">
        <v>0</v>
      </c>
      <c r="BM133" s="699">
        <v>0</v>
      </c>
      <c r="BN133" s="699">
        <v>0</v>
      </c>
      <c r="BO133" s="699">
        <v>0</v>
      </c>
      <c r="BP133" s="699">
        <v>0</v>
      </c>
      <c r="BQ133" s="699">
        <v>0</v>
      </c>
      <c r="BR133" s="699">
        <v>0</v>
      </c>
      <c r="BS133" s="699">
        <v>0</v>
      </c>
      <c r="BT133" s="700">
        <v>0</v>
      </c>
    </row>
    <row r="134" spans="2:72">
      <c r="B134" s="691" t="s">
        <v>748</v>
      </c>
      <c r="C134" s="691" t="s">
        <v>734</v>
      </c>
      <c r="D134" s="691" t="s">
        <v>5</v>
      </c>
      <c r="E134" s="691" t="s">
        <v>731</v>
      </c>
      <c r="F134" s="691" t="s">
        <v>29</v>
      </c>
      <c r="G134" s="691" t="s">
        <v>733</v>
      </c>
      <c r="H134" s="691">
        <v>2011</v>
      </c>
      <c r="I134" s="643" t="s">
        <v>580</v>
      </c>
      <c r="J134" s="643" t="s">
        <v>590</v>
      </c>
      <c r="K134" s="632"/>
      <c r="L134" s="698">
        <v>6</v>
      </c>
      <c r="M134" s="699">
        <v>6</v>
      </c>
      <c r="N134" s="699">
        <v>6</v>
      </c>
      <c r="O134" s="699">
        <v>6</v>
      </c>
      <c r="P134" s="699">
        <v>6</v>
      </c>
      <c r="Q134" s="699">
        <v>6</v>
      </c>
      <c r="R134" s="699">
        <v>3</v>
      </c>
      <c r="S134" s="699">
        <v>3</v>
      </c>
      <c r="T134" s="699">
        <v>3</v>
      </c>
      <c r="U134" s="699">
        <v>1</v>
      </c>
      <c r="V134" s="699">
        <v>0</v>
      </c>
      <c r="W134" s="699">
        <v>0</v>
      </c>
      <c r="X134" s="699">
        <v>0</v>
      </c>
      <c r="Y134" s="699">
        <v>0</v>
      </c>
      <c r="Z134" s="699">
        <v>0</v>
      </c>
      <c r="AA134" s="699">
        <v>0</v>
      </c>
      <c r="AB134" s="699">
        <v>0</v>
      </c>
      <c r="AC134" s="699">
        <v>0</v>
      </c>
      <c r="AD134" s="699">
        <v>0</v>
      </c>
      <c r="AE134" s="699">
        <v>0</v>
      </c>
      <c r="AF134" s="699">
        <v>0</v>
      </c>
      <c r="AG134" s="699">
        <v>0</v>
      </c>
      <c r="AH134" s="699">
        <v>0</v>
      </c>
      <c r="AI134" s="699">
        <v>0</v>
      </c>
      <c r="AJ134" s="699">
        <v>0</v>
      </c>
      <c r="AK134" s="699">
        <v>0</v>
      </c>
      <c r="AL134" s="699">
        <v>0</v>
      </c>
      <c r="AM134" s="699">
        <v>0</v>
      </c>
      <c r="AN134" s="699">
        <v>0</v>
      </c>
      <c r="AO134" s="700">
        <v>0</v>
      </c>
      <c r="AP134" s="632"/>
      <c r="AQ134" s="698">
        <v>122169</v>
      </c>
      <c r="AR134" s="699">
        <v>122169</v>
      </c>
      <c r="AS134" s="699">
        <v>122169</v>
      </c>
      <c r="AT134" s="699">
        <v>122169</v>
      </c>
      <c r="AU134" s="699">
        <v>122169</v>
      </c>
      <c r="AV134" s="699">
        <v>111017</v>
      </c>
      <c r="AW134" s="699">
        <v>59937</v>
      </c>
      <c r="AX134" s="699">
        <v>59924</v>
      </c>
      <c r="AY134" s="699">
        <v>59924</v>
      </c>
      <c r="AZ134" s="699">
        <v>13220</v>
      </c>
      <c r="BA134" s="699">
        <v>11106</v>
      </c>
      <c r="BB134" s="699">
        <v>10199</v>
      </c>
      <c r="BC134" s="699">
        <v>10199</v>
      </c>
      <c r="BD134" s="699">
        <v>8463</v>
      </c>
      <c r="BE134" s="699">
        <v>8463</v>
      </c>
      <c r="BF134" s="699">
        <v>8453</v>
      </c>
      <c r="BG134" s="699">
        <v>0</v>
      </c>
      <c r="BH134" s="699">
        <v>0</v>
      </c>
      <c r="BI134" s="699">
        <v>0</v>
      </c>
      <c r="BJ134" s="699">
        <v>0</v>
      </c>
      <c r="BK134" s="699">
        <v>0</v>
      </c>
      <c r="BL134" s="699">
        <v>0</v>
      </c>
      <c r="BM134" s="699">
        <v>0</v>
      </c>
      <c r="BN134" s="699">
        <v>0</v>
      </c>
      <c r="BO134" s="699">
        <v>0</v>
      </c>
      <c r="BP134" s="699">
        <v>0</v>
      </c>
      <c r="BQ134" s="699">
        <v>0</v>
      </c>
      <c r="BR134" s="699">
        <v>0</v>
      </c>
      <c r="BS134" s="699">
        <v>0</v>
      </c>
      <c r="BT134" s="700">
        <v>0</v>
      </c>
    </row>
    <row r="135" spans="2:72">
      <c r="B135" s="691" t="s">
        <v>748</v>
      </c>
      <c r="C135" s="691" t="s">
        <v>734</v>
      </c>
      <c r="D135" s="691" t="s">
        <v>4</v>
      </c>
      <c r="E135" s="691" t="s">
        <v>731</v>
      </c>
      <c r="F135" s="691" t="s">
        <v>29</v>
      </c>
      <c r="G135" s="691" t="s">
        <v>733</v>
      </c>
      <c r="H135" s="691">
        <v>2011</v>
      </c>
      <c r="I135" s="643" t="s">
        <v>580</v>
      </c>
      <c r="J135" s="643" t="s">
        <v>590</v>
      </c>
      <c r="K135" s="632"/>
      <c r="L135" s="698">
        <v>1</v>
      </c>
      <c r="M135" s="699">
        <v>1</v>
      </c>
      <c r="N135" s="699">
        <v>1</v>
      </c>
      <c r="O135" s="699">
        <v>1</v>
      </c>
      <c r="P135" s="699">
        <v>1</v>
      </c>
      <c r="Q135" s="699">
        <v>1</v>
      </c>
      <c r="R135" s="699">
        <v>1</v>
      </c>
      <c r="S135" s="699">
        <v>1</v>
      </c>
      <c r="T135" s="699">
        <v>1</v>
      </c>
      <c r="U135" s="699">
        <v>0</v>
      </c>
      <c r="V135" s="699">
        <v>0</v>
      </c>
      <c r="W135" s="699">
        <v>0</v>
      </c>
      <c r="X135" s="699">
        <v>0</v>
      </c>
      <c r="Y135" s="699">
        <v>0</v>
      </c>
      <c r="Z135" s="699">
        <v>0</v>
      </c>
      <c r="AA135" s="699">
        <v>0</v>
      </c>
      <c r="AB135" s="699">
        <v>0</v>
      </c>
      <c r="AC135" s="699">
        <v>0</v>
      </c>
      <c r="AD135" s="699">
        <v>0</v>
      </c>
      <c r="AE135" s="699">
        <v>0</v>
      </c>
      <c r="AF135" s="699">
        <v>0</v>
      </c>
      <c r="AG135" s="699">
        <v>0</v>
      </c>
      <c r="AH135" s="699">
        <v>0</v>
      </c>
      <c r="AI135" s="699">
        <v>0</v>
      </c>
      <c r="AJ135" s="699">
        <v>0</v>
      </c>
      <c r="AK135" s="699">
        <v>0</v>
      </c>
      <c r="AL135" s="699">
        <v>0</v>
      </c>
      <c r="AM135" s="699">
        <v>0</v>
      </c>
      <c r="AN135" s="699">
        <v>0</v>
      </c>
      <c r="AO135" s="700">
        <v>0</v>
      </c>
      <c r="AP135" s="632"/>
      <c r="AQ135" s="698">
        <v>15424</v>
      </c>
      <c r="AR135" s="699">
        <v>15424</v>
      </c>
      <c r="AS135" s="699">
        <v>15424</v>
      </c>
      <c r="AT135" s="699">
        <v>15424</v>
      </c>
      <c r="AU135" s="699">
        <v>15424</v>
      </c>
      <c r="AV135" s="699">
        <v>14093</v>
      </c>
      <c r="AW135" s="699">
        <v>8646</v>
      </c>
      <c r="AX135" s="699">
        <v>8634</v>
      </c>
      <c r="AY135" s="699">
        <v>8634</v>
      </c>
      <c r="AZ135" s="699">
        <v>3058</v>
      </c>
      <c r="BA135" s="699">
        <v>1381</v>
      </c>
      <c r="BB135" s="699">
        <v>1004.9999999999999</v>
      </c>
      <c r="BC135" s="699">
        <v>1004.9999999999999</v>
      </c>
      <c r="BD135" s="699">
        <v>902</v>
      </c>
      <c r="BE135" s="699">
        <v>902</v>
      </c>
      <c r="BF135" s="699">
        <v>893</v>
      </c>
      <c r="BG135" s="699">
        <v>0</v>
      </c>
      <c r="BH135" s="699">
        <v>0</v>
      </c>
      <c r="BI135" s="699">
        <v>0</v>
      </c>
      <c r="BJ135" s="699">
        <v>0</v>
      </c>
      <c r="BK135" s="699">
        <v>0</v>
      </c>
      <c r="BL135" s="699">
        <v>0</v>
      </c>
      <c r="BM135" s="699">
        <v>0</v>
      </c>
      <c r="BN135" s="699">
        <v>0</v>
      </c>
      <c r="BO135" s="699">
        <v>0</v>
      </c>
      <c r="BP135" s="699">
        <v>0</v>
      </c>
      <c r="BQ135" s="699">
        <v>0</v>
      </c>
      <c r="BR135" s="699">
        <v>0</v>
      </c>
      <c r="BS135" s="699">
        <v>0</v>
      </c>
      <c r="BT135" s="700">
        <v>0</v>
      </c>
    </row>
    <row r="136" spans="2:72">
      <c r="B136" s="691" t="s">
        <v>208</v>
      </c>
      <c r="C136" s="691" t="s">
        <v>730</v>
      </c>
      <c r="D136" s="757" t="s">
        <v>20</v>
      </c>
      <c r="E136" s="691" t="s">
        <v>731</v>
      </c>
      <c r="F136" s="691" t="s">
        <v>743</v>
      </c>
      <c r="G136" s="691" t="s">
        <v>733</v>
      </c>
      <c r="H136" s="691">
        <v>2012</v>
      </c>
      <c r="I136" s="643" t="s">
        <v>581</v>
      </c>
      <c r="J136" s="643" t="s">
        <v>590</v>
      </c>
      <c r="K136" s="632"/>
      <c r="L136" s="698">
        <v>0</v>
      </c>
      <c r="M136" s="699">
        <v>5</v>
      </c>
      <c r="N136" s="699">
        <v>5</v>
      </c>
      <c r="O136" s="699">
        <v>5</v>
      </c>
      <c r="P136" s="699">
        <v>5</v>
      </c>
      <c r="Q136" s="699">
        <v>0</v>
      </c>
      <c r="R136" s="699">
        <v>0</v>
      </c>
      <c r="S136" s="699">
        <v>0</v>
      </c>
      <c r="T136" s="699">
        <v>0</v>
      </c>
      <c r="U136" s="699">
        <v>0</v>
      </c>
      <c r="V136" s="699">
        <v>0</v>
      </c>
      <c r="W136" s="699">
        <v>0</v>
      </c>
      <c r="X136" s="699">
        <v>0</v>
      </c>
      <c r="Y136" s="699">
        <v>0</v>
      </c>
      <c r="Z136" s="699">
        <v>0</v>
      </c>
      <c r="AA136" s="699">
        <v>0</v>
      </c>
      <c r="AB136" s="699">
        <v>0</v>
      </c>
      <c r="AC136" s="699">
        <v>0</v>
      </c>
      <c r="AD136" s="699">
        <v>0</v>
      </c>
      <c r="AE136" s="699">
        <v>0</v>
      </c>
      <c r="AF136" s="699">
        <v>0</v>
      </c>
      <c r="AG136" s="699">
        <v>0</v>
      </c>
      <c r="AH136" s="699">
        <v>0</v>
      </c>
      <c r="AI136" s="699">
        <v>0</v>
      </c>
      <c r="AJ136" s="699">
        <v>0</v>
      </c>
      <c r="AK136" s="699">
        <v>0</v>
      </c>
      <c r="AL136" s="699">
        <v>0</v>
      </c>
      <c r="AM136" s="699">
        <v>0</v>
      </c>
      <c r="AN136" s="699">
        <v>0</v>
      </c>
      <c r="AO136" s="700">
        <v>0</v>
      </c>
      <c r="AP136" s="632"/>
      <c r="AQ136" s="698">
        <v>0</v>
      </c>
      <c r="AR136" s="699">
        <v>25176</v>
      </c>
      <c r="AS136" s="699">
        <v>25176</v>
      </c>
      <c r="AT136" s="699">
        <v>25176</v>
      </c>
      <c r="AU136" s="699">
        <v>25176</v>
      </c>
      <c r="AV136" s="699">
        <v>0</v>
      </c>
      <c r="AW136" s="699">
        <v>0</v>
      </c>
      <c r="AX136" s="699">
        <v>0</v>
      </c>
      <c r="AY136" s="699">
        <v>0</v>
      </c>
      <c r="AZ136" s="699">
        <v>0</v>
      </c>
      <c r="BA136" s="699">
        <v>0</v>
      </c>
      <c r="BB136" s="699">
        <v>0</v>
      </c>
      <c r="BC136" s="699">
        <v>0</v>
      </c>
      <c r="BD136" s="699">
        <v>0</v>
      </c>
      <c r="BE136" s="699">
        <v>0</v>
      </c>
      <c r="BF136" s="699">
        <v>0</v>
      </c>
      <c r="BG136" s="699">
        <v>0</v>
      </c>
      <c r="BH136" s="699">
        <v>0</v>
      </c>
      <c r="BI136" s="699">
        <v>0</v>
      </c>
      <c r="BJ136" s="699">
        <v>0</v>
      </c>
      <c r="BK136" s="699">
        <v>0</v>
      </c>
      <c r="BL136" s="699">
        <v>0</v>
      </c>
      <c r="BM136" s="699">
        <v>0</v>
      </c>
      <c r="BN136" s="699">
        <v>0</v>
      </c>
      <c r="BO136" s="699">
        <v>0</v>
      </c>
      <c r="BP136" s="699">
        <v>0</v>
      </c>
      <c r="BQ136" s="699">
        <v>0</v>
      </c>
      <c r="BR136" s="699">
        <v>0</v>
      </c>
      <c r="BS136" s="699">
        <v>0</v>
      </c>
      <c r="BT136" s="700">
        <v>0</v>
      </c>
    </row>
    <row r="137" spans="2:72">
      <c r="B137" s="691" t="s">
        <v>208</v>
      </c>
      <c r="C137" s="691" t="s">
        <v>730</v>
      </c>
      <c r="D137" s="757" t="s">
        <v>20</v>
      </c>
      <c r="E137" s="691" t="s">
        <v>731</v>
      </c>
      <c r="F137" s="691" t="s">
        <v>743</v>
      </c>
      <c r="G137" s="691" t="s">
        <v>733</v>
      </c>
      <c r="H137" s="691">
        <v>2013</v>
      </c>
      <c r="I137" s="643" t="s">
        <v>581</v>
      </c>
      <c r="J137" s="643" t="s">
        <v>597</v>
      </c>
      <c r="K137" s="632"/>
      <c r="L137" s="698">
        <v>0</v>
      </c>
      <c r="M137" s="699">
        <v>0</v>
      </c>
      <c r="N137" s="699">
        <v>423</v>
      </c>
      <c r="O137" s="699">
        <v>423</v>
      </c>
      <c r="P137" s="699">
        <v>423</v>
      </c>
      <c r="Q137" s="699">
        <v>423</v>
      </c>
      <c r="R137" s="699">
        <v>0</v>
      </c>
      <c r="S137" s="699">
        <v>0</v>
      </c>
      <c r="T137" s="699">
        <v>0</v>
      </c>
      <c r="U137" s="699">
        <v>0</v>
      </c>
      <c r="V137" s="699">
        <v>0</v>
      </c>
      <c r="W137" s="699">
        <v>0</v>
      </c>
      <c r="X137" s="699">
        <v>0</v>
      </c>
      <c r="Y137" s="699">
        <v>0</v>
      </c>
      <c r="Z137" s="699">
        <v>0</v>
      </c>
      <c r="AA137" s="699">
        <v>0</v>
      </c>
      <c r="AB137" s="699">
        <v>0</v>
      </c>
      <c r="AC137" s="699">
        <v>0</v>
      </c>
      <c r="AD137" s="699">
        <v>0</v>
      </c>
      <c r="AE137" s="699">
        <v>0</v>
      </c>
      <c r="AF137" s="699">
        <v>0</v>
      </c>
      <c r="AG137" s="699">
        <v>0</v>
      </c>
      <c r="AH137" s="699">
        <v>0</v>
      </c>
      <c r="AI137" s="699">
        <v>0</v>
      </c>
      <c r="AJ137" s="699">
        <v>0</v>
      </c>
      <c r="AK137" s="699">
        <v>0</v>
      </c>
      <c r="AL137" s="699">
        <v>0</v>
      </c>
      <c r="AM137" s="699">
        <v>0</v>
      </c>
      <c r="AN137" s="699">
        <v>0</v>
      </c>
      <c r="AO137" s="700">
        <v>0</v>
      </c>
      <c r="AP137" s="632"/>
      <c r="AQ137" s="698">
        <v>0</v>
      </c>
      <c r="AR137" s="699">
        <v>0</v>
      </c>
      <c r="AS137" s="699">
        <v>2325637</v>
      </c>
      <c r="AT137" s="699">
        <v>2325637</v>
      </c>
      <c r="AU137" s="699">
        <v>2325637</v>
      </c>
      <c r="AV137" s="699">
        <v>2325637</v>
      </c>
      <c r="AW137" s="699">
        <v>0</v>
      </c>
      <c r="AX137" s="699">
        <v>0</v>
      </c>
      <c r="AY137" s="699">
        <v>0</v>
      </c>
      <c r="AZ137" s="699">
        <v>0</v>
      </c>
      <c r="BA137" s="699">
        <v>0</v>
      </c>
      <c r="BB137" s="699">
        <v>0</v>
      </c>
      <c r="BC137" s="699">
        <v>0</v>
      </c>
      <c r="BD137" s="699">
        <v>0</v>
      </c>
      <c r="BE137" s="699">
        <v>0</v>
      </c>
      <c r="BF137" s="699">
        <v>0</v>
      </c>
      <c r="BG137" s="699">
        <v>0</v>
      </c>
      <c r="BH137" s="699">
        <v>0</v>
      </c>
      <c r="BI137" s="699">
        <v>0</v>
      </c>
      <c r="BJ137" s="699">
        <v>0</v>
      </c>
      <c r="BK137" s="699">
        <v>0</v>
      </c>
      <c r="BL137" s="699">
        <v>0</v>
      </c>
      <c r="BM137" s="699">
        <v>0</v>
      </c>
      <c r="BN137" s="699">
        <v>0</v>
      </c>
      <c r="BO137" s="699">
        <v>0</v>
      </c>
      <c r="BP137" s="699">
        <v>0</v>
      </c>
      <c r="BQ137" s="699">
        <v>0</v>
      </c>
      <c r="BR137" s="699">
        <v>0</v>
      </c>
      <c r="BS137" s="699">
        <v>0</v>
      </c>
      <c r="BT137" s="700">
        <v>0</v>
      </c>
    </row>
    <row r="138" spans="2:72">
      <c r="B138" s="691" t="s">
        <v>208</v>
      </c>
      <c r="C138" s="691" t="s">
        <v>730</v>
      </c>
      <c r="D138" s="691" t="s">
        <v>749</v>
      </c>
      <c r="E138" s="691" t="s">
        <v>731</v>
      </c>
      <c r="F138" s="691" t="s">
        <v>743</v>
      </c>
      <c r="G138" s="691" t="s">
        <v>736</v>
      </c>
      <c r="H138" s="691">
        <v>2013</v>
      </c>
      <c r="I138" s="643" t="s">
        <v>581</v>
      </c>
      <c r="J138" s="643" t="s">
        <v>597</v>
      </c>
      <c r="K138" s="632"/>
      <c r="L138" s="698">
        <v>0</v>
      </c>
      <c r="M138" s="699">
        <v>0</v>
      </c>
      <c r="N138" s="699">
        <v>1520</v>
      </c>
      <c r="O138" s="699">
        <v>0</v>
      </c>
      <c r="P138" s="699">
        <v>0</v>
      </c>
      <c r="Q138" s="699">
        <v>0</v>
      </c>
      <c r="R138" s="699">
        <v>0</v>
      </c>
      <c r="S138" s="699">
        <v>0</v>
      </c>
      <c r="T138" s="699">
        <v>0</v>
      </c>
      <c r="U138" s="699">
        <v>0</v>
      </c>
      <c r="V138" s="699">
        <v>0</v>
      </c>
      <c r="W138" s="699">
        <v>0</v>
      </c>
      <c r="X138" s="699">
        <v>0</v>
      </c>
      <c r="Y138" s="699">
        <v>0</v>
      </c>
      <c r="Z138" s="699">
        <v>0</v>
      </c>
      <c r="AA138" s="699">
        <v>0</v>
      </c>
      <c r="AB138" s="699">
        <v>0</v>
      </c>
      <c r="AC138" s="699">
        <v>0</v>
      </c>
      <c r="AD138" s="699">
        <v>0</v>
      </c>
      <c r="AE138" s="699">
        <v>0</v>
      </c>
      <c r="AF138" s="699">
        <v>0</v>
      </c>
      <c r="AG138" s="699">
        <v>0</v>
      </c>
      <c r="AH138" s="699">
        <v>0</v>
      </c>
      <c r="AI138" s="699">
        <v>0</v>
      </c>
      <c r="AJ138" s="699">
        <v>0</v>
      </c>
      <c r="AK138" s="699">
        <v>0</v>
      </c>
      <c r="AL138" s="699">
        <v>0</v>
      </c>
      <c r="AM138" s="699">
        <v>0</v>
      </c>
      <c r="AN138" s="699">
        <v>0</v>
      </c>
      <c r="AO138" s="700">
        <v>0</v>
      </c>
      <c r="AP138" s="632"/>
      <c r="AQ138" s="698">
        <v>0</v>
      </c>
      <c r="AR138" s="699">
        <v>0</v>
      </c>
      <c r="AS138" s="699">
        <v>24274</v>
      </c>
      <c r="AT138" s="699">
        <v>0</v>
      </c>
      <c r="AU138" s="699">
        <v>0</v>
      </c>
      <c r="AV138" s="699">
        <v>0</v>
      </c>
      <c r="AW138" s="699">
        <v>0</v>
      </c>
      <c r="AX138" s="699">
        <v>0</v>
      </c>
      <c r="AY138" s="699">
        <v>0</v>
      </c>
      <c r="AZ138" s="699">
        <v>0</v>
      </c>
      <c r="BA138" s="699">
        <v>0</v>
      </c>
      <c r="BB138" s="699">
        <v>0</v>
      </c>
      <c r="BC138" s="699">
        <v>0</v>
      </c>
      <c r="BD138" s="699">
        <v>0</v>
      </c>
      <c r="BE138" s="699">
        <v>0</v>
      </c>
      <c r="BF138" s="699">
        <v>0</v>
      </c>
      <c r="BG138" s="699">
        <v>0</v>
      </c>
      <c r="BH138" s="699">
        <v>0</v>
      </c>
      <c r="BI138" s="699">
        <v>0</v>
      </c>
      <c r="BJ138" s="699">
        <v>0</v>
      </c>
      <c r="BK138" s="699">
        <v>0</v>
      </c>
      <c r="BL138" s="699">
        <v>0</v>
      </c>
      <c r="BM138" s="699">
        <v>0</v>
      </c>
      <c r="BN138" s="699">
        <v>0</v>
      </c>
      <c r="BO138" s="699">
        <v>0</v>
      </c>
      <c r="BP138" s="699">
        <v>0</v>
      </c>
      <c r="BQ138" s="699">
        <v>0</v>
      </c>
      <c r="BR138" s="699">
        <v>0</v>
      </c>
      <c r="BS138" s="699">
        <v>0</v>
      </c>
      <c r="BT138" s="700">
        <v>0</v>
      </c>
    </row>
    <row r="139" spans="2:72">
      <c r="B139" s="691" t="s">
        <v>208</v>
      </c>
      <c r="C139" s="691" t="s">
        <v>730</v>
      </c>
      <c r="D139" s="691" t="s">
        <v>24</v>
      </c>
      <c r="E139" s="691" t="s">
        <v>731</v>
      </c>
      <c r="F139" s="691" t="s">
        <v>743</v>
      </c>
      <c r="G139" s="691" t="s">
        <v>733</v>
      </c>
      <c r="H139" s="691">
        <v>2013</v>
      </c>
      <c r="I139" s="643" t="s">
        <v>581</v>
      </c>
      <c r="J139" s="643" t="s">
        <v>597</v>
      </c>
      <c r="K139" s="632"/>
      <c r="L139" s="698">
        <v>0</v>
      </c>
      <c r="M139" s="699">
        <v>0</v>
      </c>
      <c r="N139" s="699">
        <v>125</v>
      </c>
      <c r="O139" s="699">
        <v>125</v>
      </c>
      <c r="P139" s="699">
        <v>125</v>
      </c>
      <c r="Q139" s="699">
        <v>125</v>
      </c>
      <c r="R139" s="699">
        <v>125</v>
      </c>
      <c r="S139" s="699">
        <v>125</v>
      </c>
      <c r="T139" s="699">
        <v>125</v>
      </c>
      <c r="U139" s="699">
        <v>125</v>
      </c>
      <c r="V139" s="699">
        <v>125</v>
      </c>
      <c r="W139" s="699">
        <v>125</v>
      </c>
      <c r="X139" s="699">
        <v>125</v>
      </c>
      <c r="Y139" s="699">
        <v>125</v>
      </c>
      <c r="Z139" s="699">
        <v>125</v>
      </c>
      <c r="AA139" s="699">
        <v>125</v>
      </c>
      <c r="AB139" s="699">
        <v>44</v>
      </c>
      <c r="AC139" s="699">
        <v>0</v>
      </c>
      <c r="AD139" s="699">
        <v>0</v>
      </c>
      <c r="AE139" s="699">
        <v>0</v>
      </c>
      <c r="AF139" s="699">
        <v>0</v>
      </c>
      <c r="AG139" s="699">
        <v>0</v>
      </c>
      <c r="AH139" s="699">
        <v>0</v>
      </c>
      <c r="AI139" s="699">
        <v>0</v>
      </c>
      <c r="AJ139" s="699">
        <v>0</v>
      </c>
      <c r="AK139" s="699">
        <v>0</v>
      </c>
      <c r="AL139" s="699">
        <v>0</v>
      </c>
      <c r="AM139" s="699">
        <v>0</v>
      </c>
      <c r="AN139" s="699">
        <v>0</v>
      </c>
      <c r="AO139" s="700">
        <v>0</v>
      </c>
      <c r="AP139" s="632"/>
      <c r="AQ139" s="698">
        <v>0</v>
      </c>
      <c r="AR139" s="699">
        <v>0</v>
      </c>
      <c r="AS139" s="699">
        <v>117105</v>
      </c>
      <c r="AT139" s="699">
        <v>117105</v>
      </c>
      <c r="AU139" s="699">
        <v>117105</v>
      </c>
      <c r="AV139" s="699">
        <v>117105</v>
      </c>
      <c r="AW139" s="699">
        <v>117105</v>
      </c>
      <c r="AX139" s="699">
        <v>117105</v>
      </c>
      <c r="AY139" s="699">
        <v>117105</v>
      </c>
      <c r="AZ139" s="699">
        <v>117105</v>
      </c>
      <c r="BA139" s="699">
        <v>117105</v>
      </c>
      <c r="BB139" s="699">
        <v>117105</v>
      </c>
      <c r="BC139" s="699">
        <v>117105</v>
      </c>
      <c r="BD139" s="699">
        <v>117105</v>
      </c>
      <c r="BE139" s="699">
        <v>117105</v>
      </c>
      <c r="BF139" s="699">
        <v>117105</v>
      </c>
      <c r="BG139" s="699">
        <v>34839</v>
      </c>
      <c r="BH139" s="699">
        <v>0</v>
      </c>
      <c r="BI139" s="699">
        <v>0</v>
      </c>
      <c r="BJ139" s="699">
        <v>0</v>
      </c>
      <c r="BK139" s="699">
        <v>0</v>
      </c>
      <c r="BL139" s="699">
        <v>0</v>
      </c>
      <c r="BM139" s="699">
        <v>0</v>
      </c>
      <c r="BN139" s="699">
        <v>0</v>
      </c>
      <c r="BO139" s="699">
        <v>0</v>
      </c>
      <c r="BP139" s="699">
        <v>0</v>
      </c>
      <c r="BQ139" s="699">
        <v>0</v>
      </c>
      <c r="BR139" s="699">
        <v>0</v>
      </c>
      <c r="BS139" s="699">
        <v>0</v>
      </c>
      <c r="BT139" s="700">
        <v>0</v>
      </c>
    </row>
    <row r="140" spans="2:72">
      <c r="B140" s="691" t="s">
        <v>208</v>
      </c>
      <c r="C140" s="691" t="s">
        <v>730</v>
      </c>
      <c r="D140" s="691" t="s">
        <v>750</v>
      </c>
      <c r="E140" s="691" t="s">
        <v>731</v>
      </c>
      <c r="F140" s="691" t="s">
        <v>743</v>
      </c>
      <c r="G140" s="691" t="s">
        <v>736</v>
      </c>
      <c r="H140" s="691">
        <v>2009</v>
      </c>
      <c r="I140" s="643" t="s">
        <v>581</v>
      </c>
      <c r="J140" s="643" t="s">
        <v>590</v>
      </c>
      <c r="K140" s="632"/>
      <c r="L140" s="698">
        <v>0</v>
      </c>
      <c r="M140" s="699">
        <v>0</v>
      </c>
      <c r="N140" s="699">
        <v>4</v>
      </c>
      <c r="O140" s="699">
        <v>0</v>
      </c>
      <c r="P140" s="699">
        <v>0</v>
      </c>
      <c r="Q140" s="699">
        <v>0</v>
      </c>
      <c r="R140" s="699">
        <v>0</v>
      </c>
      <c r="S140" s="699">
        <v>0</v>
      </c>
      <c r="T140" s="699">
        <v>0</v>
      </c>
      <c r="U140" s="699">
        <v>0</v>
      </c>
      <c r="V140" s="699">
        <v>0</v>
      </c>
      <c r="W140" s="699">
        <v>0</v>
      </c>
      <c r="X140" s="699">
        <v>0</v>
      </c>
      <c r="Y140" s="699">
        <v>0</v>
      </c>
      <c r="Z140" s="699">
        <v>0</v>
      </c>
      <c r="AA140" s="699">
        <v>0</v>
      </c>
      <c r="AB140" s="699">
        <v>0</v>
      </c>
      <c r="AC140" s="699">
        <v>0</v>
      </c>
      <c r="AD140" s="699">
        <v>0</v>
      </c>
      <c r="AE140" s="699">
        <v>0</v>
      </c>
      <c r="AF140" s="699">
        <v>0</v>
      </c>
      <c r="AG140" s="699">
        <v>0</v>
      </c>
      <c r="AH140" s="699">
        <v>0</v>
      </c>
      <c r="AI140" s="699">
        <v>0</v>
      </c>
      <c r="AJ140" s="699">
        <v>0</v>
      </c>
      <c r="AK140" s="699">
        <v>0</v>
      </c>
      <c r="AL140" s="699">
        <v>0</v>
      </c>
      <c r="AM140" s="699">
        <v>0</v>
      </c>
      <c r="AN140" s="699">
        <v>0</v>
      </c>
      <c r="AO140" s="700">
        <v>0</v>
      </c>
      <c r="AP140" s="632"/>
      <c r="AQ140" s="698">
        <v>0</v>
      </c>
      <c r="AR140" s="699">
        <v>0</v>
      </c>
      <c r="AS140" s="699">
        <v>7</v>
      </c>
      <c r="AT140" s="699">
        <v>0</v>
      </c>
      <c r="AU140" s="699">
        <v>0</v>
      </c>
      <c r="AV140" s="699">
        <v>0</v>
      </c>
      <c r="AW140" s="699">
        <v>0</v>
      </c>
      <c r="AX140" s="699">
        <v>0</v>
      </c>
      <c r="AY140" s="699">
        <v>0</v>
      </c>
      <c r="AZ140" s="699">
        <v>0</v>
      </c>
      <c r="BA140" s="699">
        <v>0</v>
      </c>
      <c r="BB140" s="699">
        <v>0</v>
      </c>
      <c r="BC140" s="699">
        <v>0</v>
      </c>
      <c r="BD140" s="699">
        <v>0</v>
      </c>
      <c r="BE140" s="699">
        <v>0</v>
      </c>
      <c r="BF140" s="699">
        <v>0</v>
      </c>
      <c r="BG140" s="699">
        <v>0</v>
      </c>
      <c r="BH140" s="699">
        <v>0</v>
      </c>
      <c r="BI140" s="699">
        <v>0</v>
      </c>
      <c r="BJ140" s="699">
        <v>0</v>
      </c>
      <c r="BK140" s="699">
        <v>0</v>
      </c>
      <c r="BL140" s="699">
        <v>0</v>
      </c>
      <c r="BM140" s="699">
        <v>0</v>
      </c>
      <c r="BN140" s="699">
        <v>0</v>
      </c>
      <c r="BO140" s="699">
        <v>0</v>
      </c>
      <c r="BP140" s="699">
        <v>0</v>
      </c>
      <c r="BQ140" s="699">
        <v>0</v>
      </c>
      <c r="BR140" s="699">
        <v>0</v>
      </c>
      <c r="BS140" s="699">
        <v>0</v>
      </c>
      <c r="BT140" s="700">
        <v>0</v>
      </c>
    </row>
    <row r="141" spans="2:72">
      <c r="B141" s="691" t="s">
        <v>208</v>
      </c>
      <c r="C141" s="691" t="s">
        <v>730</v>
      </c>
      <c r="D141" s="691" t="s">
        <v>750</v>
      </c>
      <c r="E141" s="691" t="s">
        <v>731</v>
      </c>
      <c r="F141" s="691" t="s">
        <v>743</v>
      </c>
      <c r="G141" s="691" t="s">
        <v>736</v>
      </c>
      <c r="H141" s="691">
        <v>2010</v>
      </c>
      <c r="I141" s="643" t="s">
        <v>581</v>
      </c>
      <c r="J141" s="643" t="s">
        <v>590</v>
      </c>
      <c r="K141" s="632"/>
      <c r="L141" s="698">
        <v>0</v>
      </c>
      <c r="M141" s="699">
        <v>0</v>
      </c>
      <c r="N141" s="699">
        <v>4</v>
      </c>
      <c r="O141" s="699">
        <v>0</v>
      </c>
      <c r="P141" s="699">
        <v>0</v>
      </c>
      <c r="Q141" s="699">
        <v>0</v>
      </c>
      <c r="R141" s="699">
        <v>0</v>
      </c>
      <c r="S141" s="699">
        <v>0</v>
      </c>
      <c r="T141" s="699">
        <v>0</v>
      </c>
      <c r="U141" s="699">
        <v>0</v>
      </c>
      <c r="V141" s="699">
        <v>0</v>
      </c>
      <c r="W141" s="699">
        <v>0</v>
      </c>
      <c r="X141" s="699">
        <v>0</v>
      </c>
      <c r="Y141" s="699">
        <v>0</v>
      </c>
      <c r="Z141" s="699">
        <v>0</v>
      </c>
      <c r="AA141" s="699">
        <v>0</v>
      </c>
      <c r="AB141" s="699">
        <v>0</v>
      </c>
      <c r="AC141" s="699">
        <v>0</v>
      </c>
      <c r="AD141" s="699">
        <v>0</v>
      </c>
      <c r="AE141" s="699">
        <v>0</v>
      </c>
      <c r="AF141" s="699">
        <v>0</v>
      </c>
      <c r="AG141" s="699">
        <v>0</v>
      </c>
      <c r="AH141" s="699">
        <v>0</v>
      </c>
      <c r="AI141" s="699">
        <v>0</v>
      </c>
      <c r="AJ141" s="699">
        <v>0</v>
      </c>
      <c r="AK141" s="699">
        <v>0</v>
      </c>
      <c r="AL141" s="699">
        <v>0</v>
      </c>
      <c r="AM141" s="699">
        <v>0</v>
      </c>
      <c r="AN141" s="699">
        <v>0</v>
      </c>
      <c r="AO141" s="700">
        <v>0</v>
      </c>
      <c r="AP141" s="632"/>
      <c r="AQ141" s="698">
        <v>0</v>
      </c>
      <c r="AR141" s="699">
        <v>0</v>
      </c>
      <c r="AS141" s="699">
        <v>7</v>
      </c>
      <c r="AT141" s="699">
        <v>0</v>
      </c>
      <c r="AU141" s="699">
        <v>0</v>
      </c>
      <c r="AV141" s="699">
        <v>0</v>
      </c>
      <c r="AW141" s="699">
        <v>0</v>
      </c>
      <c r="AX141" s="699">
        <v>0</v>
      </c>
      <c r="AY141" s="699">
        <v>0</v>
      </c>
      <c r="AZ141" s="699">
        <v>0</v>
      </c>
      <c r="BA141" s="699">
        <v>0</v>
      </c>
      <c r="BB141" s="699">
        <v>0</v>
      </c>
      <c r="BC141" s="699">
        <v>0</v>
      </c>
      <c r="BD141" s="699">
        <v>0</v>
      </c>
      <c r="BE141" s="699">
        <v>0</v>
      </c>
      <c r="BF141" s="699">
        <v>0</v>
      </c>
      <c r="BG141" s="699">
        <v>0</v>
      </c>
      <c r="BH141" s="699">
        <v>0</v>
      </c>
      <c r="BI141" s="699">
        <v>0</v>
      </c>
      <c r="BJ141" s="699">
        <v>0</v>
      </c>
      <c r="BK141" s="699">
        <v>0</v>
      </c>
      <c r="BL141" s="699">
        <v>0</v>
      </c>
      <c r="BM141" s="699">
        <v>0</v>
      </c>
      <c r="BN141" s="699">
        <v>0</v>
      </c>
      <c r="BO141" s="699">
        <v>0</v>
      </c>
      <c r="BP141" s="699">
        <v>0</v>
      </c>
      <c r="BQ141" s="699">
        <v>0</v>
      </c>
      <c r="BR141" s="699">
        <v>0</v>
      </c>
      <c r="BS141" s="699">
        <v>0</v>
      </c>
      <c r="BT141" s="700">
        <v>0</v>
      </c>
    </row>
    <row r="142" spans="2:72">
      <c r="B142" s="691" t="s">
        <v>208</v>
      </c>
      <c r="C142" s="691" t="s">
        <v>730</v>
      </c>
      <c r="D142" s="691" t="s">
        <v>750</v>
      </c>
      <c r="E142" s="691" t="s">
        <v>731</v>
      </c>
      <c r="F142" s="691" t="s">
        <v>743</v>
      </c>
      <c r="G142" s="691" t="s">
        <v>736</v>
      </c>
      <c r="H142" s="691">
        <v>2011</v>
      </c>
      <c r="I142" s="643" t="s">
        <v>581</v>
      </c>
      <c r="J142" s="643" t="s">
        <v>590</v>
      </c>
      <c r="K142" s="632"/>
      <c r="L142" s="698">
        <v>0</v>
      </c>
      <c r="M142" s="699">
        <v>0</v>
      </c>
      <c r="N142" s="699">
        <v>13</v>
      </c>
      <c r="O142" s="699">
        <v>0</v>
      </c>
      <c r="P142" s="699">
        <v>0</v>
      </c>
      <c r="Q142" s="699">
        <v>0</v>
      </c>
      <c r="R142" s="699">
        <v>0</v>
      </c>
      <c r="S142" s="699">
        <v>0</v>
      </c>
      <c r="T142" s="699">
        <v>0</v>
      </c>
      <c r="U142" s="699">
        <v>0</v>
      </c>
      <c r="V142" s="699">
        <v>0</v>
      </c>
      <c r="W142" s="699">
        <v>0</v>
      </c>
      <c r="X142" s="699">
        <v>0</v>
      </c>
      <c r="Y142" s="699">
        <v>0</v>
      </c>
      <c r="Z142" s="699">
        <v>0</v>
      </c>
      <c r="AA142" s="699">
        <v>0</v>
      </c>
      <c r="AB142" s="699">
        <v>0</v>
      </c>
      <c r="AC142" s="699">
        <v>0</v>
      </c>
      <c r="AD142" s="699">
        <v>0</v>
      </c>
      <c r="AE142" s="699">
        <v>0</v>
      </c>
      <c r="AF142" s="699">
        <v>0</v>
      </c>
      <c r="AG142" s="699">
        <v>0</v>
      </c>
      <c r="AH142" s="699">
        <v>0</v>
      </c>
      <c r="AI142" s="699">
        <v>0</v>
      </c>
      <c r="AJ142" s="699">
        <v>0</v>
      </c>
      <c r="AK142" s="699">
        <v>0</v>
      </c>
      <c r="AL142" s="699">
        <v>0</v>
      </c>
      <c r="AM142" s="699">
        <v>0</v>
      </c>
      <c r="AN142" s="699">
        <v>0</v>
      </c>
      <c r="AO142" s="700">
        <v>0</v>
      </c>
      <c r="AP142" s="632"/>
      <c r="AQ142" s="698">
        <v>0</v>
      </c>
      <c r="AR142" s="699">
        <v>0</v>
      </c>
      <c r="AS142" s="699">
        <v>21</v>
      </c>
      <c r="AT142" s="699">
        <v>0</v>
      </c>
      <c r="AU142" s="699">
        <v>0</v>
      </c>
      <c r="AV142" s="699">
        <v>0</v>
      </c>
      <c r="AW142" s="699">
        <v>0</v>
      </c>
      <c r="AX142" s="699">
        <v>0</v>
      </c>
      <c r="AY142" s="699">
        <v>0</v>
      </c>
      <c r="AZ142" s="699">
        <v>0</v>
      </c>
      <c r="BA142" s="699">
        <v>0</v>
      </c>
      <c r="BB142" s="699">
        <v>0</v>
      </c>
      <c r="BC142" s="699">
        <v>0</v>
      </c>
      <c r="BD142" s="699">
        <v>0</v>
      </c>
      <c r="BE142" s="699">
        <v>0</v>
      </c>
      <c r="BF142" s="699">
        <v>0</v>
      </c>
      <c r="BG142" s="699">
        <v>0</v>
      </c>
      <c r="BH142" s="699">
        <v>0</v>
      </c>
      <c r="BI142" s="699">
        <v>0</v>
      </c>
      <c r="BJ142" s="699">
        <v>0</v>
      </c>
      <c r="BK142" s="699">
        <v>0</v>
      </c>
      <c r="BL142" s="699">
        <v>0</v>
      </c>
      <c r="BM142" s="699">
        <v>0</v>
      </c>
      <c r="BN142" s="699">
        <v>0</v>
      </c>
      <c r="BO142" s="699">
        <v>0</v>
      </c>
      <c r="BP142" s="699">
        <v>0</v>
      </c>
      <c r="BQ142" s="699">
        <v>0</v>
      </c>
      <c r="BR142" s="699">
        <v>0</v>
      </c>
      <c r="BS142" s="699">
        <v>0</v>
      </c>
      <c r="BT142" s="700">
        <v>0</v>
      </c>
    </row>
    <row r="143" spans="2:72">
      <c r="B143" s="691" t="s">
        <v>208</v>
      </c>
      <c r="C143" s="691" t="s">
        <v>730</v>
      </c>
      <c r="D143" s="691" t="s">
        <v>750</v>
      </c>
      <c r="E143" s="691" t="s">
        <v>731</v>
      </c>
      <c r="F143" s="691" t="s">
        <v>743</v>
      </c>
      <c r="G143" s="691" t="s">
        <v>736</v>
      </c>
      <c r="H143" s="691">
        <v>2012</v>
      </c>
      <c r="I143" s="643" t="s">
        <v>581</v>
      </c>
      <c r="J143" s="643" t="s">
        <v>590</v>
      </c>
      <c r="K143" s="632"/>
      <c r="L143" s="698">
        <v>0</v>
      </c>
      <c r="M143" s="699">
        <v>0</v>
      </c>
      <c r="N143" s="699">
        <v>2</v>
      </c>
      <c r="O143" s="699">
        <v>0</v>
      </c>
      <c r="P143" s="699">
        <v>0</v>
      </c>
      <c r="Q143" s="699">
        <v>0</v>
      </c>
      <c r="R143" s="699">
        <v>0</v>
      </c>
      <c r="S143" s="699">
        <v>0</v>
      </c>
      <c r="T143" s="699">
        <v>0</v>
      </c>
      <c r="U143" s="699">
        <v>0</v>
      </c>
      <c r="V143" s="699">
        <v>0</v>
      </c>
      <c r="W143" s="699">
        <v>0</v>
      </c>
      <c r="X143" s="699">
        <v>0</v>
      </c>
      <c r="Y143" s="699">
        <v>0</v>
      </c>
      <c r="Z143" s="699">
        <v>0</v>
      </c>
      <c r="AA143" s="699">
        <v>0</v>
      </c>
      <c r="AB143" s="699">
        <v>0</v>
      </c>
      <c r="AC143" s="699">
        <v>0</v>
      </c>
      <c r="AD143" s="699">
        <v>0</v>
      </c>
      <c r="AE143" s="699">
        <v>0</v>
      </c>
      <c r="AF143" s="699">
        <v>0</v>
      </c>
      <c r="AG143" s="699">
        <v>0</v>
      </c>
      <c r="AH143" s="699">
        <v>0</v>
      </c>
      <c r="AI143" s="699">
        <v>0</v>
      </c>
      <c r="AJ143" s="699">
        <v>0</v>
      </c>
      <c r="AK143" s="699">
        <v>0</v>
      </c>
      <c r="AL143" s="699">
        <v>0</v>
      </c>
      <c r="AM143" s="699">
        <v>0</v>
      </c>
      <c r="AN143" s="699">
        <v>0</v>
      </c>
      <c r="AO143" s="700">
        <v>0</v>
      </c>
      <c r="AP143" s="632"/>
      <c r="AQ143" s="698">
        <v>0</v>
      </c>
      <c r="AR143" s="699">
        <v>0</v>
      </c>
      <c r="AS143" s="699">
        <v>3</v>
      </c>
      <c r="AT143" s="699">
        <v>0</v>
      </c>
      <c r="AU143" s="699">
        <v>0</v>
      </c>
      <c r="AV143" s="699">
        <v>0</v>
      </c>
      <c r="AW143" s="699">
        <v>0</v>
      </c>
      <c r="AX143" s="699">
        <v>0</v>
      </c>
      <c r="AY143" s="699">
        <v>0</v>
      </c>
      <c r="AZ143" s="699">
        <v>0</v>
      </c>
      <c r="BA143" s="699">
        <v>0</v>
      </c>
      <c r="BB143" s="699">
        <v>0</v>
      </c>
      <c r="BC143" s="699">
        <v>0</v>
      </c>
      <c r="BD143" s="699">
        <v>0</v>
      </c>
      <c r="BE143" s="699">
        <v>0</v>
      </c>
      <c r="BF143" s="699">
        <v>0</v>
      </c>
      <c r="BG143" s="699">
        <v>0</v>
      </c>
      <c r="BH143" s="699">
        <v>0</v>
      </c>
      <c r="BI143" s="699">
        <v>0</v>
      </c>
      <c r="BJ143" s="699">
        <v>0</v>
      </c>
      <c r="BK143" s="699">
        <v>0</v>
      </c>
      <c r="BL143" s="699">
        <v>0</v>
      </c>
      <c r="BM143" s="699">
        <v>0</v>
      </c>
      <c r="BN143" s="699">
        <v>0</v>
      </c>
      <c r="BO143" s="699">
        <v>0</v>
      </c>
      <c r="BP143" s="699">
        <v>0</v>
      </c>
      <c r="BQ143" s="699">
        <v>0</v>
      </c>
      <c r="BR143" s="699">
        <v>0</v>
      </c>
      <c r="BS143" s="699">
        <v>0</v>
      </c>
      <c r="BT143" s="700">
        <v>0</v>
      </c>
    </row>
    <row r="144" spans="2:72">
      <c r="B144" s="691" t="s">
        <v>208</v>
      </c>
      <c r="C144" s="691" t="s">
        <v>730</v>
      </c>
      <c r="D144" s="691" t="s">
        <v>750</v>
      </c>
      <c r="E144" s="691" t="s">
        <v>731</v>
      </c>
      <c r="F144" s="691" t="s">
        <v>743</v>
      </c>
      <c r="G144" s="691" t="s">
        <v>736</v>
      </c>
      <c r="H144" s="691">
        <v>2013</v>
      </c>
      <c r="I144" s="643" t="s">
        <v>581</v>
      </c>
      <c r="J144" s="643" t="s">
        <v>597</v>
      </c>
      <c r="K144" s="632"/>
      <c r="L144" s="698">
        <v>0</v>
      </c>
      <c r="M144" s="699">
        <v>0</v>
      </c>
      <c r="N144" s="699">
        <v>113</v>
      </c>
      <c r="O144" s="699">
        <v>0</v>
      </c>
      <c r="P144" s="699">
        <v>0</v>
      </c>
      <c r="Q144" s="699">
        <v>0</v>
      </c>
      <c r="R144" s="699">
        <v>0</v>
      </c>
      <c r="S144" s="699">
        <v>0</v>
      </c>
      <c r="T144" s="699">
        <v>0</v>
      </c>
      <c r="U144" s="699">
        <v>0</v>
      </c>
      <c r="V144" s="699">
        <v>0</v>
      </c>
      <c r="W144" s="699">
        <v>0</v>
      </c>
      <c r="X144" s="699">
        <v>0</v>
      </c>
      <c r="Y144" s="699">
        <v>0</v>
      </c>
      <c r="Z144" s="699">
        <v>0</v>
      </c>
      <c r="AA144" s="699">
        <v>0</v>
      </c>
      <c r="AB144" s="699">
        <v>0</v>
      </c>
      <c r="AC144" s="699">
        <v>0</v>
      </c>
      <c r="AD144" s="699">
        <v>0</v>
      </c>
      <c r="AE144" s="699">
        <v>0</v>
      </c>
      <c r="AF144" s="699">
        <v>0</v>
      </c>
      <c r="AG144" s="699">
        <v>0</v>
      </c>
      <c r="AH144" s="699">
        <v>0</v>
      </c>
      <c r="AI144" s="699">
        <v>0</v>
      </c>
      <c r="AJ144" s="699">
        <v>0</v>
      </c>
      <c r="AK144" s="699">
        <v>0</v>
      </c>
      <c r="AL144" s="699">
        <v>0</v>
      </c>
      <c r="AM144" s="699">
        <v>0</v>
      </c>
      <c r="AN144" s="699">
        <v>0</v>
      </c>
      <c r="AO144" s="700">
        <v>0</v>
      </c>
      <c r="AP144" s="632"/>
      <c r="AQ144" s="698">
        <v>0</v>
      </c>
      <c r="AR144" s="699">
        <v>0</v>
      </c>
      <c r="AS144" s="699">
        <v>7</v>
      </c>
      <c r="AT144" s="699">
        <v>0</v>
      </c>
      <c r="AU144" s="699">
        <v>0</v>
      </c>
      <c r="AV144" s="699">
        <v>0</v>
      </c>
      <c r="AW144" s="699">
        <v>0</v>
      </c>
      <c r="AX144" s="699">
        <v>0</v>
      </c>
      <c r="AY144" s="699">
        <v>0</v>
      </c>
      <c r="AZ144" s="699">
        <v>0</v>
      </c>
      <c r="BA144" s="699">
        <v>0</v>
      </c>
      <c r="BB144" s="699">
        <v>0</v>
      </c>
      <c r="BC144" s="699">
        <v>0</v>
      </c>
      <c r="BD144" s="699">
        <v>0</v>
      </c>
      <c r="BE144" s="699">
        <v>0</v>
      </c>
      <c r="BF144" s="699">
        <v>0</v>
      </c>
      <c r="BG144" s="699">
        <v>0</v>
      </c>
      <c r="BH144" s="699">
        <v>0</v>
      </c>
      <c r="BI144" s="699">
        <v>0</v>
      </c>
      <c r="BJ144" s="699">
        <v>0</v>
      </c>
      <c r="BK144" s="699">
        <v>0</v>
      </c>
      <c r="BL144" s="699">
        <v>0</v>
      </c>
      <c r="BM144" s="699">
        <v>0</v>
      </c>
      <c r="BN144" s="699">
        <v>0</v>
      </c>
      <c r="BO144" s="699">
        <v>0</v>
      </c>
      <c r="BP144" s="699">
        <v>0</v>
      </c>
      <c r="BQ144" s="699">
        <v>0</v>
      </c>
      <c r="BR144" s="699">
        <v>0</v>
      </c>
      <c r="BS144" s="699">
        <v>0</v>
      </c>
      <c r="BT144" s="700">
        <v>0</v>
      </c>
    </row>
    <row r="145" spans="2:72">
      <c r="B145" s="691" t="s">
        <v>208</v>
      </c>
      <c r="C145" s="691" t="s">
        <v>730</v>
      </c>
      <c r="D145" s="691" t="s">
        <v>751</v>
      </c>
      <c r="E145" s="691" t="s">
        <v>731</v>
      </c>
      <c r="F145" s="691" t="s">
        <v>743</v>
      </c>
      <c r="G145" s="691" t="s">
        <v>736</v>
      </c>
      <c r="H145" s="691">
        <v>2012</v>
      </c>
      <c r="I145" s="643" t="s">
        <v>581</v>
      </c>
      <c r="J145" s="643" t="s">
        <v>590</v>
      </c>
      <c r="K145" s="632"/>
      <c r="L145" s="698">
        <v>0</v>
      </c>
      <c r="M145" s="699">
        <v>0</v>
      </c>
      <c r="N145" s="699">
        <v>0</v>
      </c>
      <c r="O145" s="699">
        <v>0</v>
      </c>
      <c r="P145" s="699">
        <v>0</v>
      </c>
      <c r="Q145" s="699">
        <v>0</v>
      </c>
      <c r="R145" s="699">
        <v>0</v>
      </c>
      <c r="S145" s="699">
        <v>0</v>
      </c>
      <c r="T145" s="699">
        <v>0</v>
      </c>
      <c r="U145" s="699">
        <v>0</v>
      </c>
      <c r="V145" s="699">
        <v>0</v>
      </c>
      <c r="W145" s="699">
        <v>0</v>
      </c>
      <c r="X145" s="699">
        <v>0</v>
      </c>
      <c r="Y145" s="699">
        <v>0</v>
      </c>
      <c r="Z145" s="699">
        <v>0</v>
      </c>
      <c r="AA145" s="699">
        <v>0</v>
      </c>
      <c r="AB145" s="699">
        <v>0</v>
      </c>
      <c r="AC145" s="699">
        <v>0</v>
      </c>
      <c r="AD145" s="699">
        <v>0</v>
      </c>
      <c r="AE145" s="699">
        <v>0</v>
      </c>
      <c r="AF145" s="699">
        <v>0</v>
      </c>
      <c r="AG145" s="699">
        <v>0</v>
      </c>
      <c r="AH145" s="699">
        <v>0</v>
      </c>
      <c r="AI145" s="699">
        <v>0</v>
      </c>
      <c r="AJ145" s="699">
        <v>0</v>
      </c>
      <c r="AK145" s="699">
        <v>0</v>
      </c>
      <c r="AL145" s="699">
        <v>0</v>
      </c>
      <c r="AM145" s="699">
        <v>0</v>
      </c>
      <c r="AN145" s="699">
        <v>0</v>
      </c>
      <c r="AO145" s="700">
        <v>0</v>
      </c>
      <c r="AP145" s="632"/>
      <c r="AQ145" s="698">
        <v>0</v>
      </c>
      <c r="AR145" s="699">
        <v>0</v>
      </c>
      <c r="AS145" s="699">
        <v>0</v>
      </c>
      <c r="AT145" s="699">
        <v>0</v>
      </c>
      <c r="AU145" s="699">
        <v>0</v>
      </c>
      <c r="AV145" s="699">
        <v>0</v>
      </c>
      <c r="AW145" s="699">
        <v>0</v>
      </c>
      <c r="AX145" s="699">
        <v>0</v>
      </c>
      <c r="AY145" s="699">
        <v>0</v>
      </c>
      <c r="AZ145" s="699">
        <v>0</v>
      </c>
      <c r="BA145" s="699">
        <v>0</v>
      </c>
      <c r="BB145" s="699">
        <v>0</v>
      </c>
      <c r="BC145" s="699">
        <v>0</v>
      </c>
      <c r="BD145" s="699">
        <v>0</v>
      </c>
      <c r="BE145" s="699">
        <v>0</v>
      </c>
      <c r="BF145" s="699">
        <v>0</v>
      </c>
      <c r="BG145" s="699">
        <v>0</v>
      </c>
      <c r="BH145" s="699">
        <v>0</v>
      </c>
      <c r="BI145" s="699">
        <v>0</v>
      </c>
      <c r="BJ145" s="699">
        <v>0</v>
      </c>
      <c r="BK145" s="699">
        <v>0</v>
      </c>
      <c r="BL145" s="699">
        <v>0</v>
      </c>
      <c r="BM145" s="699">
        <v>0</v>
      </c>
      <c r="BN145" s="699">
        <v>0</v>
      </c>
      <c r="BO145" s="699">
        <v>0</v>
      </c>
      <c r="BP145" s="699">
        <v>0</v>
      </c>
      <c r="BQ145" s="699">
        <v>0</v>
      </c>
      <c r="BR145" s="699">
        <v>0</v>
      </c>
      <c r="BS145" s="699">
        <v>0</v>
      </c>
      <c r="BT145" s="700">
        <v>0</v>
      </c>
    </row>
    <row r="146" spans="2:72">
      <c r="B146" s="691" t="s">
        <v>208</v>
      </c>
      <c r="C146" s="691" t="s">
        <v>730</v>
      </c>
      <c r="D146" s="691" t="s">
        <v>751</v>
      </c>
      <c r="E146" s="691" t="s">
        <v>731</v>
      </c>
      <c r="F146" s="691" t="s">
        <v>743</v>
      </c>
      <c r="G146" s="691" t="s">
        <v>736</v>
      </c>
      <c r="H146" s="691">
        <v>2013</v>
      </c>
      <c r="I146" s="643" t="s">
        <v>581</v>
      </c>
      <c r="J146" s="643" t="s">
        <v>597</v>
      </c>
      <c r="K146" s="632"/>
      <c r="L146" s="698">
        <v>0</v>
      </c>
      <c r="M146" s="699">
        <v>0</v>
      </c>
      <c r="N146" s="699">
        <v>0</v>
      </c>
      <c r="O146" s="699">
        <v>0</v>
      </c>
      <c r="P146" s="699">
        <v>0</v>
      </c>
      <c r="Q146" s="699">
        <v>0</v>
      </c>
      <c r="R146" s="699">
        <v>0</v>
      </c>
      <c r="S146" s="699">
        <v>0</v>
      </c>
      <c r="T146" s="699">
        <v>0</v>
      </c>
      <c r="U146" s="699">
        <v>0</v>
      </c>
      <c r="V146" s="699">
        <v>0</v>
      </c>
      <c r="W146" s="699">
        <v>0</v>
      </c>
      <c r="X146" s="699">
        <v>0</v>
      </c>
      <c r="Y146" s="699">
        <v>0</v>
      </c>
      <c r="Z146" s="699">
        <v>0</v>
      </c>
      <c r="AA146" s="699">
        <v>0</v>
      </c>
      <c r="AB146" s="699">
        <v>0</v>
      </c>
      <c r="AC146" s="699">
        <v>0</v>
      </c>
      <c r="AD146" s="699">
        <v>0</v>
      </c>
      <c r="AE146" s="699">
        <v>0</v>
      </c>
      <c r="AF146" s="699">
        <v>0</v>
      </c>
      <c r="AG146" s="699">
        <v>0</v>
      </c>
      <c r="AH146" s="699">
        <v>0</v>
      </c>
      <c r="AI146" s="699">
        <v>0</v>
      </c>
      <c r="AJ146" s="699">
        <v>0</v>
      </c>
      <c r="AK146" s="699">
        <v>0</v>
      </c>
      <c r="AL146" s="699">
        <v>0</v>
      </c>
      <c r="AM146" s="699">
        <v>0</v>
      </c>
      <c r="AN146" s="699">
        <v>0</v>
      </c>
      <c r="AO146" s="700">
        <v>0</v>
      </c>
      <c r="AP146" s="632"/>
      <c r="AQ146" s="698">
        <v>0</v>
      </c>
      <c r="AR146" s="699">
        <v>0</v>
      </c>
      <c r="AS146" s="699">
        <v>0</v>
      </c>
      <c r="AT146" s="699">
        <v>0</v>
      </c>
      <c r="AU146" s="699">
        <v>0</v>
      </c>
      <c r="AV146" s="699">
        <v>0</v>
      </c>
      <c r="AW146" s="699">
        <v>0</v>
      </c>
      <c r="AX146" s="699">
        <v>0</v>
      </c>
      <c r="AY146" s="699">
        <v>0</v>
      </c>
      <c r="AZ146" s="699">
        <v>0</v>
      </c>
      <c r="BA146" s="699">
        <v>0</v>
      </c>
      <c r="BB146" s="699">
        <v>0</v>
      </c>
      <c r="BC146" s="699">
        <v>0</v>
      </c>
      <c r="BD146" s="699">
        <v>0</v>
      </c>
      <c r="BE146" s="699">
        <v>0</v>
      </c>
      <c r="BF146" s="699">
        <v>0</v>
      </c>
      <c r="BG146" s="699">
        <v>0</v>
      </c>
      <c r="BH146" s="699">
        <v>0</v>
      </c>
      <c r="BI146" s="699">
        <v>0</v>
      </c>
      <c r="BJ146" s="699">
        <v>0</v>
      </c>
      <c r="BK146" s="699">
        <v>0</v>
      </c>
      <c r="BL146" s="699">
        <v>0</v>
      </c>
      <c r="BM146" s="699">
        <v>0</v>
      </c>
      <c r="BN146" s="699">
        <v>0</v>
      </c>
      <c r="BO146" s="699">
        <v>0</v>
      </c>
      <c r="BP146" s="699">
        <v>0</v>
      </c>
      <c r="BQ146" s="699">
        <v>0</v>
      </c>
      <c r="BR146" s="699">
        <v>0</v>
      </c>
      <c r="BS146" s="699">
        <v>0</v>
      </c>
      <c r="BT146" s="700">
        <v>0</v>
      </c>
    </row>
    <row r="147" spans="2:72">
      <c r="B147" s="691" t="s">
        <v>208</v>
      </c>
      <c r="C147" s="691" t="s">
        <v>730</v>
      </c>
      <c r="D147" s="691" t="s">
        <v>22</v>
      </c>
      <c r="E147" s="691" t="s">
        <v>731</v>
      </c>
      <c r="F147" s="691" t="s">
        <v>743</v>
      </c>
      <c r="G147" s="691" t="s">
        <v>733</v>
      </c>
      <c r="H147" s="691">
        <v>2012</v>
      </c>
      <c r="I147" s="643" t="s">
        <v>581</v>
      </c>
      <c r="J147" s="643" t="s">
        <v>590</v>
      </c>
      <c r="K147" s="632"/>
      <c r="L147" s="698">
        <v>0</v>
      </c>
      <c r="M147" s="699">
        <v>399</v>
      </c>
      <c r="N147" s="699">
        <v>399</v>
      </c>
      <c r="O147" s="699">
        <v>395</v>
      </c>
      <c r="P147" s="699">
        <v>395</v>
      </c>
      <c r="Q147" s="699">
        <v>395</v>
      </c>
      <c r="R147" s="699">
        <v>362</v>
      </c>
      <c r="S147" s="699">
        <v>358</v>
      </c>
      <c r="T147" s="699">
        <v>358</v>
      </c>
      <c r="U147" s="699">
        <v>358</v>
      </c>
      <c r="V147" s="699">
        <v>331</v>
      </c>
      <c r="W147" s="699">
        <v>268</v>
      </c>
      <c r="X147" s="699">
        <v>268</v>
      </c>
      <c r="Y147" s="699">
        <v>247</v>
      </c>
      <c r="Z147" s="699">
        <v>239</v>
      </c>
      <c r="AA147" s="699">
        <v>239</v>
      </c>
      <c r="AB147" s="699">
        <v>183</v>
      </c>
      <c r="AC147" s="699">
        <v>18</v>
      </c>
      <c r="AD147" s="699">
        <v>8</v>
      </c>
      <c r="AE147" s="699">
        <v>8</v>
      </c>
      <c r="AF147" s="699">
        <v>8</v>
      </c>
      <c r="AG147" s="699">
        <v>0</v>
      </c>
      <c r="AH147" s="699">
        <v>0</v>
      </c>
      <c r="AI147" s="699">
        <v>0</v>
      </c>
      <c r="AJ147" s="699">
        <v>0</v>
      </c>
      <c r="AK147" s="699">
        <v>0</v>
      </c>
      <c r="AL147" s="699">
        <v>0</v>
      </c>
      <c r="AM147" s="699">
        <v>0</v>
      </c>
      <c r="AN147" s="699">
        <v>0</v>
      </c>
      <c r="AO147" s="700">
        <v>0</v>
      </c>
      <c r="AP147" s="632"/>
      <c r="AQ147" s="698">
        <v>0</v>
      </c>
      <c r="AR147" s="699">
        <v>2177263</v>
      </c>
      <c r="AS147" s="699">
        <v>2177263</v>
      </c>
      <c r="AT147" s="699">
        <v>2162574</v>
      </c>
      <c r="AU147" s="699">
        <v>2161932</v>
      </c>
      <c r="AV147" s="699">
        <v>2161932</v>
      </c>
      <c r="AW147" s="699">
        <v>2058289.0000000002</v>
      </c>
      <c r="AX147" s="699">
        <v>2038319</v>
      </c>
      <c r="AY147" s="699">
        <v>2038319</v>
      </c>
      <c r="AZ147" s="699">
        <v>2012110</v>
      </c>
      <c r="BA147" s="699">
        <v>1882811</v>
      </c>
      <c r="BB147" s="699">
        <v>1536548</v>
      </c>
      <c r="BC147" s="699">
        <v>1497730</v>
      </c>
      <c r="BD147" s="699">
        <v>1397417</v>
      </c>
      <c r="BE147" s="699">
        <v>1370571</v>
      </c>
      <c r="BF147" s="699">
        <v>1370571</v>
      </c>
      <c r="BG147" s="699">
        <v>1011567</v>
      </c>
      <c r="BH147" s="699">
        <v>51667</v>
      </c>
      <c r="BI147" s="699">
        <v>29434</v>
      </c>
      <c r="BJ147" s="699">
        <v>29434</v>
      </c>
      <c r="BK147" s="699">
        <v>29434</v>
      </c>
      <c r="BL147" s="699">
        <v>0</v>
      </c>
      <c r="BM147" s="699">
        <v>0</v>
      </c>
      <c r="BN147" s="699">
        <v>0</v>
      </c>
      <c r="BO147" s="699">
        <v>0</v>
      </c>
      <c r="BP147" s="699">
        <v>0</v>
      </c>
      <c r="BQ147" s="699">
        <v>0</v>
      </c>
      <c r="BR147" s="699">
        <v>0</v>
      </c>
      <c r="BS147" s="699">
        <v>0</v>
      </c>
      <c r="BT147" s="700">
        <v>0</v>
      </c>
    </row>
    <row r="148" spans="2:72">
      <c r="B148" s="691" t="s">
        <v>208</v>
      </c>
      <c r="C148" s="691" t="s">
        <v>730</v>
      </c>
      <c r="D148" s="691" t="s">
        <v>22</v>
      </c>
      <c r="E148" s="691" t="s">
        <v>731</v>
      </c>
      <c r="F148" s="691" t="s">
        <v>743</v>
      </c>
      <c r="G148" s="691" t="s">
        <v>733</v>
      </c>
      <c r="H148" s="691">
        <v>2013</v>
      </c>
      <c r="I148" s="643" t="s">
        <v>581</v>
      </c>
      <c r="J148" s="643" t="s">
        <v>597</v>
      </c>
      <c r="K148" s="632"/>
      <c r="L148" s="698">
        <v>0</v>
      </c>
      <c r="M148" s="699">
        <v>0</v>
      </c>
      <c r="N148" s="699">
        <v>4897</v>
      </c>
      <c r="O148" s="699">
        <v>4660</v>
      </c>
      <c r="P148" s="699">
        <v>4642</v>
      </c>
      <c r="Q148" s="699">
        <v>4521</v>
      </c>
      <c r="R148" s="699">
        <v>4091.9999999999995</v>
      </c>
      <c r="S148" s="699">
        <v>3867</v>
      </c>
      <c r="T148" s="699">
        <v>3867</v>
      </c>
      <c r="U148" s="699">
        <v>3858</v>
      </c>
      <c r="V148" s="699">
        <v>3817</v>
      </c>
      <c r="W148" s="699">
        <v>3167</v>
      </c>
      <c r="X148" s="699">
        <v>2301</v>
      </c>
      <c r="Y148" s="699">
        <v>2229</v>
      </c>
      <c r="Z148" s="699">
        <v>1704</v>
      </c>
      <c r="AA148" s="699">
        <v>1037</v>
      </c>
      <c r="AB148" s="699">
        <v>1037</v>
      </c>
      <c r="AC148" s="699">
        <v>904</v>
      </c>
      <c r="AD148" s="699">
        <v>276</v>
      </c>
      <c r="AE148" s="699">
        <v>256</v>
      </c>
      <c r="AF148" s="699">
        <v>256</v>
      </c>
      <c r="AG148" s="699">
        <v>256</v>
      </c>
      <c r="AH148" s="699">
        <v>0</v>
      </c>
      <c r="AI148" s="699">
        <v>0</v>
      </c>
      <c r="AJ148" s="699">
        <v>0</v>
      </c>
      <c r="AK148" s="699">
        <v>0</v>
      </c>
      <c r="AL148" s="699">
        <v>0</v>
      </c>
      <c r="AM148" s="699">
        <v>0</v>
      </c>
      <c r="AN148" s="699">
        <v>0</v>
      </c>
      <c r="AO148" s="700">
        <v>0</v>
      </c>
      <c r="AP148" s="632"/>
      <c r="AQ148" s="698">
        <v>0</v>
      </c>
      <c r="AR148" s="699">
        <v>0</v>
      </c>
      <c r="AS148" s="699">
        <v>26220638</v>
      </c>
      <c r="AT148" s="699">
        <v>25437349</v>
      </c>
      <c r="AU148" s="699">
        <v>25379868</v>
      </c>
      <c r="AV148" s="699">
        <v>24941802</v>
      </c>
      <c r="AW148" s="699">
        <v>23506982</v>
      </c>
      <c r="AX148" s="699">
        <v>22461606</v>
      </c>
      <c r="AY148" s="699">
        <v>22461606</v>
      </c>
      <c r="AZ148" s="699">
        <v>22405413</v>
      </c>
      <c r="BA148" s="699">
        <v>22262501</v>
      </c>
      <c r="BB148" s="699">
        <v>18225769</v>
      </c>
      <c r="BC148" s="699">
        <v>12644193</v>
      </c>
      <c r="BD148" s="699">
        <v>12178267</v>
      </c>
      <c r="BE148" s="699">
        <v>9386362</v>
      </c>
      <c r="BF148" s="699">
        <v>7178796</v>
      </c>
      <c r="BG148" s="699">
        <v>7178796</v>
      </c>
      <c r="BH148" s="699">
        <v>5924122</v>
      </c>
      <c r="BI148" s="699">
        <v>587949</v>
      </c>
      <c r="BJ148" s="699">
        <v>544103</v>
      </c>
      <c r="BK148" s="699">
        <v>544103</v>
      </c>
      <c r="BL148" s="699">
        <v>544103</v>
      </c>
      <c r="BM148" s="699">
        <v>0</v>
      </c>
      <c r="BN148" s="699">
        <v>0</v>
      </c>
      <c r="BO148" s="699">
        <v>0</v>
      </c>
      <c r="BP148" s="699">
        <v>0</v>
      </c>
      <c r="BQ148" s="699">
        <v>0</v>
      </c>
      <c r="BR148" s="699">
        <v>0</v>
      </c>
      <c r="BS148" s="699">
        <v>0</v>
      </c>
      <c r="BT148" s="700">
        <v>0</v>
      </c>
    </row>
    <row r="149" spans="2:72">
      <c r="B149" s="691" t="s">
        <v>208</v>
      </c>
      <c r="C149" s="691" t="s">
        <v>730</v>
      </c>
      <c r="D149" s="757" t="s">
        <v>21</v>
      </c>
      <c r="E149" s="691" t="s">
        <v>731</v>
      </c>
      <c r="F149" s="691" t="s">
        <v>743</v>
      </c>
      <c r="G149" s="691" t="s">
        <v>733</v>
      </c>
      <c r="H149" s="691">
        <v>2012</v>
      </c>
      <c r="I149" s="643" t="s">
        <v>581</v>
      </c>
      <c r="J149" s="634" t="s">
        <v>590</v>
      </c>
      <c r="K149" s="632"/>
      <c r="L149" s="698">
        <v>0</v>
      </c>
      <c r="M149" s="699">
        <v>19</v>
      </c>
      <c r="N149" s="699">
        <v>19</v>
      </c>
      <c r="O149" s="699">
        <v>19</v>
      </c>
      <c r="P149" s="699">
        <v>15</v>
      </c>
      <c r="Q149" s="699">
        <v>15</v>
      </c>
      <c r="R149" s="699">
        <v>2</v>
      </c>
      <c r="S149" s="699">
        <v>2</v>
      </c>
      <c r="T149" s="699">
        <v>2</v>
      </c>
      <c r="U149" s="699">
        <v>2</v>
      </c>
      <c r="V149" s="699">
        <v>2</v>
      </c>
      <c r="W149" s="699">
        <v>2</v>
      </c>
      <c r="X149" s="699">
        <v>2</v>
      </c>
      <c r="Y149" s="699">
        <v>0</v>
      </c>
      <c r="Z149" s="699">
        <v>0</v>
      </c>
      <c r="AA149" s="699">
        <v>0</v>
      </c>
      <c r="AB149" s="699">
        <v>0</v>
      </c>
      <c r="AC149" s="699">
        <v>0</v>
      </c>
      <c r="AD149" s="699">
        <v>0</v>
      </c>
      <c r="AE149" s="699">
        <v>0</v>
      </c>
      <c r="AF149" s="699">
        <v>0</v>
      </c>
      <c r="AG149" s="699">
        <v>0</v>
      </c>
      <c r="AH149" s="699">
        <v>0</v>
      </c>
      <c r="AI149" s="699">
        <v>0</v>
      </c>
      <c r="AJ149" s="699">
        <v>0</v>
      </c>
      <c r="AK149" s="699">
        <v>0</v>
      </c>
      <c r="AL149" s="699">
        <v>0</v>
      </c>
      <c r="AM149" s="699">
        <v>0</v>
      </c>
      <c r="AN149" s="699">
        <v>0</v>
      </c>
      <c r="AO149" s="700">
        <v>0</v>
      </c>
      <c r="AP149" s="632"/>
      <c r="AQ149" s="698">
        <v>0</v>
      </c>
      <c r="AR149" s="699">
        <v>63534</v>
      </c>
      <c r="AS149" s="699">
        <v>63534</v>
      </c>
      <c r="AT149" s="699">
        <v>63534</v>
      </c>
      <c r="AU149" s="699">
        <v>49670</v>
      </c>
      <c r="AV149" s="699">
        <v>49670</v>
      </c>
      <c r="AW149" s="699">
        <v>6619</v>
      </c>
      <c r="AX149" s="699">
        <v>6619</v>
      </c>
      <c r="AY149" s="699">
        <v>6619</v>
      </c>
      <c r="AZ149" s="699">
        <v>6619</v>
      </c>
      <c r="BA149" s="699">
        <v>6619</v>
      </c>
      <c r="BB149" s="699">
        <v>5044</v>
      </c>
      <c r="BC149" s="699">
        <v>5044</v>
      </c>
      <c r="BD149" s="699">
        <v>0</v>
      </c>
      <c r="BE149" s="699">
        <v>0</v>
      </c>
      <c r="BF149" s="699">
        <v>0</v>
      </c>
      <c r="BG149" s="699">
        <v>0</v>
      </c>
      <c r="BH149" s="699">
        <v>0</v>
      </c>
      <c r="BI149" s="699">
        <v>0</v>
      </c>
      <c r="BJ149" s="699">
        <v>0</v>
      </c>
      <c r="BK149" s="699">
        <v>0</v>
      </c>
      <c r="BL149" s="699">
        <v>0</v>
      </c>
      <c r="BM149" s="699">
        <v>0</v>
      </c>
      <c r="BN149" s="699">
        <v>0</v>
      </c>
      <c r="BO149" s="699">
        <v>0</v>
      </c>
      <c r="BP149" s="699">
        <v>0</v>
      </c>
      <c r="BQ149" s="699">
        <v>0</v>
      </c>
      <c r="BR149" s="699">
        <v>0</v>
      </c>
      <c r="BS149" s="699">
        <v>0</v>
      </c>
      <c r="BT149" s="700">
        <v>0</v>
      </c>
    </row>
    <row r="150" spans="2:72">
      <c r="B150" s="691" t="s">
        <v>208</v>
      </c>
      <c r="C150" s="691" t="s">
        <v>730</v>
      </c>
      <c r="D150" s="757" t="s">
        <v>21</v>
      </c>
      <c r="E150" s="691" t="s">
        <v>731</v>
      </c>
      <c r="F150" s="691" t="s">
        <v>743</v>
      </c>
      <c r="G150" s="691" t="s">
        <v>733</v>
      </c>
      <c r="H150" s="691">
        <v>2013</v>
      </c>
      <c r="I150" s="643" t="s">
        <v>581</v>
      </c>
      <c r="J150" s="643" t="s">
        <v>597</v>
      </c>
      <c r="K150" s="632"/>
      <c r="L150" s="698">
        <v>0</v>
      </c>
      <c r="M150" s="699">
        <v>0</v>
      </c>
      <c r="N150" s="699">
        <v>1010.9999999999999</v>
      </c>
      <c r="O150" s="699">
        <v>1008.9999999999999</v>
      </c>
      <c r="P150" s="699">
        <v>990</v>
      </c>
      <c r="Q150" s="699">
        <v>779</v>
      </c>
      <c r="R150" s="699">
        <v>414</v>
      </c>
      <c r="S150" s="699">
        <v>414</v>
      </c>
      <c r="T150" s="699">
        <v>414</v>
      </c>
      <c r="U150" s="699">
        <v>414</v>
      </c>
      <c r="V150" s="699">
        <v>414</v>
      </c>
      <c r="W150" s="699">
        <v>414</v>
      </c>
      <c r="X150" s="699">
        <v>400</v>
      </c>
      <c r="Y150" s="699">
        <v>87</v>
      </c>
      <c r="Z150" s="699">
        <v>9</v>
      </c>
      <c r="AA150" s="699">
        <v>9</v>
      </c>
      <c r="AB150" s="699">
        <v>9</v>
      </c>
      <c r="AC150" s="699">
        <v>0</v>
      </c>
      <c r="AD150" s="699">
        <v>0</v>
      </c>
      <c r="AE150" s="699">
        <v>0</v>
      </c>
      <c r="AF150" s="699">
        <v>0</v>
      </c>
      <c r="AG150" s="699">
        <v>0</v>
      </c>
      <c r="AH150" s="699">
        <v>0</v>
      </c>
      <c r="AI150" s="699">
        <v>0</v>
      </c>
      <c r="AJ150" s="699">
        <v>0</v>
      </c>
      <c r="AK150" s="699">
        <v>0</v>
      </c>
      <c r="AL150" s="699">
        <v>0</v>
      </c>
      <c r="AM150" s="699">
        <v>0</v>
      </c>
      <c r="AN150" s="699">
        <v>0</v>
      </c>
      <c r="AO150" s="700">
        <v>0</v>
      </c>
      <c r="AP150" s="632"/>
      <c r="AQ150" s="698">
        <v>0</v>
      </c>
      <c r="AR150" s="699">
        <v>0</v>
      </c>
      <c r="AS150" s="699">
        <v>3655868</v>
      </c>
      <c r="AT150" s="699">
        <v>3649365</v>
      </c>
      <c r="AU150" s="699">
        <v>3579299</v>
      </c>
      <c r="AV150" s="699">
        <v>2767341</v>
      </c>
      <c r="AW150" s="699">
        <v>1628168</v>
      </c>
      <c r="AX150" s="699">
        <v>1627650</v>
      </c>
      <c r="AY150" s="699">
        <v>1627650</v>
      </c>
      <c r="AZ150" s="699">
        <v>1627173</v>
      </c>
      <c r="BA150" s="699">
        <v>1627173</v>
      </c>
      <c r="BB150" s="699">
        <v>1627173</v>
      </c>
      <c r="BC150" s="699">
        <v>1502698</v>
      </c>
      <c r="BD150" s="699">
        <v>262065.99999999997</v>
      </c>
      <c r="BE150" s="699">
        <v>8495</v>
      </c>
      <c r="BF150" s="699">
        <v>8495</v>
      </c>
      <c r="BG150" s="699">
        <v>8495</v>
      </c>
      <c r="BH150" s="699">
        <v>0</v>
      </c>
      <c r="BI150" s="699">
        <v>0</v>
      </c>
      <c r="BJ150" s="699">
        <v>0</v>
      </c>
      <c r="BK150" s="699">
        <v>0</v>
      </c>
      <c r="BL150" s="699">
        <v>0</v>
      </c>
      <c r="BM150" s="699">
        <v>0</v>
      </c>
      <c r="BN150" s="699">
        <v>0</v>
      </c>
      <c r="BO150" s="699">
        <v>0</v>
      </c>
      <c r="BP150" s="699">
        <v>0</v>
      </c>
      <c r="BQ150" s="699">
        <v>0</v>
      </c>
      <c r="BR150" s="699">
        <v>0</v>
      </c>
      <c r="BS150" s="699">
        <v>0</v>
      </c>
      <c r="BT150" s="700">
        <v>0</v>
      </c>
    </row>
    <row r="151" spans="2:72">
      <c r="B151" s="691" t="s">
        <v>208</v>
      </c>
      <c r="C151" s="691" t="s">
        <v>734</v>
      </c>
      <c r="D151" s="757" t="s">
        <v>4</v>
      </c>
      <c r="E151" s="691" t="s">
        <v>731</v>
      </c>
      <c r="F151" s="691" t="s">
        <v>29</v>
      </c>
      <c r="G151" s="691" t="s">
        <v>733</v>
      </c>
      <c r="H151" s="691">
        <v>2013</v>
      </c>
      <c r="I151" s="643" t="s">
        <v>581</v>
      </c>
      <c r="J151" s="643" t="s">
        <v>597</v>
      </c>
      <c r="K151" s="632"/>
      <c r="L151" s="698">
        <v>0</v>
      </c>
      <c r="M151" s="699">
        <v>0</v>
      </c>
      <c r="N151" s="699">
        <v>29</v>
      </c>
      <c r="O151" s="699">
        <v>29</v>
      </c>
      <c r="P151" s="699">
        <v>28</v>
      </c>
      <c r="Q151" s="699">
        <v>24</v>
      </c>
      <c r="R151" s="699">
        <v>24</v>
      </c>
      <c r="S151" s="699">
        <v>24</v>
      </c>
      <c r="T151" s="699">
        <v>24</v>
      </c>
      <c r="U151" s="699">
        <v>24</v>
      </c>
      <c r="V151" s="699">
        <v>18</v>
      </c>
      <c r="W151" s="699">
        <v>18</v>
      </c>
      <c r="X151" s="699">
        <v>14</v>
      </c>
      <c r="Y151" s="699">
        <v>14</v>
      </c>
      <c r="Z151" s="699">
        <v>14</v>
      </c>
      <c r="AA151" s="699">
        <v>14</v>
      </c>
      <c r="AB151" s="699">
        <v>14</v>
      </c>
      <c r="AC151" s="699">
        <v>14</v>
      </c>
      <c r="AD151" s="699">
        <v>14</v>
      </c>
      <c r="AE151" s="699">
        <v>8</v>
      </c>
      <c r="AF151" s="699">
        <v>8</v>
      </c>
      <c r="AG151" s="699">
        <v>8</v>
      </c>
      <c r="AH151" s="699">
        <v>0</v>
      </c>
      <c r="AI151" s="699">
        <v>0</v>
      </c>
      <c r="AJ151" s="699">
        <v>0</v>
      </c>
      <c r="AK151" s="699">
        <v>0</v>
      </c>
      <c r="AL151" s="699">
        <v>0</v>
      </c>
      <c r="AM151" s="699">
        <v>0</v>
      </c>
      <c r="AN151" s="699">
        <v>0</v>
      </c>
      <c r="AO151" s="700">
        <v>0</v>
      </c>
      <c r="AP151" s="632"/>
      <c r="AQ151" s="698">
        <v>0</v>
      </c>
      <c r="AR151" s="699">
        <v>0</v>
      </c>
      <c r="AS151" s="699">
        <v>431268</v>
      </c>
      <c r="AT151" s="699">
        <v>431268</v>
      </c>
      <c r="AU151" s="699">
        <v>414649</v>
      </c>
      <c r="AV151" s="699">
        <v>351293</v>
      </c>
      <c r="AW151" s="699">
        <v>351293</v>
      </c>
      <c r="AX151" s="699">
        <v>351293</v>
      </c>
      <c r="AY151" s="699">
        <v>351293</v>
      </c>
      <c r="AZ151" s="699">
        <v>351000</v>
      </c>
      <c r="BA151" s="699">
        <v>255236</v>
      </c>
      <c r="BB151" s="699">
        <v>255236</v>
      </c>
      <c r="BC151" s="699">
        <v>232073</v>
      </c>
      <c r="BD151" s="699">
        <v>228768</v>
      </c>
      <c r="BE151" s="699">
        <v>228768</v>
      </c>
      <c r="BF151" s="699">
        <v>227827</v>
      </c>
      <c r="BG151" s="699">
        <v>227827</v>
      </c>
      <c r="BH151" s="699">
        <v>227635</v>
      </c>
      <c r="BI151" s="699">
        <v>220600</v>
      </c>
      <c r="BJ151" s="699">
        <v>129488</v>
      </c>
      <c r="BK151" s="699">
        <v>129488</v>
      </c>
      <c r="BL151" s="699">
        <v>129488</v>
      </c>
      <c r="BM151" s="699">
        <v>0</v>
      </c>
      <c r="BN151" s="699">
        <v>0</v>
      </c>
      <c r="BO151" s="699">
        <v>0</v>
      </c>
      <c r="BP151" s="699">
        <v>0</v>
      </c>
      <c r="BQ151" s="699">
        <v>0</v>
      </c>
      <c r="BR151" s="699">
        <v>0</v>
      </c>
      <c r="BS151" s="699">
        <v>0</v>
      </c>
      <c r="BT151" s="700">
        <v>0</v>
      </c>
    </row>
    <row r="152" spans="2:72">
      <c r="B152" s="691" t="s">
        <v>208</v>
      </c>
      <c r="C152" s="691" t="s">
        <v>734</v>
      </c>
      <c r="D152" s="691" t="s">
        <v>2</v>
      </c>
      <c r="E152" s="691" t="s">
        <v>731</v>
      </c>
      <c r="F152" s="691" t="s">
        <v>29</v>
      </c>
      <c r="G152" s="691" t="s">
        <v>733</v>
      </c>
      <c r="H152" s="691">
        <v>2013</v>
      </c>
      <c r="I152" s="643" t="s">
        <v>581</v>
      </c>
      <c r="J152" s="643" t="s">
        <v>597</v>
      </c>
      <c r="K152" s="632"/>
      <c r="L152" s="698">
        <v>0</v>
      </c>
      <c r="M152" s="699">
        <v>0</v>
      </c>
      <c r="N152" s="699">
        <v>40</v>
      </c>
      <c r="O152" s="699">
        <v>40</v>
      </c>
      <c r="P152" s="699">
        <v>40</v>
      </c>
      <c r="Q152" s="699">
        <v>40</v>
      </c>
      <c r="R152" s="699">
        <v>0</v>
      </c>
      <c r="S152" s="699">
        <v>0</v>
      </c>
      <c r="T152" s="699">
        <v>0</v>
      </c>
      <c r="U152" s="699">
        <v>0</v>
      </c>
      <c r="V152" s="699">
        <v>0</v>
      </c>
      <c r="W152" s="699">
        <v>0</v>
      </c>
      <c r="X152" s="699">
        <v>0</v>
      </c>
      <c r="Y152" s="699">
        <v>0</v>
      </c>
      <c r="Z152" s="699">
        <v>0</v>
      </c>
      <c r="AA152" s="699">
        <v>0</v>
      </c>
      <c r="AB152" s="699">
        <v>0</v>
      </c>
      <c r="AC152" s="699">
        <v>0</v>
      </c>
      <c r="AD152" s="699">
        <v>0</v>
      </c>
      <c r="AE152" s="699">
        <v>0</v>
      </c>
      <c r="AF152" s="699">
        <v>0</v>
      </c>
      <c r="AG152" s="699">
        <v>0</v>
      </c>
      <c r="AH152" s="699">
        <v>0</v>
      </c>
      <c r="AI152" s="699">
        <v>0</v>
      </c>
      <c r="AJ152" s="699">
        <v>0</v>
      </c>
      <c r="AK152" s="699">
        <v>0</v>
      </c>
      <c r="AL152" s="699">
        <v>0</v>
      </c>
      <c r="AM152" s="699">
        <v>0</v>
      </c>
      <c r="AN152" s="699">
        <v>0</v>
      </c>
      <c r="AO152" s="700">
        <v>0</v>
      </c>
      <c r="AP152" s="632"/>
      <c r="AQ152" s="698">
        <v>0</v>
      </c>
      <c r="AR152" s="699">
        <v>0</v>
      </c>
      <c r="AS152" s="699">
        <v>70563</v>
      </c>
      <c r="AT152" s="699">
        <v>70563</v>
      </c>
      <c r="AU152" s="699">
        <v>70563</v>
      </c>
      <c r="AV152" s="699">
        <v>70563</v>
      </c>
      <c r="AW152" s="699">
        <v>0</v>
      </c>
      <c r="AX152" s="699">
        <v>0</v>
      </c>
      <c r="AY152" s="699">
        <v>0</v>
      </c>
      <c r="AZ152" s="699">
        <v>0</v>
      </c>
      <c r="BA152" s="699">
        <v>0</v>
      </c>
      <c r="BB152" s="699">
        <v>0</v>
      </c>
      <c r="BC152" s="699">
        <v>0</v>
      </c>
      <c r="BD152" s="699">
        <v>0</v>
      </c>
      <c r="BE152" s="699">
        <v>0</v>
      </c>
      <c r="BF152" s="699">
        <v>0</v>
      </c>
      <c r="BG152" s="699">
        <v>0</v>
      </c>
      <c r="BH152" s="699">
        <v>0</v>
      </c>
      <c r="BI152" s="699">
        <v>0</v>
      </c>
      <c r="BJ152" s="699">
        <v>0</v>
      </c>
      <c r="BK152" s="699">
        <v>0</v>
      </c>
      <c r="BL152" s="699">
        <v>0</v>
      </c>
      <c r="BM152" s="699">
        <v>0</v>
      </c>
      <c r="BN152" s="699">
        <v>0</v>
      </c>
      <c r="BO152" s="699">
        <v>0</v>
      </c>
      <c r="BP152" s="699">
        <v>0</v>
      </c>
      <c r="BQ152" s="699">
        <v>0</v>
      </c>
      <c r="BR152" s="699">
        <v>0</v>
      </c>
      <c r="BS152" s="699">
        <v>0</v>
      </c>
      <c r="BT152" s="700">
        <v>0</v>
      </c>
    </row>
    <row r="153" spans="2:72">
      <c r="B153" s="691" t="s">
        <v>208</v>
      </c>
      <c r="C153" s="691" t="s">
        <v>734</v>
      </c>
      <c r="D153" s="691" t="s">
        <v>1</v>
      </c>
      <c r="E153" s="691" t="s">
        <v>731</v>
      </c>
      <c r="F153" s="691" t="s">
        <v>29</v>
      </c>
      <c r="G153" s="691" t="s">
        <v>733</v>
      </c>
      <c r="H153" s="691">
        <v>2013</v>
      </c>
      <c r="I153" s="643" t="s">
        <v>581</v>
      </c>
      <c r="J153" s="643" t="s">
        <v>597</v>
      </c>
      <c r="K153" s="632"/>
      <c r="L153" s="698">
        <v>0</v>
      </c>
      <c r="M153" s="699">
        <v>0</v>
      </c>
      <c r="N153" s="699">
        <v>104</v>
      </c>
      <c r="O153" s="699">
        <v>104</v>
      </c>
      <c r="P153" s="699">
        <v>104</v>
      </c>
      <c r="Q153" s="699">
        <v>102</v>
      </c>
      <c r="R153" s="699">
        <v>62</v>
      </c>
      <c r="S153" s="699">
        <v>0</v>
      </c>
      <c r="T153" s="699">
        <v>0</v>
      </c>
      <c r="U153" s="699">
        <v>0</v>
      </c>
      <c r="V153" s="699">
        <v>0</v>
      </c>
      <c r="W153" s="699">
        <v>0</v>
      </c>
      <c r="X153" s="699">
        <v>0</v>
      </c>
      <c r="Y153" s="699">
        <v>0</v>
      </c>
      <c r="Z153" s="699">
        <v>0</v>
      </c>
      <c r="AA153" s="699">
        <v>0</v>
      </c>
      <c r="AB153" s="699">
        <v>0</v>
      </c>
      <c r="AC153" s="699">
        <v>0</v>
      </c>
      <c r="AD153" s="699">
        <v>0</v>
      </c>
      <c r="AE153" s="699">
        <v>0</v>
      </c>
      <c r="AF153" s="699">
        <v>0</v>
      </c>
      <c r="AG153" s="699">
        <v>0</v>
      </c>
      <c r="AH153" s="699">
        <v>0</v>
      </c>
      <c r="AI153" s="699">
        <v>0</v>
      </c>
      <c r="AJ153" s="699">
        <v>0</v>
      </c>
      <c r="AK153" s="699">
        <v>0</v>
      </c>
      <c r="AL153" s="699">
        <v>0</v>
      </c>
      <c r="AM153" s="699">
        <v>0</v>
      </c>
      <c r="AN153" s="699">
        <v>0</v>
      </c>
      <c r="AO153" s="700">
        <v>0</v>
      </c>
      <c r="AP153" s="632"/>
      <c r="AQ153" s="698">
        <v>0</v>
      </c>
      <c r="AR153" s="699">
        <v>0</v>
      </c>
      <c r="AS153" s="699">
        <v>681361</v>
      </c>
      <c r="AT153" s="699">
        <v>681361</v>
      </c>
      <c r="AU153" s="699">
        <v>681361</v>
      </c>
      <c r="AV153" s="699">
        <v>679413</v>
      </c>
      <c r="AW153" s="699">
        <v>422004</v>
      </c>
      <c r="AX153" s="699">
        <v>0</v>
      </c>
      <c r="AY153" s="699">
        <v>0</v>
      </c>
      <c r="AZ153" s="699">
        <v>0</v>
      </c>
      <c r="BA153" s="699">
        <v>0</v>
      </c>
      <c r="BB153" s="699">
        <v>0</v>
      </c>
      <c r="BC153" s="699">
        <v>0</v>
      </c>
      <c r="BD153" s="699">
        <v>0</v>
      </c>
      <c r="BE153" s="699">
        <v>0</v>
      </c>
      <c r="BF153" s="699">
        <v>0</v>
      </c>
      <c r="BG153" s="699">
        <v>0</v>
      </c>
      <c r="BH153" s="699">
        <v>0</v>
      </c>
      <c r="BI153" s="699">
        <v>0</v>
      </c>
      <c r="BJ153" s="699">
        <v>0</v>
      </c>
      <c r="BK153" s="699">
        <v>0</v>
      </c>
      <c r="BL153" s="699">
        <v>0</v>
      </c>
      <c r="BM153" s="699">
        <v>0</v>
      </c>
      <c r="BN153" s="699">
        <v>0</v>
      </c>
      <c r="BO153" s="699">
        <v>0</v>
      </c>
      <c r="BP153" s="699">
        <v>0</v>
      </c>
      <c r="BQ153" s="699">
        <v>0</v>
      </c>
      <c r="BR153" s="699">
        <v>0</v>
      </c>
      <c r="BS153" s="699">
        <v>0</v>
      </c>
      <c r="BT153" s="700">
        <v>0</v>
      </c>
    </row>
    <row r="154" spans="2:72">
      <c r="B154" s="691" t="s">
        <v>208</v>
      </c>
      <c r="C154" s="691" t="s">
        <v>734</v>
      </c>
      <c r="D154" s="757" t="s">
        <v>5</v>
      </c>
      <c r="E154" s="691" t="s">
        <v>731</v>
      </c>
      <c r="F154" s="691" t="s">
        <v>29</v>
      </c>
      <c r="G154" s="691" t="s">
        <v>733</v>
      </c>
      <c r="H154" s="691">
        <v>2013</v>
      </c>
      <c r="I154" s="643" t="s">
        <v>581</v>
      </c>
      <c r="J154" s="643" t="s">
        <v>597</v>
      </c>
      <c r="K154" s="632"/>
      <c r="L154" s="698">
        <v>0</v>
      </c>
      <c r="M154" s="699">
        <v>0</v>
      </c>
      <c r="N154" s="699">
        <v>66</v>
      </c>
      <c r="O154" s="699">
        <v>66</v>
      </c>
      <c r="P154" s="699">
        <v>63</v>
      </c>
      <c r="Q154" s="699">
        <v>50</v>
      </c>
      <c r="R154" s="699">
        <v>50</v>
      </c>
      <c r="S154" s="699">
        <v>50</v>
      </c>
      <c r="T154" s="699">
        <v>50</v>
      </c>
      <c r="U154" s="699">
        <v>50</v>
      </c>
      <c r="V154" s="699">
        <v>43</v>
      </c>
      <c r="W154" s="699">
        <v>43</v>
      </c>
      <c r="X154" s="699">
        <v>31</v>
      </c>
      <c r="Y154" s="699">
        <v>20</v>
      </c>
      <c r="Z154" s="699">
        <v>20</v>
      </c>
      <c r="AA154" s="699">
        <v>20</v>
      </c>
      <c r="AB154" s="699">
        <v>20</v>
      </c>
      <c r="AC154" s="699">
        <v>20</v>
      </c>
      <c r="AD154" s="699">
        <v>17</v>
      </c>
      <c r="AE154" s="699">
        <v>10</v>
      </c>
      <c r="AF154" s="699">
        <v>10</v>
      </c>
      <c r="AG154" s="699">
        <v>10</v>
      </c>
      <c r="AH154" s="699">
        <v>0</v>
      </c>
      <c r="AI154" s="699">
        <v>0</v>
      </c>
      <c r="AJ154" s="699">
        <v>0</v>
      </c>
      <c r="AK154" s="699">
        <v>0</v>
      </c>
      <c r="AL154" s="699">
        <v>0</v>
      </c>
      <c r="AM154" s="699">
        <v>0</v>
      </c>
      <c r="AN154" s="699">
        <v>0</v>
      </c>
      <c r="AO154" s="700">
        <v>0</v>
      </c>
      <c r="AP154" s="632"/>
      <c r="AQ154" s="698">
        <v>0</v>
      </c>
      <c r="AR154" s="699">
        <v>0</v>
      </c>
      <c r="AS154" s="699">
        <v>961278</v>
      </c>
      <c r="AT154" s="699">
        <v>961278</v>
      </c>
      <c r="AU154" s="699">
        <v>903359</v>
      </c>
      <c r="AV154" s="699">
        <v>705695</v>
      </c>
      <c r="AW154" s="699">
        <v>705695</v>
      </c>
      <c r="AX154" s="699">
        <v>705695</v>
      </c>
      <c r="AY154" s="699">
        <v>705695</v>
      </c>
      <c r="AZ154" s="699">
        <v>704863</v>
      </c>
      <c r="BA154" s="699">
        <v>592749</v>
      </c>
      <c r="BB154" s="699">
        <v>592749</v>
      </c>
      <c r="BC154" s="699">
        <v>515787.00000000006</v>
      </c>
      <c r="BD154" s="699">
        <v>331601</v>
      </c>
      <c r="BE154" s="699">
        <v>331601</v>
      </c>
      <c r="BF154" s="699">
        <v>314102</v>
      </c>
      <c r="BG154" s="699">
        <v>314102</v>
      </c>
      <c r="BH154" s="699">
        <v>311855</v>
      </c>
      <c r="BI154" s="699">
        <v>269183</v>
      </c>
      <c r="BJ154" s="699">
        <v>158004</v>
      </c>
      <c r="BK154" s="699">
        <v>158004</v>
      </c>
      <c r="BL154" s="699">
        <v>158004</v>
      </c>
      <c r="BM154" s="699">
        <v>0</v>
      </c>
      <c r="BN154" s="699">
        <v>0</v>
      </c>
      <c r="BO154" s="699">
        <v>0</v>
      </c>
      <c r="BP154" s="699">
        <v>0</v>
      </c>
      <c r="BQ154" s="699">
        <v>0</v>
      </c>
      <c r="BR154" s="699">
        <v>0</v>
      </c>
      <c r="BS154" s="699">
        <v>0</v>
      </c>
      <c r="BT154" s="700">
        <v>0</v>
      </c>
    </row>
    <row r="155" spans="2:72">
      <c r="B155" s="691" t="s">
        <v>208</v>
      </c>
      <c r="C155" s="691" t="s">
        <v>734</v>
      </c>
      <c r="D155" s="691" t="s">
        <v>14</v>
      </c>
      <c r="E155" s="691" t="s">
        <v>731</v>
      </c>
      <c r="F155" s="691" t="s">
        <v>29</v>
      </c>
      <c r="G155" s="691" t="s">
        <v>733</v>
      </c>
      <c r="H155" s="691">
        <v>2013</v>
      </c>
      <c r="I155" s="643" t="s">
        <v>581</v>
      </c>
      <c r="J155" s="643" t="s">
        <v>597</v>
      </c>
      <c r="K155" s="632"/>
      <c r="L155" s="698">
        <v>0</v>
      </c>
      <c r="M155" s="699">
        <v>0</v>
      </c>
      <c r="N155" s="699">
        <v>32</v>
      </c>
      <c r="O155" s="699">
        <v>32</v>
      </c>
      <c r="P155" s="699">
        <v>32</v>
      </c>
      <c r="Q155" s="699">
        <v>29</v>
      </c>
      <c r="R155" s="699">
        <v>28</v>
      </c>
      <c r="S155" s="699">
        <v>27</v>
      </c>
      <c r="T155" s="699">
        <v>27</v>
      </c>
      <c r="U155" s="699">
        <v>27</v>
      </c>
      <c r="V155" s="699">
        <v>19</v>
      </c>
      <c r="W155" s="699">
        <v>18</v>
      </c>
      <c r="X155" s="699">
        <v>18</v>
      </c>
      <c r="Y155" s="699">
        <v>18</v>
      </c>
      <c r="Z155" s="699">
        <v>17</v>
      </c>
      <c r="AA155" s="699">
        <v>17</v>
      </c>
      <c r="AB155" s="699">
        <v>2</v>
      </c>
      <c r="AC155" s="699">
        <v>1</v>
      </c>
      <c r="AD155" s="699">
        <v>1</v>
      </c>
      <c r="AE155" s="699">
        <v>1</v>
      </c>
      <c r="AF155" s="699">
        <v>1</v>
      </c>
      <c r="AG155" s="699">
        <v>1</v>
      </c>
      <c r="AH155" s="699">
        <v>1</v>
      </c>
      <c r="AI155" s="699">
        <v>0</v>
      </c>
      <c r="AJ155" s="699">
        <v>0</v>
      </c>
      <c r="AK155" s="699">
        <v>0</v>
      </c>
      <c r="AL155" s="699">
        <v>0</v>
      </c>
      <c r="AM155" s="699">
        <v>0</v>
      </c>
      <c r="AN155" s="699">
        <v>0</v>
      </c>
      <c r="AO155" s="700">
        <v>0</v>
      </c>
      <c r="AP155" s="632"/>
      <c r="AQ155" s="698">
        <v>0</v>
      </c>
      <c r="AR155" s="699">
        <v>0</v>
      </c>
      <c r="AS155" s="699">
        <v>384041</v>
      </c>
      <c r="AT155" s="699">
        <v>381518</v>
      </c>
      <c r="AU155" s="699">
        <v>381267</v>
      </c>
      <c r="AV155" s="699">
        <v>338439</v>
      </c>
      <c r="AW155" s="699">
        <v>317422</v>
      </c>
      <c r="AX155" s="699">
        <v>296928</v>
      </c>
      <c r="AY155" s="699">
        <v>294282</v>
      </c>
      <c r="AZ155" s="699">
        <v>294282</v>
      </c>
      <c r="BA155" s="699">
        <v>142029</v>
      </c>
      <c r="BB155" s="699">
        <v>140952</v>
      </c>
      <c r="BC155" s="699">
        <v>135626</v>
      </c>
      <c r="BD155" s="699">
        <v>135626</v>
      </c>
      <c r="BE155" s="699">
        <v>133448</v>
      </c>
      <c r="BF155" s="699">
        <v>133448</v>
      </c>
      <c r="BG155" s="699">
        <v>12933</v>
      </c>
      <c r="BH155" s="699">
        <v>10102</v>
      </c>
      <c r="BI155" s="699">
        <v>10102</v>
      </c>
      <c r="BJ155" s="699">
        <v>10102</v>
      </c>
      <c r="BK155" s="699">
        <v>10102</v>
      </c>
      <c r="BL155" s="699">
        <v>10102</v>
      </c>
      <c r="BM155" s="699">
        <v>10102</v>
      </c>
      <c r="BN155" s="699">
        <v>0</v>
      </c>
      <c r="BO155" s="699">
        <v>0</v>
      </c>
      <c r="BP155" s="699">
        <v>0</v>
      </c>
      <c r="BQ155" s="699">
        <v>0</v>
      </c>
      <c r="BR155" s="699">
        <v>0</v>
      </c>
      <c r="BS155" s="699">
        <v>0</v>
      </c>
      <c r="BT155" s="700">
        <v>0</v>
      </c>
    </row>
    <row r="156" spans="2:72">
      <c r="B156" s="691" t="s">
        <v>208</v>
      </c>
      <c r="C156" s="691" t="s">
        <v>734</v>
      </c>
      <c r="D156" s="757" t="s">
        <v>3</v>
      </c>
      <c r="E156" s="691" t="s">
        <v>731</v>
      </c>
      <c r="F156" s="691" t="s">
        <v>29</v>
      </c>
      <c r="G156" s="691" t="s">
        <v>733</v>
      </c>
      <c r="H156" s="691">
        <v>2012</v>
      </c>
      <c r="I156" s="643" t="s">
        <v>581</v>
      </c>
      <c r="J156" s="634" t="s">
        <v>590</v>
      </c>
      <c r="K156" s="632"/>
      <c r="L156" s="698">
        <v>0</v>
      </c>
      <c r="M156" s="699">
        <v>54</v>
      </c>
      <c r="N156" s="699">
        <v>54</v>
      </c>
      <c r="O156" s="699">
        <v>54</v>
      </c>
      <c r="P156" s="699">
        <v>54</v>
      </c>
      <c r="Q156" s="699">
        <v>54</v>
      </c>
      <c r="R156" s="699">
        <v>54</v>
      </c>
      <c r="S156" s="699">
        <v>54</v>
      </c>
      <c r="T156" s="699">
        <v>54</v>
      </c>
      <c r="U156" s="699">
        <v>54</v>
      </c>
      <c r="V156" s="699">
        <v>54</v>
      </c>
      <c r="W156" s="699">
        <v>54</v>
      </c>
      <c r="X156" s="699">
        <v>54</v>
      </c>
      <c r="Y156" s="699">
        <v>54</v>
      </c>
      <c r="Z156" s="699">
        <v>54</v>
      </c>
      <c r="AA156" s="699">
        <v>54</v>
      </c>
      <c r="AB156" s="699">
        <v>54</v>
      </c>
      <c r="AC156" s="699">
        <v>54</v>
      </c>
      <c r="AD156" s="699">
        <v>54</v>
      </c>
      <c r="AE156" s="699">
        <v>54</v>
      </c>
      <c r="AF156" s="699">
        <v>47</v>
      </c>
      <c r="AG156" s="699">
        <v>0</v>
      </c>
      <c r="AH156" s="699">
        <v>0</v>
      </c>
      <c r="AI156" s="699">
        <v>0</v>
      </c>
      <c r="AJ156" s="699">
        <v>0</v>
      </c>
      <c r="AK156" s="699">
        <v>0</v>
      </c>
      <c r="AL156" s="699">
        <v>0</v>
      </c>
      <c r="AM156" s="699">
        <v>0</v>
      </c>
      <c r="AN156" s="699">
        <v>0</v>
      </c>
      <c r="AO156" s="700">
        <v>0</v>
      </c>
      <c r="AP156" s="632"/>
      <c r="AQ156" s="698">
        <v>0</v>
      </c>
      <c r="AR156" s="699">
        <v>110444</v>
      </c>
      <c r="AS156" s="699">
        <v>110444</v>
      </c>
      <c r="AT156" s="699">
        <v>110444</v>
      </c>
      <c r="AU156" s="699">
        <v>110444</v>
      </c>
      <c r="AV156" s="699">
        <v>110444</v>
      </c>
      <c r="AW156" s="699">
        <v>110444</v>
      </c>
      <c r="AX156" s="699">
        <v>110444</v>
      </c>
      <c r="AY156" s="699">
        <v>110444</v>
      </c>
      <c r="AZ156" s="699">
        <v>110444</v>
      </c>
      <c r="BA156" s="699">
        <v>110444</v>
      </c>
      <c r="BB156" s="699">
        <v>110444</v>
      </c>
      <c r="BC156" s="699">
        <v>110444</v>
      </c>
      <c r="BD156" s="699">
        <v>110444</v>
      </c>
      <c r="BE156" s="699">
        <v>110444</v>
      </c>
      <c r="BF156" s="699">
        <v>110444</v>
      </c>
      <c r="BG156" s="699">
        <v>110444</v>
      </c>
      <c r="BH156" s="699">
        <v>110444</v>
      </c>
      <c r="BI156" s="699">
        <v>110444</v>
      </c>
      <c r="BJ156" s="699">
        <v>103185</v>
      </c>
      <c r="BK156" s="699">
        <v>0</v>
      </c>
      <c r="BL156" s="699">
        <v>0</v>
      </c>
      <c r="BM156" s="699">
        <v>0</v>
      </c>
      <c r="BN156" s="699">
        <v>0</v>
      </c>
      <c r="BO156" s="699">
        <v>0</v>
      </c>
      <c r="BP156" s="699">
        <v>0</v>
      </c>
      <c r="BQ156" s="699">
        <v>0</v>
      </c>
      <c r="BR156" s="699">
        <v>0</v>
      </c>
      <c r="BS156" s="699">
        <v>0</v>
      </c>
      <c r="BT156" s="700">
        <v>0</v>
      </c>
    </row>
    <row r="157" spans="2:72">
      <c r="B157" s="691" t="s">
        <v>208</v>
      </c>
      <c r="C157" s="691" t="s">
        <v>734</v>
      </c>
      <c r="D157" s="757" t="s">
        <v>3</v>
      </c>
      <c r="E157" s="691" t="s">
        <v>731</v>
      </c>
      <c r="F157" s="691" t="s">
        <v>29</v>
      </c>
      <c r="G157" s="691" t="s">
        <v>733</v>
      </c>
      <c r="H157" s="691">
        <v>2013</v>
      </c>
      <c r="I157" s="643" t="s">
        <v>581</v>
      </c>
      <c r="J157" s="643" t="s">
        <v>597</v>
      </c>
      <c r="K157" s="632"/>
      <c r="L157" s="698">
        <v>0</v>
      </c>
      <c r="M157" s="699">
        <v>0</v>
      </c>
      <c r="N157" s="699">
        <v>1448</v>
      </c>
      <c r="O157" s="699">
        <v>1448</v>
      </c>
      <c r="P157" s="699">
        <v>1448</v>
      </c>
      <c r="Q157" s="699">
        <v>1448</v>
      </c>
      <c r="R157" s="699">
        <v>1448</v>
      </c>
      <c r="S157" s="699">
        <v>1448</v>
      </c>
      <c r="T157" s="699">
        <v>1448</v>
      </c>
      <c r="U157" s="699">
        <v>1448</v>
      </c>
      <c r="V157" s="699">
        <v>1448</v>
      </c>
      <c r="W157" s="699">
        <v>1448</v>
      </c>
      <c r="X157" s="699">
        <v>1448</v>
      </c>
      <c r="Y157" s="699">
        <v>1448</v>
      </c>
      <c r="Z157" s="699">
        <v>1448</v>
      </c>
      <c r="AA157" s="699">
        <v>1448</v>
      </c>
      <c r="AB157" s="699">
        <v>1448</v>
      </c>
      <c r="AC157" s="699">
        <v>1448</v>
      </c>
      <c r="AD157" s="699">
        <v>1448</v>
      </c>
      <c r="AE157" s="699">
        <v>1448</v>
      </c>
      <c r="AF157" s="699">
        <v>1211</v>
      </c>
      <c r="AG157" s="699">
        <v>0</v>
      </c>
      <c r="AH157" s="699">
        <v>0</v>
      </c>
      <c r="AI157" s="699">
        <v>0</v>
      </c>
      <c r="AJ157" s="699">
        <v>0</v>
      </c>
      <c r="AK157" s="699">
        <v>0</v>
      </c>
      <c r="AL157" s="699">
        <v>0</v>
      </c>
      <c r="AM157" s="699">
        <v>0</v>
      </c>
      <c r="AN157" s="699">
        <v>0</v>
      </c>
      <c r="AO157" s="700">
        <v>0</v>
      </c>
      <c r="AP157" s="632"/>
      <c r="AQ157" s="698">
        <v>0</v>
      </c>
      <c r="AR157" s="699">
        <v>0</v>
      </c>
      <c r="AS157" s="699">
        <v>2563561</v>
      </c>
      <c r="AT157" s="699">
        <v>2563561</v>
      </c>
      <c r="AU157" s="699">
        <v>2563561</v>
      </c>
      <c r="AV157" s="699">
        <v>2563561</v>
      </c>
      <c r="AW157" s="699">
        <v>2563561</v>
      </c>
      <c r="AX157" s="699">
        <v>2563561</v>
      </c>
      <c r="AY157" s="699">
        <v>2563561</v>
      </c>
      <c r="AZ157" s="699">
        <v>2563561</v>
      </c>
      <c r="BA157" s="699">
        <v>2563561</v>
      </c>
      <c r="BB157" s="699">
        <v>2563561</v>
      </c>
      <c r="BC157" s="699">
        <v>2563561</v>
      </c>
      <c r="BD157" s="699">
        <v>2563561</v>
      </c>
      <c r="BE157" s="699">
        <v>2563561</v>
      </c>
      <c r="BF157" s="699">
        <v>2563561</v>
      </c>
      <c r="BG157" s="699">
        <v>2563561</v>
      </c>
      <c r="BH157" s="699">
        <v>2563561</v>
      </c>
      <c r="BI157" s="699">
        <v>2563561</v>
      </c>
      <c r="BJ157" s="699">
        <v>2563561</v>
      </c>
      <c r="BK157" s="699">
        <v>2351604</v>
      </c>
      <c r="BL157" s="699">
        <v>0</v>
      </c>
      <c r="BM157" s="699">
        <v>0</v>
      </c>
      <c r="BN157" s="699">
        <v>0</v>
      </c>
      <c r="BO157" s="699">
        <v>0</v>
      </c>
      <c r="BP157" s="699">
        <v>0</v>
      </c>
      <c r="BQ157" s="699">
        <v>0</v>
      </c>
      <c r="BR157" s="699">
        <v>0</v>
      </c>
      <c r="BS157" s="699">
        <v>0</v>
      </c>
      <c r="BT157" s="700">
        <v>0</v>
      </c>
    </row>
    <row r="158" spans="2:72">
      <c r="B158" s="691" t="s">
        <v>208</v>
      </c>
      <c r="C158" s="691" t="s">
        <v>734</v>
      </c>
      <c r="D158" s="757" t="s">
        <v>7</v>
      </c>
      <c r="E158" s="691" t="s">
        <v>731</v>
      </c>
      <c r="F158" s="691" t="s">
        <v>29</v>
      </c>
      <c r="G158" s="691" t="s">
        <v>733</v>
      </c>
      <c r="H158" s="691">
        <v>2013</v>
      </c>
      <c r="I158" s="643" t="s">
        <v>581</v>
      </c>
      <c r="J158" s="643" t="s">
        <v>597</v>
      </c>
      <c r="K158" s="632"/>
      <c r="L158" s="698">
        <v>0</v>
      </c>
      <c r="M158" s="699">
        <v>0</v>
      </c>
      <c r="N158" s="699">
        <v>2</v>
      </c>
      <c r="O158" s="699">
        <v>2</v>
      </c>
      <c r="P158" s="699">
        <v>2</v>
      </c>
      <c r="Q158" s="699">
        <v>2</v>
      </c>
      <c r="R158" s="699">
        <v>2</v>
      </c>
      <c r="S158" s="699">
        <v>2</v>
      </c>
      <c r="T158" s="699">
        <v>2</v>
      </c>
      <c r="U158" s="699">
        <v>2</v>
      </c>
      <c r="V158" s="699">
        <v>2</v>
      </c>
      <c r="W158" s="699">
        <v>2</v>
      </c>
      <c r="X158" s="699">
        <v>2</v>
      </c>
      <c r="Y158" s="699">
        <v>2</v>
      </c>
      <c r="Z158" s="699">
        <v>2</v>
      </c>
      <c r="AA158" s="699">
        <v>2</v>
      </c>
      <c r="AB158" s="699">
        <v>2</v>
      </c>
      <c r="AC158" s="699">
        <v>2</v>
      </c>
      <c r="AD158" s="699">
        <v>2</v>
      </c>
      <c r="AE158" s="699">
        <v>2</v>
      </c>
      <c r="AF158" s="699">
        <v>1</v>
      </c>
      <c r="AG158" s="699">
        <v>1</v>
      </c>
      <c r="AH158" s="699">
        <v>0</v>
      </c>
      <c r="AI158" s="699">
        <v>0</v>
      </c>
      <c r="AJ158" s="699">
        <v>0</v>
      </c>
      <c r="AK158" s="699">
        <v>0</v>
      </c>
      <c r="AL158" s="699">
        <v>0</v>
      </c>
      <c r="AM158" s="699">
        <v>0</v>
      </c>
      <c r="AN158" s="699">
        <v>0</v>
      </c>
      <c r="AO158" s="700">
        <v>0</v>
      </c>
      <c r="AP158" s="632"/>
      <c r="AQ158" s="698">
        <v>0</v>
      </c>
      <c r="AR158" s="699">
        <v>0</v>
      </c>
      <c r="AS158" s="699">
        <v>16548</v>
      </c>
      <c r="AT158" s="699">
        <v>16548</v>
      </c>
      <c r="AU158" s="699">
        <v>16548</v>
      </c>
      <c r="AV158" s="699">
        <v>16548</v>
      </c>
      <c r="AW158" s="699">
        <v>16548</v>
      </c>
      <c r="AX158" s="699">
        <v>16548</v>
      </c>
      <c r="AY158" s="699">
        <v>16548</v>
      </c>
      <c r="AZ158" s="699">
        <v>16548</v>
      </c>
      <c r="BA158" s="699">
        <v>16548</v>
      </c>
      <c r="BB158" s="699">
        <v>16548</v>
      </c>
      <c r="BC158" s="699">
        <v>16548</v>
      </c>
      <c r="BD158" s="699">
        <v>16548</v>
      </c>
      <c r="BE158" s="699">
        <v>16548</v>
      </c>
      <c r="BF158" s="699">
        <v>16548</v>
      </c>
      <c r="BG158" s="699">
        <v>16548</v>
      </c>
      <c r="BH158" s="699">
        <v>16548</v>
      </c>
      <c r="BI158" s="699">
        <v>16548</v>
      </c>
      <c r="BJ158" s="699">
        <v>16548</v>
      </c>
      <c r="BK158" s="699">
        <v>14713</v>
      </c>
      <c r="BL158" s="699">
        <v>14713</v>
      </c>
      <c r="BM158" s="699">
        <v>0</v>
      </c>
      <c r="BN158" s="699">
        <v>0</v>
      </c>
      <c r="BO158" s="699">
        <v>0</v>
      </c>
      <c r="BP158" s="699">
        <v>0</v>
      </c>
      <c r="BQ158" s="699">
        <v>0</v>
      </c>
      <c r="BR158" s="699">
        <v>0</v>
      </c>
      <c r="BS158" s="699">
        <v>0</v>
      </c>
      <c r="BT158" s="700">
        <v>0</v>
      </c>
    </row>
    <row r="159" spans="2:72">
      <c r="B159" s="691" t="s">
        <v>208</v>
      </c>
      <c r="C159" s="691" t="s">
        <v>734</v>
      </c>
      <c r="D159" s="691" t="s">
        <v>750</v>
      </c>
      <c r="E159" s="691" t="s">
        <v>731</v>
      </c>
      <c r="F159" s="691" t="s">
        <v>29</v>
      </c>
      <c r="G159" s="691" t="s">
        <v>736</v>
      </c>
      <c r="H159" s="691">
        <v>2006</v>
      </c>
      <c r="I159" s="643" t="s">
        <v>581</v>
      </c>
      <c r="J159" s="643" t="s">
        <v>590</v>
      </c>
      <c r="K159" s="632"/>
      <c r="L159" s="698">
        <v>0</v>
      </c>
      <c r="M159" s="699">
        <v>0</v>
      </c>
      <c r="N159" s="699">
        <v>216</v>
      </c>
      <c r="O159" s="699">
        <v>0</v>
      </c>
      <c r="P159" s="699">
        <v>0</v>
      </c>
      <c r="Q159" s="699">
        <v>0</v>
      </c>
      <c r="R159" s="699">
        <v>0</v>
      </c>
      <c r="S159" s="699">
        <v>0</v>
      </c>
      <c r="T159" s="699">
        <v>0</v>
      </c>
      <c r="U159" s="699">
        <v>0</v>
      </c>
      <c r="V159" s="699">
        <v>0</v>
      </c>
      <c r="W159" s="699">
        <v>0</v>
      </c>
      <c r="X159" s="699">
        <v>0</v>
      </c>
      <c r="Y159" s="699">
        <v>0</v>
      </c>
      <c r="Z159" s="699">
        <v>0</v>
      </c>
      <c r="AA159" s="699">
        <v>0</v>
      </c>
      <c r="AB159" s="699">
        <v>0</v>
      </c>
      <c r="AC159" s="699">
        <v>0</v>
      </c>
      <c r="AD159" s="699">
        <v>0</v>
      </c>
      <c r="AE159" s="699">
        <v>0</v>
      </c>
      <c r="AF159" s="699">
        <v>0</v>
      </c>
      <c r="AG159" s="699">
        <v>0</v>
      </c>
      <c r="AH159" s="699">
        <v>0</v>
      </c>
      <c r="AI159" s="699">
        <v>0</v>
      </c>
      <c r="AJ159" s="699">
        <v>0</v>
      </c>
      <c r="AK159" s="699">
        <v>0</v>
      </c>
      <c r="AL159" s="699">
        <v>0</v>
      </c>
      <c r="AM159" s="699">
        <v>0</v>
      </c>
      <c r="AN159" s="699">
        <v>0</v>
      </c>
      <c r="AO159" s="700">
        <v>0</v>
      </c>
      <c r="AP159" s="632"/>
      <c r="AQ159" s="698">
        <v>0</v>
      </c>
      <c r="AR159" s="699">
        <v>0</v>
      </c>
      <c r="AS159" s="699">
        <v>1044</v>
      </c>
      <c r="AT159" s="699">
        <v>0</v>
      </c>
      <c r="AU159" s="699">
        <v>0</v>
      </c>
      <c r="AV159" s="699">
        <v>0</v>
      </c>
      <c r="AW159" s="699">
        <v>0</v>
      </c>
      <c r="AX159" s="699">
        <v>0</v>
      </c>
      <c r="AY159" s="699">
        <v>0</v>
      </c>
      <c r="AZ159" s="699">
        <v>0</v>
      </c>
      <c r="BA159" s="699">
        <v>0</v>
      </c>
      <c r="BB159" s="699">
        <v>0</v>
      </c>
      <c r="BC159" s="699">
        <v>0</v>
      </c>
      <c r="BD159" s="699">
        <v>0</v>
      </c>
      <c r="BE159" s="699">
        <v>0</v>
      </c>
      <c r="BF159" s="699">
        <v>0</v>
      </c>
      <c r="BG159" s="699">
        <v>0</v>
      </c>
      <c r="BH159" s="699">
        <v>0</v>
      </c>
      <c r="BI159" s="699">
        <v>0</v>
      </c>
      <c r="BJ159" s="699">
        <v>0</v>
      </c>
      <c r="BK159" s="699">
        <v>0</v>
      </c>
      <c r="BL159" s="699">
        <v>0</v>
      </c>
      <c r="BM159" s="699">
        <v>0</v>
      </c>
      <c r="BN159" s="699">
        <v>0</v>
      </c>
      <c r="BO159" s="699">
        <v>0</v>
      </c>
      <c r="BP159" s="699">
        <v>0</v>
      </c>
      <c r="BQ159" s="699">
        <v>0</v>
      </c>
      <c r="BR159" s="699">
        <v>0</v>
      </c>
      <c r="BS159" s="699">
        <v>0</v>
      </c>
      <c r="BT159" s="700">
        <v>0</v>
      </c>
    </row>
    <row r="160" spans="2:72">
      <c r="B160" s="691" t="s">
        <v>208</v>
      </c>
      <c r="C160" s="691" t="s">
        <v>734</v>
      </c>
      <c r="D160" s="691" t="s">
        <v>750</v>
      </c>
      <c r="E160" s="691" t="s">
        <v>731</v>
      </c>
      <c r="F160" s="691" t="s">
        <v>29</v>
      </c>
      <c r="G160" s="691" t="s">
        <v>736</v>
      </c>
      <c r="H160" s="691">
        <v>2007</v>
      </c>
      <c r="I160" s="643" t="s">
        <v>581</v>
      </c>
      <c r="J160" s="643" t="s">
        <v>590</v>
      </c>
      <c r="K160" s="632"/>
      <c r="L160" s="698">
        <v>0</v>
      </c>
      <c r="M160" s="699">
        <v>0</v>
      </c>
      <c r="N160" s="699">
        <v>407</v>
      </c>
      <c r="O160" s="699">
        <v>0</v>
      </c>
      <c r="P160" s="699">
        <v>0</v>
      </c>
      <c r="Q160" s="699">
        <v>0</v>
      </c>
      <c r="R160" s="699">
        <v>0</v>
      </c>
      <c r="S160" s="699">
        <v>0</v>
      </c>
      <c r="T160" s="699">
        <v>0</v>
      </c>
      <c r="U160" s="699">
        <v>0</v>
      </c>
      <c r="V160" s="699">
        <v>0</v>
      </c>
      <c r="W160" s="699">
        <v>0</v>
      </c>
      <c r="X160" s="699">
        <v>0</v>
      </c>
      <c r="Y160" s="699">
        <v>0</v>
      </c>
      <c r="Z160" s="699">
        <v>0</v>
      </c>
      <c r="AA160" s="699">
        <v>0</v>
      </c>
      <c r="AB160" s="699">
        <v>0</v>
      </c>
      <c r="AC160" s="699">
        <v>0</v>
      </c>
      <c r="AD160" s="699">
        <v>0</v>
      </c>
      <c r="AE160" s="699">
        <v>0</v>
      </c>
      <c r="AF160" s="699">
        <v>0</v>
      </c>
      <c r="AG160" s="699">
        <v>0</v>
      </c>
      <c r="AH160" s="699">
        <v>0</v>
      </c>
      <c r="AI160" s="699">
        <v>0</v>
      </c>
      <c r="AJ160" s="699">
        <v>0</v>
      </c>
      <c r="AK160" s="699">
        <v>0</v>
      </c>
      <c r="AL160" s="699">
        <v>0</v>
      </c>
      <c r="AM160" s="699">
        <v>0</v>
      </c>
      <c r="AN160" s="699">
        <v>0</v>
      </c>
      <c r="AO160" s="700">
        <v>0</v>
      </c>
      <c r="AP160" s="632"/>
      <c r="AQ160" s="698">
        <v>0</v>
      </c>
      <c r="AR160" s="699">
        <v>0</v>
      </c>
      <c r="AS160" s="699">
        <v>1970</v>
      </c>
      <c r="AT160" s="699">
        <v>0</v>
      </c>
      <c r="AU160" s="699">
        <v>0</v>
      </c>
      <c r="AV160" s="699">
        <v>0</v>
      </c>
      <c r="AW160" s="699">
        <v>0</v>
      </c>
      <c r="AX160" s="699">
        <v>0</v>
      </c>
      <c r="AY160" s="699">
        <v>0</v>
      </c>
      <c r="AZ160" s="699">
        <v>0</v>
      </c>
      <c r="BA160" s="699">
        <v>0</v>
      </c>
      <c r="BB160" s="699">
        <v>0</v>
      </c>
      <c r="BC160" s="699">
        <v>0</v>
      </c>
      <c r="BD160" s="699">
        <v>0</v>
      </c>
      <c r="BE160" s="699">
        <v>0</v>
      </c>
      <c r="BF160" s="699">
        <v>0</v>
      </c>
      <c r="BG160" s="699">
        <v>0</v>
      </c>
      <c r="BH160" s="699">
        <v>0</v>
      </c>
      <c r="BI160" s="699">
        <v>0</v>
      </c>
      <c r="BJ160" s="699">
        <v>0</v>
      </c>
      <c r="BK160" s="699">
        <v>0</v>
      </c>
      <c r="BL160" s="699">
        <v>0</v>
      </c>
      <c r="BM160" s="699">
        <v>0</v>
      </c>
      <c r="BN160" s="699">
        <v>0</v>
      </c>
      <c r="BO160" s="699">
        <v>0</v>
      </c>
      <c r="BP160" s="699">
        <v>0</v>
      </c>
      <c r="BQ160" s="699">
        <v>0</v>
      </c>
      <c r="BR160" s="699">
        <v>0</v>
      </c>
      <c r="BS160" s="699">
        <v>0</v>
      </c>
      <c r="BT160" s="700">
        <v>0</v>
      </c>
    </row>
    <row r="161" spans="2:72">
      <c r="B161" s="691" t="s">
        <v>208</v>
      </c>
      <c r="C161" s="691" t="s">
        <v>734</v>
      </c>
      <c r="D161" s="691" t="s">
        <v>750</v>
      </c>
      <c r="E161" s="691" t="s">
        <v>731</v>
      </c>
      <c r="F161" s="691" t="s">
        <v>29</v>
      </c>
      <c r="G161" s="691" t="s">
        <v>736</v>
      </c>
      <c r="H161" s="691">
        <v>2008</v>
      </c>
      <c r="I161" s="643" t="s">
        <v>581</v>
      </c>
      <c r="J161" s="643" t="s">
        <v>590</v>
      </c>
      <c r="K161" s="632"/>
      <c r="L161" s="698">
        <v>0</v>
      </c>
      <c r="M161" s="699">
        <v>0</v>
      </c>
      <c r="N161" s="699">
        <v>1008.9999999999999</v>
      </c>
      <c r="O161" s="699">
        <v>0</v>
      </c>
      <c r="P161" s="699">
        <v>0</v>
      </c>
      <c r="Q161" s="699">
        <v>0</v>
      </c>
      <c r="R161" s="699">
        <v>0</v>
      </c>
      <c r="S161" s="699">
        <v>0</v>
      </c>
      <c r="T161" s="699">
        <v>0</v>
      </c>
      <c r="U161" s="699">
        <v>0</v>
      </c>
      <c r="V161" s="699">
        <v>0</v>
      </c>
      <c r="W161" s="699">
        <v>0</v>
      </c>
      <c r="X161" s="699">
        <v>0</v>
      </c>
      <c r="Y161" s="699">
        <v>0</v>
      </c>
      <c r="Z161" s="699">
        <v>0</v>
      </c>
      <c r="AA161" s="699">
        <v>0</v>
      </c>
      <c r="AB161" s="699">
        <v>0</v>
      </c>
      <c r="AC161" s="699">
        <v>0</v>
      </c>
      <c r="AD161" s="699">
        <v>0</v>
      </c>
      <c r="AE161" s="699">
        <v>0</v>
      </c>
      <c r="AF161" s="699">
        <v>0</v>
      </c>
      <c r="AG161" s="699">
        <v>0</v>
      </c>
      <c r="AH161" s="699">
        <v>0</v>
      </c>
      <c r="AI161" s="699">
        <v>0</v>
      </c>
      <c r="AJ161" s="699">
        <v>0</v>
      </c>
      <c r="AK161" s="699">
        <v>0</v>
      </c>
      <c r="AL161" s="699">
        <v>0</v>
      </c>
      <c r="AM161" s="699">
        <v>0</v>
      </c>
      <c r="AN161" s="699">
        <v>0</v>
      </c>
      <c r="AO161" s="700">
        <v>0</v>
      </c>
      <c r="AP161" s="632"/>
      <c r="AQ161" s="698">
        <v>0</v>
      </c>
      <c r="AR161" s="699">
        <v>0</v>
      </c>
      <c r="AS161" s="699">
        <v>4873</v>
      </c>
      <c r="AT161" s="699">
        <v>0</v>
      </c>
      <c r="AU161" s="699">
        <v>0</v>
      </c>
      <c r="AV161" s="699">
        <v>0</v>
      </c>
      <c r="AW161" s="699">
        <v>0</v>
      </c>
      <c r="AX161" s="699">
        <v>0</v>
      </c>
      <c r="AY161" s="699">
        <v>0</v>
      </c>
      <c r="AZ161" s="699">
        <v>0</v>
      </c>
      <c r="BA161" s="699">
        <v>0</v>
      </c>
      <c r="BB161" s="699">
        <v>0</v>
      </c>
      <c r="BC161" s="699">
        <v>0</v>
      </c>
      <c r="BD161" s="699">
        <v>0</v>
      </c>
      <c r="BE161" s="699">
        <v>0</v>
      </c>
      <c r="BF161" s="699">
        <v>0</v>
      </c>
      <c r="BG161" s="699">
        <v>0</v>
      </c>
      <c r="BH161" s="699">
        <v>0</v>
      </c>
      <c r="BI161" s="699">
        <v>0</v>
      </c>
      <c r="BJ161" s="699">
        <v>0</v>
      </c>
      <c r="BK161" s="699">
        <v>0</v>
      </c>
      <c r="BL161" s="699">
        <v>0</v>
      </c>
      <c r="BM161" s="699">
        <v>0</v>
      </c>
      <c r="BN161" s="699">
        <v>0</v>
      </c>
      <c r="BO161" s="699">
        <v>0</v>
      </c>
      <c r="BP161" s="699">
        <v>0</v>
      </c>
      <c r="BQ161" s="699">
        <v>0</v>
      </c>
      <c r="BR161" s="699">
        <v>0</v>
      </c>
      <c r="BS161" s="699">
        <v>0</v>
      </c>
      <c r="BT161" s="700">
        <v>0</v>
      </c>
    </row>
    <row r="162" spans="2:72">
      <c r="B162" s="691" t="s">
        <v>208</v>
      </c>
      <c r="C162" s="691" t="s">
        <v>734</v>
      </c>
      <c r="D162" s="691" t="s">
        <v>750</v>
      </c>
      <c r="E162" s="691" t="s">
        <v>731</v>
      </c>
      <c r="F162" s="691" t="s">
        <v>29</v>
      </c>
      <c r="G162" s="691" t="s">
        <v>736</v>
      </c>
      <c r="H162" s="691">
        <v>2009</v>
      </c>
      <c r="I162" s="643" t="s">
        <v>581</v>
      </c>
      <c r="J162" s="643" t="s">
        <v>590</v>
      </c>
      <c r="K162" s="632"/>
      <c r="L162" s="698">
        <v>0</v>
      </c>
      <c r="M162" s="699">
        <v>0</v>
      </c>
      <c r="N162" s="699">
        <v>1410</v>
      </c>
      <c r="O162" s="699">
        <v>0</v>
      </c>
      <c r="P162" s="699">
        <v>0</v>
      </c>
      <c r="Q162" s="699">
        <v>0</v>
      </c>
      <c r="R162" s="699">
        <v>0</v>
      </c>
      <c r="S162" s="699">
        <v>0</v>
      </c>
      <c r="T162" s="699">
        <v>0</v>
      </c>
      <c r="U162" s="699">
        <v>0</v>
      </c>
      <c r="V162" s="699">
        <v>0</v>
      </c>
      <c r="W162" s="699">
        <v>0</v>
      </c>
      <c r="X162" s="699">
        <v>0</v>
      </c>
      <c r="Y162" s="699">
        <v>0</v>
      </c>
      <c r="Z162" s="699">
        <v>0</v>
      </c>
      <c r="AA162" s="699">
        <v>0</v>
      </c>
      <c r="AB162" s="699">
        <v>0</v>
      </c>
      <c r="AC162" s="699">
        <v>0</v>
      </c>
      <c r="AD162" s="699">
        <v>0</v>
      </c>
      <c r="AE162" s="699">
        <v>0</v>
      </c>
      <c r="AF162" s="699">
        <v>0</v>
      </c>
      <c r="AG162" s="699">
        <v>0</v>
      </c>
      <c r="AH162" s="699">
        <v>0</v>
      </c>
      <c r="AI162" s="699">
        <v>0</v>
      </c>
      <c r="AJ162" s="699">
        <v>0</v>
      </c>
      <c r="AK162" s="699">
        <v>0</v>
      </c>
      <c r="AL162" s="699">
        <v>0</v>
      </c>
      <c r="AM162" s="699">
        <v>0</v>
      </c>
      <c r="AN162" s="699">
        <v>0</v>
      </c>
      <c r="AO162" s="700">
        <v>0</v>
      </c>
      <c r="AP162" s="632"/>
      <c r="AQ162" s="698">
        <v>0</v>
      </c>
      <c r="AR162" s="699">
        <v>0</v>
      </c>
      <c r="AS162" s="699">
        <v>6819</v>
      </c>
      <c r="AT162" s="699">
        <v>0</v>
      </c>
      <c r="AU162" s="699">
        <v>0</v>
      </c>
      <c r="AV162" s="699">
        <v>0</v>
      </c>
      <c r="AW162" s="699">
        <v>0</v>
      </c>
      <c r="AX162" s="699">
        <v>0</v>
      </c>
      <c r="AY162" s="699">
        <v>0</v>
      </c>
      <c r="AZ162" s="699">
        <v>0</v>
      </c>
      <c r="BA162" s="699">
        <v>0</v>
      </c>
      <c r="BB162" s="699">
        <v>0</v>
      </c>
      <c r="BC162" s="699">
        <v>0</v>
      </c>
      <c r="BD162" s="699">
        <v>0</v>
      </c>
      <c r="BE162" s="699">
        <v>0</v>
      </c>
      <c r="BF162" s="699">
        <v>0</v>
      </c>
      <c r="BG162" s="699">
        <v>0</v>
      </c>
      <c r="BH162" s="699">
        <v>0</v>
      </c>
      <c r="BI162" s="699">
        <v>0</v>
      </c>
      <c r="BJ162" s="699">
        <v>0</v>
      </c>
      <c r="BK162" s="699">
        <v>0</v>
      </c>
      <c r="BL162" s="699">
        <v>0</v>
      </c>
      <c r="BM162" s="699">
        <v>0</v>
      </c>
      <c r="BN162" s="699">
        <v>0</v>
      </c>
      <c r="BO162" s="699">
        <v>0</v>
      </c>
      <c r="BP162" s="699">
        <v>0</v>
      </c>
      <c r="BQ162" s="699">
        <v>0</v>
      </c>
      <c r="BR162" s="699">
        <v>0</v>
      </c>
      <c r="BS162" s="699">
        <v>0</v>
      </c>
      <c r="BT162" s="700">
        <v>0</v>
      </c>
    </row>
    <row r="163" spans="2:72">
      <c r="B163" s="691" t="s">
        <v>208</v>
      </c>
      <c r="C163" s="691" t="s">
        <v>734</v>
      </c>
      <c r="D163" s="691" t="s">
        <v>750</v>
      </c>
      <c r="E163" s="691" t="s">
        <v>731</v>
      </c>
      <c r="F163" s="691" t="s">
        <v>29</v>
      </c>
      <c r="G163" s="691" t="s">
        <v>736</v>
      </c>
      <c r="H163" s="691">
        <v>2010</v>
      </c>
      <c r="I163" s="643" t="s">
        <v>581</v>
      </c>
      <c r="J163" s="643" t="s">
        <v>590</v>
      </c>
      <c r="K163" s="632"/>
      <c r="L163" s="698">
        <v>0</v>
      </c>
      <c r="M163" s="699">
        <v>0</v>
      </c>
      <c r="N163" s="699">
        <v>1249</v>
      </c>
      <c r="O163" s="699">
        <v>0</v>
      </c>
      <c r="P163" s="699">
        <v>0</v>
      </c>
      <c r="Q163" s="699">
        <v>0</v>
      </c>
      <c r="R163" s="699">
        <v>0</v>
      </c>
      <c r="S163" s="699">
        <v>0</v>
      </c>
      <c r="T163" s="699">
        <v>0</v>
      </c>
      <c r="U163" s="699">
        <v>0</v>
      </c>
      <c r="V163" s="699">
        <v>0</v>
      </c>
      <c r="W163" s="699">
        <v>0</v>
      </c>
      <c r="X163" s="699">
        <v>0</v>
      </c>
      <c r="Y163" s="699">
        <v>0</v>
      </c>
      <c r="Z163" s="699">
        <v>0</v>
      </c>
      <c r="AA163" s="699">
        <v>0</v>
      </c>
      <c r="AB163" s="699">
        <v>0</v>
      </c>
      <c r="AC163" s="699">
        <v>0</v>
      </c>
      <c r="AD163" s="699">
        <v>0</v>
      </c>
      <c r="AE163" s="699">
        <v>0</v>
      </c>
      <c r="AF163" s="699">
        <v>0</v>
      </c>
      <c r="AG163" s="699">
        <v>0</v>
      </c>
      <c r="AH163" s="699">
        <v>0</v>
      </c>
      <c r="AI163" s="699">
        <v>0</v>
      </c>
      <c r="AJ163" s="699">
        <v>0</v>
      </c>
      <c r="AK163" s="699">
        <v>0</v>
      </c>
      <c r="AL163" s="699">
        <v>0</v>
      </c>
      <c r="AM163" s="699">
        <v>0</v>
      </c>
      <c r="AN163" s="699">
        <v>0</v>
      </c>
      <c r="AO163" s="700">
        <v>0</v>
      </c>
      <c r="AP163" s="632"/>
      <c r="AQ163" s="698">
        <v>0</v>
      </c>
      <c r="AR163" s="699">
        <v>0</v>
      </c>
      <c r="AS163" s="699">
        <v>6042</v>
      </c>
      <c r="AT163" s="699">
        <v>0</v>
      </c>
      <c r="AU163" s="699">
        <v>0</v>
      </c>
      <c r="AV163" s="699">
        <v>0</v>
      </c>
      <c r="AW163" s="699">
        <v>0</v>
      </c>
      <c r="AX163" s="699">
        <v>0</v>
      </c>
      <c r="AY163" s="699">
        <v>0</v>
      </c>
      <c r="AZ163" s="699">
        <v>0</v>
      </c>
      <c r="BA163" s="699">
        <v>0</v>
      </c>
      <c r="BB163" s="699">
        <v>0</v>
      </c>
      <c r="BC163" s="699">
        <v>0</v>
      </c>
      <c r="BD163" s="699">
        <v>0</v>
      </c>
      <c r="BE163" s="699">
        <v>0</v>
      </c>
      <c r="BF163" s="699">
        <v>0</v>
      </c>
      <c r="BG163" s="699">
        <v>0</v>
      </c>
      <c r="BH163" s="699">
        <v>0</v>
      </c>
      <c r="BI163" s="699">
        <v>0</v>
      </c>
      <c r="BJ163" s="699">
        <v>0</v>
      </c>
      <c r="BK163" s="699">
        <v>0</v>
      </c>
      <c r="BL163" s="699">
        <v>0</v>
      </c>
      <c r="BM163" s="699">
        <v>0</v>
      </c>
      <c r="BN163" s="699">
        <v>0</v>
      </c>
      <c r="BO163" s="699">
        <v>0</v>
      </c>
      <c r="BP163" s="699">
        <v>0</v>
      </c>
      <c r="BQ163" s="699">
        <v>0</v>
      </c>
      <c r="BR163" s="699">
        <v>0</v>
      </c>
      <c r="BS163" s="699">
        <v>0</v>
      </c>
      <c r="BT163" s="700">
        <v>0</v>
      </c>
    </row>
    <row r="164" spans="2:72">
      <c r="B164" s="691" t="s">
        <v>208</v>
      </c>
      <c r="C164" s="691" t="s">
        <v>734</v>
      </c>
      <c r="D164" s="691" t="s">
        <v>750</v>
      </c>
      <c r="E164" s="691" t="s">
        <v>731</v>
      </c>
      <c r="F164" s="691" t="s">
        <v>29</v>
      </c>
      <c r="G164" s="691" t="s">
        <v>736</v>
      </c>
      <c r="H164" s="691">
        <v>2011</v>
      </c>
      <c r="I164" s="643" t="s">
        <v>581</v>
      </c>
      <c r="J164" s="643" t="s">
        <v>590</v>
      </c>
      <c r="K164" s="632"/>
      <c r="L164" s="698">
        <v>0</v>
      </c>
      <c r="M164" s="699">
        <v>0</v>
      </c>
      <c r="N164" s="699">
        <v>2922</v>
      </c>
      <c r="O164" s="699">
        <v>0</v>
      </c>
      <c r="P164" s="699">
        <v>0</v>
      </c>
      <c r="Q164" s="699">
        <v>0</v>
      </c>
      <c r="R164" s="699">
        <v>0</v>
      </c>
      <c r="S164" s="699">
        <v>0</v>
      </c>
      <c r="T164" s="699">
        <v>0</v>
      </c>
      <c r="U164" s="699">
        <v>0</v>
      </c>
      <c r="V164" s="699">
        <v>0</v>
      </c>
      <c r="W164" s="699">
        <v>0</v>
      </c>
      <c r="X164" s="699">
        <v>0</v>
      </c>
      <c r="Y164" s="699">
        <v>0</v>
      </c>
      <c r="Z164" s="699">
        <v>0</v>
      </c>
      <c r="AA164" s="699">
        <v>0</v>
      </c>
      <c r="AB164" s="699">
        <v>0</v>
      </c>
      <c r="AC164" s="699">
        <v>0</v>
      </c>
      <c r="AD164" s="699">
        <v>0</v>
      </c>
      <c r="AE164" s="699">
        <v>0</v>
      </c>
      <c r="AF164" s="699">
        <v>0</v>
      </c>
      <c r="AG164" s="699">
        <v>0</v>
      </c>
      <c r="AH164" s="699">
        <v>0</v>
      </c>
      <c r="AI164" s="699">
        <v>0</v>
      </c>
      <c r="AJ164" s="699">
        <v>0</v>
      </c>
      <c r="AK164" s="699">
        <v>0</v>
      </c>
      <c r="AL164" s="699">
        <v>0</v>
      </c>
      <c r="AM164" s="699">
        <v>0</v>
      </c>
      <c r="AN164" s="699">
        <v>0</v>
      </c>
      <c r="AO164" s="700">
        <v>0</v>
      </c>
      <c r="AP164" s="632"/>
      <c r="AQ164" s="698">
        <v>0</v>
      </c>
      <c r="AR164" s="699">
        <v>0</v>
      </c>
      <c r="AS164" s="699">
        <v>14138</v>
      </c>
      <c r="AT164" s="699">
        <v>0</v>
      </c>
      <c r="AU164" s="699">
        <v>0</v>
      </c>
      <c r="AV164" s="699">
        <v>0</v>
      </c>
      <c r="AW164" s="699">
        <v>0</v>
      </c>
      <c r="AX164" s="699">
        <v>0</v>
      </c>
      <c r="AY164" s="699">
        <v>0</v>
      </c>
      <c r="AZ164" s="699">
        <v>0</v>
      </c>
      <c r="BA164" s="699">
        <v>0</v>
      </c>
      <c r="BB164" s="699">
        <v>0</v>
      </c>
      <c r="BC164" s="699">
        <v>0</v>
      </c>
      <c r="BD164" s="699">
        <v>0</v>
      </c>
      <c r="BE164" s="699">
        <v>0</v>
      </c>
      <c r="BF164" s="699">
        <v>0</v>
      </c>
      <c r="BG164" s="699">
        <v>0</v>
      </c>
      <c r="BH164" s="699">
        <v>0</v>
      </c>
      <c r="BI164" s="699">
        <v>0</v>
      </c>
      <c r="BJ164" s="699">
        <v>0</v>
      </c>
      <c r="BK164" s="699">
        <v>0</v>
      </c>
      <c r="BL164" s="699">
        <v>0</v>
      </c>
      <c r="BM164" s="699">
        <v>0</v>
      </c>
      <c r="BN164" s="699">
        <v>0</v>
      </c>
      <c r="BO164" s="699">
        <v>0</v>
      </c>
      <c r="BP164" s="699">
        <v>0</v>
      </c>
      <c r="BQ164" s="699">
        <v>0</v>
      </c>
      <c r="BR164" s="699">
        <v>0</v>
      </c>
      <c r="BS164" s="699">
        <v>0</v>
      </c>
      <c r="BT164" s="700">
        <v>0</v>
      </c>
    </row>
    <row r="165" spans="2:72">
      <c r="B165" s="691" t="s">
        <v>208</v>
      </c>
      <c r="C165" s="691" t="s">
        <v>734</v>
      </c>
      <c r="D165" s="691" t="s">
        <v>750</v>
      </c>
      <c r="E165" s="691" t="s">
        <v>731</v>
      </c>
      <c r="F165" s="691" t="s">
        <v>29</v>
      </c>
      <c r="G165" s="691" t="s">
        <v>736</v>
      </c>
      <c r="H165" s="691">
        <v>2012</v>
      </c>
      <c r="I165" s="643" t="s">
        <v>581</v>
      </c>
      <c r="J165" s="643" t="s">
        <v>590</v>
      </c>
      <c r="K165" s="632"/>
      <c r="L165" s="698">
        <v>0</v>
      </c>
      <c r="M165" s="699">
        <v>0</v>
      </c>
      <c r="N165" s="699">
        <v>1851</v>
      </c>
      <c r="O165" s="699">
        <v>0</v>
      </c>
      <c r="P165" s="699">
        <v>0</v>
      </c>
      <c r="Q165" s="699">
        <v>0</v>
      </c>
      <c r="R165" s="699">
        <v>0</v>
      </c>
      <c r="S165" s="699">
        <v>0</v>
      </c>
      <c r="T165" s="699">
        <v>0</v>
      </c>
      <c r="U165" s="699">
        <v>0</v>
      </c>
      <c r="V165" s="699">
        <v>0</v>
      </c>
      <c r="W165" s="699">
        <v>0</v>
      </c>
      <c r="X165" s="699">
        <v>0</v>
      </c>
      <c r="Y165" s="699">
        <v>0</v>
      </c>
      <c r="Z165" s="699">
        <v>0</v>
      </c>
      <c r="AA165" s="699">
        <v>0</v>
      </c>
      <c r="AB165" s="699">
        <v>0</v>
      </c>
      <c r="AC165" s="699">
        <v>0</v>
      </c>
      <c r="AD165" s="699">
        <v>0</v>
      </c>
      <c r="AE165" s="699">
        <v>0</v>
      </c>
      <c r="AF165" s="699">
        <v>0</v>
      </c>
      <c r="AG165" s="699">
        <v>0</v>
      </c>
      <c r="AH165" s="699">
        <v>0</v>
      </c>
      <c r="AI165" s="699">
        <v>0</v>
      </c>
      <c r="AJ165" s="699">
        <v>0</v>
      </c>
      <c r="AK165" s="699">
        <v>0</v>
      </c>
      <c r="AL165" s="699">
        <v>0</v>
      </c>
      <c r="AM165" s="699">
        <v>0</v>
      </c>
      <c r="AN165" s="699">
        <v>0</v>
      </c>
      <c r="AO165" s="700">
        <v>0</v>
      </c>
      <c r="AP165" s="632"/>
      <c r="AQ165" s="698">
        <v>0</v>
      </c>
      <c r="AR165" s="699">
        <v>0</v>
      </c>
      <c r="AS165" s="699">
        <v>8957</v>
      </c>
      <c r="AT165" s="699">
        <v>0</v>
      </c>
      <c r="AU165" s="699">
        <v>0</v>
      </c>
      <c r="AV165" s="699">
        <v>0</v>
      </c>
      <c r="AW165" s="699">
        <v>0</v>
      </c>
      <c r="AX165" s="699">
        <v>0</v>
      </c>
      <c r="AY165" s="699">
        <v>0</v>
      </c>
      <c r="AZ165" s="699">
        <v>0</v>
      </c>
      <c r="BA165" s="699">
        <v>0</v>
      </c>
      <c r="BB165" s="699">
        <v>0</v>
      </c>
      <c r="BC165" s="699">
        <v>0</v>
      </c>
      <c r="BD165" s="699">
        <v>0</v>
      </c>
      <c r="BE165" s="699">
        <v>0</v>
      </c>
      <c r="BF165" s="699">
        <v>0</v>
      </c>
      <c r="BG165" s="699">
        <v>0</v>
      </c>
      <c r="BH165" s="699">
        <v>0</v>
      </c>
      <c r="BI165" s="699">
        <v>0</v>
      </c>
      <c r="BJ165" s="699">
        <v>0</v>
      </c>
      <c r="BK165" s="699">
        <v>0</v>
      </c>
      <c r="BL165" s="699">
        <v>0</v>
      </c>
      <c r="BM165" s="699">
        <v>0</v>
      </c>
      <c r="BN165" s="699">
        <v>0</v>
      </c>
      <c r="BO165" s="699">
        <v>0</v>
      </c>
      <c r="BP165" s="699">
        <v>0</v>
      </c>
      <c r="BQ165" s="699">
        <v>0</v>
      </c>
      <c r="BR165" s="699">
        <v>0</v>
      </c>
      <c r="BS165" s="699">
        <v>0</v>
      </c>
      <c r="BT165" s="700">
        <v>0</v>
      </c>
    </row>
    <row r="166" spans="2:72">
      <c r="B166" s="691" t="s">
        <v>208</v>
      </c>
      <c r="C166" s="691" t="s">
        <v>734</v>
      </c>
      <c r="D166" s="691" t="s">
        <v>750</v>
      </c>
      <c r="E166" s="691" t="s">
        <v>731</v>
      </c>
      <c r="F166" s="691" t="s">
        <v>29</v>
      </c>
      <c r="G166" s="691" t="s">
        <v>736</v>
      </c>
      <c r="H166" s="691">
        <v>2013</v>
      </c>
      <c r="I166" s="643" t="s">
        <v>581</v>
      </c>
      <c r="J166" s="643" t="s">
        <v>597</v>
      </c>
      <c r="K166" s="632"/>
      <c r="L166" s="698">
        <v>0</v>
      </c>
      <c r="M166" s="699">
        <v>0</v>
      </c>
      <c r="N166" s="699">
        <v>2544</v>
      </c>
      <c r="O166" s="699">
        <v>0</v>
      </c>
      <c r="P166" s="699">
        <v>0</v>
      </c>
      <c r="Q166" s="699">
        <v>0</v>
      </c>
      <c r="R166" s="699">
        <v>0</v>
      </c>
      <c r="S166" s="699">
        <v>0</v>
      </c>
      <c r="T166" s="699">
        <v>0</v>
      </c>
      <c r="U166" s="699">
        <v>0</v>
      </c>
      <c r="V166" s="699">
        <v>0</v>
      </c>
      <c r="W166" s="699">
        <v>0</v>
      </c>
      <c r="X166" s="699">
        <v>0</v>
      </c>
      <c r="Y166" s="699">
        <v>0</v>
      </c>
      <c r="Z166" s="699">
        <v>0</v>
      </c>
      <c r="AA166" s="699">
        <v>0</v>
      </c>
      <c r="AB166" s="699">
        <v>0</v>
      </c>
      <c r="AC166" s="699">
        <v>0</v>
      </c>
      <c r="AD166" s="699">
        <v>0</v>
      </c>
      <c r="AE166" s="699">
        <v>0</v>
      </c>
      <c r="AF166" s="699">
        <v>0</v>
      </c>
      <c r="AG166" s="699">
        <v>0</v>
      </c>
      <c r="AH166" s="699">
        <v>0</v>
      </c>
      <c r="AI166" s="699">
        <v>0</v>
      </c>
      <c r="AJ166" s="699">
        <v>0</v>
      </c>
      <c r="AK166" s="699">
        <v>0</v>
      </c>
      <c r="AL166" s="699">
        <v>0</v>
      </c>
      <c r="AM166" s="699">
        <v>0</v>
      </c>
      <c r="AN166" s="699">
        <v>0</v>
      </c>
      <c r="AO166" s="700">
        <v>0</v>
      </c>
      <c r="AP166" s="632"/>
      <c r="AQ166" s="698">
        <v>0</v>
      </c>
      <c r="AR166" s="699">
        <v>0</v>
      </c>
      <c r="AS166" s="699">
        <v>4563</v>
      </c>
      <c r="AT166" s="699">
        <v>0</v>
      </c>
      <c r="AU166" s="699">
        <v>0</v>
      </c>
      <c r="AV166" s="699">
        <v>0</v>
      </c>
      <c r="AW166" s="699">
        <v>0</v>
      </c>
      <c r="AX166" s="699">
        <v>0</v>
      </c>
      <c r="AY166" s="699">
        <v>0</v>
      </c>
      <c r="AZ166" s="699">
        <v>0</v>
      </c>
      <c r="BA166" s="699">
        <v>0</v>
      </c>
      <c r="BB166" s="699">
        <v>0</v>
      </c>
      <c r="BC166" s="699">
        <v>0</v>
      </c>
      <c r="BD166" s="699">
        <v>0</v>
      </c>
      <c r="BE166" s="699">
        <v>0</v>
      </c>
      <c r="BF166" s="699">
        <v>0</v>
      </c>
      <c r="BG166" s="699">
        <v>0</v>
      </c>
      <c r="BH166" s="699">
        <v>0</v>
      </c>
      <c r="BI166" s="699">
        <v>0</v>
      </c>
      <c r="BJ166" s="699">
        <v>0</v>
      </c>
      <c r="BK166" s="699">
        <v>0</v>
      </c>
      <c r="BL166" s="699">
        <v>0</v>
      </c>
      <c r="BM166" s="699">
        <v>0</v>
      </c>
      <c r="BN166" s="699">
        <v>0</v>
      </c>
      <c r="BO166" s="699">
        <v>0</v>
      </c>
      <c r="BP166" s="699">
        <v>0</v>
      </c>
      <c r="BQ166" s="699">
        <v>0</v>
      </c>
      <c r="BR166" s="699">
        <v>0</v>
      </c>
      <c r="BS166" s="699">
        <v>0</v>
      </c>
      <c r="BT166" s="700">
        <v>0</v>
      </c>
    </row>
    <row r="167" spans="2:72">
      <c r="B167" s="691" t="s">
        <v>208</v>
      </c>
      <c r="C167" s="691" t="s">
        <v>734</v>
      </c>
      <c r="D167" s="691" t="s">
        <v>751</v>
      </c>
      <c r="E167" s="691" t="s">
        <v>731</v>
      </c>
      <c r="F167" s="691" t="s">
        <v>29</v>
      </c>
      <c r="G167" s="691" t="s">
        <v>736</v>
      </c>
      <c r="H167" s="691">
        <v>2012</v>
      </c>
      <c r="I167" s="643" t="s">
        <v>581</v>
      </c>
      <c r="J167" s="643" t="s">
        <v>590</v>
      </c>
      <c r="K167" s="632"/>
      <c r="L167" s="698">
        <v>0</v>
      </c>
      <c r="M167" s="699">
        <v>0</v>
      </c>
      <c r="N167" s="699">
        <v>0</v>
      </c>
      <c r="O167" s="699">
        <v>0</v>
      </c>
      <c r="P167" s="699">
        <v>0</v>
      </c>
      <c r="Q167" s="699">
        <v>0</v>
      </c>
      <c r="R167" s="699">
        <v>0</v>
      </c>
      <c r="S167" s="699">
        <v>0</v>
      </c>
      <c r="T167" s="699">
        <v>0</v>
      </c>
      <c r="U167" s="699">
        <v>0</v>
      </c>
      <c r="V167" s="699">
        <v>0</v>
      </c>
      <c r="W167" s="699">
        <v>0</v>
      </c>
      <c r="X167" s="699">
        <v>0</v>
      </c>
      <c r="Y167" s="699">
        <v>0</v>
      </c>
      <c r="Z167" s="699">
        <v>0</v>
      </c>
      <c r="AA167" s="699">
        <v>0</v>
      </c>
      <c r="AB167" s="699">
        <v>0</v>
      </c>
      <c r="AC167" s="699">
        <v>0</v>
      </c>
      <c r="AD167" s="699">
        <v>0</v>
      </c>
      <c r="AE167" s="699">
        <v>0</v>
      </c>
      <c r="AF167" s="699">
        <v>0</v>
      </c>
      <c r="AG167" s="699">
        <v>0</v>
      </c>
      <c r="AH167" s="699">
        <v>0</v>
      </c>
      <c r="AI167" s="699">
        <v>0</v>
      </c>
      <c r="AJ167" s="699">
        <v>0</v>
      </c>
      <c r="AK167" s="699">
        <v>0</v>
      </c>
      <c r="AL167" s="699">
        <v>0</v>
      </c>
      <c r="AM167" s="699">
        <v>0</v>
      </c>
      <c r="AN167" s="699">
        <v>0</v>
      </c>
      <c r="AO167" s="700">
        <v>0</v>
      </c>
      <c r="AP167" s="632"/>
      <c r="AQ167" s="698">
        <v>0</v>
      </c>
      <c r="AR167" s="699">
        <v>0</v>
      </c>
      <c r="AS167" s="699">
        <v>0</v>
      </c>
      <c r="AT167" s="699">
        <v>0</v>
      </c>
      <c r="AU167" s="699">
        <v>0</v>
      </c>
      <c r="AV167" s="699">
        <v>0</v>
      </c>
      <c r="AW167" s="699">
        <v>0</v>
      </c>
      <c r="AX167" s="699">
        <v>0</v>
      </c>
      <c r="AY167" s="699">
        <v>0</v>
      </c>
      <c r="AZ167" s="699">
        <v>0</v>
      </c>
      <c r="BA167" s="699">
        <v>0</v>
      </c>
      <c r="BB167" s="699">
        <v>0</v>
      </c>
      <c r="BC167" s="699">
        <v>0</v>
      </c>
      <c r="BD167" s="699">
        <v>0</v>
      </c>
      <c r="BE167" s="699">
        <v>0</v>
      </c>
      <c r="BF167" s="699">
        <v>0</v>
      </c>
      <c r="BG167" s="699">
        <v>0</v>
      </c>
      <c r="BH167" s="699">
        <v>0</v>
      </c>
      <c r="BI167" s="699">
        <v>0</v>
      </c>
      <c r="BJ167" s="699">
        <v>0</v>
      </c>
      <c r="BK167" s="699">
        <v>0</v>
      </c>
      <c r="BL167" s="699">
        <v>0</v>
      </c>
      <c r="BM167" s="699">
        <v>0</v>
      </c>
      <c r="BN167" s="699">
        <v>0</v>
      </c>
      <c r="BO167" s="699">
        <v>0</v>
      </c>
      <c r="BP167" s="699">
        <v>0</v>
      </c>
      <c r="BQ167" s="699">
        <v>0</v>
      </c>
      <c r="BR167" s="699">
        <v>0</v>
      </c>
      <c r="BS167" s="699">
        <v>0</v>
      </c>
      <c r="BT167" s="700">
        <v>0</v>
      </c>
    </row>
    <row r="168" spans="2:72">
      <c r="B168" s="691" t="s">
        <v>208</v>
      </c>
      <c r="C168" s="691" t="s">
        <v>734</v>
      </c>
      <c r="D168" s="691" t="s">
        <v>751</v>
      </c>
      <c r="E168" s="691" t="s">
        <v>731</v>
      </c>
      <c r="F168" s="691" t="s">
        <v>29</v>
      </c>
      <c r="G168" s="691" t="s">
        <v>736</v>
      </c>
      <c r="H168" s="691">
        <v>2013</v>
      </c>
      <c r="I168" s="643" t="s">
        <v>581</v>
      </c>
      <c r="J168" s="643" t="s">
        <v>597</v>
      </c>
      <c r="K168" s="632"/>
      <c r="L168" s="698">
        <v>0</v>
      </c>
      <c r="M168" s="699">
        <v>0</v>
      </c>
      <c r="N168" s="699">
        <v>0</v>
      </c>
      <c r="O168" s="699">
        <v>0</v>
      </c>
      <c r="P168" s="699">
        <v>0</v>
      </c>
      <c r="Q168" s="699">
        <v>0</v>
      </c>
      <c r="R168" s="699">
        <v>0</v>
      </c>
      <c r="S168" s="699">
        <v>0</v>
      </c>
      <c r="T168" s="699">
        <v>0</v>
      </c>
      <c r="U168" s="699">
        <v>0</v>
      </c>
      <c r="V168" s="699">
        <v>0</v>
      </c>
      <c r="W168" s="699">
        <v>0</v>
      </c>
      <c r="X168" s="699">
        <v>0</v>
      </c>
      <c r="Y168" s="699">
        <v>0</v>
      </c>
      <c r="Z168" s="699">
        <v>0</v>
      </c>
      <c r="AA168" s="699">
        <v>0</v>
      </c>
      <c r="AB168" s="699">
        <v>0</v>
      </c>
      <c r="AC168" s="699">
        <v>0</v>
      </c>
      <c r="AD168" s="699">
        <v>0</v>
      </c>
      <c r="AE168" s="699">
        <v>0</v>
      </c>
      <c r="AF168" s="699">
        <v>0</v>
      </c>
      <c r="AG168" s="699">
        <v>0</v>
      </c>
      <c r="AH168" s="699">
        <v>0</v>
      </c>
      <c r="AI168" s="699">
        <v>0</v>
      </c>
      <c r="AJ168" s="699">
        <v>0</v>
      </c>
      <c r="AK168" s="699">
        <v>0</v>
      </c>
      <c r="AL168" s="699">
        <v>0</v>
      </c>
      <c r="AM168" s="699">
        <v>0</v>
      </c>
      <c r="AN168" s="699">
        <v>0</v>
      </c>
      <c r="AO168" s="700">
        <v>0</v>
      </c>
      <c r="AP168" s="632"/>
      <c r="AQ168" s="698">
        <v>0</v>
      </c>
      <c r="AR168" s="699">
        <v>0</v>
      </c>
      <c r="AS168" s="699">
        <v>0</v>
      </c>
      <c r="AT168" s="699">
        <v>0</v>
      </c>
      <c r="AU168" s="699">
        <v>0</v>
      </c>
      <c r="AV168" s="699">
        <v>0</v>
      </c>
      <c r="AW168" s="699">
        <v>0</v>
      </c>
      <c r="AX168" s="699">
        <v>0</v>
      </c>
      <c r="AY168" s="699">
        <v>0</v>
      </c>
      <c r="AZ168" s="699">
        <v>0</v>
      </c>
      <c r="BA168" s="699">
        <v>0</v>
      </c>
      <c r="BB168" s="699">
        <v>0</v>
      </c>
      <c r="BC168" s="699">
        <v>0</v>
      </c>
      <c r="BD168" s="699">
        <v>0</v>
      </c>
      <c r="BE168" s="699">
        <v>0</v>
      </c>
      <c r="BF168" s="699">
        <v>0</v>
      </c>
      <c r="BG168" s="699">
        <v>0</v>
      </c>
      <c r="BH168" s="699">
        <v>0</v>
      </c>
      <c r="BI168" s="699">
        <v>0</v>
      </c>
      <c r="BJ168" s="699">
        <v>0</v>
      </c>
      <c r="BK168" s="699">
        <v>0</v>
      </c>
      <c r="BL168" s="699">
        <v>0</v>
      </c>
      <c r="BM168" s="699">
        <v>0</v>
      </c>
      <c r="BN168" s="699">
        <v>0</v>
      </c>
      <c r="BO168" s="699">
        <v>0</v>
      </c>
      <c r="BP168" s="699">
        <v>0</v>
      </c>
      <c r="BQ168" s="699">
        <v>0</v>
      </c>
      <c r="BR168" s="699">
        <v>0</v>
      </c>
      <c r="BS168" s="699">
        <v>0</v>
      </c>
      <c r="BT168" s="700">
        <v>0</v>
      </c>
    </row>
    <row r="169" spans="2:72">
      <c r="B169" s="691" t="s">
        <v>208</v>
      </c>
      <c r="C169" s="691" t="s">
        <v>739</v>
      </c>
      <c r="D169" s="691" t="s">
        <v>749</v>
      </c>
      <c r="E169" s="691" t="s">
        <v>731</v>
      </c>
      <c r="F169" s="691" t="s">
        <v>739</v>
      </c>
      <c r="G169" s="691" t="s">
        <v>736</v>
      </c>
      <c r="H169" s="691">
        <v>2013</v>
      </c>
      <c r="I169" s="643" t="s">
        <v>581</v>
      </c>
      <c r="J169" s="643" t="s">
        <v>597</v>
      </c>
      <c r="K169" s="632"/>
      <c r="L169" s="698">
        <v>0</v>
      </c>
      <c r="M169" s="699">
        <v>0</v>
      </c>
      <c r="N169" s="699">
        <v>189</v>
      </c>
      <c r="O169" s="699">
        <v>0</v>
      </c>
      <c r="P169" s="699">
        <v>0</v>
      </c>
      <c r="Q169" s="699">
        <v>0</v>
      </c>
      <c r="R169" s="699">
        <v>0</v>
      </c>
      <c r="S169" s="699">
        <v>0</v>
      </c>
      <c r="T169" s="699">
        <v>0</v>
      </c>
      <c r="U169" s="699">
        <v>0</v>
      </c>
      <c r="V169" s="699">
        <v>0</v>
      </c>
      <c r="W169" s="699">
        <v>0</v>
      </c>
      <c r="X169" s="699">
        <v>0</v>
      </c>
      <c r="Y169" s="699">
        <v>0</v>
      </c>
      <c r="Z169" s="699">
        <v>0</v>
      </c>
      <c r="AA169" s="699">
        <v>0</v>
      </c>
      <c r="AB169" s="699">
        <v>0</v>
      </c>
      <c r="AC169" s="699">
        <v>0</v>
      </c>
      <c r="AD169" s="699">
        <v>0</v>
      </c>
      <c r="AE169" s="699">
        <v>0</v>
      </c>
      <c r="AF169" s="699">
        <v>0</v>
      </c>
      <c r="AG169" s="699">
        <v>0</v>
      </c>
      <c r="AH169" s="699">
        <v>0</v>
      </c>
      <c r="AI169" s="699">
        <v>0</v>
      </c>
      <c r="AJ169" s="699">
        <v>0</v>
      </c>
      <c r="AK169" s="699">
        <v>0</v>
      </c>
      <c r="AL169" s="699">
        <v>0</v>
      </c>
      <c r="AM169" s="699">
        <v>0</v>
      </c>
      <c r="AN169" s="699">
        <v>0</v>
      </c>
      <c r="AO169" s="700">
        <v>0</v>
      </c>
      <c r="AP169" s="632"/>
      <c r="AQ169" s="698">
        <v>0</v>
      </c>
      <c r="AR169" s="699">
        <v>0</v>
      </c>
      <c r="AS169" s="699">
        <v>4299</v>
      </c>
      <c r="AT169" s="699">
        <v>0</v>
      </c>
      <c r="AU169" s="699">
        <v>0</v>
      </c>
      <c r="AV169" s="699">
        <v>0</v>
      </c>
      <c r="AW169" s="699">
        <v>0</v>
      </c>
      <c r="AX169" s="699">
        <v>0</v>
      </c>
      <c r="AY169" s="699">
        <v>0</v>
      </c>
      <c r="AZ169" s="699">
        <v>0</v>
      </c>
      <c r="BA169" s="699">
        <v>0</v>
      </c>
      <c r="BB169" s="699">
        <v>0</v>
      </c>
      <c r="BC169" s="699">
        <v>0</v>
      </c>
      <c r="BD169" s="699">
        <v>0</v>
      </c>
      <c r="BE169" s="699">
        <v>0</v>
      </c>
      <c r="BF169" s="699">
        <v>0</v>
      </c>
      <c r="BG169" s="699">
        <v>0</v>
      </c>
      <c r="BH169" s="699">
        <v>0</v>
      </c>
      <c r="BI169" s="699">
        <v>0</v>
      </c>
      <c r="BJ169" s="699">
        <v>0</v>
      </c>
      <c r="BK169" s="699">
        <v>0</v>
      </c>
      <c r="BL169" s="699">
        <v>0</v>
      </c>
      <c r="BM169" s="699">
        <v>0</v>
      </c>
      <c r="BN169" s="699">
        <v>0</v>
      </c>
      <c r="BO169" s="699">
        <v>0</v>
      </c>
      <c r="BP169" s="699">
        <v>0</v>
      </c>
      <c r="BQ169" s="699">
        <v>0</v>
      </c>
      <c r="BR169" s="699">
        <v>0</v>
      </c>
      <c r="BS169" s="699">
        <v>0</v>
      </c>
      <c r="BT169" s="700">
        <v>0</v>
      </c>
    </row>
    <row r="170" spans="2:72">
      <c r="B170" s="691" t="s">
        <v>208</v>
      </c>
      <c r="C170" s="691" t="s">
        <v>739</v>
      </c>
      <c r="D170" s="757" t="s">
        <v>741</v>
      </c>
      <c r="E170" s="691" t="s">
        <v>731</v>
      </c>
      <c r="F170" s="691" t="s">
        <v>739</v>
      </c>
      <c r="G170" s="691" t="s">
        <v>733</v>
      </c>
      <c r="H170" s="691">
        <v>2013</v>
      </c>
      <c r="I170" s="643" t="s">
        <v>581</v>
      </c>
      <c r="J170" s="643" t="s">
        <v>597</v>
      </c>
      <c r="K170" s="632"/>
      <c r="L170" s="698">
        <v>0</v>
      </c>
      <c r="M170" s="699">
        <v>0</v>
      </c>
      <c r="N170" s="699">
        <v>109</v>
      </c>
      <c r="O170" s="699">
        <v>60</v>
      </c>
      <c r="P170" s="699">
        <v>60</v>
      </c>
      <c r="Q170" s="699">
        <v>33</v>
      </c>
      <c r="R170" s="699">
        <v>19</v>
      </c>
      <c r="S170" s="699">
        <v>0</v>
      </c>
      <c r="T170" s="699">
        <v>0</v>
      </c>
      <c r="U170" s="699">
        <v>0</v>
      </c>
      <c r="V170" s="699">
        <v>0</v>
      </c>
      <c r="W170" s="699">
        <v>0</v>
      </c>
      <c r="X170" s="699">
        <v>0</v>
      </c>
      <c r="Y170" s="699">
        <v>0</v>
      </c>
      <c r="Z170" s="699">
        <v>0</v>
      </c>
      <c r="AA170" s="699">
        <v>0</v>
      </c>
      <c r="AB170" s="699">
        <v>0</v>
      </c>
      <c r="AC170" s="699">
        <v>0</v>
      </c>
      <c r="AD170" s="699">
        <v>0</v>
      </c>
      <c r="AE170" s="699">
        <v>0</v>
      </c>
      <c r="AF170" s="699">
        <v>0</v>
      </c>
      <c r="AG170" s="699">
        <v>0</v>
      </c>
      <c r="AH170" s="699">
        <v>0</v>
      </c>
      <c r="AI170" s="699">
        <v>0</v>
      </c>
      <c r="AJ170" s="699">
        <v>0</v>
      </c>
      <c r="AK170" s="699">
        <v>0</v>
      </c>
      <c r="AL170" s="699">
        <v>0</v>
      </c>
      <c r="AM170" s="699">
        <v>0</v>
      </c>
      <c r="AN170" s="699">
        <v>0</v>
      </c>
      <c r="AO170" s="700">
        <v>0</v>
      </c>
      <c r="AP170" s="632"/>
      <c r="AQ170" s="698">
        <v>0</v>
      </c>
      <c r="AR170" s="699">
        <v>0</v>
      </c>
      <c r="AS170" s="699">
        <v>816987</v>
      </c>
      <c r="AT170" s="699">
        <v>520321</v>
      </c>
      <c r="AU170" s="699">
        <v>520321</v>
      </c>
      <c r="AV170" s="699">
        <v>205191</v>
      </c>
      <c r="AW170" s="699">
        <v>164253</v>
      </c>
      <c r="AX170" s="699">
        <v>17042</v>
      </c>
      <c r="AY170" s="699">
        <v>17042</v>
      </c>
      <c r="AZ170" s="699">
        <v>17042</v>
      </c>
      <c r="BA170" s="699">
        <v>0</v>
      </c>
      <c r="BB170" s="699">
        <v>0</v>
      </c>
      <c r="BC170" s="699">
        <v>0</v>
      </c>
      <c r="BD170" s="699">
        <v>0</v>
      </c>
      <c r="BE170" s="699">
        <v>0</v>
      </c>
      <c r="BF170" s="699">
        <v>0</v>
      </c>
      <c r="BG170" s="699">
        <v>0</v>
      </c>
      <c r="BH170" s="699">
        <v>0</v>
      </c>
      <c r="BI170" s="699">
        <v>0</v>
      </c>
      <c r="BJ170" s="699">
        <v>0</v>
      </c>
      <c r="BK170" s="699">
        <v>0</v>
      </c>
      <c r="BL170" s="699">
        <v>0</v>
      </c>
      <c r="BM170" s="699">
        <v>0</v>
      </c>
      <c r="BN170" s="699">
        <v>0</v>
      </c>
      <c r="BO170" s="699">
        <v>0</v>
      </c>
      <c r="BP170" s="699">
        <v>0</v>
      </c>
      <c r="BQ170" s="699">
        <v>0</v>
      </c>
      <c r="BR170" s="699">
        <v>0</v>
      </c>
      <c r="BS170" s="699">
        <v>0</v>
      </c>
      <c r="BT170" s="700">
        <v>0</v>
      </c>
    </row>
    <row r="171" spans="2:72">
      <c r="B171" s="691" t="s">
        <v>208</v>
      </c>
      <c r="C171" s="757" t="s">
        <v>737</v>
      </c>
      <c r="D171" s="757" t="s">
        <v>17</v>
      </c>
      <c r="E171" s="691" t="s">
        <v>731</v>
      </c>
      <c r="F171" s="691" t="s">
        <v>743</v>
      </c>
      <c r="G171" s="691" t="s">
        <v>733</v>
      </c>
      <c r="H171" s="691">
        <v>2013</v>
      </c>
      <c r="I171" s="643" t="s">
        <v>581</v>
      </c>
      <c r="J171" s="643" t="s">
        <v>597</v>
      </c>
      <c r="K171" s="632"/>
      <c r="L171" s="698">
        <v>0</v>
      </c>
      <c r="M171" s="699">
        <v>0</v>
      </c>
      <c r="N171" s="699">
        <v>286</v>
      </c>
      <c r="O171" s="699">
        <v>286</v>
      </c>
      <c r="P171" s="699">
        <v>286</v>
      </c>
      <c r="Q171" s="699">
        <v>286</v>
      </c>
      <c r="R171" s="699">
        <v>286</v>
      </c>
      <c r="S171" s="699">
        <v>286</v>
      </c>
      <c r="T171" s="699">
        <v>286</v>
      </c>
      <c r="U171" s="699">
        <v>286</v>
      </c>
      <c r="V171" s="699">
        <v>286</v>
      </c>
      <c r="W171" s="699">
        <v>286</v>
      </c>
      <c r="X171" s="699">
        <v>286</v>
      </c>
      <c r="Y171" s="699">
        <v>286</v>
      </c>
      <c r="Z171" s="699">
        <v>0</v>
      </c>
      <c r="AA171" s="699">
        <v>0</v>
      </c>
      <c r="AB171" s="699">
        <v>0</v>
      </c>
      <c r="AC171" s="699">
        <v>0</v>
      </c>
      <c r="AD171" s="699">
        <v>0</v>
      </c>
      <c r="AE171" s="699">
        <v>0</v>
      </c>
      <c r="AF171" s="699">
        <v>0</v>
      </c>
      <c r="AG171" s="699">
        <v>0</v>
      </c>
      <c r="AH171" s="699">
        <v>0</v>
      </c>
      <c r="AI171" s="699">
        <v>0</v>
      </c>
      <c r="AJ171" s="699">
        <v>0</v>
      </c>
      <c r="AK171" s="699">
        <v>0</v>
      </c>
      <c r="AL171" s="699">
        <v>0</v>
      </c>
      <c r="AM171" s="699">
        <v>0</v>
      </c>
      <c r="AN171" s="699">
        <v>0</v>
      </c>
      <c r="AO171" s="700">
        <v>0</v>
      </c>
      <c r="AP171" s="632"/>
      <c r="AQ171" s="698">
        <v>0</v>
      </c>
      <c r="AR171" s="699">
        <v>0</v>
      </c>
      <c r="AS171" s="699">
        <v>1899180</v>
      </c>
      <c r="AT171" s="699">
        <v>1899180</v>
      </c>
      <c r="AU171" s="699">
        <v>1899180</v>
      </c>
      <c r="AV171" s="699">
        <v>1899180</v>
      </c>
      <c r="AW171" s="699">
        <v>1899180</v>
      </c>
      <c r="AX171" s="699">
        <v>1899180</v>
      </c>
      <c r="AY171" s="699">
        <v>1899180</v>
      </c>
      <c r="AZ171" s="699">
        <v>1899180</v>
      </c>
      <c r="BA171" s="699">
        <v>1899180</v>
      </c>
      <c r="BB171" s="699">
        <v>1899180</v>
      </c>
      <c r="BC171" s="699">
        <v>1899180</v>
      </c>
      <c r="BD171" s="699">
        <v>1899180</v>
      </c>
      <c r="BE171" s="699">
        <v>0</v>
      </c>
      <c r="BF171" s="699">
        <v>0</v>
      </c>
      <c r="BG171" s="699">
        <v>0</v>
      </c>
      <c r="BH171" s="699">
        <v>0</v>
      </c>
      <c r="BI171" s="699">
        <v>0</v>
      </c>
      <c r="BJ171" s="699">
        <v>0</v>
      </c>
      <c r="BK171" s="699">
        <v>0</v>
      </c>
      <c r="BL171" s="699">
        <v>0</v>
      </c>
      <c r="BM171" s="699">
        <v>0</v>
      </c>
      <c r="BN171" s="699">
        <v>0</v>
      </c>
      <c r="BO171" s="699">
        <v>0</v>
      </c>
      <c r="BP171" s="699">
        <v>0</v>
      </c>
      <c r="BQ171" s="699">
        <v>0</v>
      </c>
      <c r="BR171" s="699">
        <v>0</v>
      </c>
      <c r="BS171" s="699">
        <v>0</v>
      </c>
      <c r="BT171" s="700">
        <v>0</v>
      </c>
    </row>
    <row r="172" spans="2:72">
      <c r="B172" s="691" t="s">
        <v>752</v>
      </c>
      <c r="C172" s="691" t="s">
        <v>730</v>
      </c>
      <c r="D172" s="691" t="s">
        <v>750</v>
      </c>
      <c r="E172" s="691" t="s">
        <v>731</v>
      </c>
      <c r="F172" s="691" t="s">
        <v>743</v>
      </c>
      <c r="G172" s="691" t="s">
        <v>736</v>
      </c>
      <c r="H172" s="691">
        <v>2007</v>
      </c>
      <c r="I172" s="643" t="s">
        <v>581</v>
      </c>
      <c r="J172" s="643" t="s">
        <v>590</v>
      </c>
      <c r="K172" s="632"/>
      <c r="L172" s="698">
        <v>0</v>
      </c>
      <c r="M172" s="699">
        <v>0</v>
      </c>
      <c r="N172" s="699">
        <v>24</v>
      </c>
      <c r="O172" s="699">
        <v>0</v>
      </c>
      <c r="P172" s="699">
        <v>0</v>
      </c>
      <c r="Q172" s="699">
        <v>0</v>
      </c>
      <c r="R172" s="699">
        <v>0</v>
      </c>
      <c r="S172" s="699">
        <v>0</v>
      </c>
      <c r="T172" s="699">
        <v>0</v>
      </c>
      <c r="U172" s="699">
        <v>0</v>
      </c>
      <c r="V172" s="699">
        <v>0</v>
      </c>
      <c r="W172" s="699">
        <v>0</v>
      </c>
      <c r="X172" s="699">
        <v>0</v>
      </c>
      <c r="Y172" s="699">
        <v>0</v>
      </c>
      <c r="Z172" s="699">
        <v>0</v>
      </c>
      <c r="AA172" s="699">
        <v>0</v>
      </c>
      <c r="AB172" s="699">
        <v>0</v>
      </c>
      <c r="AC172" s="699">
        <v>0</v>
      </c>
      <c r="AD172" s="699">
        <v>0</v>
      </c>
      <c r="AE172" s="699">
        <v>0</v>
      </c>
      <c r="AF172" s="699">
        <v>0</v>
      </c>
      <c r="AG172" s="699">
        <v>0</v>
      </c>
      <c r="AH172" s="699">
        <v>0</v>
      </c>
      <c r="AI172" s="699">
        <v>0</v>
      </c>
      <c r="AJ172" s="699">
        <v>0</v>
      </c>
      <c r="AK172" s="699">
        <v>0</v>
      </c>
      <c r="AL172" s="699">
        <v>0</v>
      </c>
      <c r="AM172" s="699">
        <v>0</v>
      </c>
      <c r="AN172" s="699">
        <v>0</v>
      </c>
      <c r="AO172" s="700">
        <v>0</v>
      </c>
      <c r="AP172" s="632"/>
      <c r="AQ172" s="698">
        <v>0</v>
      </c>
      <c r="AR172" s="699">
        <v>0</v>
      </c>
      <c r="AS172" s="699">
        <v>38</v>
      </c>
      <c r="AT172" s="699">
        <v>0</v>
      </c>
      <c r="AU172" s="699">
        <v>0</v>
      </c>
      <c r="AV172" s="699">
        <v>0</v>
      </c>
      <c r="AW172" s="699">
        <v>0</v>
      </c>
      <c r="AX172" s="699">
        <v>0</v>
      </c>
      <c r="AY172" s="699">
        <v>0</v>
      </c>
      <c r="AZ172" s="699">
        <v>0</v>
      </c>
      <c r="BA172" s="699">
        <v>0</v>
      </c>
      <c r="BB172" s="699">
        <v>0</v>
      </c>
      <c r="BC172" s="699">
        <v>0</v>
      </c>
      <c r="BD172" s="699">
        <v>0</v>
      </c>
      <c r="BE172" s="699">
        <v>0</v>
      </c>
      <c r="BF172" s="699">
        <v>0</v>
      </c>
      <c r="BG172" s="699">
        <v>0</v>
      </c>
      <c r="BH172" s="699">
        <v>0</v>
      </c>
      <c r="BI172" s="699">
        <v>0</v>
      </c>
      <c r="BJ172" s="699">
        <v>0</v>
      </c>
      <c r="BK172" s="699">
        <v>0</v>
      </c>
      <c r="BL172" s="699">
        <v>0</v>
      </c>
      <c r="BM172" s="699">
        <v>0</v>
      </c>
      <c r="BN172" s="699">
        <v>0</v>
      </c>
      <c r="BO172" s="699">
        <v>0</v>
      </c>
      <c r="BP172" s="699">
        <v>0</v>
      </c>
      <c r="BQ172" s="699">
        <v>0</v>
      </c>
      <c r="BR172" s="699">
        <v>0</v>
      </c>
      <c r="BS172" s="699">
        <v>0</v>
      </c>
      <c r="BT172" s="700">
        <v>0</v>
      </c>
    </row>
    <row r="173" spans="2:72">
      <c r="B173" s="691" t="s">
        <v>752</v>
      </c>
      <c r="C173" s="691" t="s">
        <v>730</v>
      </c>
      <c r="D173" s="691" t="s">
        <v>750</v>
      </c>
      <c r="E173" s="691" t="s">
        <v>731</v>
      </c>
      <c r="F173" s="691" t="s">
        <v>743</v>
      </c>
      <c r="G173" s="691" t="s">
        <v>736</v>
      </c>
      <c r="H173" s="691">
        <v>2008</v>
      </c>
      <c r="I173" s="643" t="s">
        <v>581</v>
      </c>
      <c r="J173" s="643" t="s">
        <v>590</v>
      </c>
      <c r="K173" s="632"/>
      <c r="L173" s="698">
        <v>0</v>
      </c>
      <c r="M173" s="699">
        <v>0</v>
      </c>
      <c r="N173" s="699">
        <v>1</v>
      </c>
      <c r="O173" s="699">
        <v>0</v>
      </c>
      <c r="P173" s="699">
        <v>0</v>
      </c>
      <c r="Q173" s="699">
        <v>0</v>
      </c>
      <c r="R173" s="699">
        <v>0</v>
      </c>
      <c r="S173" s="699">
        <v>0</v>
      </c>
      <c r="T173" s="699">
        <v>0</v>
      </c>
      <c r="U173" s="699">
        <v>0</v>
      </c>
      <c r="V173" s="699">
        <v>0</v>
      </c>
      <c r="W173" s="699">
        <v>0</v>
      </c>
      <c r="X173" s="699">
        <v>0</v>
      </c>
      <c r="Y173" s="699">
        <v>0</v>
      </c>
      <c r="Z173" s="699">
        <v>0</v>
      </c>
      <c r="AA173" s="699">
        <v>0</v>
      </c>
      <c r="AB173" s="699">
        <v>0</v>
      </c>
      <c r="AC173" s="699">
        <v>0</v>
      </c>
      <c r="AD173" s="699">
        <v>0</v>
      </c>
      <c r="AE173" s="699">
        <v>0</v>
      </c>
      <c r="AF173" s="699">
        <v>0</v>
      </c>
      <c r="AG173" s="699">
        <v>0</v>
      </c>
      <c r="AH173" s="699">
        <v>0</v>
      </c>
      <c r="AI173" s="699">
        <v>0</v>
      </c>
      <c r="AJ173" s="699">
        <v>0</v>
      </c>
      <c r="AK173" s="699">
        <v>0</v>
      </c>
      <c r="AL173" s="699">
        <v>0</v>
      </c>
      <c r="AM173" s="699">
        <v>0</v>
      </c>
      <c r="AN173" s="699">
        <v>0</v>
      </c>
      <c r="AO173" s="700">
        <v>0</v>
      </c>
      <c r="AP173" s="632"/>
      <c r="AQ173" s="698">
        <v>0</v>
      </c>
      <c r="AR173" s="699">
        <v>0</v>
      </c>
      <c r="AS173" s="699">
        <v>1</v>
      </c>
      <c r="AT173" s="699">
        <v>0</v>
      </c>
      <c r="AU173" s="699">
        <v>0</v>
      </c>
      <c r="AV173" s="699">
        <v>0</v>
      </c>
      <c r="AW173" s="699">
        <v>0</v>
      </c>
      <c r="AX173" s="699">
        <v>0</v>
      </c>
      <c r="AY173" s="699">
        <v>0</v>
      </c>
      <c r="AZ173" s="699">
        <v>0</v>
      </c>
      <c r="BA173" s="699">
        <v>0</v>
      </c>
      <c r="BB173" s="699">
        <v>0</v>
      </c>
      <c r="BC173" s="699">
        <v>0</v>
      </c>
      <c r="BD173" s="699">
        <v>0</v>
      </c>
      <c r="BE173" s="699">
        <v>0</v>
      </c>
      <c r="BF173" s="699">
        <v>0</v>
      </c>
      <c r="BG173" s="699">
        <v>0</v>
      </c>
      <c r="BH173" s="699">
        <v>0</v>
      </c>
      <c r="BI173" s="699">
        <v>0</v>
      </c>
      <c r="BJ173" s="699">
        <v>0</v>
      </c>
      <c r="BK173" s="699">
        <v>0</v>
      </c>
      <c r="BL173" s="699">
        <v>0</v>
      </c>
      <c r="BM173" s="699">
        <v>0</v>
      </c>
      <c r="BN173" s="699">
        <v>0</v>
      </c>
      <c r="BO173" s="699">
        <v>0</v>
      </c>
      <c r="BP173" s="699">
        <v>0</v>
      </c>
      <c r="BQ173" s="699">
        <v>0</v>
      </c>
      <c r="BR173" s="699">
        <v>0</v>
      </c>
      <c r="BS173" s="699">
        <v>0</v>
      </c>
      <c r="BT173" s="700">
        <v>0</v>
      </c>
    </row>
    <row r="174" spans="2:72">
      <c r="B174" s="691" t="s">
        <v>752</v>
      </c>
      <c r="C174" s="691" t="s">
        <v>730</v>
      </c>
      <c r="D174" s="691" t="s">
        <v>750</v>
      </c>
      <c r="E174" s="691" t="s">
        <v>731</v>
      </c>
      <c r="F174" s="691" t="s">
        <v>743</v>
      </c>
      <c r="G174" s="691" t="s">
        <v>736</v>
      </c>
      <c r="H174" s="691">
        <v>2009</v>
      </c>
      <c r="I174" s="643" t="s">
        <v>581</v>
      </c>
      <c r="J174" s="643" t="s">
        <v>590</v>
      </c>
      <c r="K174" s="632"/>
      <c r="L174" s="698">
        <v>0</v>
      </c>
      <c r="M174" s="699">
        <v>0</v>
      </c>
      <c r="N174" s="699">
        <v>200</v>
      </c>
      <c r="O174" s="699">
        <v>0</v>
      </c>
      <c r="P174" s="699">
        <v>0</v>
      </c>
      <c r="Q174" s="699">
        <v>0</v>
      </c>
      <c r="R174" s="699">
        <v>0</v>
      </c>
      <c r="S174" s="699">
        <v>0</v>
      </c>
      <c r="T174" s="699">
        <v>0</v>
      </c>
      <c r="U174" s="699">
        <v>0</v>
      </c>
      <c r="V174" s="699">
        <v>0</v>
      </c>
      <c r="W174" s="699">
        <v>0</v>
      </c>
      <c r="X174" s="699">
        <v>0</v>
      </c>
      <c r="Y174" s="699">
        <v>0</v>
      </c>
      <c r="Z174" s="699">
        <v>0</v>
      </c>
      <c r="AA174" s="699">
        <v>0</v>
      </c>
      <c r="AB174" s="699">
        <v>0</v>
      </c>
      <c r="AC174" s="699">
        <v>0</v>
      </c>
      <c r="AD174" s="699">
        <v>0</v>
      </c>
      <c r="AE174" s="699">
        <v>0</v>
      </c>
      <c r="AF174" s="699">
        <v>0</v>
      </c>
      <c r="AG174" s="699">
        <v>0</v>
      </c>
      <c r="AH174" s="699">
        <v>0</v>
      </c>
      <c r="AI174" s="699">
        <v>0</v>
      </c>
      <c r="AJ174" s="699">
        <v>0</v>
      </c>
      <c r="AK174" s="699">
        <v>0</v>
      </c>
      <c r="AL174" s="699">
        <v>0</v>
      </c>
      <c r="AM174" s="699">
        <v>0</v>
      </c>
      <c r="AN174" s="699">
        <v>0</v>
      </c>
      <c r="AO174" s="700">
        <v>0</v>
      </c>
      <c r="AP174" s="632"/>
      <c r="AQ174" s="698">
        <v>0</v>
      </c>
      <c r="AR174" s="699">
        <v>0</v>
      </c>
      <c r="AS174" s="699">
        <v>319</v>
      </c>
      <c r="AT174" s="699">
        <v>0</v>
      </c>
      <c r="AU174" s="699">
        <v>0</v>
      </c>
      <c r="AV174" s="699">
        <v>0</v>
      </c>
      <c r="AW174" s="699">
        <v>0</v>
      </c>
      <c r="AX174" s="699">
        <v>0</v>
      </c>
      <c r="AY174" s="699">
        <v>0</v>
      </c>
      <c r="AZ174" s="699">
        <v>0</v>
      </c>
      <c r="BA174" s="699">
        <v>0</v>
      </c>
      <c r="BB174" s="699">
        <v>0</v>
      </c>
      <c r="BC174" s="699">
        <v>0</v>
      </c>
      <c r="BD174" s="699">
        <v>0</v>
      </c>
      <c r="BE174" s="699">
        <v>0</v>
      </c>
      <c r="BF174" s="699">
        <v>0</v>
      </c>
      <c r="BG174" s="699">
        <v>0</v>
      </c>
      <c r="BH174" s="699">
        <v>0</v>
      </c>
      <c r="BI174" s="699">
        <v>0</v>
      </c>
      <c r="BJ174" s="699">
        <v>0</v>
      </c>
      <c r="BK174" s="699">
        <v>0</v>
      </c>
      <c r="BL174" s="699">
        <v>0</v>
      </c>
      <c r="BM174" s="699">
        <v>0</v>
      </c>
      <c r="BN174" s="699">
        <v>0</v>
      </c>
      <c r="BO174" s="699">
        <v>0</v>
      </c>
      <c r="BP174" s="699">
        <v>0</v>
      </c>
      <c r="BQ174" s="699">
        <v>0</v>
      </c>
      <c r="BR174" s="699">
        <v>0</v>
      </c>
      <c r="BS174" s="699">
        <v>0</v>
      </c>
      <c r="BT174" s="700">
        <v>0</v>
      </c>
    </row>
    <row r="175" spans="2:72">
      <c r="B175" s="691" t="s">
        <v>752</v>
      </c>
      <c r="C175" s="691" t="s">
        <v>730</v>
      </c>
      <c r="D175" s="691" t="s">
        <v>750</v>
      </c>
      <c r="E175" s="691" t="s">
        <v>731</v>
      </c>
      <c r="F175" s="691" t="s">
        <v>743</v>
      </c>
      <c r="G175" s="691" t="s">
        <v>736</v>
      </c>
      <c r="H175" s="691">
        <v>2010</v>
      </c>
      <c r="I175" s="643" t="s">
        <v>581</v>
      </c>
      <c r="J175" s="643" t="s">
        <v>590</v>
      </c>
      <c r="K175" s="632"/>
      <c r="L175" s="698">
        <v>0</v>
      </c>
      <c r="M175" s="699">
        <v>0</v>
      </c>
      <c r="N175" s="699">
        <v>332</v>
      </c>
      <c r="O175" s="699">
        <v>0</v>
      </c>
      <c r="P175" s="699">
        <v>0</v>
      </c>
      <c r="Q175" s="699">
        <v>0</v>
      </c>
      <c r="R175" s="699">
        <v>0</v>
      </c>
      <c r="S175" s="699">
        <v>0</v>
      </c>
      <c r="T175" s="699">
        <v>0</v>
      </c>
      <c r="U175" s="699">
        <v>0</v>
      </c>
      <c r="V175" s="699">
        <v>0</v>
      </c>
      <c r="W175" s="699">
        <v>0</v>
      </c>
      <c r="X175" s="699">
        <v>0</v>
      </c>
      <c r="Y175" s="699">
        <v>0</v>
      </c>
      <c r="Z175" s="699">
        <v>0</v>
      </c>
      <c r="AA175" s="699">
        <v>0</v>
      </c>
      <c r="AB175" s="699">
        <v>0</v>
      </c>
      <c r="AC175" s="699">
        <v>0</v>
      </c>
      <c r="AD175" s="699">
        <v>0</v>
      </c>
      <c r="AE175" s="699">
        <v>0</v>
      </c>
      <c r="AF175" s="699">
        <v>0</v>
      </c>
      <c r="AG175" s="699">
        <v>0</v>
      </c>
      <c r="AH175" s="699">
        <v>0</v>
      </c>
      <c r="AI175" s="699">
        <v>0</v>
      </c>
      <c r="AJ175" s="699">
        <v>0</v>
      </c>
      <c r="AK175" s="699">
        <v>0</v>
      </c>
      <c r="AL175" s="699">
        <v>0</v>
      </c>
      <c r="AM175" s="699">
        <v>0</v>
      </c>
      <c r="AN175" s="699">
        <v>0</v>
      </c>
      <c r="AO175" s="700">
        <v>0</v>
      </c>
      <c r="AP175" s="632"/>
      <c r="AQ175" s="698">
        <v>0</v>
      </c>
      <c r="AR175" s="699">
        <v>0</v>
      </c>
      <c r="AS175" s="699">
        <v>529</v>
      </c>
      <c r="AT175" s="699">
        <v>0</v>
      </c>
      <c r="AU175" s="699">
        <v>0</v>
      </c>
      <c r="AV175" s="699">
        <v>0</v>
      </c>
      <c r="AW175" s="699">
        <v>0</v>
      </c>
      <c r="AX175" s="699">
        <v>0</v>
      </c>
      <c r="AY175" s="699">
        <v>0</v>
      </c>
      <c r="AZ175" s="699">
        <v>0</v>
      </c>
      <c r="BA175" s="699">
        <v>0</v>
      </c>
      <c r="BB175" s="699">
        <v>0</v>
      </c>
      <c r="BC175" s="699">
        <v>0</v>
      </c>
      <c r="BD175" s="699">
        <v>0</v>
      </c>
      <c r="BE175" s="699">
        <v>0</v>
      </c>
      <c r="BF175" s="699">
        <v>0</v>
      </c>
      <c r="BG175" s="699">
        <v>0</v>
      </c>
      <c r="BH175" s="699">
        <v>0</v>
      </c>
      <c r="BI175" s="699">
        <v>0</v>
      </c>
      <c r="BJ175" s="699">
        <v>0</v>
      </c>
      <c r="BK175" s="699">
        <v>0</v>
      </c>
      <c r="BL175" s="699">
        <v>0</v>
      </c>
      <c r="BM175" s="699">
        <v>0</v>
      </c>
      <c r="BN175" s="699">
        <v>0</v>
      </c>
      <c r="BO175" s="699">
        <v>0</v>
      </c>
      <c r="BP175" s="699">
        <v>0</v>
      </c>
      <c r="BQ175" s="699">
        <v>0</v>
      </c>
      <c r="BR175" s="699">
        <v>0</v>
      </c>
      <c r="BS175" s="699">
        <v>0</v>
      </c>
      <c r="BT175" s="700">
        <v>0</v>
      </c>
    </row>
    <row r="176" spans="2:72">
      <c r="B176" s="691" t="s">
        <v>752</v>
      </c>
      <c r="C176" s="691" t="s">
        <v>734</v>
      </c>
      <c r="D176" s="691" t="s">
        <v>750</v>
      </c>
      <c r="E176" s="691" t="s">
        <v>731</v>
      </c>
      <c r="F176" s="691" t="s">
        <v>29</v>
      </c>
      <c r="G176" s="691" t="s">
        <v>736</v>
      </c>
      <c r="H176" s="691">
        <v>2006</v>
      </c>
      <c r="I176" s="643" t="s">
        <v>581</v>
      </c>
      <c r="J176" s="643" t="s">
        <v>590</v>
      </c>
      <c r="K176" s="632"/>
      <c r="L176" s="698">
        <v>0</v>
      </c>
      <c r="M176" s="699">
        <v>0</v>
      </c>
      <c r="N176" s="699">
        <v>364</v>
      </c>
      <c r="O176" s="699">
        <v>0</v>
      </c>
      <c r="P176" s="699">
        <v>0</v>
      </c>
      <c r="Q176" s="699">
        <v>0</v>
      </c>
      <c r="R176" s="699">
        <v>0</v>
      </c>
      <c r="S176" s="699">
        <v>0</v>
      </c>
      <c r="T176" s="699">
        <v>0</v>
      </c>
      <c r="U176" s="699">
        <v>0</v>
      </c>
      <c r="V176" s="699">
        <v>0</v>
      </c>
      <c r="W176" s="699">
        <v>0</v>
      </c>
      <c r="X176" s="699">
        <v>0</v>
      </c>
      <c r="Y176" s="699">
        <v>0</v>
      </c>
      <c r="Z176" s="699">
        <v>0</v>
      </c>
      <c r="AA176" s="699">
        <v>0</v>
      </c>
      <c r="AB176" s="699">
        <v>0</v>
      </c>
      <c r="AC176" s="699">
        <v>0</v>
      </c>
      <c r="AD176" s="699">
        <v>0</v>
      </c>
      <c r="AE176" s="699">
        <v>0</v>
      </c>
      <c r="AF176" s="699">
        <v>0</v>
      </c>
      <c r="AG176" s="699">
        <v>0</v>
      </c>
      <c r="AH176" s="699">
        <v>0</v>
      </c>
      <c r="AI176" s="699">
        <v>0</v>
      </c>
      <c r="AJ176" s="699">
        <v>0</v>
      </c>
      <c r="AK176" s="699">
        <v>0</v>
      </c>
      <c r="AL176" s="699">
        <v>0</v>
      </c>
      <c r="AM176" s="699">
        <v>0</v>
      </c>
      <c r="AN176" s="699">
        <v>0</v>
      </c>
      <c r="AO176" s="700">
        <v>0</v>
      </c>
      <c r="AP176" s="632"/>
      <c r="AQ176" s="698">
        <v>0</v>
      </c>
      <c r="AR176" s="699">
        <v>0</v>
      </c>
      <c r="AS176" s="699">
        <v>1756</v>
      </c>
      <c r="AT176" s="699">
        <v>0</v>
      </c>
      <c r="AU176" s="699">
        <v>0</v>
      </c>
      <c r="AV176" s="699">
        <v>0</v>
      </c>
      <c r="AW176" s="699">
        <v>0</v>
      </c>
      <c r="AX176" s="699">
        <v>0</v>
      </c>
      <c r="AY176" s="699">
        <v>0</v>
      </c>
      <c r="AZ176" s="699">
        <v>0</v>
      </c>
      <c r="BA176" s="699">
        <v>0</v>
      </c>
      <c r="BB176" s="699">
        <v>0</v>
      </c>
      <c r="BC176" s="699">
        <v>0</v>
      </c>
      <c r="BD176" s="699">
        <v>0</v>
      </c>
      <c r="BE176" s="699">
        <v>0</v>
      </c>
      <c r="BF176" s="699">
        <v>0</v>
      </c>
      <c r="BG176" s="699">
        <v>0</v>
      </c>
      <c r="BH176" s="699">
        <v>0</v>
      </c>
      <c r="BI176" s="699">
        <v>0</v>
      </c>
      <c r="BJ176" s="699">
        <v>0</v>
      </c>
      <c r="BK176" s="699">
        <v>0</v>
      </c>
      <c r="BL176" s="699">
        <v>0</v>
      </c>
      <c r="BM176" s="699">
        <v>0</v>
      </c>
      <c r="BN176" s="699">
        <v>0</v>
      </c>
      <c r="BO176" s="699">
        <v>0</v>
      </c>
      <c r="BP176" s="699">
        <v>0</v>
      </c>
      <c r="BQ176" s="699">
        <v>0</v>
      </c>
      <c r="BR176" s="699">
        <v>0</v>
      </c>
      <c r="BS176" s="699">
        <v>0</v>
      </c>
      <c r="BT176" s="700">
        <v>0</v>
      </c>
    </row>
    <row r="177" spans="2:72">
      <c r="B177" s="691" t="s">
        <v>752</v>
      </c>
      <c r="C177" s="691" t="s">
        <v>734</v>
      </c>
      <c r="D177" s="691" t="s">
        <v>750</v>
      </c>
      <c r="E177" s="691" t="s">
        <v>731</v>
      </c>
      <c r="F177" s="691" t="s">
        <v>29</v>
      </c>
      <c r="G177" s="691" t="s">
        <v>736</v>
      </c>
      <c r="H177" s="691">
        <v>2007</v>
      </c>
      <c r="I177" s="643" t="s">
        <v>581</v>
      </c>
      <c r="J177" s="643" t="s">
        <v>590</v>
      </c>
      <c r="K177" s="632"/>
      <c r="L177" s="698">
        <v>0</v>
      </c>
      <c r="M177" s="699">
        <v>0</v>
      </c>
      <c r="N177" s="699">
        <v>476</v>
      </c>
      <c r="O177" s="699">
        <v>0</v>
      </c>
      <c r="P177" s="699">
        <v>0</v>
      </c>
      <c r="Q177" s="699">
        <v>0</v>
      </c>
      <c r="R177" s="699">
        <v>0</v>
      </c>
      <c r="S177" s="699">
        <v>0</v>
      </c>
      <c r="T177" s="699">
        <v>0</v>
      </c>
      <c r="U177" s="699">
        <v>0</v>
      </c>
      <c r="V177" s="699">
        <v>0</v>
      </c>
      <c r="W177" s="699">
        <v>0</v>
      </c>
      <c r="X177" s="699">
        <v>0</v>
      </c>
      <c r="Y177" s="699">
        <v>0</v>
      </c>
      <c r="Z177" s="699">
        <v>0</v>
      </c>
      <c r="AA177" s="699">
        <v>0</v>
      </c>
      <c r="AB177" s="699">
        <v>0</v>
      </c>
      <c r="AC177" s="699">
        <v>0</v>
      </c>
      <c r="AD177" s="699">
        <v>0</v>
      </c>
      <c r="AE177" s="699">
        <v>0</v>
      </c>
      <c r="AF177" s="699">
        <v>0</v>
      </c>
      <c r="AG177" s="699">
        <v>0</v>
      </c>
      <c r="AH177" s="699">
        <v>0</v>
      </c>
      <c r="AI177" s="699">
        <v>0</v>
      </c>
      <c r="AJ177" s="699">
        <v>0</v>
      </c>
      <c r="AK177" s="699">
        <v>0</v>
      </c>
      <c r="AL177" s="699">
        <v>0</v>
      </c>
      <c r="AM177" s="699">
        <v>0</v>
      </c>
      <c r="AN177" s="699">
        <v>0</v>
      </c>
      <c r="AO177" s="700">
        <v>0</v>
      </c>
      <c r="AP177" s="632"/>
      <c r="AQ177" s="698">
        <v>0</v>
      </c>
      <c r="AR177" s="699">
        <v>0</v>
      </c>
      <c r="AS177" s="699">
        <v>2305</v>
      </c>
      <c r="AT177" s="699">
        <v>0</v>
      </c>
      <c r="AU177" s="699">
        <v>0</v>
      </c>
      <c r="AV177" s="699">
        <v>0</v>
      </c>
      <c r="AW177" s="699">
        <v>0</v>
      </c>
      <c r="AX177" s="699">
        <v>0</v>
      </c>
      <c r="AY177" s="699">
        <v>0</v>
      </c>
      <c r="AZ177" s="699">
        <v>0</v>
      </c>
      <c r="BA177" s="699">
        <v>0</v>
      </c>
      <c r="BB177" s="699">
        <v>0</v>
      </c>
      <c r="BC177" s="699">
        <v>0</v>
      </c>
      <c r="BD177" s="699">
        <v>0</v>
      </c>
      <c r="BE177" s="699">
        <v>0</v>
      </c>
      <c r="BF177" s="699">
        <v>0</v>
      </c>
      <c r="BG177" s="699">
        <v>0</v>
      </c>
      <c r="BH177" s="699">
        <v>0</v>
      </c>
      <c r="BI177" s="699">
        <v>0</v>
      </c>
      <c r="BJ177" s="699">
        <v>0</v>
      </c>
      <c r="BK177" s="699">
        <v>0</v>
      </c>
      <c r="BL177" s="699">
        <v>0</v>
      </c>
      <c r="BM177" s="699">
        <v>0</v>
      </c>
      <c r="BN177" s="699">
        <v>0</v>
      </c>
      <c r="BO177" s="699">
        <v>0</v>
      </c>
      <c r="BP177" s="699">
        <v>0</v>
      </c>
      <c r="BQ177" s="699">
        <v>0</v>
      </c>
      <c r="BR177" s="699">
        <v>0</v>
      </c>
      <c r="BS177" s="699">
        <v>0</v>
      </c>
      <c r="BT177" s="700">
        <v>0</v>
      </c>
    </row>
    <row r="178" spans="2:72">
      <c r="B178" s="691" t="s">
        <v>752</v>
      </c>
      <c r="C178" s="691" t="s">
        <v>734</v>
      </c>
      <c r="D178" s="691" t="s">
        <v>750</v>
      </c>
      <c r="E178" s="691" t="s">
        <v>731</v>
      </c>
      <c r="F178" s="691" t="s">
        <v>29</v>
      </c>
      <c r="G178" s="691" t="s">
        <v>736</v>
      </c>
      <c r="H178" s="691">
        <v>2008</v>
      </c>
      <c r="I178" s="643" t="s">
        <v>581</v>
      </c>
      <c r="J178" s="643" t="s">
        <v>590</v>
      </c>
      <c r="K178" s="632"/>
      <c r="L178" s="698">
        <v>0</v>
      </c>
      <c r="M178" s="699">
        <v>0</v>
      </c>
      <c r="N178" s="699">
        <v>1362</v>
      </c>
      <c r="O178" s="699">
        <v>0</v>
      </c>
      <c r="P178" s="699">
        <v>0</v>
      </c>
      <c r="Q178" s="699">
        <v>0</v>
      </c>
      <c r="R178" s="699">
        <v>0</v>
      </c>
      <c r="S178" s="699">
        <v>0</v>
      </c>
      <c r="T178" s="699">
        <v>0</v>
      </c>
      <c r="U178" s="699">
        <v>0</v>
      </c>
      <c r="V178" s="699">
        <v>0</v>
      </c>
      <c r="W178" s="699">
        <v>0</v>
      </c>
      <c r="X178" s="699">
        <v>0</v>
      </c>
      <c r="Y178" s="699">
        <v>0</v>
      </c>
      <c r="Z178" s="699">
        <v>0</v>
      </c>
      <c r="AA178" s="699">
        <v>0</v>
      </c>
      <c r="AB178" s="699">
        <v>0</v>
      </c>
      <c r="AC178" s="699">
        <v>0</v>
      </c>
      <c r="AD178" s="699">
        <v>0</v>
      </c>
      <c r="AE178" s="699">
        <v>0</v>
      </c>
      <c r="AF178" s="699">
        <v>0</v>
      </c>
      <c r="AG178" s="699">
        <v>0</v>
      </c>
      <c r="AH178" s="699">
        <v>0</v>
      </c>
      <c r="AI178" s="699">
        <v>0</v>
      </c>
      <c r="AJ178" s="699">
        <v>0</v>
      </c>
      <c r="AK178" s="699">
        <v>0</v>
      </c>
      <c r="AL178" s="699">
        <v>0</v>
      </c>
      <c r="AM178" s="699">
        <v>0</v>
      </c>
      <c r="AN178" s="699">
        <v>0</v>
      </c>
      <c r="AO178" s="700">
        <v>0</v>
      </c>
      <c r="AP178" s="632"/>
      <c r="AQ178" s="698">
        <v>0</v>
      </c>
      <c r="AR178" s="699">
        <v>0</v>
      </c>
      <c r="AS178" s="699">
        <v>6574</v>
      </c>
      <c r="AT178" s="699">
        <v>0</v>
      </c>
      <c r="AU178" s="699">
        <v>0</v>
      </c>
      <c r="AV178" s="699">
        <v>0</v>
      </c>
      <c r="AW178" s="699">
        <v>0</v>
      </c>
      <c r="AX178" s="699">
        <v>0</v>
      </c>
      <c r="AY178" s="699">
        <v>0</v>
      </c>
      <c r="AZ178" s="699">
        <v>0</v>
      </c>
      <c r="BA178" s="699">
        <v>0</v>
      </c>
      <c r="BB178" s="699">
        <v>0</v>
      </c>
      <c r="BC178" s="699">
        <v>0</v>
      </c>
      <c r="BD178" s="699">
        <v>0</v>
      </c>
      <c r="BE178" s="699">
        <v>0</v>
      </c>
      <c r="BF178" s="699">
        <v>0</v>
      </c>
      <c r="BG178" s="699">
        <v>0</v>
      </c>
      <c r="BH178" s="699">
        <v>0</v>
      </c>
      <c r="BI178" s="699">
        <v>0</v>
      </c>
      <c r="BJ178" s="699">
        <v>0</v>
      </c>
      <c r="BK178" s="699">
        <v>0</v>
      </c>
      <c r="BL178" s="699">
        <v>0</v>
      </c>
      <c r="BM178" s="699">
        <v>0</v>
      </c>
      <c r="BN178" s="699">
        <v>0</v>
      </c>
      <c r="BO178" s="699">
        <v>0</v>
      </c>
      <c r="BP178" s="699">
        <v>0</v>
      </c>
      <c r="BQ178" s="699">
        <v>0</v>
      </c>
      <c r="BR178" s="699">
        <v>0</v>
      </c>
      <c r="BS178" s="699">
        <v>0</v>
      </c>
      <c r="BT178" s="700">
        <v>0</v>
      </c>
    </row>
    <row r="179" spans="2:72">
      <c r="B179" s="691" t="s">
        <v>752</v>
      </c>
      <c r="C179" s="691" t="s">
        <v>734</v>
      </c>
      <c r="D179" s="691" t="s">
        <v>750</v>
      </c>
      <c r="E179" s="691" t="s">
        <v>731</v>
      </c>
      <c r="F179" s="691" t="s">
        <v>29</v>
      </c>
      <c r="G179" s="691" t="s">
        <v>736</v>
      </c>
      <c r="H179" s="691">
        <v>2009</v>
      </c>
      <c r="I179" s="643" t="s">
        <v>581</v>
      </c>
      <c r="J179" s="643" t="s">
        <v>590</v>
      </c>
      <c r="K179" s="632"/>
      <c r="L179" s="698">
        <v>0</v>
      </c>
      <c r="M179" s="699">
        <v>0</v>
      </c>
      <c r="N179" s="699">
        <v>1409</v>
      </c>
      <c r="O179" s="699">
        <v>0</v>
      </c>
      <c r="P179" s="699">
        <v>0</v>
      </c>
      <c r="Q179" s="699">
        <v>0</v>
      </c>
      <c r="R179" s="699">
        <v>0</v>
      </c>
      <c r="S179" s="699">
        <v>0</v>
      </c>
      <c r="T179" s="699">
        <v>0</v>
      </c>
      <c r="U179" s="699">
        <v>0</v>
      </c>
      <c r="V179" s="699">
        <v>0</v>
      </c>
      <c r="W179" s="699">
        <v>0</v>
      </c>
      <c r="X179" s="699">
        <v>0</v>
      </c>
      <c r="Y179" s="699">
        <v>0</v>
      </c>
      <c r="Z179" s="699">
        <v>0</v>
      </c>
      <c r="AA179" s="699">
        <v>0</v>
      </c>
      <c r="AB179" s="699">
        <v>0</v>
      </c>
      <c r="AC179" s="699">
        <v>0</v>
      </c>
      <c r="AD179" s="699">
        <v>0</v>
      </c>
      <c r="AE179" s="699">
        <v>0</v>
      </c>
      <c r="AF179" s="699">
        <v>0</v>
      </c>
      <c r="AG179" s="699">
        <v>0</v>
      </c>
      <c r="AH179" s="699">
        <v>0</v>
      </c>
      <c r="AI179" s="699">
        <v>0</v>
      </c>
      <c r="AJ179" s="699">
        <v>0</v>
      </c>
      <c r="AK179" s="699">
        <v>0</v>
      </c>
      <c r="AL179" s="699">
        <v>0</v>
      </c>
      <c r="AM179" s="699">
        <v>0</v>
      </c>
      <c r="AN179" s="699">
        <v>0</v>
      </c>
      <c r="AO179" s="700">
        <v>0</v>
      </c>
      <c r="AP179" s="632"/>
      <c r="AQ179" s="698">
        <v>0</v>
      </c>
      <c r="AR179" s="699">
        <v>0</v>
      </c>
      <c r="AS179" s="699">
        <v>6810</v>
      </c>
      <c r="AT179" s="699">
        <v>0</v>
      </c>
      <c r="AU179" s="699">
        <v>0</v>
      </c>
      <c r="AV179" s="699">
        <v>0</v>
      </c>
      <c r="AW179" s="699">
        <v>0</v>
      </c>
      <c r="AX179" s="699">
        <v>0</v>
      </c>
      <c r="AY179" s="699">
        <v>0</v>
      </c>
      <c r="AZ179" s="699">
        <v>0</v>
      </c>
      <c r="BA179" s="699">
        <v>0</v>
      </c>
      <c r="BB179" s="699">
        <v>0</v>
      </c>
      <c r="BC179" s="699">
        <v>0</v>
      </c>
      <c r="BD179" s="699">
        <v>0</v>
      </c>
      <c r="BE179" s="699">
        <v>0</v>
      </c>
      <c r="BF179" s="699">
        <v>0</v>
      </c>
      <c r="BG179" s="699">
        <v>0</v>
      </c>
      <c r="BH179" s="699">
        <v>0</v>
      </c>
      <c r="BI179" s="699">
        <v>0</v>
      </c>
      <c r="BJ179" s="699">
        <v>0</v>
      </c>
      <c r="BK179" s="699">
        <v>0</v>
      </c>
      <c r="BL179" s="699">
        <v>0</v>
      </c>
      <c r="BM179" s="699">
        <v>0</v>
      </c>
      <c r="BN179" s="699">
        <v>0</v>
      </c>
      <c r="BO179" s="699">
        <v>0</v>
      </c>
      <c r="BP179" s="699">
        <v>0</v>
      </c>
      <c r="BQ179" s="699">
        <v>0</v>
      </c>
      <c r="BR179" s="699">
        <v>0</v>
      </c>
      <c r="BS179" s="699">
        <v>0</v>
      </c>
      <c r="BT179" s="700">
        <v>0</v>
      </c>
    </row>
    <row r="180" spans="2:72">
      <c r="B180" s="691" t="s">
        <v>752</v>
      </c>
      <c r="C180" s="691" t="s">
        <v>734</v>
      </c>
      <c r="D180" s="691" t="s">
        <v>750</v>
      </c>
      <c r="E180" s="691" t="s">
        <v>731</v>
      </c>
      <c r="F180" s="691" t="s">
        <v>29</v>
      </c>
      <c r="G180" s="691" t="s">
        <v>736</v>
      </c>
      <c r="H180" s="691">
        <v>2010</v>
      </c>
      <c r="I180" s="643" t="s">
        <v>581</v>
      </c>
      <c r="J180" s="643" t="s">
        <v>590</v>
      </c>
      <c r="K180" s="632"/>
      <c r="L180" s="698">
        <v>0</v>
      </c>
      <c r="M180" s="699">
        <v>0</v>
      </c>
      <c r="N180" s="699">
        <v>1161</v>
      </c>
      <c r="O180" s="699">
        <v>0</v>
      </c>
      <c r="P180" s="699">
        <v>0</v>
      </c>
      <c r="Q180" s="699">
        <v>0</v>
      </c>
      <c r="R180" s="699">
        <v>0</v>
      </c>
      <c r="S180" s="699">
        <v>0</v>
      </c>
      <c r="T180" s="699">
        <v>0</v>
      </c>
      <c r="U180" s="699">
        <v>0</v>
      </c>
      <c r="V180" s="699">
        <v>0</v>
      </c>
      <c r="W180" s="699">
        <v>0</v>
      </c>
      <c r="X180" s="699">
        <v>0</v>
      </c>
      <c r="Y180" s="699">
        <v>0</v>
      </c>
      <c r="Z180" s="699">
        <v>0</v>
      </c>
      <c r="AA180" s="699">
        <v>0</v>
      </c>
      <c r="AB180" s="699">
        <v>0</v>
      </c>
      <c r="AC180" s="699">
        <v>0</v>
      </c>
      <c r="AD180" s="699">
        <v>0</v>
      </c>
      <c r="AE180" s="699">
        <v>0</v>
      </c>
      <c r="AF180" s="699">
        <v>0</v>
      </c>
      <c r="AG180" s="699">
        <v>0</v>
      </c>
      <c r="AH180" s="699">
        <v>0</v>
      </c>
      <c r="AI180" s="699">
        <v>0</v>
      </c>
      <c r="AJ180" s="699">
        <v>0</v>
      </c>
      <c r="AK180" s="699">
        <v>0</v>
      </c>
      <c r="AL180" s="699">
        <v>0</v>
      </c>
      <c r="AM180" s="699">
        <v>0</v>
      </c>
      <c r="AN180" s="699">
        <v>0</v>
      </c>
      <c r="AO180" s="700">
        <v>0</v>
      </c>
      <c r="AP180" s="632"/>
      <c r="AQ180" s="698">
        <v>0</v>
      </c>
      <c r="AR180" s="699">
        <v>0</v>
      </c>
      <c r="AS180" s="699">
        <v>5611</v>
      </c>
      <c r="AT180" s="699">
        <v>0</v>
      </c>
      <c r="AU180" s="699">
        <v>0</v>
      </c>
      <c r="AV180" s="699">
        <v>0</v>
      </c>
      <c r="AW180" s="699">
        <v>0</v>
      </c>
      <c r="AX180" s="699">
        <v>0</v>
      </c>
      <c r="AY180" s="699">
        <v>0</v>
      </c>
      <c r="AZ180" s="699">
        <v>0</v>
      </c>
      <c r="BA180" s="699">
        <v>0</v>
      </c>
      <c r="BB180" s="699">
        <v>0</v>
      </c>
      <c r="BC180" s="699">
        <v>0</v>
      </c>
      <c r="BD180" s="699">
        <v>0</v>
      </c>
      <c r="BE180" s="699">
        <v>0</v>
      </c>
      <c r="BF180" s="699">
        <v>0</v>
      </c>
      <c r="BG180" s="699">
        <v>0</v>
      </c>
      <c r="BH180" s="699">
        <v>0</v>
      </c>
      <c r="BI180" s="699">
        <v>0</v>
      </c>
      <c r="BJ180" s="699">
        <v>0</v>
      </c>
      <c r="BK180" s="699">
        <v>0</v>
      </c>
      <c r="BL180" s="699">
        <v>0</v>
      </c>
      <c r="BM180" s="699">
        <v>0</v>
      </c>
      <c r="BN180" s="699">
        <v>0</v>
      </c>
      <c r="BO180" s="699">
        <v>0</v>
      </c>
      <c r="BP180" s="699">
        <v>0</v>
      </c>
      <c r="BQ180" s="699">
        <v>0</v>
      </c>
      <c r="BR180" s="699">
        <v>0</v>
      </c>
      <c r="BS180" s="699">
        <v>0</v>
      </c>
      <c r="BT180" s="700">
        <v>0</v>
      </c>
    </row>
    <row r="181" spans="2:72">
      <c r="B181" s="691" t="s">
        <v>752</v>
      </c>
      <c r="C181" s="691" t="s">
        <v>739</v>
      </c>
      <c r="D181" s="691" t="s">
        <v>749</v>
      </c>
      <c r="E181" s="691" t="s">
        <v>731</v>
      </c>
      <c r="F181" s="691" t="s">
        <v>739</v>
      </c>
      <c r="G181" s="691" t="s">
        <v>736</v>
      </c>
      <c r="H181" s="691">
        <v>2013</v>
      </c>
      <c r="I181" s="643" t="s">
        <v>581</v>
      </c>
      <c r="J181" s="643" t="s">
        <v>597</v>
      </c>
      <c r="K181" s="632"/>
      <c r="L181" s="698">
        <v>0</v>
      </c>
      <c r="M181" s="699">
        <v>0</v>
      </c>
      <c r="N181" s="699">
        <v>299</v>
      </c>
      <c r="O181" s="699">
        <v>0</v>
      </c>
      <c r="P181" s="699">
        <v>0</v>
      </c>
      <c r="Q181" s="699">
        <v>0</v>
      </c>
      <c r="R181" s="699">
        <v>0</v>
      </c>
      <c r="S181" s="699">
        <v>0</v>
      </c>
      <c r="T181" s="699">
        <v>0</v>
      </c>
      <c r="U181" s="699">
        <v>0</v>
      </c>
      <c r="V181" s="699">
        <v>0</v>
      </c>
      <c r="W181" s="699">
        <v>0</v>
      </c>
      <c r="X181" s="699">
        <v>0</v>
      </c>
      <c r="Y181" s="699">
        <v>0</v>
      </c>
      <c r="Z181" s="699">
        <v>0</v>
      </c>
      <c r="AA181" s="699">
        <v>0</v>
      </c>
      <c r="AB181" s="699">
        <v>0</v>
      </c>
      <c r="AC181" s="699">
        <v>0</v>
      </c>
      <c r="AD181" s="699">
        <v>0</v>
      </c>
      <c r="AE181" s="699">
        <v>0</v>
      </c>
      <c r="AF181" s="699">
        <v>0</v>
      </c>
      <c r="AG181" s="699">
        <v>0</v>
      </c>
      <c r="AH181" s="699">
        <v>0</v>
      </c>
      <c r="AI181" s="699">
        <v>0</v>
      </c>
      <c r="AJ181" s="699">
        <v>0</v>
      </c>
      <c r="AK181" s="699">
        <v>0</v>
      </c>
      <c r="AL181" s="699">
        <v>0</v>
      </c>
      <c r="AM181" s="699">
        <v>0</v>
      </c>
      <c r="AN181" s="699">
        <v>0</v>
      </c>
      <c r="AO181" s="700">
        <v>0</v>
      </c>
      <c r="AP181" s="632"/>
      <c r="AQ181" s="698">
        <v>0</v>
      </c>
      <c r="AR181" s="699">
        <v>0</v>
      </c>
      <c r="AS181" s="699">
        <v>11590</v>
      </c>
      <c r="AT181" s="699">
        <v>0</v>
      </c>
      <c r="AU181" s="699">
        <v>0</v>
      </c>
      <c r="AV181" s="699">
        <v>0</v>
      </c>
      <c r="AW181" s="699">
        <v>0</v>
      </c>
      <c r="AX181" s="699">
        <v>0</v>
      </c>
      <c r="AY181" s="699">
        <v>0</v>
      </c>
      <c r="AZ181" s="699">
        <v>0</v>
      </c>
      <c r="BA181" s="699">
        <v>0</v>
      </c>
      <c r="BB181" s="699">
        <v>0</v>
      </c>
      <c r="BC181" s="699">
        <v>0</v>
      </c>
      <c r="BD181" s="699">
        <v>0</v>
      </c>
      <c r="BE181" s="699">
        <v>0</v>
      </c>
      <c r="BF181" s="699">
        <v>0</v>
      </c>
      <c r="BG181" s="699">
        <v>0</v>
      </c>
      <c r="BH181" s="699">
        <v>0</v>
      </c>
      <c r="BI181" s="699">
        <v>0</v>
      </c>
      <c r="BJ181" s="699">
        <v>0</v>
      </c>
      <c r="BK181" s="699">
        <v>0</v>
      </c>
      <c r="BL181" s="699">
        <v>0</v>
      </c>
      <c r="BM181" s="699">
        <v>0</v>
      </c>
      <c r="BN181" s="699">
        <v>0</v>
      </c>
      <c r="BO181" s="699">
        <v>0</v>
      </c>
      <c r="BP181" s="699">
        <v>0</v>
      </c>
      <c r="BQ181" s="699">
        <v>0</v>
      </c>
      <c r="BR181" s="699">
        <v>0</v>
      </c>
      <c r="BS181" s="699">
        <v>0</v>
      </c>
      <c r="BT181" s="700">
        <v>0</v>
      </c>
    </row>
    <row r="182" spans="2:72">
      <c r="B182" s="691" t="s">
        <v>208</v>
      </c>
      <c r="C182" s="691" t="s">
        <v>734</v>
      </c>
      <c r="D182" s="691" t="s">
        <v>1</v>
      </c>
      <c r="E182" s="691" t="s">
        <v>731</v>
      </c>
      <c r="F182" s="691" t="s">
        <v>29</v>
      </c>
      <c r="G182" s="691" t="s">
        <v>733</v>
      </c>
      <c r="H182" s="691">
        <v>2013</v>
      </c>
      <c r="I182" s="643" t="s">
        <v>581</v>
      </c>
      <c r="J182" s="643" t="s">
        <v>597</v>
      </c>
      <c r="K182" s="632"/>
      <c r="L182" s="698">
        <v>0</v>
      </c>
      <c r="M182" s="699">
        <v>0</v>
      </c>
      <c r="N182" s="699">
        <v>0</v>
      </c>
      <c r="O182" s="699">
        <v>0</v>
      </c>
      <c r="P182" s="699">
        <v>0</v>
      </c>
      <c r="Q182" s="699">
        <v>0</v>
      </c>
      <c r="R182" s="699">
        <v>0</v>
      </c>
      <c r="S182" s="699">
        <v>0</v>
      </c>
      <c r="T182" s="699">
        <v>0</v>
      </c>
      <c r="U182" s="699">
        <v>0</v>
      </c>
      <c r="V182" s="699">
        <v>0</v>
      </c>
      <c r="W182" s="699">
        <v>0</v>
      </c>
      <c r="X182" s="699">
        <v>0</v>
      </c>
      <c r="Y182" s="699">
        <v>0</v>
      </c>
      <c r="Z182" s="699">
        <v>0</v>
      </c>
      <c r="AA182" s="699">
        <v>0</v>
      </c>
      <c r="AB182" s="699">
        <v>0</v>
      </c>
      <c r="AC182" s="699">
        <v>0</v>
      </c>
      <c r="AD182" s="699">
        <v>0</v>
      </c>
      <c r="AE182" s="699">
        <v>0</v>
      </c>
      <c r="AF182" s="699">
        <v>0</v>
      </c>
      <c r="AG182" s="699">
        <v>0</v>
      </c>
      <c r="AH182" s="699">
        <v>0</v>
      </c>
      <c r="AI182" s="699">
        <v>0</v>
      </c>
      <c r="AJ182" s="699">
        <v>0</v>
      </c>
      <c r="AK182" s="699">
        <v>0</v>
      </c>
      <c r="AL182" s="699">
        <v>0</v>
      </c>
      <c r="AM182" s="699">
        <v>0</v>
      </c>
      <c r="AN182" s="699">
        <v>0</v>
      </c>
      <c r="AO182" s="700">
        <v>0</v>
      </c>
      <c r="AP182" s="632"/>
      <c r="AQ182" s="698">
        <v>0</v>
      </c>
      <c r="AR182" s="699">
        <v>0</v>
      </c>
      <c r="AS182" s="699">
        <v>342</v>
      </c>
      <c r="AT182" s="699">
        <v>342</v>
      </c>
      <c r="AU182" s="699">
        <v>342</v>
      </c>
      <c r="AV182" s="699">
        <v>342</v>
      </c>
      <c r="AW182" s="699">
        <v>185</v>
      </c>
      <c r="AX182" s="699">
        <v>0</v>
      </c>
      <c r="AY182" s="699">
        <v>0</v>
      </c>
      <c r="AZ182" s="699">
        <v>0</v>
      </c>
      <c r="BA182" s="699">
        <v>0</v>
      </c>
      <c r="BB182" s="699">
        <v>0</v>
      </c>
      <c r="BC182" s="699">
        <v>0</v>
      </c>
      <c r="BD182" s="699">
        <v>0</v>
      </c>
      <c r="BE182" s="699">
        <v>0</v>
      </c>
      <c r="BF182" s="699">
        <v>0</v>
      </c>
      <c r="BG182" s="699">
        <v>0</v>
      </c>
      <c r="BH182" s="699">
        <v>0</v>
      </c>
      <c r="BI182" s="699">
        <v>0</v>
      </c>
      <c r="BJ182" s="699">
        <v>0</v>
      </c>
      <c r="BK182" s="699">
        <v>0</v>
      </c>
      <c r="BL182" s="699">
        <v>0</v>
      </c>
      <c r="BM182" s="699">
        <v>0</v>
      </c>
      <c r="BN182" s="699">
        <v>0</v>
      </c>
      <c r="BO182" s="699">
        <v>0</v>
      </c>
      <c r="BP182" s="699">
        <v>0</v>
      </c>
      <c r="BQ182" s="699">
        <v>0</v>
      </c>
      <c r="BR182" s="699">
        <v>0</v>
      </c>
      <c r="BS182" s="699">
        <v>0</v>
      </c>
      <c r="BT182" s="700">
        <v>0</v>
      </c>
    </row>
    <row r="183" spans="2:72">
      <c r="B183" s="691" t="s">
        <v>208</v>
      </c>
      <c r="C183" s="691" t="s">
        <v>734</v>
      </c>
      <c r="D183" s="757" t="s">
        <v>3</v>
      </c>
      <c r="E183" s="691" t="s">
        <v>731</v>
      </c>
      <c r="F183" s="691" t="s">
        <v>29</v>
      </c>
      <c r="G183" s="691" t="s">
        <v>733</v>
      </c>
      <c r="H183" s="691">
        <v>2012</v>
      </c>
      <c r="I183" s="643" t="s">
        <v>581</v>
      </c>
      <c r="J183" s="634" t="s">
        <v>590</v>
      </c>
      <c r="K183" s="632"/>
      <c r="L183" s="698">
        <v>0</v>
      </c>
      <c r="M183" s="699">
        <v>0</v>
      </c>
      <c r="N183" s="699">
        <v>0</v>
      </c>
      <c r="O183" s="699">
        <v>0</v>
      </c>
      <c r="P183" s="699">
        <v>0</v>
      </c>
      <c r="Q183" s="699">
        <v>0</v>
      </c>
      <c r="R183" s="699">
        <v>0</v>
      </c>
      <c r="S183" s="699">
        <v>0</v>
      </c>
      <c r="T183" s="699">
        <v>0</v>
      </c>
      <c r="U183" s="699">
        <v>0</v>
      </c>
      <c r="V183" s="699">
        <v>0</v>
      </c>
      <c r="W183" s="699">
        <v>0</v>
      </c>
      <c r="X183" s="699">
        <v>0</v>
      </c>
      <c r="Y183" s="699">
        <v>0</v>
      </c>
      <c r="Z183" s="699">
        <v>0</v>
      </c>
      <c r="AA183" s="699">
        <v>0</v>
      </c>
      <c r="AB183" s="699">
        <v>0</v>
      </c>
      <c r="AC183" s="699">
        <v>0</v>
      </c>
      <c r="AD183" s="699">
        <v>0</v>
      </c>
      <c r="AE183" s="699">
        <v>0</v>
      </c>
      <c r="AF183" s="699">
        <v>0</v>
      </c>
      <c r="AG183" s="699">
        <v>0</v>
      </c>
      <c r="AH183" s="699">
        <v>0</v>
      </c>
      <c r="AI183" s="699">
        <v>0</v>
      </c>
      <c r="AJ183" s="699">
        <v>0</v>
      </c>
      <c r="AK183" s="699">
        <v>0</v>
      </c>
      <c r="AL183" s="699">
        <v>0</v>
      </c>
      <c r="AM183" s="699">
        <v>0</v>
      </c>
      <c r="AN183" s="699">
        <v>0</v>
      </c>
      <c r="AO183" s="700">
        <v>0</v>
      </c>
      <c r="AP183" s="632"/>
      <c r="AQ183" s="698">
        <v>0</v>
      </c>
      <c r="AR183" s="699">
        <v>464</v>
      </c>
      <c r="AS183" s="699">
        <v>464</v>
      </c>
      <c r="AT183" s="699">
        <v>464</v>
      </c>
      <c r="AU183" s="699">
        <v>464</v>
      </c>
      <c r="AV183" s="699">
        <v>464</v>
      </c>
      <c r="AW183" s="699">
        <v>464</v>
      </c>
      <c r="AX183" s="699">
        <v>464</v>
      </c>
      <c r="AY183" s="699">
        <v>464</v>
      </c>
      <c r="AZ183" s="699">
        <v>464</v>
      </c>
      <c r="BA183" s="699">
        <v>464</v>
      </c>
      <c r="BB183" s="699">
        <v>464</v>
      </c>
      <c r="BC183" s="699">
        <v>464</v>
      </c>
      <c r="BD183" s="699">
        <v>464</v>
      </c>
      <c r="BE183" s="699">
        <v>464</v>
      </c>
      <c r="BF183" s="699">
        <v>464</v>
      </c>
      <c r="BG183" s="699">
        <v>464</v>
      </c>
      <c r="BH183" s="699">
        <v>464</v>
      </c>
      <c r="BI183" s="699">
        <v>464</v>
      </c>
      <c r="BJ183" s="699">
        <v>432</v>
      </c>
      <c r="BK183" s="699">
        <v>0</v>
      </c>
      <c r="BL183" s="699">
        <v>0</v>
      </c>
      <c r="BM183" s="699">
        <v>0</v>
      </c>
      <c r="BN183" s="699">
        <v>0</v>
      </c>
      <c r="BO183" s="699">
        <v>0</v>
      </c>
      <c r="BP183" s="699">
        <v>0</v>
      </c>
      <c r="BQ183" s="699">
        <v>0</v>
      </c>
      <c r="BR183" s="699">
        <v>0</v>
      </c>
      <c r="BS183" s="699">
        <v>0</v>
      </c>
      <c r="BT183" s="700">
        <v>0</v>
      </c>
    </row>
    <row r="184" spans="2:72">
      <c r="E184" s="691"/>
      <c r="G184" s="691"/>
      <c r="H184" s="691"/>
      <c r="AQ184" s="698"/>
      <c r="AR184" s="699"/>
      <c r="AS184" s="699"/>
      <c r="AT184" s="699"/>
      <c r="AU184" s="699"/>
      <c r="AV184" s="699"/>
      <c r="AW184" s="699"/>
      <c r="AX184" s="699"/>
      <c r="AY184" s="699"/>
      <c r="AZ184" s="699"/>
      <c r="BA184" s="699"/>
      <c r="BB184" s="699"/>
      <c r="BC184" s="699"/>
      <c r="BD184" s="699"/>
      <c r="BE184" s="699"/>
      <c r="BF184" s="699"/>
      <c r="BG184" s="699"/>
      <c r="BH184" s="699"/>
      <c r="BI184" s="699"/>
      <c r="BJ184" s="699"/>
      <c r="BK184" s="699"/>
      <c r="BL184" s="699"/>
      <c r="BM184" s="699"/>
      <c r="BN184" s="699"/>
      <c r="BO184" s="699"/>
      <c r="BP184" s="699"/>
      <c r="BQ184" s="699"/>
      <c r="BR184" s="699"/>
      <c r="BS184" s="699"/>
      <c r="BT184" s="700"/>
    </row>
    <row r="185" spans="2:72">
      <c r="E185" s="691"/>
      <c r="G185" s="691"/>
      <c r="H185" s="691"/>
      <c r="AQ185" s="698"/>
      <c r="AR185" s="699"/>
      <c r="AS185" s="699"/>
      <c r="AT185" s="699"/>
      <c r="AU185" s="699"/>
      <c r="AV185" s="699"/>
      <c r="AW185" s="699"/>
      <c r="AX185" s="699"/>
      <c r="AY185" s="699"/>
      <c r="AZ185" s="699"/>
      <c r="BA185" s="699"/>
      <c r="BB185" s="699"/>
      <c r="BC185" s="699"/>
      <c r="BD185" s="699"/>
      <c r="BE185" s="699"/>
      <c r="BF185" s="699"/>
      <c r="BG185" s="699"/>
      <c r="BH185" s="699"/>
      <c r="BI185" s="699"/>
      <c r="BJ185" s="699"/>
      <c r="BK185" s="699"/>
      <c r="BL185" s="699"/>
      <c r="BM185" s="699"/>
      <c r="BN185" s="699"/>
      <c r="BO185" s="699"/>
      <c r="BP185" s="699"/>
      <c r="BQ185" s="699"/>
      <c r="BR185" s="699"/>
      <c r="BS185" s="699"/>
      <c r="BT185" s="700"/>
    </row>
    <row r="186" spans="2:72">
      <c r="E186" s="691"/>
      <c r="G186" s="691"/>
      <c r="H186" s="691"/>
      <c r="AQ186" s="698"/>
      <c r="AR186" s="699"/>
      <c r="AS186" s="699"/>
      <c r="AT186" s="699"/>
      <c r="AU186" s="699"/>
      <c r="AV186" s="699"/>
      <c r="AW186" s="699"/>
      <c r="AX186" s="699"/>
      <c r="AY186" s="699"/>
      <c r="AZ186" s="699"/>
      <c r="BA186" s="699"/>
      <c r="BB186" s="699"/>
      <c r="BC186" s="699"/>
      <c r="BD186" s="699"/>
      <c r="BE186" s="699"/>
      <c r="BF186" s="699"/>
      <c r="BG186" s="699"/>
      <c r="BH186" s="699"/>
      <c r="BI186" s="699"/>
      <c r="BJ186" s="699"/>
      <c r="BK186" s="699"/>
      <c r="BL186" s="699"/>
      <c r="BM186" s="699"/>
      <c r="BN186" s="699"/>
      <c r="BO186" s="699"/>
      <c r="BP186" s="699"/>
      <c r="BQ186" s="699"/>
      <c r="BR186" s="699"/>
      <c r="BS186" s="699"/>
      <c r="BT186" s="700"/>
    </row>
    <row r="187" spans="2:72">
      <c r="E187" s="691"/>
      <c r="G187" s="691"/>
      <c r="H187" s="691"/>
      <c r="AQ187" s="698"/>
      <c r="AR187" s="699"/>
      <c r="AS187" s="699"/>
      <c r="AT187" s="699"/>
      <c r="AU187" s="699"/>
      <c r="AV187" s="699"/>
      <c r="AW187" s="699"/>
      <c r="AX187" s="699"/>
      <c r="AY187" s="699"/>
      <c r="AZ187" s="699"/>
      <c r="BA187" s="699"/>
      <c r="BB187" s="699"/>
      <c r="BC187" s="699"/>
      <c r="BD187" s="699"/>
      <c r="BE187" s="699"/>
      <c r="BF187" s="699"/>
      <c r="BG187" s="699"/>
      <c r="BH187" s="699"/>
      <c r="BI187" s="699"/>
      <c r="BJ187" s="699"/>
      <c r="BK187" s="699"/>
      <c r="BL187" s="699"/>
      <c r="BM187" s="699"/>
      <c r="BN187" s="699"/>
      <c r="BO187" s="699"/>
      <c r="BP187" s="699"/>
      <c r="BQ187" s="699"/>
      <c r="BR187" s="699"/>
      <c r="BS187" s="699"/>
      <c r="BT187" s="700"/>
    </row>
    <row r="188" spans="2:72">
      <c r="E188" s="691"/>
      <c r="G188" s="691"/>
      <c r="H188" s="691"/>
      <c r="AQ188" s="698"/>
      <c r="AR188" s="699"/>
      <c r="AS188" s="699"/>
      <c r="AT188" s="699"/>
      <c r="AU188" s="699"/>
      <c r="AV188" s="699"/>
      <c r="AW188" s="699"/>
      <c r="AX188" s="699"/>
      <c r="AY188" s="699"/>
      <c r="AZ188" s="699"/>
      <c r="BA188" s="699"/>
      <c r="BB188" s="699"/>
      <c r="BC188" s="699"/>
      <c r="BD188" s="699"/>
      <c r="BE188" s="699"/>
      <c r="BF188" s="699"/>
      <c r="BG188" s="699"/>
      <c r="BH188" s="699"/>
      <c r="BI188" s="699"/>
      <c r="BJ188" s="699"/>
      <c r="BK188" s="699"/>
      <c r="BL188" s="699"/>
      <c r="BM188" s="699"/>
      <c r="BN188" s="699"/>
      <c r="BO188" s="699"/>
      <c r="BP188" s="699"/>
      <c r="BQ188" s="699"/>
      <c r="BR188" s="699"/>
      <c r="BS188" s="699"/>
      <c r="BT188" s="700"/>
    </row>
    <row r="189" spans="2:72">
      <c r="E189" s="691"/>
      <c r="G189" s="691"/>
      <c r="H189" s="691"/>
      <c r="AQ189" s="698"/>
      <c r="AR189" s="699"/>
      <c r="AS189" s="699"/>
      <c r="AT189" s="699"/>
      <c r="AU189" s="699"/>
      <c r="AV189" s="699"/>
      <c r="AW189" s="699"/>
      <c r="AX189" s="699"/>
      <c r="AY189" s="699"/>
      <c r="AZ189" s="699"/>
      <c r="BA189" s="699"/>
      <c r="BB189" s="699"/>
      <c r="BC189" s="699"/>
      <c r="BD189" s="699"/>
      <c r="BE189" s="699"/>
      <c r="BF189" s="699"/>
      <c r="BG189" s="699"/>
      <c r="BH189" s="699"/>
      <c r="BI189" s="699"/>
      <c r="BJ189" s="699"/>
      <c r="BK189" s="699"/>
      <c r="BL189" s="699"/>
      <c r="BM189" s="699"/>
      <c r="BN189" s="699"/>
      <c r="BO189" s="699"/>
      <c r="BP189" s="699"/>
      <c r="BQ189" s="699"/>
      <c r="BR189" s="699"/>
      <c r="BS189" s="699"/>
      <c r="BT189" s="700"/>
    </row>
    <row r="190" spans="2:72">
      <c r="E190" s="691"/>
      <c r="G190" s="691"/>
      <c r="H190" s="691"/>
      <c r="AQ190" s="698"/>
      <c r="AR190" s="699"/>
      <c r="AS190" s="699"/>
      <c r="AT190" s="699"/>
      <c r="AU190" s="699"/>
      <c r="AV190" s="699"/>
      <c r="AW190" s="699"/>
      <c r="AX190" s="699"/>
      <c r="AY190" s="699"/>
      <c r="AZ190" s="699"/>
      <c r="BA190" s="699"/>
      <c r="BB190" s="699"/>
      <c r="BC190" s="699"/>
      <c r="BD190" s="699"/>
      <c r="BE190" s="699"/>
      <c r="BF190" s="699"/>
      <c r="BG190" s="699"/>
      <c r="BH190" s="699"/>
      <c r="BI190" s="699"/>
      <c r="BJ190" s="699"/>
      <c r="BK190" s="699"/>
      <c r="BL190" s="699"/>
      <c r="BM190" s="699"/>
      <c r="BN190" s="699"/>
      <c r="BO190" s="699"/>
      <c r="BP190" s="699"/>
      <c r="BQ190" s="699"/>
      <c r="BR190" s="699"/>
      <c r="BS190" s="699"/>
      <c r="BT190" s="700"/>
    </row>
    <row r="191" spans="2:72">
      <c r="E191" s="691"/>
      <c r="G191" s="691"/>
      <c r="H191" s="691"/>
      <c r="AQ191" s="698"/>
      <c r="AR191" s="699"/>
      <c r="AS191" s="699"/>
      <c r="AT191" s="699"/>
      <c r="AU191" s="699"/>
      <c r="AV191" s="699"/>
      <c r="AW191" s="699"/>
      <c r="AX191" s="699"/>
      <c r="AY191" s="699"/>
      <c r="AZ191" s="699"/>
      <c r="BA191" s="699"/>
      <c r="BB191" s="699"/>
      <c r="BC191" s="699"/>
      <c r="BD191" s="699"/>
      <c r="BE191" s="699"/>
      <c r="BF191" s="699"/>
      <c r="BG191" s="699"/>
      <c r="BH191" s="699"/>
      <c r="BI191" s="699"/>
      <c r="BJ191" s="699"/>
      <c r="BK191" s="699"/>
      <c r="BL191" s="699"/>
      <c r="BM191" s="699"/>
      <c r="BN191" s="699"/>
      <c r="BO191" s="699"/>
      <c r="BP191" s="699"/>
      <c r="BQ191" s="699"/>
      <c r="BR191" s="699"/>
      <c r="BS191" s="699"/>
      <c r="BT191" s="700"/>
    </row>
    <row r="192" spans="2:72">
      <c r="E192" s="691"/>
      <c r="G192" s="691"/>
      <c r="H192" s="691"/>
      <c r="AQ192" s="698"/>
      <c r="AR192" s="699"/>
      <c r="AS192" s="699"/>
      <c r="AT192" s="699"/>
      <c r="AU192" s="699"/>
      <c r="AV192" s="699"/>
      <c r="AW192" s="699"/>
      <c r="AX192" s="699"/>
      <c r="AY192" s="699"/>
      <c r="AZ192" s="699"/>
      <c r="BA192" s="699"/>
      <c r="BB192" s="699"/>
      <c r="BC192" s="699"/>
      <c r="BD192" s="699"/>
      <c r="BE192" s="699"/>
      <c r="BF192" s="699"/>
      <c r="BG192" s="699"/>
      <c r="BH192" s="699"/>
      <c r="BI192" s="699"/>
      <c r="BJ192" s="699"/>
      <c r="BK192" s="699"/>
      <c r="BL192" s="699"/>
      <c r="BM192" s="699"/>
      <c r="BN192" s="699"/>
      <c r="BO192" s="699"/>
      <c r="BP192" s="699"/>
      <c r="BQ192" s="699"/>
      <c r="BR192" s="699"/>
      <c r="BS192" s="699"/>
      <c r="BT192" s="700"/>
    </row>
    <row r="193" spans="5:72">
      <c r="E193" s="691"/>
      <c r="G193" s="691"/>
      <c r="H193" s="691"/>
      <c r="AQ193" s="698"/>
      <c r="AR193" s="699"/>
      <c r="AS193" s="699"/>
      <c r="AT193" s="699"/>
      <c r="AU193" s="699"/>
      <c r="AV193" s="699"/>
      <c r="AW193" s="699"/>
      <c r="AX193" s="699"/>
      <c r="AY193" s="699"/>
      <c r="AZ193" s="699"/>
      <c r="BA193" s="699"/>
      <c r="BB193" s="699"/>
      <c r="BC193" s="699"/>
      <c r="BD193" s="699"/>
      <c r="BE193" s="699"/>
      <c r="BF193" s="699"/>
      <c r="BG193" s="699"/>
      <c r="BH193" s="699"/>
      <c r="BI193" s="699"/>
      <c r="BJ193" s="699"/>
      <c r="BK193" s="699"/>
      <c r="BL193" s="699"/>
      <c r="BM193" s="699"/>
      <c r="BN193" s="699"/>
      <c r="BO193" s="699"/>
      <c r="BP193" s="699"/>
      <c r="BQ193" s="699"/>
      <c r="BR193" s="699"/>
      <c r="BS193" s="699"/>
      <c r="BT193" s="700"/>
    </row>
    <row r="194" spans="5:72">
      <c r="E194" s="691"/>
      <c r="G194" s="691"/>
      <c r="H194" s="691"/>
      <c r="AQ194" s="698"/>
      <c r="AR194" s="699"/>
      <c r="AS194" s="699"/>
      <c r="AT194" s="699"/>
      <c r="AU194" s="699"/>
      <c r="AV194" s="699"/>
      <c r="AW194" s="699"/>
      <c r="AX194" s="699"/>
      <c r="AY194" s="699"/>
      <c r="AZ194" s="699"/>
      <c r="BA194" s="699"/>
      <c r="BB194" s="699"/>
      <c r="BC194" s="699"/>
      <c r="BD194" s="699"/>
      <c r="BE194" s="699"/>
      <c r="BF194" s="699"/>
      <c r="BG194" s="699"/>
      <c r="BH194" s="699"/>
      <c r="BI194" s="699"/>
      <c r="BJ194" s="699"/>
      <c r="BK194" s="699"/>
      <c r="BL194" s="699"/>
      <c r="BM194" s="699"/>
      <c r="BN194" s="699"/>
      <c r="BO194" s="699"/>
      <c r="BP194" s="699"/>
      <c r="BQ194" s="699"/>
      <c r="BR194" s="699"/>
      <c r="BS194" s="699"/>
      <c r="BT194" s="700"/>
    </row>
    <row r="195" spans="5:72">
      <c r="E195" s="691"/>
      <c r="G195" s="691"/>
      <c r="H195" s="691"/>
      <c r="AQ195" s="698"/>
      <c r="AR195" s="699"/>
      <c r="AS195" s="699"/>
      <c r="AT195" s="699"/>
      <c r="AU195" s="699"/>
      <c r="AV195" s="699"/>
      <c r="AW195" s="699"/>
      <c r="AX195" s="699"/>
      <c r="AY195" s="699"/>
      <c r="AZ195" s="699"/>
      <c r="BA195" s="699"/>
      <c r="BB195" s="699"/>
      <c r="BC195" s="699"/>
      <c r="BD195" s="699"/>
      <c r="BE195" s="699"/>
      <c r="BF195" s="699"/>
      <c r="BG195" s="699"/>
      <c r="BH195" s="699"/>
      <c r="BI195" s="699"/>
      <c r="BJ195" s="699"/>
      <c r="BK195" s="699"/>
      <c r="BL195" s="699"/>
      <c r="BM195" s="699"/>
      <c r="BN195" s="699"/>
      <c r="BO195" s="699"/>
      <c r="BP195" s="699"/>
      <c r="BQ195" s="699"/>
      <c r="BR195" s="699"/>
      <c r="BS195" s="699"/>
      <c r="BT195" s="700"/>
    </row>
    <row r="196" spans="5:72">
      <c r="E196" s="691"/>
      <c r="G196" s="691"/>
      <c r="H196" s="691"/>
      <c r="AQ196" s="698"/>
      <c r="AR196" s="699"/>
      <c r="AS196" s="699"/>
      <c r="AT196" s="699"/>
      <c r="AU196" s="699"/>
      <c r="AV196" s="699"/>
      <c r="AW196" s="699"/>
      <c r="AX196" s="699"/>
      <c r="AY196" s="699"/>
      <c r="AZ196" s="699"/>
      <c r="BA196" s="699"/>
      <c r="BB196" s="699"/>
      <c r="BC196" s="699"/>
      <c r="BD196" s="699"/>
      <c r="BE196" s="699"/>
      <c r="BF196" s="699"/>
      <c r="BG196" s="699"/>
      <c r="BH196" s="699"/>
      <c r="BI196" s="699"/>
      <c r="BJ196" s="699"/>
      <c r="BK196" s="699"/>
      <c r="BL196" s="699"/>
      <c r="BM196" s="699"/>
      <c r="BN196" s="699"/>
      <c r="BO196" s="699"/>
      <c r="BP196" s="699"/>
      <c r="BQ196" s="699"/>
      <c r="BR196" s="699"/>
      <c r="BS196" s="699"/>
      <c r="BT196" s="700"/>
    </row>
    <row r="197" spans="5:72">
      <c r="E197" s="691"/>
      <c r="G197" s="691"/>
      <c r="H197" s="691"/>
      <c r="AQ197" s="698"/>
      <c r="AR197" s="699"/>
      <c r="AS197" s="699"/>
      <c r="AT197" s="699"/>
      <c r="AU197" s="699"/>
      <c r="AV197" s="699"/>
      <c r="AW197" s="699"/>
      <c r="AX197" s="699"/>
      <c r="AY197" s="699"/>
      <c r="AZ197" s="699"/>
      <c r="BA197" s="699"/>
      <c r="BB197" s="699"/>
      <c r="BC197" s="699"/>
      <c r="BD197" s="699"/>
      <c r="BE197" s="699"/>
      <c r="BF197" s="699"/>
      <c r="BG197" s="699"/>
      <c r="BH197" s="699"/>
      <c r="BI197" s="699"/>
      <c r="BJ197" s="699"/>
      <c r="BK197" s="699"/>
      <c r="BL197" s="699"/>
      <c r="BM197" s="699"/>
      <c r="BN197" s="699"/>
      <c r="BO197" s="699"/>
      <c r="BP197" s="699"/>
      <c r="BQ197" s="699"/>
      <c r="BR197" s="699"/>
      <c r="BS197" s="699"/>
      <c r="BT197" s="700"/>
    </row>
    <row r="198" spans="5:72">
      <c r="E198" s="691"/>
      <c r="G198" s="691"/>
      <c r="H198" s="691"/>
      <c r="AQ198" s="698"/>
      <c r="AR198" s="699"/>
      <c r="AS198" s="699"/>
      <c r="AT198" s="699"/>
      <c r="AU198" s="699"/>
      <c r="AV198" s="699"/>
      <c r="AW198" s="699"/>
      <c r="AX198" s="699"/>
      <c r="AY198" s="699"/>
      <c r="AZ198" s="699"/>
      <c r="BA198" s="699"/>
      <c r="BB198" s="699"/>
      <c r="BC198" s="699"/>
      <c r="BD198" s="699"/>
      <c r="BE198" s="699"/>
      <c r="BF198" s="699"/>
      <c r="BG198" s="699"/>
      <c r="BH198" s="699"/>
      <c r="BI198" s="699"/>
      <c r="BJ198" s="699"/>
      <c r="BK198" s="699"/>
      <c r="BL198" s="699"/>
      <c r="BM198" s="699"/>
      <c r="BN198" s="699"/>
      <c r="BO198" s="699"/>
      <c r="BP198" s="699"/>
      <c r="BQ198" s="699"/>
      <c r="BR198" s="699"/>
      <c r="BS198" s="699"/>
      <c r="BT198" s="700"/>
    </row>
    <row r="199" spans="5:72">
      <c r="E199" s="691"/>
      <c r="G199" s="691"/>
      <c r="H199" s="691"/>
      <c r="AQ199" s="698"/>
      <c r="AR199" s="699"/>
      <c r="AS199" s="699"/>
      <c r="AT199" s="699"/>
      <c r="AU199" s="699"/>
      <c r="AV199" s="699"/>
      <c r="AW199" s="699"/>
      <c r="AX199" s="699"/>
      <c r="AY199" s="699"/>
      <c r="AZ199" s="699"/>
      <c r="BA199" s="699"/>
      <c r="BB199" s="699"/>
      <c r="BC199" s="699"/>
      <c r="BD199" s="699"/>
      <c r="BE199" s="699"/>
      <c r="BF199" s="699"/>
      <c r="BG199" s="699"/>
      <c r="BH199" s="699"/>
      <c r="BI199" s="699"/>
      <c r="BJ199" s="699"/>
      <c r="BK199" s="699"/>
      <c r="BL199" s="699"/>
      <c r="BM199" s="699"/>
      <c r="BN199" s="699"/>
      <c r="BO199" s="699"/>
      <c r="BP199" s="699"/>
      <c r="BQ199" s="699"/>
      <c r="BR199" s="699"/>
      <c r="BS199" s="699"/>
      <c r="BT199" s="700"/>
    </row>
    <row r="200" spans="5:72">
      <c r="E200" s="691"/>
      <c r="G200" s="691"/>
      <c r="H200" s="691"/>
      <c r="AQ200" s="698"/>
      <c r="AR200" s="699"/>
      <c r="AS200" s="699"/>
      <c r="AT200" s="699"/>
      <c r="AU200" s="699"/>
      <c r="AV200" s="699"/>
      <c r="AW200" s="699"/>
      <c r="AX200" s="699"/>
      <c r="AY200" s="699"/>
      <c r="AZ200" s="699"/>
      <c r="BA200" s="699"/>
      <c r="BB200" s="699"/>
      <c r="BC200" s="699"/>
      <c r="BD200" s="699"/>
      <c r="BE200" s="699"/>
      <c r="BF200" s="699"/>
      <c r="BG200" s="699"/>
      <c r="BH200" s="699"/>
      <c r="BI200" s="699"/>
      <c r="BJ200" s="699"/>
      <c r="BK200" s="699"/>
      <c r="BL200" s="699"/>
      <c r="BM200" s="699"/>
      <c r="BN200" s="699"/>
      <c r="BO200" s="699"/>
      <c r="BP200" s="699"/>
      <c r="BQ200" s="699"/>
      <c r="BR200" s="699"/>
      <c r="BS200" s="699"/>
      <c r="BT200" s="700"/>
    </row>
    <row r="201" spans="5:72">
      <c r="E201" s="691"/>
      <c r="G201" s="691"/>
      <c r="H201" s="691"/>
      <c r="AQ201" s="698"/>
      <c r="AR201" s="699"/>
      <c r="AS201" s="699"/>
      <c r="AT201" s="699"/>
      <c r="AU201" s="699"/>
      <c r="AV201" s="699"/>
      <c r="AW201" s="699"/>
      <c r="AX201" s="699"/>
      <c r="AY201" s="699"/>
      <c r="AZ201" s="699"/>
      <c r="BA201" s="699"/>
      <c r="BB201" s="699"/>
      <c r="BC201" s="699"/>
      <c r="BD201" s="699"/>
      <c r="BE201" s="699"/>
      <c r="BF201" s="699"/>
      <c r="BG201" s="699"/>
      <c r="BH201" s="699"/>
      <c r="BI201" s="699"/>
      <c r="BJ201" s="699"/>
      <c r="BK201" s="699"/>
      <c r="BL201" s="699"/>
      <c r="BM201" s="699"/>
      <c r="BN201" s="699"/>
      <c r="BO201" s="699"/>
      <c r="BP201" s="699"/>
      <c r="BQ201" s="699"/>
      <c r="BR201" s="699"/>
      <c r="BS201" s="699"/>
      <c r="BT201" s="700"/>
    </row>
    <row r="202" spans="5:72">
      <c r="E202" s="691"/>
      <c r="G202" s="691"/>
      <c r="H202" s="691"/>
      <c r="AQ202" s="698"/>
      <c r="AR202" s="699"/>
      <c r="AS202" s="699"/>
      <c r="AT202" s="699"/>
      <c r="AU202" s="699"/>
      <c r="AV202" s="699"/>
      <c r="AW202" s="699"/>
      <c r="AX202" s="699"/>
      <c r="AY202" s="699"/>
      <c r="AZ202" s="699"/>
      <c r="BA202" s="699"/>
      <c r="BB202" s="699"/>
      <c r="BC202" s="699"/>
      <c r="BD202" s="699"/>
      <c r="BE202" s="699"/>
      <c r="BF202" s="699"/>
      <c r="BG202" s="699"/>
      <c r="BH202" s="699"/>
      <c r="BI202" s="699"/>
      <c r="BJ202" s="699"/>
      <c r="BK202" s="699"/>
      <c r="BL202" s="699"/>
      <c r="BM202" s="699"/>
      <c r="BN202" s="699"/>
      <c r="BO202" s="699"/>
      <c r="BP202" s="699"/>
      <c r="BQ202" s="699"/>
      <c r="BR202" s="699"/>
      <c r="BS202" s="699"/>
      <c r="BT202" s="700"/>
    </row>
    <row r="203" spans="5:72">
      <c r="E203" s="691"/>
      <c r="G203" s="691"/>
      <c r="H203" s="691"/>
      <c r="AQ203" s="698"/>
      <c r="AR203" s="699"/>
      <c r="AS203" s="699"/>
      <c r="AT203" s="699"/>
      <c r="AU203" s="699"/>
      <c r="AV203" s="699"/>
      <c r="AW203" s="699"/>
      <c r="AX203" s="699"/>
      <c r="AY203" s="699"/>
      <c r="AZ203" s="699"/>
      <c r="BA203" s="699"/>
      <c r="BB203" s="699"/>
      <c r="BC203" s="699"/>
      <c r="BD203" s="699"/>
      <c r="BE203" s="699"/>
      <c r="BF203" s="699"/>
      <c r="BG203" s="699"/>
      <c r="BH203" s="699"/>
      <c r="BI203" s="699"/>
      <c r="BJ203" s="699"/>
      <c r="BK203" s="699"/>
      <c r="BL203" s="699"/>
      <c r="BM203" s="699"/>
      <c r="BN203" s="699"/>
      <c r="BO203" s="699"/>
      <c r="BP203" s="699"/>
      <c r="BQ203" s="699"/>
      <c r="BR203" s="699"/>
      <c r="BS203" s="699"/>
      <c r="BT203" s="700"/>
    </row>
    <row r="204" spans="5:72">
      <c r="E204" s="691"/>
      <c r="G204" s="691"/>
      <c r="H204" s="691"/>
      <c r="AQ204" s="698"/>
      <c r="AR204" s="699"/>
      <c r="AS204" s="699"/>
      <c r="AT204" s="699"/>
      <c r="AU204" s="699"/>
      <c r="AV204" s="699"/>
      <c r="AW204" s="699"/>
      <c r="AX204" s="699"/>
      <c r="AY204" s="699"/>
      <c r="AZ204" s="699"/>
      <c r="BA204" s="699"/>
      <c r="BB204" s="699"/>
      <c r="BC204" s="699"/>
      <c r="BD204" s="699"/>
      <c r="BE204" s="699"/>
      <c r="BF204" s="699"/>
      <c r="BG204" s="699"/>
      <c r="BH204" s="699"/>
      <c r="BI204" s="699"/>
      <c r="BJ204" s="699"/>
      <c r="BK204" s="699"/>
      <c r="BL204" s="699"/>
      <c r="BM204" s="699"/>
      <c r="BN204" s="699"/>
      <c r="BO204" s="699"/>
      <c r="BP204" s="699"/>
      <c r="BQ204" s="699"/>
      <c r="BR204" s="699"/>
      <c r="BS204" s="699"/>
      <c r="BT204" s="700"/>
    </row>
    <row r="205" spans="5:72">
      <c r="E205" s="691"/>
      <c r="G205" s="691"/>
      <c r="H205" s="691"/>
      <c r="AQ205" s="698"/>
      <c r="AR205" s="699"/>
      <c r="AS205" s="699"/>
      <c r="AT205" s="699"/>
      <c r="AU205" s="699"/>
      <c r="AV205" s="699"/>
      <c r="AW205" s="699"/>
      <c r="AX205" s="699"/>
      <c r="AY205" s="699"/>
      <c r="AZ205" s="699"/>
      <c r="BA205" s="699"/>
      <c r="BB205" s="699"/>
      <c r="BC205" s="699"/>
      <c r="BD205" s="699"/>
      <c r="BE205" s="699"/>
      <c r="BF205" s="699"/>
      <c r="BG205" s="699"/>
      <c r="BH205" s="699"/>
      <c r="BI205" s="699"/>
      <c r="BJ205" s="699"/>
      <c r="BK205" s="699"/>
      <c r="BL205" s="699"/>
      <c r="BM205" s="699"/>
      <c r="BN205" s="699"/>
      <c r="BO205" s="699"/>
      <c r="BP205" s="699"/>
      <c r="BQ205" s="699"/>
      <c r="BR205" s="699"/>
      <c r="BS205" s="699"/>
      <c r="BT205" s="700"/>
    </row>
    <row r="206" spans="5:72">
      <c r="E206" s="691"/>
      <c r="G206" s="691"/>
      <c r="H206" s="691"/>
      <c r="AQ206" s="698"/>
      <c r="AR206" s="699"/>
      <c r="AS206" s="699"/>
      <c r="AT206" s="699"/>
      <c r="AU206" s="699"/>
      <c r="AV206" s="699"/>
      <c r="AW206" s="699"/>
      <c r="AX206" s="699"/>
      <c r="AY206" s="699"/>
      <c r="AZ206" s="699"/>
      <c r="BA206" s="699"/>
      <c r="BB206" s="699"/>
      <c r="BC206" s="699"/>
      <c r="BD206" s="699"/>
      <c r="BE206" s="699"/>
      <c r="BF206" s="699"/>
      <c r="BG206" s="699"/>
      <c r="BH206" s="699"/>
      <c r="BI206" s="699"/>
      <c r="BJ206" s="699"/>
      <c r="BK206" s="699"/>
      <c r="BL206" s="699"/>
      <c r="BM206" s="699"/>
      <c r="BN206" s="699"/>
      <c r="BO206" s="699"/>
      <c r="BP206" s="699"/>
      <c r="BQ206" s="699"/>
      <c r="BR206" s="699"/>
      <c r="BS206" s="699"/>
      <c r="BT206" s="700"/>
    </row>
    <row r="207" spans="5:72">
      <c r="E207" s="691"/>
      <c r="G207" s="691"/>
      <c r="H207" s="691"/>
      <c r="AQ207" s="698"/>
      <c r="AR207" s="699"/>
      <c r="AS207" s="699"/>
      <c r="AT207" s="699"/>
      <c r="AU207" s="699"/>
      <c r="AV207" s="699"/>
      <c r="AW207" s="699"/>
      <c r="AX207" s="699"/>
      <c r="AY207" s="699"/>
      <c r="AZ207" s="699"/>
      <c r="BA207" s="699"/>
      <c r="BB207" s="699"/>
      <c r="BC207" s="699"/>
      <c r="BD207" s="699"/>
      <c r="BE207" s="699"/>
      <c r="BF207" s="699"/>
      <c r="BG207" s="699"/>
      <c r="BH207" s="699"/>
      <c r="BI207" s="699"/>
      <c r="BJ207" s="699"/>
      <c r="BK207" s="699"/>
      <c r="BL207" s="699"/>
      <c r="BM207" s="699"/>
      <c r="BN207" s="699"/>
      <c r="BO207" s="699"/>
      <c r="BP207" s="699"/>
      <c r="BQ207" s="699"/>
      <c r="BR207" s="699"/>
      <c r="BS207" s="699"/>
      <c r="BT207" s="700"/>
    </row>
    <row r="208" spans="5:72">
      <c r="E208" s="691"/>
      <c r="G208" s="691"/>
      <c r="H208" s="691"/>
      <c r="AQ208" s="698"/>
      <c r="AR208" s="699"/>
      <c r="AS208" s="699"/>
      <c r="AT208" s="699"/>
      <c r="AU208" s="699"/>
      <c r="AV208" s="699"/>
      <c r="AW208" s="699"/>
      <c r="AX208" s="699"/>
      <c r="AY208" s="699"/>
      <c r="AZ208" s="699"/>
      <c r="BA208" s="699"/>
      <c r="BB208" s="699"/>
      <c r="BC208" s="699"/>
      <c r="BD208" s="699"/>
      <c r="BE208" s="699"/>
      <c r="BF208" s="699"/>
      <c r="BG208" s="699"/>
      <c r="BH208" s="699"/>
      <c r="BI208" s="699"/>
      <c r="BJ208" s="699"/>
      <c r="BK208" s="699"/>
      <c r="BL208" s="699"/>
      <c r="BM208" s="699"/>
      <c r="BN208" s="699"/>
      <c r="BO208" s="699"/>
      <c r="BP208" s="699"/>
      <c r="BQ208" s="699"/>
      <c r="BR208" s="699"/>
      <c r="BS208" s="699"/>
      <c r="BT208" s="700"/>
    </row>
    <row r="209" spans="5:72">
      <c r="E209" s="691"/>
      <c r="G209" s="691"/>
      <c r="H209" s="691"/>
      <c r="AQ209" s="698"/>
      <c r="AR209" s="699"/>
      <c r="AS209" s="699"/>
      <c r="AT209" s="699"/>
      <c r="AU209" s="699"/>
      <c r="AV209" s="699"/>
      <c r="AW209" s="699"/>
      <c r="AX209" s="699"/>
      <c r="AY209" s="699"/>
      <c r="AZ209" s="699"/>
      <c r="BA209" s="699"/>
      <c r="BB209" s="699"/>
      <c r="BC209" s="699"/>
      <c r="BD209" s="699"/>
      <c r="BE209" s="699"/>
      <c r="BF209" s="699"/>
      <c r="BG209" s="699"/>
      <c r="BH209" s="699"/>
      <c r="BI209" s="699"/>
      <c r="BJ209" s="699"/>
      <c r="BK209" s="699"/>
      <c r="BL209" s="699"/>
      <c r="BM209" s="699"/>
      <c r="BN209" s="699"/>
      <c r="BO209" s="699"/>
      <c r="BP209" s="699"/>
      <c r="BQ209" s="699"/>
      <c r="BR209" s="699"/>
      <c r="BS209" s="699"/>
      <c r="BT209" s="700"/>
    </row>
    <row r="210" spans="5:72">
      <c r="E210" s="691"/>
      <c r="G210" s="691"/>
      <c r="H210" s="691"/>
      <c r="AQ210" s="698"/>
      <c r="AR210" s="699"/>
      <c r="AS210" s="699"/>
      <c r="AT210" s="699"/>
      <c r="AU210" s="699"/>
      <c r="AV210" s="699"/>
      <c r="AW210" s="699"/>
      <c r="AX210" s="699"/>
      <c r="AY210" s="699"/>
      <c r="AZ210" s="699"/>
      <c r="BA210" s="699"/>
      <c r="BB210" s="699"/>
      <c r="BC210" s="699"/>
      <c r="BD210" s="699"/>
      <c r="BE210" s="699"/>
      <c r="BF210" s="699"/>
      <c r="BG210" s="699"/>
      <c r="BH210" s="699"/>
      <c r="BI210" s="699"/>
      <c r="BJ210" s="699"/>
      <c r="BK210" s="699"/>
      <c r="BL210" s="699"/>
      <c r="BM210" s="699"/>
      <c r="BN210" s="699"/>
      <c r="BO210" s="699"/>
      <c r="BP210" s="699"/>
      <c r="BQ210" s="699"/>
      <c r="BR210" s="699"/>
      <c r="BS210" s="699"/>
      <c r="BT210" s="700"/>
    </row>
    <row r="211" spans="5:72">
      <c r="E211" s="691"/>
      <c r="G211" s="691"/>
      <c r="H211" s="691"/>
      <c r="AQ211" s="698"/>
      <c r="AR211" s="699"/>
      <c r="AS211" s="699"/>
      <c r="AT211" s="699"/>
      <c r="AU211" s="699"/>
      <c r="AV211" s="699"/>
      <c r="AW211" s="699"/>
      <c r="AX211" s="699"/>
      <c r="AY211" s="699"/>
      <c r="AZ211" s="699"/>
      <c r="BA211" s="699"/>
      <c r="BB211" s="699"/>
      <c r="BC211" s="699"/>
      <c r="BD211" s="699"/>
      <c r="BE211" s="699"/>
      <c r="BF211" s="699"/>
      <c r="BG211" s="699"/>
      <c r="BH211" s="699"/>
      <c r="BI211" s="699"/>
      <c r="BJ211" s="699"/>
      <c r="BK211" s="699"/>
      <c r="BL211" s="699"/>
      <c r="BM211" s="699"/>
      <c r="BN211" s="699"/>
      <c r="BO211" s="699"/>
      <c r="BP211" s="699"/>
      <c r="BQ211" s="699"/>
      <c r="BR211" s="699"/>
      <c r="BS211" s="699"/>
      <c r="BT211" s="700"/>
    </row>
    <row r="212" spans="5:72">
      <c r="E212" s="691"/>
      <c r="G212" s="691"/>
      <c r="H212" s="691"/>
      <c r="AQ212" s="698"/>
      <c r="AR212" s="699"/>
      <c r="AS212" s="699"/>
      <c r="AT212" s="699"/>
      <c r="AU212" s="699"/>
      <c r="AV212" s="699"/>
      <c r="AW212" s="699"/>
      <c r="AX212" s="699"/>
      <c r="AY212" s="699"/>
      <c r="AZ212" s="699"/>
      <c r="BA212" s="699"/>
      <c r="BB212" s="699"/>
      <c r="BC212" s="699"/>
      <c r="BD212" s="699"/>
      <c r="BE212" s="699"/>
      <c r="BF212" s="699"/>
      <c r="BG212" s="699"/>
      <c r="BH212" s="699"/>
      <c r="BI212" s="699"/>
      <c r="BJ212" s="699"/>
      <c r="BK212" s="699"/>
      <c r="BL212" s="699"/>
      <c r="BM212" s="699"/>
      <c r="BN212" s="699"/>
      <c r="BO212" s="699"/>
      <c r="BP212" s="699"/>
      <c r="BQ212" s="699"/>
      <c r="BR212" s="699"/>
      <c r="BS212" s="699"/>
      <c r="BT212" s="700"/>
    </row>
    <row r="213" spans="5:72">
      <c r="E213" s="691"/>
      <c r="G213" s="691"/>
      <c r="H213" s="691"/>
      <c r="AQ213" s="698"/>
      <c r="AR213" s="699"/>
      <c r="AS213" s="699"/>
      <c r="AT213" s="699"/>
      <c r="AU213" s="699"/>
      <c r="AV213" s="699"/>
      <c r="AW213" s="699"/>
      <c r="AX213" s="699"/>
      <c r="AY213" s="699"/>
      <c r="AZ213" s="699"/>
      <c r="BA213" s="699"/>
      <c r="BB213" s="699"/>
      <c r="BC213" s="699"/>
      <c r="BD213" s="699"/>
      <c r="BE213" s="699"/>
      <c r="BF213" s="699"/>
      <c r="BG213" s="699"/>
      <c r="BH213" s="699"/>
      <c r="BI213" s="699"/>
      <c r="BJ213" s="699"/>
      <c r="BK213" s="699"/>
      <c r="BL213" s="699"/>
      <c r="BM213" s="699"/>
      <c r="BN213" s="699"/>
      <c r="BO213" s="699"/>
      <c r="BP213" s="699"/>
      <c r="BQ213" s="699"/>
      <c r="BR213" s="699"/>
      <c r="BS213" s="699"/>
      <c r="BT213" s="700"/>
    </row>
    <row r="214" spans="5:72">
      <c r="E214" s="691"/>
      <c r="G214" s="691"/>
      <c r="H214" s="691"/>
      <c r="AQ214" s="698"/>
      <c r="AR214" s="699"/>
      <c r="AS214" s="699"/>
      <c r="AT214" s="699"/>
      <c r="AU214" s="699"/>
      <c r="AV214" s="699"/>
      <c r="AW214" s="699"/>
      <c r="AX214" s="699"/>
      <c r="AY214" s="699"/>
      <c r="AZ214" s="699"/>
      <c r="BA214" s="699"/>
      <c r="BB214" s="699"/>
      <c r="BC214" s="699"/>
      <c r="BD214" s="699"/>
      <c r="BE214" s="699"/>
      <c r="BF214" s="699"/>
      <c r="BG214" s="699"/>
      <c r="BH214" s="699"/>
      <c r="BI214" s="699"/>
      <c r="BJ214" s="699"/>
      <c r="BK214" s="699"/>
      <c r="BL214" s="699"/>
      <c r="BM214" s="699"/>
      <c r="BN214" s="699"/>
      <c r="BO214" s="699"/>
      <c r="BP214" s="699"/>
      <c r="BQ214" s="699"/>
      <c r="BR214" s="699"/>
      <c r="BS214" s="699"/>
      <c r="BT214" s="700"/>
    </row>
    <row r="215" spans="5:72">
      <c r="E215" s="691"/>
      <c r="G215" s="691"/>
      <c r="H215" s="691"/>
      <c r="AQ215" s="698"/>
      <c r="AR215" s="699"/>
      <c r="AS215" s="699"/>
      <c r="AT215" s="699"/>
      <c r="AU215" s="699"/>
      <c r="AV215" s="699"/>
      <c r="AW215" s="699"/>
      <c r="AX215" s="699"/>
      <c r="AY215" s="699"/>
      <c r="AZ215" s="699"/>
      <c r="BA215" s="699"/>
      <c r="BB215" s="699"/>
      <c r="BC215" s="699"/>
      <c r="BD215" s="699"/>
      <c r="BE215" s="699"/>
      <c r="BF215" s="699"/>
      <c r="BG215" s="699"/>
      <c r="BH215" s="699"/>
      <c r="BI215" s="699"/>
      <c r="BJ215" s="699"/>
      <c r="BK215" s="699"/>
      <c r="BL215" s="699"/>
      <c r="BM215" s="699"/>
      <c r="BN215" s="699"/>
      <c r="BO215" s="699"/>
      <c r="BP215" s="699"/>
      <c r="BQ215" s="699"/>
      <c r="BR215" s="699"/>
      <c r="BS215" s="699"/>
      <c r="BT215" s="700"/>
    </row>
    <row r="216" spans="5:72">
      <c r="E216" s="691"/>
      <c r="G216" s="691"/>
      <c r="H216" s="691"/>
      <c r="AQ216" s="698"/>
      <c r="AR216" s="699"/>
      <c r="AS216" s="699"/>
      <c r="AT216" s="699"/>
      <c r="AU216" s="699"/>
      <c r="AV216" s="699"/>
      <c r="AW216" s="699"/>
      <c r="AX216" s="699"/>
      <c r="AY216" s="699"/>
      <c r="AZ216" s="699"/>
      <c r="BA216" s="699"/>
      <c r="BB216" s="699"/>
      <c r="BC216" s="699"/>
      <c r="BD216" s="699"/>
      <c r="BE216" s="699"/>
      <c r="BF216" s="699"/>
      <c r="BG216" s="699"/>
      <c r="BH216" s="699"/>
      <c r="BI216" s="699"/>
      <c r="BJ216" s="699"/>
      <c r="BK216" s="699"/>
      <c r="BL216" s="699"/>
      <c r="BM216" s="699"/>
      <c r="BN216" s="699"/>
      <c r="BO216" s="699"/>
      <c r="BP216" s="699"/>
      <c r="BQ216" s="699"/>
      <c r="BR216" s="699"/>
      <c r="BS216" s="699"/>
      <c r="BT216" s="700"/>
    </row>
    <row r="217" spans="5:72">
      <c r="E217" s="691"/>
      <c r="G217" s="691"/>
      <c r="H217" s="691"/>
      <c r="AQ217" s="698"/>
      <c r="AR217" s="699"/>
      <c r="AS217" s="699"/>
      <c r="AT217" s="699"/>
      <c r="AU217" s="699"/>
      <c r="AV217" s="699"/>
      <c r="AW217" s="699"/>
      <c r="AX217" s="699"/>
      <c r="AY217" s="699"/>
      <c r="AZ217" s="699"/>
      <c r="BA217" s="699"/>
      <c r="BB217" s="699"/>
      <c r="BC217" s="699"/>
      <c r="BD217" s="699"/>
      <c r="BE217" s="699"/>
      <c r="BF217" s="699"/>
      <c r="BG217" s="699"/>
      <c r="BH217" s="699"/>
      <c r="BI217" s="699"/>
      <c r="BJ217" s="699"/>
      <c r="BK217" s="699"/>
      <c r="BL217" s="699"/>
      <c r="BM217" s="699"/>
      <c r="BN217" s="699"/>
      <c r="BO217" s="699"/>
      <c r="BP217" s="699"/>
      <c r="BQ217" s="699"/>
      <c r="BR217" s="699"/>
      <c r="BS217" s="699"/>
      <c r="BT217" s="700"/>
    </row>
    <row r="218" spans="5:72">
      <c r="E218" s="691"/>
      <c r="G218" s="691"/>
      <c r="H218" s="691"/>
      <c r="AQ218" s="698"/>
      <c r="AR218" s="699"/>
      <c r="AS218" s="699"/>
      <c r="AT218" s="699"/>
      <c r="AU218" s="699"/>
      <c r="AV218" s="699"/>
      <c r="AW218" s="699"/>
      <c r="AX218" s="699"/>
      <c r="AY218" s="699"/>
      <c r="AZ218" s="699"/>
      <c r="BA218" s="699"/>
      <c r="BB218" s="699"/>
      <c r="BC218" s="699"/>
      <c r="BD218" s="699"/>
      <c r="BE218" s="699"/>
      <c r="BF218" s="699"/>
      <c r="BG218" s="699"/>
      <c r="BH218" s="699"/>
      <c r="BI218" s="699"/>
      <c r="BJ218" s="699"/>
      <c r="BK218" s="699"/>
      <c r="BL218" s="699"/>
      <c r="BM218" s="699"/>
      <c r="BN218" s="699"/>
      <c r="BO218" s="699"/>
      <c r="BP218" s="699"/>
      <c r="BQ218" s="699"/>
      <c r="BR218" s="699"/>
      <c r="BS218" s="699"/>
      <c r="BT218" s="700"/>
    </row>
    <row r="219" spans="5:72">
      <c r="E219" s="691"/>
      <c r="G219" s="691"/>
      <c r="H219" s="691"/>
      <c r="AQ219" s="698"/>
      <c r="AR219" s="699"/>
      <c r="AS219" s="699"/>
      <c r="AT219" s="699"/>
      <c r="AU219" s="699"/>
      <c r="AV219" s="699"/>
      <c r="AW219" s="699"/>
      <c r="AX219" s="699"/>
      <c r="AY219" s="699"/>
      <c r="AZ219" s="699"/>
      <c r="BA219" s="699"/>
      <c r="BB219" s="699"/>
      <c r="BC219" s="699"/>
      <c r="BD219" s="699"/>
      <c r="BE219" s="699"/>
      <c r="BF219" s="699"/>
      <c r="BG219" s="699"/>
      <c r="BH219" s="699"/>
      <c r="BI219" s="699"/>
      <c r="BJ219" s="699"/>
      <c r="BK219" s="699"/>
      <c r="BL219" s="699"/>
      <c r="BM219" s="699"/>
      <c r="BN219" s="699"/>
      <c r="BO219" s="699"/>
      <c r="BP219" s="699"/>
      <c r="BQ219" s="699"/>
      <c r="BR219" s="699"/>
      <c r="BS219" s="699"/>
      <c r="BT219" s="700"/>
    </row>
    <row r="220" spans="5:72">
      <c r="E220" s="691"/>
      <c r="G220" s="691"/>
      <c r="H220" s="691"/>
      <c r="AQ220" s="698"/>
      <c r="AR220" s="699"/>
      <c r="AS220" s="699"/>
      <c r="AT220" s="699"/>
      <c r="AU220" s="699"/>
      <c r="AV220" s="699"/>
      <c r="AW220" s="699"/>
      <c r="AX220" s="699"/>
      <c r="AY220" s="699"/>
      <c r="AZ220" s="699"/>
      <c r="BA220" s="699"/>
      <c r="BB220" s="699"/>
      <c r="BC220" s="699"/>
      <c r="BD220" s="699"/>
      <c r="BE220" s="699"/>
      <c r="BF220" s="699"/>
      <c r="BG220" s="699"/>
      <c r="BH220" s="699"/>
      <c r="BI220" s="699"/>
      <c r="BJ220" s="699"/>
      <c r="BK220" s="699"/>
      <c r="BL220" s="699"/>
      <c r="BM220" s="699"/>
      <c r="BN220" s="699"/>
      <c r="BO220" s="699"/>
      <c r="BP220" s="699"/>
      <c r="BQ220" s="699"/>
      <c r="BR220" s="699"/>
      <c r="BS220" s="699"/>
      <c r="BT220" s="700"/>
    </row>
    <row r="221" spans="5:72">
      <c r="E221" s="691"/>
      <c r="G221" s="691"/>
      <c r="H221" s="691"/>
      <c r="AQ221" s="698"/>
      <c r="AR221" s="699"/>
      <c r="AS221" s="699"/>
      <c r="AT221" s="699"/>
      <c r="AU221" s="699"/>
      <c r="AV221" s="699"/>
      <c r="AW221" s="699"/>
      <c r="AX221" s="699"/>
      <c r="AY221" s="699"/>
      <c r="AZ221" s="699"/>
      <c r="BA221" s="699"/>
      <c r="BB221" s="699"/>
      <c r="BC221" s="699"/>
      <c r="BD221" s="699"/>
      <c r="BE221" s="699"/>
      <c r="BF221" s="699"/>
      <c r="BG221" s="699"/>
      <c r="BH221" s="699"/>
      <c r="BI221" s="699"/>
      <c r="BJ221" s="699"/>
      <c r="BK221" s="699"/>
      <c r="BL221" s="699"/>
      <c r="BM221" s="699"/>
      <c r="BN221" s="699"/>
      <c r="BO221" s="699"/>
      <c r="BP221" s="699"/>
      <c r="BQ221" s="699"/>
      <c r="BR221" s="699"/>
      <c r="BS221" s="699"/>
      <c r="BT221" s="700"/>
    </row>
    <row r="222" spans="5:72">
      <c r="E222" s="691"/>
      <c r="G222" s="691"/>
      <c r="H222" s="691"/>
      <c r="AQ222" s="698"/>
      <c r="AR222" s="699"/>
      <c r="AS222" s="699"/>
      <c r="AT222" s="699"/>
      <c r="AU222" s="699"/>
      <c r="AV222" s="699"/>
      <c r="AW222" s="699"/>
      <c r="AX222" s="699"/>
      <c r="AY222" s="699"/>
      <c r="AZ222" s="699"/>
      <c r="BA222" s="699"/>
      <c r="BB222" s="699"/>
      <c r="BC222" s="699"/>
      <c r="BD222" s="699"/>
      <c r="BE222" s="699"/>
      <c r="BF222" s="699"/>
      <c r="BG222" s="699"/>
      <c r="BH222" s="699"/>
      <c r="BI222" s="699"/>
      <c r="BJ222" s="699"/>
      <c r="BK222" s="699"/>
      <c r="BL222" s="699"/>
      <c r="BM222" s="699"/>
      <c r="BN222" s="699"/>
      <c r="BO222" s="699"/>
      <c r="BP222" s="699"/>
      <c r="BQ222" s="699"/>
      <c r="BR222" s="699"/>
      <c r="BS222" s="699"/>
      <c r="BT222" s="700"/>
    </row>
    <row r="223" spans="5:72">
      <c r="E223" s="691"/>
      <c r="G223" s="691"/>
      <c r="H223" s="691"/>
      <c r="AQ223" s="698"/>
      <c r="AR223" s="699"/>
      <c r="AS223" s="699"/>
      <c r="AT223" s="699"/>
      <c r="AU223" s="699"/>
      <c r="AV223" s="699"/>
      <c r="AW223" s="699"/>
      <c r="AX223" s="699"/>
      <c r="AY223" s="699"/>
      <c r="AZ223" s="699"/>
      <c r="BA223" s="699"/>
      <c r="BB223" s="699"/>
      <c r="BC223" s="699"/>
      <c r="BD223" s="699"/>
      <c r="BE223" s="699"/>
      <c r="BF223" s="699"/>
      <c r="BG223" s="699"/>
      <c r="BH223" s="699"/>
      <c r="BI223" s="699"/>
      <c r="BJ223" s="699"/>
      <c r="BK223" s="699"/>
      <c r="BL223" s="699"/>
      <c r="BM223" s="699"/>
      <c r="BN223" s="699"/>
      <c r="BO223" s="699"/>
      <c r="BP223" s="699"/>
      <c r="BQ223" s="699"/>
      <c r="BR223" s="699"/>
      <c r="BS223" s="699"/>
      <c r="BT223" s="700"/>
    </row>
    <row r="224" spans="5:72">
      <c r="E224" s="691"/>
      <c r="G224" s="691"/>
      <c r="H224" s="691"/>
      <c r="AQ224" s="698"/>
      <c r="AR224" s="699"/>
      <c r="AS224" s="699"/>
      <c r="AT224" s="699"/>
      <c r="AU224" s="699"/>
      <c r="AV224" s="699"/>
      <c r="AW224" s="699"/>
      <c r="AX224" s="699"/>
      <c r="AY224" s="699"/>
      <c r="AZ224" s="699"/>
      <c r="BA224" s="699"/>
      <c r="BB224" s="699"/>
      <c r="BC224" s="699"/>
      <c r="BD224" s="699"/>
      <c r="BE224" s="699"/>
      <c r="BF224" s="699"/>
      <c r="BG224" s="699"/>
      <c r="BH224" s="699"/>
      <c r="BI224" s="699"/>
      <c r="BJ224" s="699"/>
      <c r="BK224" s="699"/>
      <c r="BL224" s="699"/>
      <c r="BM224" s="699"/>
      <c r="BN224" s="699"/>
      <c r="BO224" s="699"/>
      <c r="BP224" s="699"/>
      <c r="BQ224" s="699"/>
      <c r="BR224" s="699"/>
      <c r="BS224" s="699"/>
      <c r="BT224" s="700"/>
    </row>
    <row r="225" spans="5:72">
      <c r="E225" s="691"/>
      <c r="G225" s="691"/>
      <c r="H225" s="691"/>
      <c r="AQ225" s="698"/>
      <c r="AR225" s="699"/>
      <c r="AS225" s="699"/>
      <c r="AT225" s="699"/>
      <c r="AU225" s="699"/>
      <c r="AV225" s="699"/>
      <c r="AW225" s="699"/>
      <c r="AX225" s="699"/>
      <c r="AY225" s="699"/>
      <c r="AZ225" s="699"/>
      <c r="BA225" s="699"/>
      <c r="BB225" s="699"/>
      <c r="BC225" s="699"/>
      <c r="BD225" s="699"/>
      <c r="BE225" s="699"/>
      <c r="BF225" s="699"/>
      <c r="BG225" s="699"/>
      <c r="BH225" s="699"/>
      <c r="BI225" s="699"/>
      <c r="BJ225" s="699"/>
      <c r="BK225" s="699"/>
      <c r="BL225" s="699"/>
      <c r="BM225" s="699"/>
      <c r="BN225" s="699"/>
      <c r="BO225" s="699"/>
      <c r="BP225" s="699"/>
      <c r="BQ225" s="699"/>
      <c r="BR225" s="699"/>
      <c r="BS225" s="699"/>
      <c r="BT225" s="700"/>
    </row>
    <row r="226" spans="5:72">
      <c r="E226" s="691"/>
      <c r="G226" s="691"/>
      <c r="H226" s="691"/>
      <c r="AQ226" s="698"/>
      <c r="AR226" s="699"/>
      <c r="AS226" s="699"/>
      <c r="AT226" s="699"/>
      <c r="AU226" s="699"/>
      <c r="AV226" s="699"/>
      <c r="AW226" s="699"/>
      <c r="AX226" s="699"/>
      <c r="AY226" s="699"/>
      <c r="AZ226" s="699"/>
      <c r="BA226" s="699"/>
      <c r="BB226" s="699"/>
      <c r="BC226" s="699"/>
      <c r="BD226" s="699"/>
      <c r="BE226" s="699"/>
      <c r="BF226" s="699"/>
      <c r="BG226" s="699"/>
      <c r="BH226" s="699"/>
      <c r="BI226" s="699"/>
      <c r="BJ226" s="699"/>
      <c r="BK226" s="699"/>
      <c r="BL226" s="699"/>
      <c r="BM226" s="699"/>
      <c r="BN226" s="699"/>
      <c r="BO226" s="699"/>
      <c r="BP226" s="699"/>
      <c r="BQ226" s="699"/>
      <c r="BR226" s="699"/>
      <c r="BS226" s="699"/>
      <c r="BT226" s="700"/>
    </row>
    <row r="227" spans="5:72">
      <c r="E227" s="691"/>
      <c r="G227" s="691"/>
      <c r="H227" s="691"/>
      <c r="AQ227" s="698"/>
      <c r="AR227" s="699"/>
      <c r="AS227" s="699"/>
      <c r="AT227" s="699"/>
      <c r="AU227" s="699"/>
      <c r="AV227" s="699"/>
      <c r="AW227" s="699"/>
      <c r="AX227" s="699"/>
      <c r="AY227" s="699"/>
      <c r="AZ227" s="699"/>
      <c r="BA227" s="699"/>
      <c r="BB227" s="699"/>
      <c r="BC227" s="699"/>
      <c r="BD227" s="699"/>
      <c r="BE227" s="699"/>
      <c r="BF227" s="699"/>
      <c r="BG227" s="699"/>
      <c r="BH227" s="699"/>
      <c r="BI227" s="699"/>
      <c r="BJ227" s="699"/>
      <c r="BK227" s="699"/>
      <c r="BL227" s="699"/>
      <c r="BM227" s="699"/>
      <c r="BN227" s="699"/>
      <c r="BO227" s="699"/>
      <c r="BP227" s="699"/>
      <c r="BQ227" s="699"/>
      <c r="BR227" s="699"/>
      <c r="BS227" s="699"/>
      <c r="BT227" s="700"/>
    </row>
    <row r="228" spans="5:72">
      <c r="E228" s="691"/>
      <c r="G228" s="691"/>
      <c r="H228" s="691"/>
      <c r="AQ228" s="698"/>
      <c r="AR228" s="699"/>
      <c r="AS228" s="699"/>
      <c r="AT228" s="699"/>
      <c r="AU228" s="699"/>
      <c r="AV228" s="699"/>
      <c r="AW228" s="699"/>
      <c r="AX228" s="699"/>
      <c r="AY228" s="699"/>
      <c r="AZ228" s="699"/>
      <c r="BA228" s="699"/>
      <c r="BB228" s="699"/>
      <c r="BC228" s="699"/>
      <c r="BD228" s="699"/>
      <c r="BE228" s="699"/>
      <c r="BF228" s="699"/>
      <c r="BG228" s="699"/>
      <c r="BH228" s="699"/>
      <c r="BI228" s="699"/>
      <c r="BJ228" s="699"/>
      <c r="BK228" s="699"/>
      <c r="BL228" s="699"/>
      <c r="BM228" s="699"/>
      <c r="BN228" s="699"/>
      <c r="BO228" s="699"/>
      <c r="BP228" s="699"/>
      <c r="BQ228" s="699"/>
      <c r="BR228" s="699"/>
      <c r="BS228" s="699"/>
      <c r="BT228" s="700"/>
    </row>
    <row r="229" spans="5:72">
      <c r="E229" s="691"/>
      <c r="G229" s="691"/>
      <c r="H229" s="691"/>
      <c r="AQ229" s="698"/>
      <c r="AR229" s="699"/>
      <c r="AS229" s="699"/>
      <c r="AT229" s="699"/>
      <c r="AU229" s="699"/>
      <c r="AV229" s="699"/>
      <c r="AW229" s="699"/>
      <c r="AX229" s="699"/>
      <c r="AY229" s="699"/>
      <c r="AZ229" s="699"/>
      <c r="BA229" s="699"/>
      <c r="BB229" s="699"/>
      <c r="BC229" s="699"/>
      <c r="BD229" s="699"/>
      <c r="BE229" s="699"/>
      <c r="BF229" s="699"/>
      <c r="BG229" s="699"/>
      <c r="BH229" s="699"/>
      <c r="BI229" s="699"/>
      <c r="BJ229" s="699"/>
      <c r="BK229" s="699"/>
      <c r="BL229" s="699"/>
      <c r="BM229" s="699"/>
      <c r="BN229" s="699"/>
      <c r="BO229" s="699"/>
      <c r="BP229" s="699"/>
      <c r="BQ229" s="699"/>
      <c r="BR229" s="699"/>
      <c r="BS229" s="699"/>
      <c r="BT229" s="700"/>
    </row>
    <row r="230" spans="5:72">
      <c r="E230" s="691"/>
      <c r="G230" s="691"/>
      <c r="H230" s="691"/>
      <c r="AQ230" s="698"/>
      <c r="AR230" s="699"/>
      <c r="AS230" s="699"/>
      <c r="AT230" s="699"/>
      <c r="AU230" s="699"/>
      <c r="AV230" s="699"/>
      <c r="AW230" s="699"/>
      <c r="AX230" s="699"/>
      <c r="AY230" s="699"/>
      <c r="AZ230" s="699"/>
      <c r="BA230" s="699"/>
      <c r="BB230" s="699"/>
      <c r="BC230" s="699"/>
      <c r="BD230" s="699"/>
      <c r="BE230" s="699"/>
      <c r="BF230" s="699"/>
      <c r="BG230" s="699"/>
      <c r="BH230" s="699"/>
      <c r="BI230" s="699"/>
      <c r="BJ230" s="699"/>
      <c r="BK230" s="699"/>
      <c r="BL230" s="699"/>
      <c r="BM230" s="699"/>
      <c r="BN230" s="699"/>
      <c r="BO230" s="699"/>
      <c r="BP230" s="699"/>
      <c r="BQ230" s="699"/>
      <c r="BR230" s="699"/>
      <c r="BS230" s="699"/>
      <c r="BT230" s="700"/>
    </row>
    <row r="231" spans="5:72">
      <c r="E231" s="691"/>
      <c r="G231" s="691"/>
      <c r="H231" s="691"/>
      <c r="AQ231" s="698"/>
      <c r="AR231" s="699"/>
      <c r="AS231" s="699"/>
      <c r="AT231" s="699"/>
      <c r="AU231" s="699"/>
      <c r="AV231" s="699"/>
      <c r="AW231" s="699"/>
      <c r="AX231" s="699"/>
      <c r="AY231" s="699"/>
      <c r="AZ231" s="699"/>
      <c r="BA231" s="699"/>
      <c r="BB231" s="699"/>
      <c r="BC231" s="699"/>
      <c r="BD231" s="699"/>
      <c r="BE231" s="699"/>
      <c r="BF231" s="699"/>
      <c r="BG231" s="699"/>
      <c r="BH231" s="699"/>
      <c r="BI231" s="699"/>
      <c r="BJ231" s="699"/>
      <c r="BK231" s="699"/>
      <c r="BL231" s="699"/>
      <c r="BM231" s="699"/>
      <c r="BN231" s="699"/>
      <c r="BO231" s="699"/>
      <c r="BP231" s="699"/>
      <c r="BQ231" s="699"/>
      <c r="BR231" s="699"/>
      <c r="BS231" s="699"/>
      <c r="BT231" s="700"/>
    </row>
    <row r="232" spans="5:72">
      <c r="E232" s="691"/>
      <c r="G232" s="691"/>
      <c r="H232" s="691"/>
      <c r="AQ232" s="698"/>
      <c r="AR232" s="699"/>
      <c r="AS232" s="699"/>
      <c r="AT232" s="699"/>
      <c r="AU232" s="699"/>
      <c r="AV232" s="699"/>
      <c r="AW232" s="699"/>
      <c r="AX232" s="699"/>
      <c r="AY232" s="699"/>
      <c r="AZ232" s="699"/>
      <c r="BA232" s="699"/>
      <c r="BB232" s="699"/>
      <c r="BC232" s="699"/>
      <c r="BD232" s="699"/>
      <c r="BE232" s="699"/>
      <c r="BF232" s="699"/>
      <c r="BG232" s="699"/>
      <c r="BH232" s="699"/>
      <c r="BI232" s="699"/>
      <c r="BJ232" s="699"/>
      <c r="BK232" s="699"/>
      <c r="BL232" s="699"/>
      <c r="BM232" s="699"/>
      <c r="BN232" s="699"/>
      <c r="BO232" s="699"/>
      <c r="BP232" s="699"/>
      <c r="BQ232" s="699"/>
      <c r="BR232" s="699"/>
      <c r="BS232" s="699"/>
      <c r="BT232" s="700"/>
    </row>
    <row r="233" spans="5:72">
      <c r="E233" s="691"/>
      <c r="G233" s="691"/>
      <c r="H233" s="691"/>
      <c r="AQ233" s="698"/>
      <c r="AR233" s="699"/>
      <c r="AS233" s="699"/>
      <c r="AT233" s="699"/>
      <c r="AU233" s="699"/>
      <c r="AV233" s="699"/>
      <c r="AW233" s="699"/>
      <c r="AX233" s="699"/>
      <c r="AY233" s="699"/>
      <c r="AZ233" s="699"/>
      <c r="BA233" s="699"/>
      <c r="BB233" s="699"/>
      <c r="BC233" s="699"/>
      <c r="BD233" s="699"/>
      <c r="BE233" s="699"/>
      <c r="BF233" s="699"/>
      <c r="BG233" s="699"/>
      <c r="BH233" s="699"/>
      <c r="BI233" s="699"/>
      <c r="BJ233" s="699"/>
      <c r="BK233" s="699"/>
      <c r="BL233" s="699"/>
      <c r="BM233" s="699"/>
      <c r="BN233" s="699"/>
      <c r="BO233" s="699"/>
      <c r="BP233" s="699"/>
      <c r="BQ233" s="699"/>
      <c r="BR233" s="699"/>
      <c r="BS233" s="699"/>
      <c r="BT233" s="700"/>
    </row>
    <row r="234" spans="5:72">
      <c r="E234" s="691"/>
      <c r="G234" s="691"/>
      <c r="H234" s="691"/>
      <c r="AQ234" s="698"/>
      <c r="AR234" s="699"/>
      <c r="AS234" s="699"/>
      <c r="AT234" s="699"/>
      <c r="AU234" s="699"/>
      <c r="AV234" s="699"/>
      <c r="AW234" s="699"/>
      <c r="AX234" s="699"/>
      <c r="AY234" s="699"/>
      <c r="AZ234" s="699"/>
      <c r="BA234" s="699"/>
      <c r="BB234" s="699"/>
      <c r="BC234" s="699"/>
      <c r="BD234" s="699"/>
      <c r="BE234" s="699"/>
      <c r="BF234" s="699"/>
      <c r="BG234" s="699"/>
      <c r="BH234" s="699"/>
      <c r="BI234" s="699"/>
      <c r="BJ234" s="699"/>
      <c r="BK234" s="699"/>
      <c r="BL234" s="699"/>
      <c r="BM234" s="699"/>
      <c r="BN234" s="699"/>
      <c r="BO234" s="699"/>
      <c r="BP234" s="699"/>
      <c r="BQ234" s="699"/>
      <c r="BR234" s="699"/>
      <c r="BS234" s="699"/>
      <c r="BT234" s="700"/>
    </row>
    <row r="235" spans="5:72">
      <c r="E235" s="691"/>
      <c r="G235" s="691"/>
      <c r="H235" s="691"/>
      <c r="AQ235" s="698"/>
      <c r="AR235" s="699"/>
      <c r="AS235" s="699"/>
      <c r="AT235" s="699"/>
      <c r="AU235" s="699"/>
      <c r="AV235" s="699"/>
      <c r="AW235" s="699"/>
      <c r="AX235" s="699"/>
      <c r="AY235" s="699"/>
      <c r="AZ235" s="699"/>
      <c r="BA235" s="699"/>
      <c r="BB235" s="699"/>
      <c r="BC235" s="699"/>
      <c r="BD235" s="699"/>
      <c r="BE235" s="699"/>
      <c r="BF235" s="699"/>
      <c r="BG235" s="699"/>
      <c r="BH235" s="699"/>
      <c r="BI235" s="699"/>
      <c r="BJ235" s="699"/>
      <c r="BK235" s="699"/>
      <c r="BL235" s="699"/>
      <c r="BM235" s="699"/>
      <c r="BN235" s="699"/>
      <c r="BO235" s="699"/>
      <c r="BP235" s="699"/>
      <c r="BQ235" s="699"/>
      <c r="BR235" s="699"/>
      <c r="BS235" s="699"/>
      <c r="BT235" s="700"/>
    </row>
    <row r="236" spans="5:72">
      <c r="E236" s="691"/>
      <c r="G236" s="691"/>
      <c r="H236" s="691"/>
      <c r="AQ236" s="698"/>
      <c r="AR236" s="699"/>
      <c r="AS236" s="699"/>
      <c r="AT236" s="699"/>
      <c r="AU236" s="699"/>
      <c r="AV236" s="699"/>
      <c r="AW236" s="699"/>
      <c r="AX236" s="699"/>
      <c r="AY236" s="699"/>
      <c r="AZ236" s="699"/>
      <c r="BA236" s="699"/>
      <c r="BB236" s="699"/>
      <c r="BC236" s="699"/>
      <c r="BD236" s="699"/>
      <c r="BE236" s="699"/>
      <c r="BF236" s="699"/>
      <c r="BG236" s="699"/>
      <c r="BH236" s="699"/>
      <c r="BI236" s="699"/>
      <c r="BJ236" s="699"/>
      <c r="BK236" s="699"/>
      <c r="BL236" s="699"/>
      <c r="BM236" s="699"/>
      <c r="BN236" s="699"/>
      <c r="BO236" s="699"/>
      <c r="BP236" s="699"/>
      <c r="BQ236" s="699"/>
      <c r="BR236" s="699"/>
      <c r="BS236" s="699"/>
      <c r="BT236" s="700"/>
    </row>
    <row r="237" spans="5:72">
      <c r="E237" s="691"/>
      <c r="G237" s="691"/>
      <c r="H237" s="691"/>
      <c r="AQ237" s="698"/>
      <c r="AR237" s="699"/>
      <c r="AS237" s="699"/>
      <c r="AT237" s="699"/>
      <c r="AU237" s="699"/>
      <c r="AV237" s="699"/>
      <c r="AW237" s="699"/>
      <c r="AX237" s="699"/>
      <c r="AY237" s="699"/>
      <c r="AZ237" s="699"/>
      <c r="BA237" s="699"/>
      <c r="BB237" s="699"/>
      <c r="BC237" s="699"/>
      <c r="BD237" s="699"/>
      <c r="BE237" s="699"/>
      <c r="BF237" s="699"/>
      <c r="BG237" s="699"/>
      <c r="BH237" s="699"/>
      <c r="BI237" s="699"/>
      <c r="BJ237" s="699"/>
      <c r="BK237" s="699"/>
      <c r="BL237" s="699"/>
      <c r="BM237" s="699"/>
      <c r="BN237" s="699"/>
      <c r="BO237" s="699"/>
      <c r="BP237" s="699"/>
      <c r="BQ237" s="699"/>
      <c r="BR237" s="699"/>
      <c r="BS237" s="699"/>
      <c r="BT237" s="700"/>
    </row>
    <row r="238" spans="5:72">
      <c r="E238" s="691"/>
      <c r="G238" s="691"/>
      <c r="H238" s="691"/>
      <c r="AQ238" s="698"/>
      <c r="AR238" s="699"/>
      <c r="AS238" s="699"/>
      <c r="AT238" s="699"/>
      <c r="AU238" s="699"/>
      <c r="AV238" s="699"/>
      <c r="AW238" s="699"/>
      <c r="AX238" s="699"/>
      <c r="AY238" s="699"/>
      <c r="AZ238" s="699"/>
      <c r="BA238" s="699"/>
      <c r="BB238" s="699"/>
      <c r="BC238" s="699"/>
      <c r="BD238" s="699"/>
      <c r="BE238" s="699"/>
      <c r="BF238" s="699"/>
      <c r="BG238" s="699"/>
      <c r="BH238" s="699"/>
      <c r="BI238" s="699"/>
      <c r="BJ238" s="699"/>
      <c r="BK238" s="699"/>
      <c r="BL238" s="699"/>
      <c r="BM238" s="699"/>
      <c r="BN238" s="699"/>
      <c r="BO238" s="699"/>
      <c r="BP238" s="699"/>
      <c r="BQ238" s="699"/>
      <c r="BR238" s="699"/>
      <c r="BS238" s="699"/>
      <c r="BT238" s="700"/>
    </row>
    <row r="239" spans="5:72">
      <c r="E239" s="691"/>
      <c r="G239" s="691"/>
      <c r="H239" s="691"/>
      <c r="AQ239" s="698"/>
      <c r="AR239" s="699"/>
      <c r="AS239" s="699"/>
      <c r="AT239" s="699"/>
      <c r="AU239" s="699"/>
      <c r="AV239" s="699"/>
      <c r="AW239" s="699"/>
      <c r="AX239" s="699"/>
      <c r="AY239" s="699"/>
      <c r="AZ239" s="699"/>
      <c r="BA239" s="699"/>
      <c r="BB239" s="699"/>
      <c r="BC239" s="699"/>
      <c r="BD239" s="699"/>
      <c r="BE239" s="699"/>
      <c r="BF239" s="699"/>
      <c r="BG239" s="699"/>
      <c r="BH239" s="699"/>
      <c r="BI239" s="699"/>
      <c r="BJ239" s="699"/>
      <c r="BK239" s="699"/>
      <c r="BL239" s="699"/>
      <c r="BM239" s="699"/>
      <c r="BN239" s="699"/>
      <c r="BO239" s="699"/>
      <c r="BP239" s="699"/>
      <c r="BQ239" s="699"/>
      <c r="BR239" s="699"/>
      <c r="BS239" s="699"/>
      <c r="BT239" s="700"/>
    </row>
    <row r="240" spans="5:72">
      <c r="E240" s="691"/>
      <c r="G240" s="691"/>
      <c r="H240" s="691"/>
      <c r="AQ240" s="698"/>
      <c r="AR240" s="699"/>
      <c r="AS240" s="699"/>
      <c r="AT240" s="699"/>
      <c r="AU240" s="699"/>
      <c r="AV240" s="699"/>
      <c r="AW240" s="699"/>
      <c r="AX240" s="699"/>
      <c r="AY240" s="699"/>
      <c r="AZ240" s="699"/>
      <c r="BA240" s="699"/>
      <c r="BB240" s="699"/>
      <c r="BC240" s="699"/>
      <c r="BD240" s="699"/>
      <c r="BE240" s="699"/>
      <c r="BF240" s="699"/>
      <c r="BG240" s="699"/>
      <c r="BH240" s="699"/>
      <c r="BI240" s="699"/>
      <c r="BJ240" s="699"/>
      <c r="BK240" s="699"/>
      <c r="BL240" s="699"/>
      <c r="BM240" s="699"/>
      <c r="BN240" s="699"/>
      <c r="BO240" s="699"/>
      <c r="BP240" s="699"/>
      <c r="BQ240" s="699"/>
      <c r="BR240" s="699"/>
      <c r="BS240" s="699"/>
      <c r="BT240" s="700"/>
    </row>
    <row r="241" spans="5:72">
      <c r="E241" s="691"/>
      <c r="G241" s="691"/>
      <c r="H241" s="691"/>
      <c r="AQ241" s="698"/>
      <c r="AR241" s="699"/>
      <c r="AS241" s="699"/>
      <c r="AT241" s="699"/>
      <c r="AU241" s="699"/>
      <c r="AV241" s="699"/>
      <c r="AW241" s="699"/>
      <c r="AX241" s="699"/>
      <c r="AY241" s="699"/>
      <c r="AZ241" s="699"/>
      <c r="BA241" s="699"/>
      <c r="BB241" s="699"/>
      <c r="BC241" s="699"/>
      <c r="BD241" s="699"/>
      <c r="BE241" s="699"/>
      <c r="BF241" s="699"/>
      <c r="BG241" s="699"/>
      <c r="BH241" s="699"/>
      <c r="BI241" s="699"/>
      <c r="BJ241" s="699"/>
      <c r="BK241" s="699"/>
      <c r="BL241" s="699"/>
      <c r="BM241" s="699"/>
      <c r="BN241" s="699"/>
      <c r="BO241" s="699"/>
      <c r="BP241" s="699"/>
      <c r="BQ241" s="699"/>
      <c r="BR241" s="699"/>
      <c r="BS241" s="699"/>
      <c r="BT241" s="700"/>
    </row>
    <row r="242" spans="5:72">
      <c r="E242" s="691"/>
      <c r="G242" s="691"/>
      <c r="H242" s="691"/>
      <c r="AQ242" s="698"/>
      <c r="AR242" s="699"/>
      <c r="AS242" s="699"/>
      <c r="AT242" s="699"/>
      <c r="AU242" s="699"/>
      <c r="AV242" s="699"/>
      <c r="AW242" s="699"/>
      <c r="AX242" s="699"/>
      <c r="AY242" s="699"/>
      <c r="AZ242" s="699"/>
      <c r="BA242" s="699"/>
      <c r="BB242" s="699"/>
      <c r="BC242" s="699"/>
      <c r="BD242" s="699"/>
      <c r="BE242" s="699"/>
      <c r="BF242" s="699"/>
      <c r="BG242" s="699"/>
      <c r="BH242" s="699"/>
      <c r="BI242" s="699"/>
      <c r="BJ242" s="699"/>
      <c r="BK242" s="699"/>
      <c r="BL242" s="699"/>
      <c r="BM242" s="699"/>
      <c r="BN242" s="699"/>
      <c r="BO242" s="699"/>
      <c r="BP242" s="699"/>
      <c r="BQ242" s="699"/>
      <c r="BR242" s="699"/>
      <c r="BS242" s="699"/>
      <c r="BT242" s="700"/>
    </row>
    <row r="243" spans="5:72">
      <c r="E243" s="691"/>
      <c r="G243" s="691"/>
      <c r="H243" s="691"/>
      <c r="AQ243" s="698"/>
      <c r="AR243" s="699"/>
      <c r="AS243" s="699"/>
      <c r="AT243" s="699"/>
      <c r="AU243" s="699"/>
      <c r="AV243" s="699"/>
      <c r="AW243" s="699"/>
      <c r="AX243" s="699"/>
      <c r="AY243" s="699"/>
      <c r="AZ243" s="699"/>
      <c r="BA243" s="699"/>
      <c r="BB243" s="699"/>
      <c r="BC243" s="699"/>
      <c r="BD243" s="699"/>
      <c r="BE243" s="699"/>
      <c r="BF243" s="699"/>
      <c r="BG243" s="699"/>
      <c r="BH243" s="699"/>
      <c r="BI243" s="699"/>
      <c r="BJ243" s="699"/>
      <c r="BK243" s="699"/>
      <c r="BL243" s="699"/>
      <c r="BM243" s="699"/>
      <c r="BN243" s="699"/>
      <c r="BO243" s="699"/>
      <c r="BP243" s="699"/>
      <c r="BQ243" s="699"/>
      <c r="BR243" s="699"/>
      <c r="BS243" s="699"/>
      <c r="BT243" s="700"/>
    </row>
    <row r="244" spans="5:72">
      <c r="E244" s="691"/>
      <c r="G244" s="691"/>
      <c r="H244" s="691"/>
      <c r="AQ244" s="698"/>
      <c r="AR244" s="699"/>
      <c r="AS244" s="699"/>
      <c r="AT244" s="699"/>
      <c r="AU244" s="699"/>
      <c r="AV244" s="699"/>
      <c r="AW244" s="699"/>
      <c r="AX244" s="699"/>
      <c r="AY244" s="699"/>
      <c r="AZ244" s="699"/>
      <c r="BA244" s="699"/>
      <c r="BB244" s="699"/>
      <c r="BC244" s="699"/>
      <c r="BD244" s="699"/>
      <c r="BE244" s="699"/>
      <c r="BF244" s="699"/>
      <c r="BG244" s="699"/>
      <c r="BH244" s="699"/>
      <c r="BI244" s="699"/>
      <c r="BJ244" s="699"/>
      <c r="BK244" s="699"/>
      <c r="BL244" s="699"/>
      <c r="BM244" s="699"/>
      <c r="BN244" s="699"/>
      <c r="BO244" s="699"/>
      <c r="BP244" s="699"/>
      <c r="BQ244" s="699"/>
      <c r="BR244" s="699"/>
      <c r="BS244" s="699"/>
      <c r="BT244" s="700"/>
    </row>
    <row r="245" spans="5:72">
      <c r="E245" s="691"/>
      <c r="G245" s="691"/>
      <c r="H245" s="691"/>
      <c r="AQ245" s="698"/>
      <c r="AR245" s="699"/>
      <c r="AS245" s="699"/>
      <c r="AT245" s="699"/>
      <c r="AU245" s="699"/>
      <c r="AV245" s="699"/>
      <c r="AW245" s="699"/>
      <c r="AX245" s="699"/>
      <c r="AY245" s="699"/>
      <c r="AZ245" s="699"/>
      <c r="BA245" s="699"/>
      <c r="BB245" s="699"/>
      <c r="BC245" s="699"/>
      <c r="BD245" s="699"/>
      <c r="BE245" s="699"/>
      <c r="BF245" s="699"/>
      <c r="BG245" s="699"/>
      <c r="BH245" s="699"/>
      <c r="BI245" s="699"/>
      <c r="BJ245" s="699"/>
      <c r="BK245" s="699"/>
      <c r="BL245" s="699"/>
      <c r="BM245" s="699"/>
      <c r="BN245" s="699"/>
      <c r="BO245" s="699"/>
      <c r="BP245" s="699"/>
      <c r="BQ245" s="699"/>
      <c r="BR245" s="699"/>
      <c r="BS245" s="699"/>
      <c r="BT245" s="700"/>
    </row>
    <row r="246" spans="5:72">
      <c r="E246" s="691"/>
      <c r="G246" s="691"/>
      <c r="H246" s="691"/>
      <c r="AQ246" s="698"/>
      <c r="AR246" s="699"/>
      <c r="AS246" s="699"/>
      <c r="AT246" s="699"/>
      <c r="AU246" s="699"/>
      <c r="AV246" s="699"/>
      <c r="AW246" s="699"/>
      <c r="AX246" s="699"/>
      <c r="AY246" s="699"/>
      <c r="AZ246" s="699"/>
      <c r="BA246" s="699"/>
      <c r="BB246" s="699"/>
      <c r="BC246" s="699"/>
      <c r="BD246" s="699"/>
      <c r="BE246" s="699"/>
      <c r="BF246" s="699"/>
      <c r="BG246" s="699"/>
      <c r="BH246" s="699"/>
      <c r="BI246" s="699"/>
      <c r="BJ246" s="699"/>
      <c r="BK246" s="699"/>
      <c r="BL246" s="699"/>
      <c r="BM246" s="699"/>
      <c r="BN246" s="699"/>
      <c r="BO246" s="699"/>
      <c r="BP246" s="699"/>
      <c r="BQ246" s="699"/>
      <c r="BR246" s="699"/>
      <c r="BS246" s="699"/>
      <c r="BT246" s="700"/>
    </row>
    <row r="247" spans="5:72">
      <c r="E247" s="691"/>
      <c r="G247" s="691"/>
      <c r="H247" s="691"/>
      <c r="AQ247" s="698"/>
      <c r="AR247" s="699"/>
      <c r="AS247" s="699"/>
      <c r="AT247" s="699"/>
      <c r="AU247" s="699"/>
      <c r="AV247" s="699"/>
      <c r="AW247" s="699"/>
      <c r="AX247" s="699"/>
      <c r="AY247" s="699"/>
      <c r="AZ247" s="699"/>
      <c r="BA247" s="699"/>
      <c r="BB247" s="699"/>
      <c r="BC247" s="699"/>
      <c r="BD247" s="699"/>
      <c r="BE247" s="699"/>
      <c r="BF247" s="699"/>
      <c r="BG247" s="699"/>
      <c r="BH247" s="699"/>
      <c r="BI247" s="699"/>
      <c r="BJ247" s="699"/>
      <c r="BK247" s="699"/>
      <c r="BL247" s="699"/>
      <c r="BM247" s="699"/>
      <c r="BN247" s="699"/>
      <c r="BO247" s="699"/>
      <c r="BP247" s="699"/>
      <c r="BQ247" s="699"/>
      <c r="BR247" s="699"/>
      <c r="BS247" s="699"/>
      <c r="BT247" s="700"/>
    </row>
    <row r="248" spans="5:72">
      <c r="E248" s="691"/>
      <c r="G248" s="691"/>
      <c r="H248" s="691"/>
      <c r="AQ248" s="698"/>
      <c r="AR248" s="699"/>
      <c r="AS248" s="699"/>
      <c r="AT248" s="699"/>
      <c r="AU248" s="699"/>
      <c r="AV248" s="699"/>
      <c r="AW248" s="699"/>
      <c r="AX248" s="699"/>
      <c r="AY248" s="699"/>
      <c r="AZ248" s="699"/>
      <c r="BA248" s="699"/>
      <c r="BB248" s="699"/>
      <c r="BC248" s="699"/>
      <c r="BD248" s="699"/>
      <c r="BE248" s="699"/>
      <c r="BF248" s="699"/>
      <c r="BG248" s="699"/>
      <c r="BH248" s="699"/>
      <c r="BI248" s="699"/>
      <c r="BJ248" s="699"/>
      <c r="BK248" s="699"/>
      <c r="BL248" s="699"/>
      <c r="BM248" s="699"/>
      <c r="BN248" s="699"/>
      <c r="BO248" s="699"/>
      <c r="BP248" s="699"/>
      <c r="BQ248" s="699"/>
      <c r="BR248" s="699"/>
      <c r="BS248" s="699"/>
      <c r="BT248" s="700"/>
    </row>
    <row r="249" spans="5:72">
      <c r="E249" s="691"/>
      <c r="G249" s="691"/>
      <c r="H249" s="691"/>
      <c r="AQ249" s="698"/>
      <c r="AR249" s="699"/>
      <c r="AS249" s="699"/>
      <c r="AT249" s="699"/>
      <c r="AU249" s="699"/>
      <c r="AV249" s="699"/>
      <c r="AW249" s="699"/>
      <c r="AX249" s="699"/>
      <c r="AY249" s="699"/>
      <c r="AZ249" s="699"/>
      <c r="BA249" s="699"/>
      <c r="BB249" s="699"/>
      <c r="BC249" s="699"/>
      <c r="BD249" s="699"/>
      <c r="BE249" s="699"/>
      <c r="BF249" s="699"/>
      <c r="BG249" s="699"/>
      <c r="BH249" s="699"/>
      <c r="BI249" s="699"/>
      <c r="BJ249" s="699"/>
      <c r="BK249" s="699"/>
      <c r="BL249" s="699"/>
      <c r="BM249" s="699"/>
      <c r="BN249" s="699"/>
      <c r="BO249" s="699"/>
      <c r="BP249" s="699"/>
      <c r="BQ249" s="699"/>
      <c r="BR249" s="699"/>
      <c r="BS249" s="699"/>
      <c r="BT249" s="700"/>
    </row>
    <row r="250" spans="5:72">
      <c r="E250" s="691"/>
      <c r="G250" s="691"/>
      <c r="H250" s="691"/>
      <c r="AQ250" s="698"/>
      <c r="AR250" s="699"/>
      <c r="AS250" s="699"/>
      <c r="AT250" s="699"/>
      <c r="AU250" s="699"/>
      <c r="AV250" s="699"/>
      <c r="AW250" s="699"/>
      <c r="AX250" s="699"/>
      <c r="AY250" s="699"/>
      <c r="AZ250" s="699"/>
      <c r="BA250" s="699"/>
      <c r="BB250" s="699"/>
      <c r="BC250" s="699"/>
      <c r="BD250" s="699"/>
      <c r="BE250" s="699"/>
      <c r="BF250" s="699"/>
      <c r="BG250" s="699"/>
      <c r="BH250" s="699"/>
      <c r="BI250" s="699"/>
      <c r="BJ250" s="699"/>
      <c r="BK250" s="699"/>
      <c r="BL250" s="699"/>
      <c r="BM250" s="699"/>
      <c r="BN250" s="699"/>
      <c r="BO250" s="699"/>
      <c r="BP250" s="699"/>
      <c r="BQ250" s="699"/>
      <c r="BR250" s="699"/>
      <c r="BS250" s="699"/>
      <c r="BT250" s="700"/>
    </row>
    <row r="251" spans="5:72">
      <c r="E251" s="691"/>
      <c r="G251" s="691"/>
      <c r="H251" s="691"/>
      <c r="AQ251" s="698"/>
      <c r="AR251" s="699"/>
      <c r="AS251" s="699"/>
      <c r="AT251" s="699"/>
      <c r="AU251" s="699"/>
      <c r="AV251" s="699"/>
      <c r="AW251" s="699"/>
      <c r="AX251" s="699"/>
      <c r="AY251" s="699"/>
      <c r="AZ251" s="699"/>
      <c r="BA251" s="699"/>
      <c r="BB251" s="699"/>
      <c r="BC251" s="699"/>
      <c r="BD251" s="699"/>
      <c r="BE251" s="699"/>
      <c r="BF251" s="699"/>
      <c r="BG251" s="699"/>
      <c r="BH251" s="699"/>
      <c r="BI251" s="699"/>
      <c r="BJ251" s="699"/>
      <c r="BK251" s="699"/>
      <c r="BL251" s="699"/>
      <c r="BM251" s="699"/>
      <c r="BN251" s="699"/>
      <c r="BO251" s="699"/>
      <c r="BP251" s="699"/>
      <c r="BQ251" s="699"/>
      <c r="BR251" s="699"/>
      <c r="BS251" s="699"/>
      <c r="BT251" s="700"/>
    </row>
    <row r="252" spans="5:72">
      <c r="E252" s="691"/>
      <c r="G252" s="691"/>
      <c r="H252" s="691"/>
      <c r="AQ252" s="698"/>
      <c r="AR252" s="699"/>
      <c r="AS252" s="699"/>
      <c r="AT252" s="699"/>
      <c r="AU252" s="699"/>
      <c r="AV252" s="699"/>
      <c r="AW252" s="699"/>
      <c r="AX252" s="699"/>
      <c r="AY252" s="699"/>
      <c r="AZ252" s="699"/>
      <c r="BA252" s="699"/>
      <c r="BB252" s="699"/>
      <c r="BC252" s="699"/>
      <c r="BD252" s="699"/>
      <c r="BE252" s="699"/>
      <c r="BF252" s="699"/>
      <c r="BG252" s="699"/>
      <c r="BH252" s="699"/>
      <c r="BI252" s="699"/>
      <c r="BJ252" s="699"/>
      <c r="BK252" s="699"/>
      <c r="BL252" s="699"/>
      <c r="BM252" s="699"/>
      <c r="BN252" s="699"/>
      <c r="BO252" s="699"/>
      <c r="BP252" s="699"/>
      <c r="BQ252" s="699"/>
      <c r="BR252" s="699"/>
      <c r="BS252" s="699"/>
      <c r="BT252" s="700"/>
    </row>
    <row r="253" spans="5:72">
      <c r="E253" s="691"/>
      <c r="G253" s="691"/>
      <c r="H253" s="691"/>
      <c r="AQ253" s="698"/>
      <c r="AR253" s="699"/>
      <c r="AS253" s="699"/>
      <c r="AT253" s="699"/>
      <c r="AU253" s="699"/>
      <c r="AV253" s="699"/>
      <c r="AW253" s="699"/>
      <c r="AX253" s="699"/>
      <c r="AY253" s="699"/>
      <c r="AZ253" s="699"/>
      <c r="BA253" s="699"/>
      <c r="BB253" s="699"/>
      <c r="BC253" s="699"/>
      <c r="BD253" s="699"/>
      <c r="BE253" s="699"/>
      <c r="BF253" s="699"/>
      <c r="BG253" s="699"/>
      <c r="BH253" s="699"/>
      <c r="BI253" s="699"/>
      <c r="BJ253" s="699"/>
      <c r="BK253" s="699"/>
      <c r="BL253" s="699"/>
      <c r="BM253" s="699"/>
      <c r="BN253" s="699"/>
      <c r="BO253" s="699"/>
      <c r="BP253" s="699"/>
      <c r="BQ253" s="699"/>
      <c r="BR253" s="699"/>
      <c r="BS253" s="699"/>
      <c r="BT253" s="700"/>
    </row>
    <row r="254" spans="5:72">
      <c r="E254" s="691"/>
      <c r="G254" s="691"/>
      <c r="H254" s="691"/>
      <c r="AQ254" s="698"/>
      <c r="AR254" s="699"/>
      <c r="AS254" s="699"/>
      <c r="AT254" s="699"/>
      <c r="AU254" s="699"/>
      <c r="AV254" s="699"/>
      <c r="AW254" s="699"/>
      <c r="AX254" s="699"/>
      <c r="AY254" s="699"/>
      <c r="AZ254" s="699"/>
      <c r="BA254" s="699"/>
      <c r="BB254" s="699"/>
      <c r="BC254" s="699"/>
      <c r="BD254" s="699"/>
      <c r="BE254" s="699"/>
      <c r="BF254" s="699"/>
      <c r="BG254" s="699"/>
      <c r="BH254" s="699"/>
      <c r="BI254" s="699"/>
      <c r="BJ254" s="699"/>
      <c r="BK254" s="699"/>
      <c r="BL254" s="699"/>
      <c r="BM254" s="699"/>
      <c r="BN254" s="699"/>
      <c r="BO254" s="699"/>
      <c r="BP254" s="699"/>
      <c r="BQ254" s="699"/>
      <c r="BR254" s="699"/>
      <c r="BS254" s="699"/>
      <c r="BT254" s="700"/>
    </row>
    <row r="255" spans="5:72">
      <c r="E255" s="691"/>
      <c r="G255" s="691"/>
      <c r="H255" s="691"/>
      <c r="AQ255" s="698"/>
      <c r="AR255" s="699"/>
      <c r="AS255" s="699"/>
      <c r="AT255" s="699"/>
      <c r="AU255" s="699"/>
      <c r="AV255" s="699"/>
      <c r="AW255" s="699"/>
      <c r="AX255" s="699"/>
      <c r="AY255" s="699"/>
      <c r="AZ255" s="699"/>
      <c r="BA255" s="699"/>
      <c r="BB255" s="699"/>
      <c r="BC255" s="699"/>
      <c r="BD255" s="699"/>
      <c r="BE255" s="699"/>
      <c r="BF255" s="699"/>
      <c r="BG255" s="699"/>
      <c r="BH255" s="699"/>
      <c r="BI255" s="699"/>
      <c r="BJ255" s="699"/>
      <c r="BK255" s="699"/>
      <c r="BL255" s="699"/>
      <c r="BM255" s="699"/>
      <c r="BN255" s="699"/>
      <c r="BO255" s="699"/>
      <c r="BP255" s="699"/>
      <c r="BQ255" s="699"/>
      <c r="BR255" s="699"/>
      <c r="BS255" s="699"/>
      <c r="BT255" s="700"/>
    </row>
    <row r="256" spans="5:72">
      <c r="E256" s="691"/>
      <c r="G256" s="691"/>
      <c r="H256" s="691"/>
      <c r="AQ256" s="698"/>
      <c r="AR256" s="699"/>
      <c r="AS256" s="699"/>
      <c r="AT256" s="699"/>
      <c r="AU256" s="699"/>
      <c r="AV256" s="699"/>
      <c r="AW256" s="699"/>
      <c r="AX256" s="699"/>
      <c r="AY256" s="699"/>
      <c r="AZ256" s="699"/>
      <c r="BA256" s="699"/>
      <c r="BB256" s="699"/>
      <c r="BC256" s="699"/>
      <c r="BD256" s="699"/>
      <c r="BE256" s="699"/>
      <c r="BF256" s="699"/>
      <c r="BG256" s="699"/>
      <c r="BH256" s="699"/>
      <c r="BI256" s="699"/>
      <c r="BJ256" s="699"/>
      <c r="BK256" s="699"/>
      <c r="BL256" s="699"/>
      <c r="BM256" s="699"/>
      <c r="BN256" s="699"/>
      <c r="BO256" s="699"/>
      <c r="BP256" s="699"/>
      <c r="BQ256" s="699"/>
      <c r="BR256" s="699"/>
      <c r="BS256" s="699"/>
      <c r="BT256" s="700"/>
    </row>
    <row r="257" spans="5:72">
      <c r="E257" s="691"/>
      <c r="G257" s="691"/>
      <c r="H257" s="691"/>
      <c r="AQ257" s="698"/>
      <c r="AR257" s="699"/>
      <c r="AS257" s="699"/>
      <c r="AT257" s="699"/>
      <c r="AU257" s="699"/>
      <c r="AV257" s="699"/>
      <c r="AW257" s="699"/>
      <c r="AX257" s="699"/>
      <c r="AY257" s="699"/>
      <c r="AZ257" s="699"/>
      <c r="BA257" s="699"/>
      <c r="BB257" s="699"/>
      <c r="BC257" s="699"/>
      <c r="BD257" s="699"/>
      <c r="BE257" s="699"/>
      <c r="BF257" s="699"/>
      <c r="BG257" s="699"/>
      <c r="BH257" s="699"/>
      <c r="BI257" s="699"/>
      <c r="BJ257" s="699"/>
      <c r="BK257" s="699"/>
      <c r="BL257" s="699"/>
      <c r="BM257" s="699"/>
      <c r="BN257" s="699"/>
      <c r="BO257" s="699"/>
      <c r="BP257" s="699"/>
      <c r="BQ257" s="699"/>
      <c r="BR257" s="699"/>
      <c r="BS257" s="699"/>
      <c r="BT257" s="700"/>
    </row>
    <row r="258" spans="5:72">
      <c r="E258" s="691"/>
      <c r="G258" s="691"/>
      <c r="H258" s="691"/>
      <c r="AQ258" s="698"/>
      <c r="AR258" s="699"/>
      <c r="AS258" s="699"/>
      <c r="AT258" s="699"/>
      <c r="AU258" s="699"/>
      <c r="AV258" s="699"/>
      <c r="AW258" s="699"/>
      <c r="AX258" s="699"/>
      <c r="AY258" s="699"/>
      <c r="AZ258" s="699"/>
      <c r="BA258" s="699"/>
      <c r="BB258" s="699"/>
      <c r="BC258" s="699"/>
      <c r="BD258" s="699"/>
      <c r="BE258" s="699"/>
      <c r="BF258" s="699"/>
      <c r="BG258" s="699"/>
      <c r="BH258" s="699"/>
      <c r="BI258" s="699"/>
      <c r="BJ258" s="699"/>
      <c r="BK258" s="699"/>
      <c r="BL258" s="699"/>
      <c r="BM258" s="699"/>
      <c r="BN258" s="699"/>
      <c r="BO258" s="699"/>
      <c r="BP258" s="699"/>
      <c r="BQ258" s="699"/>
      <c r="BR258" s="699"/>
      <c r="BS258" s="699"/>
      <c r="BT258" s="700"/>
    </row>
    <row r="259" spans="5:72">
      <c r="E259" s="691"/>
      <c r="G259" s="691"/>
      <c r="H259" s="691"/>
      <c r="AQ259" s="698"/>
      <c r="AR259" s="699"/>
      <c r="AS259" s="699"/>
      <c r="AT259" s="699"/>
      <c r="AU259" s="699"/>
      <c r="AV259" s="699"/>
      <c r="AW259" s="699"/>
      <c r="AX259" s="699"/>
      <c r="AY259" s="699"/>
      <c r="AZ259" s="699"/>
      <c r="BA259" s="699"/>
      <c r="BB259" s="699"/>
      <c r="BC259" s="699"/>
      <c r="BD259" s="699"/>
      <c r="BE259" s="699"/>
      <c r="BF259" s="699"/>
      <c r="BG259" s="699"/>
      <c r="BH259" s="699"/>
      <c r="BI259" s="699"/>
      <c r="BJ259" s="699"/>
      <c r="BK259" s="699"/>
      <c r="BL259" s="699"/>
      <c r="BM259" s="699"/>
      <c r="BN259" s="699"/>
      <c r="BO259" s="699"/>
      <c r="BP259" s="699"/>
      <c r="BQ259" s="699"/>
      <c r="BR259" s="699"/>
      <c r="BS259" s="699"/>
      <c r="BT259" s="700"/>
    </row>
    <row r="260" spans="5:72">
      <c r="E260" s="691"/>
      <c r="G260" s="691"/>
      <c r="H260" s="691"/>
      <c r="AQ260" s="698"/>
      <c r="AR260" s="699"/>
      <c r="AS260" s="699"/>
      <c r="AT260" s="699"/>
      <c r="AU260" s="699"/>
      <c r="AV260" s="699"/>
      <c r="AW260" s="699"/>
      <c r="AX260" s="699"/>
      <c r="AY260" s="699"/>
      <c r="AZ260" s="699"/>
      <c r="BA260" s="699"/>
      <c r="BB260" s="699"/>
      <c r="BC260" s="699"/>
      <c r="BD260" s="699"/>
      <c r="BE260" s="699"/>
      <c r="BF260" s="699"/>
      <c r="BG260" s="699"/>
      <c r="BH260" s="699"/>
      <c r="BI260" s="699"/>
      <c r="BJ260" s="699"/>
      <c r="BK260" s="699"/>
      <c r="BL260" s="699"/>
      <c r="BM260" s="699"/>
      <c r="BN260" s="699"/>
      <c r="BO260" s="699"/>
      <c r="BP260" s="699"/>
      <c r="BQ260" s="699"/>
      <c r="BR260" s="699"/>
      <c r="BS260" s="699"/>
      <c r="BT260" s="700"/>
    </row>
    <row r="261" spans="5:72">
      <c r="E261" s="691"/>
      <c r="G261" s="691"/>
      <c r="H261" s="691"/>
      <c r="AQ261" s="698"/>
      <c r="AR261" s="699"/>
      <c r="AS261" s="699"/>
      <c r="AT261" s="699"/>
      <c r="AU261" s="699"/>
      <c r="AV261" s="699"/>
      <c r="AW261" s="699"/>
      <c r="AX261" s="699"/>
      <c r="AY261" s="699"/>
      <c r="AZ261" s="699"/>
      <c r="BA261" s="699"/>
      <c r="BB261" s="699"/>
      <c r="BC261" s="699"/>
      <c r="BD261" s="699"/>
      <c r="BE261" s="699"/>
      <c r="BF261" s="699"/>
      <c r="BG261" s="699"/>
      <c r="BH261" s="699"/>
      <c r="BI261" s="699"/>
      <c r="BJ261" s="699"/>
      <c r="BK261" s="699"/>
      <c r="BL261" s="699"/>
      <c r="BM261" s="699"/>
      <c r="BN261" s="699"/>
      <c r="BO261" s="699"/>
      <c r="BP261" s="699"/>
      <c r="BQ261" s="699"/>
      <c r="BR261" s="699"/>
      <c r="BS261" s="699"/>
      <c r="BT261" s="700"/>
    </row>
    <row r="262" spans="5:72">
      <c r="E262" s="691"/>
      <c r="G262" s="691"/>
      <c r="H262" s="691"/>
      <c r="AQ262" s="698"/>
      <c r="AR262" s="699"/>
      <c r="AS262" s="699"/>
      <c r="AT262" s="699"/>
      <c r="AU262" s="699"/>
      <c r="AV262" s="699"/>
      <c r="AW262" s="699"/>
      <c r="AX262" s="699"/>
      <c r="AY262" s="699"/>
      <c r="AZ262" s="699"/>
      <c r="BA262" s="699"/>
      <c r="BB262" s="699"/>
      <c r="BC262" s="699"/>
      <c r="BD262" s="699"/>
      <c r="BE262" s="699"/>
      <c r="BF262" s="699"/>
      <c r="BG262" s="699"/>
      <c r="BH262" s="699"/>
      <c r="BI262" s="699"/>
      <c r="BJ262" s="699"/>
      <c r="BK262" s="699"/>
      <c r="BL262" s="699"/>
      <c r="BM262" s="699"/>
      <c r="BN262" s="699"/>
      <c r="BO262" s="699"/>
      <c r="BP262" s="699"/>
      <c r="BQ262" s="699"/>
      <c r="BR262" s="699"/>
      <c r="BS262" s="699"/>
      <c r="BT262" s="700"/>
    </row>
    <row r="263" spans="5:72">
      <c r="E263" s="691"/>
      <c r="G263" s="691"/>
      <c r="H263" s="691"/>
      <c r="AQ263" s="698"/>
      <c r="AR263" s="699"/>
      <c r="AS263" s="699"/>
      <c r="AT263" s="699"/>
      <c r="AU263" s="699"/>
      <c r="AV263" s="699"/>
      <c r="AW263" s="699"/>
      <c r="AX263" s="699"/>
      <c r="AY263" s="699"/>
      <c r="AZ263" s="699"/>
      <c r="BA263" s="699"/>
      <c r="BB263" s="699"/>
      <c r="BC263" s="699"/>
      <c r="BD263" s="699"/>
      <c r="BE263" s="699"/>
      <c r="BF263" s="699"/>
      <c r="BG263" s="699"/>
      <c r="BH263" s="699"/>
      <c r="BI263" s="699"/>
      <c r="BJ263" s="699"/>
      <c r="BK263" s="699"/>
      <c r="BL263" s="699"/>
      <c r="BM263" s="699"/>
      <c r="BN263" s="699"/>
      <c r="BO263" s="699"/>
      <c r="BP263" s="699"/>
      <c r="BQ263" s="699"/>
      <c r="BR263" s="699"/>
      <c r="BS263" s="699"/>
      <c r="BT263" s="700"/>
    </row>
    <row r="264" spans="5:72">
      <c r="E264" s="691"/>
      <c r="G264" s="691"/>
      <c r="H264" s="691"/>
      <c r="AQ264" s="698"/>
      <c r="AR264" s="699"/>
      <c r="AS264" s="699"/>
      <c r="AT264" s="699"/>
      <c r="AU264" s="699"/>
      <c r="AV264" s="699"/>
      <c r="AW264" s="699"/>
      <c r="AX264" s="699"/>
      <c r="AY264" s="699"/>
      <c r="AZ264" s="699"/>
      <c r="BA264" s="699"/>
      <c r="BB264" s="699"/>
      <c r="BC264" s="699"/>
      <c r="BD264" s="699"/>
      <c r="BE264" s="699"/>
      <c r="BF264" s="699"/>
      <c r="BG264" s="699"/>
      <c r="BH264" s="699"/>
      <c r="BI264" s="699"/>
      <c r="BJ264" s="699"/>
      <c r="BK264" s="699"/>
      <c r="BL264" s="699"/>
      <c r="BM264" s="699"/>
      <c r="BN264" s="699"/>
      <c r="BO264" s="699"/>
      <c r="BP264" s="699"/>
      <c r="BQ264" s="699"/>
      <c r="BR264" s="699"/>
      <c r="BS264" s="699"/>
      <c r="BT264" s="700"/>
    </row>
    <row r="265" spans="5:72">
      <c r="E265" s="691"/>
      <c r="G265" s="691"/>
      <c r="H265" s="691"/>
      <c r="AQ265" s="698"/>
      <c r="AR265" s="699"/>
      <c r="AS265" s="699"/>
      <c r="AT265" s="699"/>
      <c r="AU265" s="699"/>
      <c r="AV265" s="699"/>
      <c r="AW265" s="699"/>
      <c r="AX265" s="699"/>
      <c r="AY265" s="699"/>
      <c r="AZ265" s="699"/>
      <c r="BA265" s="699"/>
      <c r="BB265" s="699"/>
      <c r="BC265" s="699"/>
      <c r="BD265" s="699"/>
      <c r="BE265" s="699"/>
      <c r="BF265" s="699"/>
      <c r="BG265" s="699"/>
      <c r="BH265" s="699"/>
      <c r="BI265" s="699"/>
      <c r="BJ265" s="699"/>
      <c r="BK265" s="699"/>
      <c r="BL265" s="699"/>
      <c r="BM265" s="699"/>
      <c r="BN265" s="699"/>
      <c r="BO265" s="699"/>
      <c r="BP265" s="699"/>
      <c r="BQ265" s="699"/>
      <c r="BR265" s="699"/>
      <c r="BS265" s="699"/>
      <c r="BT265" s="700"/>
    </row>
    <row r="266" spans="5:72">
      <c r="E266" s="691"/>
      <c r="G266" s="691"/>
      <c r="H266" s="691"/>
      <c r="AQ266" s="698"/>
      <c r="AR266" s="699"/>
      <c r="AS266" s="699"/>
      <c r="AT266" s="699"/>
      <c r="AU266" s="699"/>
      <c r="AV266" s="699"/>
      <c r="AW266" s="699"/>
      <c r="AX266" s="699"/>
      <c r="AY266" s="699"/>
      <c r="AZ266" s="699"/>
      <c r="BA266" s="699"/>
      <c r="BB266" s="699"/>
      <c r="BC266" s="699"/>
      <c r="BD266" s="699"/>
      <c r="BE266" s="699"/>
      <c r="BF266" s="699"/>
      <c r="BG266" s="699"/>
      <c r="BH266" s="699"/>
      <c r="BI266" s="699"/>
      <c r="BJ266" s="699"/>
      <c r="BK266" s="699"/>
      <c r="BL266" s="699"/>
      <c r="BM266" s="699"/>
      <c r="BN266" s="699"/>
      <c r="BO266" s="699"/>
      <c r="BP266" s="699"/>
      <c r="BQ266" s="699"/>
      <c r="BR266" s="699"/>
      <c r="BS266" s="699"/>
      <c r="BT266" s="700"/>
    </row>
    <row r="267" spans="5:72">
      <c r="E267" s="691"/>
      <c r="G267" s="691"/>
      <c r="H267" s="691"/>
      <c r="AQ267" s="698"/>
      <c r="AR267" s="699"/>
      <c r="AS267" s="699"/>
      <c r="AT267" s="699"/>
      <c r="AU267" s="699"/>
      <c r="AV267" s="699"/>
      <c r="AW267" s="699"/>
      <c r="AX267" s="699"/>
      <c r="AY267" s="699"/>
      <c r="AZ267" s="699"/>
      <c r="BA267" s="699"/>
      <c r="BB267" s="699"/>
      <c r="BC267" s="699"/>
      <c r="BD267" s="699"/>
      <c r="BE267" s="699"/>
      <c r="BF267" s="699"/>
      <c r="BG267" s="699"/>
      <c r="BH267" s="699"/>
      <c r="BI267" s="699"/>
      <c r="BJ267" s="699"/>
      <c r="BK267" s="699"/>
      <c r="BL267" s="699"/>
      <c r="BM267" s="699"/>
      <c r="BN267" s="699"/>
      <c r="BO267" s="699"/>
      <c r="BP267" s="699"/>
      <c r="BQ267" s="699"/>
      <c r="BR267" s="699"/>
      <c r="BS267" s="699"/>
      <c r="BT267" s="700"/>
    </row>
    <row r="268" spans="5:72">
      <c r="E268" s="691"/>
      <c r="G268" s="691"/>
      <c r="H268" s="691"/>
      <c r="AQ268" s="698"/>
      <c r="AR268" s="699"/>
      <c r="AS268" s="699"/>
      <c r="AT268" s="699"/>
      <c r="AU268" s="699"/>
      <c r="AV268" s="699"/>
      <c r="AW268" s="699"/>
      <c r="AX268" s="699"/>
      <c r="AY268" s="699"/>
      <c r="AZ268" s="699"/>
      <c r="BA268" s="699"/>
      <c r="BB268" s="699"/>
      <c r="BC268" s="699"/>
      <c r="BD268" s="699"/>
      <c r="BE268" s="699"/>
      <c r="BF268" s="699"/>
      <c r="BG268" s="699"/>
      <c r="BH268" s="699"/>
      <c r="BI268" s="699"/>
      <c r="BJ268" s="699"/>
      <c r="BK268" s="699"/>
      <c r="BL268" s="699"/>
      <c r="BM268" s="699"/>
      <c r="BN268" s="699"/>
      <c r="BO268" s="699"/>
      <c r="BP268" s="699"/>
      <c r="BQ268" s="699"/>
      <c r="BR268" s="699"/>
      <c r="BS268" s="699"/>
      <c r="BT268" s="700"/>
    </row>
    <row r="269" spans="5:72">
      <c r="E269" s="691"/>
      <c r="G269" s="691"/>
      <c r="H269" s="691"/>
      <c r="AQ269" s="698"/>
      <c r="AR269" s="699"/>
      <c r="AS269" s="699"/>
      <c r="AT269" s="699"/>
      <c r="AU269" s="699"/>
      <c r="AV269" s="699"/>
      <c r="AW269" s="699"/>
      <c r="AX269" s="699"/>
      <c r="AY269" s="699"/>
      <c r="AZ269" s="699"/>
      <c r="BA269" s="699"/>
      <c r="BB269" s="699"/>
      <c r="BC269" s="699"/>
      <c r="BD269" s="699"/>
      <c r="BE269" s="699"/>
      <c r="BF269" s="699"/>
      <c r="BG269" s="699"/>
      <c r="BH269" s="699"/>
      <c r="BI269" s="699"/>
      <c r="BJ269" s="699"/>
      <c r="BK269" s="699"/>
      <c r="BL269" s="699"/>
      <c r="BM269" s="699"/>
      <c r="BN269" s="699"/>
      <c r="BO269" s="699"/>
      <c r="BP269" s="699"/>
      <c r="BQ269" s="699"/>
      <c r="BR269" s="699"/>
      <c r="BS269" s="699"/>
      <c r="BT269" s="700"/>
    </row>
    <row r="270" spans="5:72">
      <c r="E270" s="691"/>
      <c r="G270" s="691"/>
      <c r="H270" s="691"/>
      <c r="AQ270" s="698"/>
      <c r="AR270" s="699"/>
      <c r="AS270" s="699"/>
      <c r="AT270" s="699"/>
      <c r="AU270" s="699"/>
      <c r="AV270" s="699"/>
      <c r="AW270" s="699"/>
      <c r="AX270" s="699"/>
      <c r="AY270" s="699"/>
      <c r="AZ270" s="699"/>
      <c r="BA270" s="699"/>
      <c r="BB270" s="699"/>
      <c r="BC270" s="699"/>
      <c r="BD270" s="699"/>
      <c r="BE270" s="699"/>
      <c r="BF270" s="699"/>
      <c r="BG270" s="699"/>
      <c r="BH270" s="699"/>
      <c r="BI270" s="699"/>
      <c r="BJ270" s="699"/>
      <c r="BK270" s="699"/>
      <c r="BL270" s="699"/>
      <c r="BM270" s="699"/>
      <c r="BN270" s="699"/>
      <c r="BO270" s="699"/>
      <c r="BP270" s="699"/>
      <c r="BQ270" s="699"/>
      <c r="BR270" s="699"/>
      <c r="BS270" s="699"/>
      <c r="BT270" s="700"/>
    </row>
    <row r="271" spans="5:72">
      <c r="E271" s="691"/>
      <c r="G271" s="691"/>
      <c r="H271" s="691"/>
      <c r="AQ271" s="698"/>
      <c r="AR271" s="699"/>
      <c r="AS271" s="699"/>
      <c r="AT271" s="699"/>
      <c r="AU271" s="699"/>
      <c r="AV271" s="699"/>
      <c r="AW271" s="699"/>
      <c r="AX271" s="699"/>
      <c r="AY271" s="699"/>
      <c r="AZ271" s="699"/>
      <c r="BA271" s="699"/>
      <c r="BB271" s="699"/>
      <c r="BC271" s="699"/>
      <c r="BD271" s="699"/>
      <c r="BE271" s="699"/>
      <c r="BF271" s="699"/>
      <c r="BG271" s="699"/>
      <c r="BH271" s="699"/>
      <c r="BI271" s="699"/>
      <c r="BJ271" s="699"/>
      <c r="BK271" s="699"/>
      <c r="BL271" s="699"/>
      <c r="BM271" s="699"/>
      <c r="BN271" s="699"/>
      <c r="BO271" s="699"/>
      <c r="BP271" s="699"/>
      <c r="BQ271" s="699"/>
      <c r="BR271" s="699"/>
      <c r="BS271" s="699"/>
      <c r="BT271" s="700"/>
    </row>
    <row r="272" spans="5:72">
      <c r="E272" s="691"/>
      <c r="G272" s="691"/>
      <c r="H272" s="691"/>
      <c r="AQ272" s="698"/>
      <c r="AR272" s="699"/>
      <c r="AS272" s="699"/>
      <c r="AT272" s="699"/>
      <c r="AU272" s="699"/>
      <c r="AV272" s="699"/>
      <c r="AW272" s="699"/>
      <c r="AX272" s="699"/>
      <c r="AY272" s="699"/>
      <c r="AZ272" s="699"/>
      <c r="BA272" s="699"/>
      <c r="BB272" s="699"/>
      <c r="BC272" s="699"/>
      <c r="BD272" s="699"/>
      <c r="BE272" s="699"/>
      <c r="BF272" s="699"/>
      <c r="BG272" s="699"/>
      <c r="BH272" s="699"/>
      <c r="BI272" s="699"/>
      <c r="BJ272" s="699"/>
      <c r="BK272" s="699"/>
      <c r="BL272" s="699"/>
      <c r="BM272" s="699"/>
      <c r="BN272" s="699"/>
      <c r="BO272" s="699"/>
      <c r="BP272" s="699"/>
      <c r="BQ272" s="699"/>
      <c r="BR272" s="699"/>
      <c r="BS272" s="699"/>
      <c r="BT272" s="700"/>
    </row>
    <row r="273" spans="5:72">
      <c r="E273" s="691"/>
      <c r="G273" s="691"/>
      <c r="H273" s="691"/>
      <c r="AQ273" s="698"/>
      <c r="AR273" s="699"/>
      <c r="AS273" s="699"/>
      <c r="AT273" s="699"/>
      <c r="AU273" s="699"/>
      <c r="AV273" s="699"/>
      <c r="AW273" s="699"/>
      <c r="AX273" s="699"/>
      <c r="AY273" s="699"/>
      <c r="AZ273" s="699"/>
      <c r="BA273" s="699"/>
      <c r="BB273" s="699"/>
      <c r="BC273" s="699"/>
      <c r="BD273" s="699"/>
      <c r="BE273" s="699"/>
      <c r="BF273" s="699"/>
      <c r="BG273" s="699"/>
      <c r="BH273" s="699"/>
      <c r="BI273" s="699"/>
      <c r="BJ273" s="699"/>
      <c r="BK273" s="699"/>
      <c r="BL273" s="699"/>
      <c r="BM273" s="699"/>
      <c r="BN273" s="699"/>
      <c r="BO273" s="699"/>
      <c r="BP273" s="699"/>
      <c r="BQ273" s="699"/>
      <c r="BR273" s="699"/>
      <c r="BS273" s="699"/>
      <c r="BT273" s="700"/>
    </row>
    <row r="274" spans="5:72">
      <c r="E274" s="691"/>
      <c r="G274" s="691"/>
      <c r="H274" s="691"/>
      <c r="AQ274" s="698"/>
      <c r="AR274" s="699"/>
      <c r="AS274" s="699"/>
      <c r="AT274" s="699"/>
      <c r="AU274" s="699"/>
      <c r="AV274" s="699"/>
      <c r="AW274" s="699"/>
      <c r="AX274" s="699"/>
      <c r="AY274" s="699"/>
      <c r="AZ274" s="699"/>
      <c r="BA274" s="699"/>
      <c r="BB274" s="699"/>
      <c r="BC274" s="699"/>
      <c r="BD274" s="699"/>
      <c r="BE274" s="699"/>
      <c r="BF274" s="699"/>
      <c r="BG274" s="699"/>
      <c r="BH274" s="699"/>
      <c r="BI274" s="699"/>
      <c r="BJ274" s="699"/>
      <c r="BK274" s="699"/>
      <c r="BL274" s="699"/>
      <c r="BM274" s="699"/>
      <c r="BN274" s="699"/>
      <c r="BO274" s="699"/>
      <c r="BP274" s="699"/>
      <c r="BQ274" s="699"/>
      <c r="BR274" s="699"/>
      <c r="BS274" s="699"/>
      <c r="BT274" s="700"/>
    </row>
    <row r="275" spans="5:72">
      <c r="E275" s="691"/>
      <c r="G275" s="691"/>
      <c r="H275" s="691"/>
      <c r="AQ275" s="698"/>
      <c r="AR275" s="699"/>
      <c r="AS275" s="699"/>
      <c r="AT275" s="699"/>
      <c r="AU275" s="699"/>
      <c r="AV275" s="699"/>
      <c r="AW275" s="699"/>
      <c r="AX275" s="699"/>
      <c r="AY275" s="699"/>
      <c r="AZ275" s="699"/>
      <c r="BA275" s="699"/>
      <c r="BB275" s="699"/>
      <c r="BC275" s="699"/>
      <c r="BD275" s="699"/>
      <c r="BE275" s="699"/>
      <c r="BF275" s="699"/>
      <c r="BG275" s="699"/>
      <c r="BH275" s="699"/>
      <c r="BI275" s="699"/>
      <c r="BJ275" s="699"/>
      <c r="BK275" s="699"/>
      <c r="BL275" s="699"/>
      <c r="BM275" s="699"/>
      <c r="BN275" s="699"/>
      <c r="BO275" s="699"/>
      <c r="BP275" s="699"/>
      <c r="BQ275" s="699"/>
      <c r="BR275" s="699"/>
      <c r="BS275" s="699"/>
      <c r="BT275" s="700"/>
    </row>
    <row r="276" spans="5:72">
      <c r="E276" s="691"/>
      <c r="G276" s="691"/>
      <c r="H276" s="691"/>
      <c r="AQ276" s="698"/>
      <c r="AR276" s="699"/>
      <c r="AS276" s="699"/>
      <c r="AT276" s="699"/>
      <c r="AU276" s="699"/>
      <c r="AV276" s="699"/>
      <c r="AW276" s="699"/>
      <c r="AX276" s="699"/>
      <c r="AY276" s="699"/>
      <c r="AZ276" s="699"/>
      <c r="BA276" s="699"/>
      <c r="BB276" s="699"/>
      <c r="BC276" s="699"/>
      <c r="BD276" s="699"/>
      <c r="BE276" s="699"/>
      <c r="BF276" s="699"/>
      <c r="BG276" s="699"/>
      <c r="BH276" s="699"/>
      <c r="BI276" s="699"/>
      <c r="BJ276" s="699"/>
      <c r="BK276" s="699"/>
      <c r="BL276" s="699"/>
      <c r="BM276" s="699"/>
      <c r="BN276" s="699"/>
      <c r="BO276" s="699"/>
      <c r="BP276" s="699"/>
      <c r="BQ276" s="699"/>
      <c r="BR276" s="699"/>
      <c r="BS276" s="699"/>
      <c r="BT276" s="700"/>
    </row>
    <row r="277" spans="5:72">
      <c r="E277" s="691"/>
      <c r="G277" s="691"/>
      <c r="H277" s="691"/>
      <c r="AQ277" s="698"/>
      <c r="AR277" s="699"/>
      <c r="AS277" s="699"/>
      <c r="AT277" s="699"/>
      <c r="AU277" s="699"/>
      <c r="AV277" s="699"/>
      <c r="AW277" s="699"/>
      <c r="AX277" s="699"/>
      <c r="AY277" s="699"/>
      <c r="AZ277" s="699"/>
      <c r="BA277" s="699"/>
      <c r="BB277" s="699"/>
      <c r="BC277" s="699"/>
      <c r="BD277" s="699"/>
      <c r="BE277" s="699"/>
      <c r="BF277" s="699"/>
      <c r="BG277" s="699"/>
      <c r="BH277" s="699"/>
      <c r="BI277" s="699"/>
      <c r="BJ277" s="699"/>
      <c r="BK277" s="699"/>
      <c r="BL277" s="699"/>
      <c r="BM277" s="699"/>
      <c r="BN277" s="699"/>
      <c r="BO277" s="699"/>
      <c r="BP277" s="699"/>
      <c r="BQ277" s="699"/>
      <c r="BR277" s="699"/>
      <c r="BS277" s="699"/>
      <c r="BT277" s="700"/>
    </row>
    <row r="278" spans="5:72">
      <c r="E278" s="691"/>
      <c r="G278" s="691"/>
      <c r="H278" s="691"/>
      <c r="AQ278" s="698"/>
      <c r="AR278" s="699"/>
      <c r="AS278" s="699"/>
      <c r="AT278" s="699"/>
      <c r="AU278" s="699"/>
      <c r="AV278" s="699"/>
      <c r="AW278" s="699"/>
      <c r="AX278" s="699"/>
      <c r="AY278" s="699"/>
      <c r="AZ278" s="699"/>
      <c r="BA278" s="699"/>
      <c r="BB278" s="699"/>
      <c r="BC278" s="699"/>
      <c r="BD278" s="699"/>
      <c r="BE278" s="699"/>
      <c r="BF278" s="699"/>
      <c r="BG278" s="699"/>
      <c r="BH278" s="699"/>
      <c r="BI278" s="699"/>
      <c r="BJ278" s="699"/>
      <c r="BK278" s="699"/>
      <c r="BL278" s="699"/>
      <c r="BM278" s="699"/>
      <c r="BN278" s="699"/>
      <c r="BO278" s="699"/>
      <c r="BP278" s="699"/>
      <c r="BQ278" s="699"/>
      <c r="BR278" s="699"/>
      <c r="BS278" s="699"/>
      <c r="BT278" s="700"/>
    </row>
    <row r="279" spans="5:72">
      <c r="E279" s="691"/>
      <c r="G279" s="691"/>
      <c r="H279" s="691"/>
      <c r="AQ279" s="698"/>
      <c r="AR279" s="699"/>
      <c r="AS279" s="699"/>
      <c r="AT279" s="699"/>
      <c r="AU279" s="699"/>
      <c r="AV279" s="699"/>
      <c r="AW279" s="699"/>
      <c r="AX279" s="699"/>
      <c r="AY279" s="699"/>
      <c r="AZ279" s="699"/>
      <c r="BA279" s="699"/>
      <c r="BB279" s="699"/>
      <c r="BC279" s="699"/>
      <c r="BD279" s="699"/>
      <c r="BE279" s="699"/>
      <c r="BF279" s="699"/>
      <c r="BG279" s="699"/>
      <c r="BH279" s="699"/>
      <c r="BI279" s="699"/>
      <c r="BJ279" s="699"/>
      <c r="BK279" s="699"/>
      <c r="BL279" s="699"/>
      <c r="BM279" s="699"/>
      <c r="BN279" s="699"/>
      <c r="BO279" s="699"/>
      <c r="BP279" s="699"/>
      <c r="BQ279" s="699"/>
      <c r="BR279" s="699"/>
      <c r="BS279" s="699"/>
      <c r="BT279" s="700"/>
    </row>
    <row r="280" spans="5:72">
      <c r="E280" s="691"/>
      <c r="G280" s="691"/>
      <c r="H280" s="691"/>
      <c r="AQ280" s="698"/>
      <c r="AR280" s="699"/>
      <c r="AS280" s="699"/>
      <c r="AT280" s="699"/>
      <c r="AU280" s="699"/>
      <c r="AV280" s="699"/>
      <c r="AW280" s="699"/>
      <c r="AX280" s="699"/>
      <c r="AY280" s="699"/>
      <c r="AZ280" s="699"/>
      <c r="BA280" s="699"/>
      <c r="BB280" s="699"/>
      <c r="BC280" s="699"/>
      <c r="BD280" s="699"/>
      <c r="BE280" s="699"/>
      <c r="BF280" s="699"/>
      <c r="BG280" s="699"/>
      <c r="BH280" s="699"/>
      <c r="BI280" s="699"/>
      <c r="BJ280" s="699"/>
      <c r="BK280" s="699"/>
      <c r="BL280" s="699"/>
      <c r="BM280" s="699"/>
      <c r="BN280" s="699"/>
      <c r="BO280" s="699"/>
      <c r="BP280" s="699"/>
      <c r="BQ280" s="699"/>
      <c r="BR280" s="699"/>
      <c r="BS280" s="699"/>
      <c r="BT280" s="700"/>
    </row>
    <row r="281" spans="5:72">
      <c r="E281" s="691"/>
      <c r="G281" s="691"/>
      <c r="H281" s="691"/>
      <c r="AQ281" s="698"/>
      <c r="AR281" s="699"/>
      <c r="AS281" s="699"/>
      <c r="AT281" s="699"/>
      <c r="AU281" s="699"/>
      <c r="AV281" s="699"/>
      <c r="AW281" s="699"/>
      <c r="AX281" s="699"/>
      <c r="AY281" s="699"/>
      <c r="AZ281" s="699"/>
      <c r="BA281" s="699"/>
      <c r="BB281" s="699"/>
      <c r="BC281" s="699"/>
      <c r="BD281" s="699"/>
      <c r="BE281" s="699"/>
      <c r="BF281" s="699"/>
      <c r="BG281" s="699"/>
      <c r="BH281" s="699"/>
      <c r="BI281" s="699"/>
      <c r="BJ281" s="699"/>
      <c r="BK281" s="699"/>
      <c r="BL281" s="699"/>
      <c r="BM281" s="699"/>
      <c r="BN281" s="699"/>
      <c r="BO281" s="699"/>
      <c r="BP281" s="699"/>
      <c r="BQ281" s="699"/>
      <c r="BR281" s="699"/>
      <c r="BS281" s="699"/>
      <c r="BT281" s="700"/>
    </row>
    <row r="282" spans="5:72">
      <c r="E282" s="691"/>
      <c r="G282" s="691"/>
      <c r="H282" s="691"/>
      <c r="AQ282" s="698"/>
      <c r="AR282" s="699"/>
      <c r="AS282" s="699"/>
      <c r="AT282" s="699"/>
      <c r="AU282" s="699"/>
      <c r="AV282" s="699"/>
      <c r="AW282" s="699"/>
      <c r="AX282" s="699"/>
      <c r="AY282" s="699"/>
      <c r="AZ282" s="699"/>
      <c r="BA282" s="699"/>
      <c r="BB282" s="699"/>
      <c r="BC282" s="699"/>
      <c r="BD282" s="699"/>
      <c r="BE282" s="699"/>
      <c r="BF282" s="699"/>
      <c r="BG282" s="699"/>
      <c r="BH282" s="699"/>
      <c r="BI282" s="699"/>
      <c r="BJ282" s="699"/>
      <c r="BK282" s="699"/>
      <c r="BL282" s="699"/>
      <c r="BM282" s="699"/>
      <c r="BN282" s="699"/>
      <c r="BO282" s="699"/>
      <c r="BP282" s="699"/>
      <c r="BQ282" s="699"/>
      <c r="BR282" s="699"/>
      <c r="BS282" s="699"/>
      <c r="BT282" s="700"/>
    </row>
    <row r="283" spans="5:72">
      <c r="E283" s="691"/>
      <c r="G283" s="691"/>
      <c r="H283" s="691"/>
      <c r="AQ283" s="698"/>
      <c r="AR283" s="699"/>
      <c r="AS283" s="699"/>
      <c r="AT283" s="699"/>
      <c r="AU283" s="699"/>
      <c r="AV283" s="699"/>
      <c r="AW283" s="699"/>
      <c r="AX283" s="699"/>
      <c r="AY283" s="699"/>
      <c r="AZ283" s="699"/>
      <c r="BA283" s="699"/>
      <c r="BB283" s="699"/>
      <c r="BC283" s="699"/>
      <c r="BD283" s="699"/>
      <c r="BE283" s="699"/>
      <c r="BF283" s="699"/>
      <c r="BG283" s="699"/>
      <c r="BH283" s="699"/>
      <c r="BI283" s="699"/>
      <c r="BJ283" s="699"/>
      <c r="BK283" s="699"/>
      <c r="BL283" s="699"/>
      <c r="BM283" s="699"/>
      <c r="BN283" s="699"/>
      <c r="BO283" s="699"/>
      <c r="BP283" s="699"/>
      <c r="BQ283" s="699"/>
      <c r="BR283" s="699"/>
      <c r="BS283" s="699"/>
      <c r="BT283" s="700"/>
    </row>
    <row r="284" spans="5:72">
      <c r="E284" s="691"/>
      <c r="G284" s="691"/>
      <c r="H284" s="691"/>
      <c r="AQ284" s="698"/>
      <c r="AR284" s="699"/>
      <c r="AS284" s="699"/>
      <c r="AT284" s="699"/>
      <c r="AU284" s="699"/>
      <c r="AV284" s="699"/>
      <c r="AW284" s="699"/>
      <c r="AX284" s="699"/>
      <c r="AY284" s="699"/>
      <c r="AZ284" s="699"/>
      <c r="BA284" s="699"/>
      <c r="BB284" s="699"/>
      <c r="BC284" s="699"/>
      <c r="BD284" s="699"/>
      <c r="BE284" s="699"/>
      <c r="BF284" s="699"/>
      <c r="BG284" s="699"/>
      <c r="BH284" s="699"/>
      <c r="BI284" s="699"/>
      <c r="BJ284" s="699"/>
      <c r="BK284" s="699"/>
      <c r="BL284" s="699"/>
      <c r="BM284" s="699"/>
      <c r="BN284" s="699"/>
      <c r="BO284" s="699"/>
      <c r="BP284" s="699"/>
      <c r="BQ284" s="699"/>
      <c r="BR284" s="699"/>
      <c r="BS284" s="699"/>
      <c r="BT284" s="700"/>
    </row>
    <row r="285" spans="5:72">
      <c r="E285" s="691"/>
      <c r="G285" s="691"/>
      <c r="H285" s="691"/>
      <c r="AQ285" s="698"/>
      <c r="AR285" s="699"/>
      <c r="AS285" s="699"/>
      <c r="AT285" s="699"/>
      <c r="AU285" s="699"/>
      <c r="AV285" s="699"/>
      <c r="AW285" s="699"/>
      <c r="AX285" s="699"/>
      <c r="AY285" s="699"/>
      <c r="AZ285" s="699"/>
      <c r="BA285" s="699"/>
      <c r="BB285" s="699"/>
      <c r="BC285" s="699"/>
      <c r="BD285" s="699"/>
      <c r="BE285" s="699"/>
      <c r="BF285" s="699"/>
      <c r="BG285" s="699"/>
      <c r="BH285" s="699"/>
      <c r="BI285" s="699"/>
      <c r="BJ285" s="699"/>
      <c r="BK285" s="699"/>
      <c r="BL285" s="699"/>
      <c r="BM285" s="699"/>
      <c r="BN285" s="699"/>
      <c r="BO285" s="699"/>
      <c r="BP285" s="699"/>
      <c r="BQ285" s="699"/>
      <c r="BR285" s="699"/>
      <c r="BS285" s="699"/>
      <c r="BT285" s="700"/>
    </row>
    <row r="286" spans="5:72">
      <c r="E286" s="691"/>
      <c r="G286" s="691"/>
      <c r="H286" s="691"/>
      <c r="AQ286" s="698"/>
      <c r="AR286" s="699"/>
      <c r="AS286" s="699"/>
      <c r="AT286" s="699"/>
      <c r="AU286" s="699"/>
      <c r="AV286" s="699"/>
      <c r="AW286" s="699"/>
      <c r="AX286" s="699"/>
      <c r="AY286" s="699"/>
      <c r="AZ286" s="699"/>
      <c r="BA286" s="699"/>
      <c r="BB286" s="699"/>
      <c r="BC286" s="699"/>
      <c r="BD286" s="699"/>
      <c r="BE286" s="699"/>
      <c r="BF286" s="699"/>
      <c r="BG286" s="699"/>
      <c r="BH286" s="699"/>
      <c r="BI286" s="699"/>
      <c r="BJ286" s="699"/>
      <c r="BK286" s="699"/>
      <c r="BL286" s="699"/>
      <c r="BM286" s="699"/>
      <c r="BN286" s="699"/>
      <c r="BO286" s="699"/>
      <c r="BP286" s="699"/>
      <c r="BQ286" s="699"/>
      <c r="BR286" s="699"/>
      <c r="BS286" s="699"/>
      <c r="BT286" s="700"/>
    </row>
    <row r="287" spans="5:72">
      <c r="E287" s="691"/>
      <c r="G287" s="691"/>
      <c r="H287" s="691"/>
      <c r="AQ287" s="698"/>
      <c r="AR287" s="699"/>
      <c r="AS287" s="699"/>
      <c r="AT287" s="699"/>
      <c r="AU287" s="699"/>
      <c r="AV287" s="699"/>
      <c r="AW287" s="699"/>
      <c r="AX287" s="699"/>
      <c r="AY287" s="699"/>
      <c r="AZ287" s="699"/>
      <c r="BA287" s="699"/>
      <c r="BB287" s="699"/>
      <c r="BC287" s="699"/>
      <c r="BD287" s="699"/>
      <c r="BE287" s="699"/>
      <c r="BF287" s="699"/>
      <c r="BG287" s="699"/>
      <c r="BH287" s="699"/>
      <c r="BI287" s="699"/>
      <c r="BJ287" s="699"/>
      <c r="BK287" s="699"/>
      <c r="BL287" s="699"/>
      <c r="BM287" s="699"/>
      <c r="BN287" s="699"/>
      <c r="BO287" s="699"/>
      <c r="BP287" s="699"/>
      <c r="BQ287" s="699"/>
      <c r="BR287" s="699"/>
      <c r="BS287" s="699"/>
      <c r="BT287" s="700"/>
    </row>
    <row r="288" spans="5:72">
      <c r="E288" s="691"/>
      <c r="G288" s="691"/>
      <c r="H288" s="691"/>
      <c r="AQ288" s="698"/>
      <c r="AR288" s="699"/>
      <c r="AS288" s="699"/>
      <c r="AT288" s="699"/>
      <c r="AU288" s="699"/>
      <c r="AV288" s="699"/>
      <c r="AW288" s="699"/>
      <c r="AX288" s="699"/>
      <c r="AY288" s="699"/>
      <c r="AZ288" s="699"/>
      <c r="BA288" s="699"/>
      <c r="BB288" s="699"/>
      <c r="BC288" s="699"/>
      <c r="BD288" s="699"/>
      <c r="BE288" s="699"/>
      <c r="BF288" s="699"/>
      <c r="BG288" s="699"/>
      <c r="BH288" s="699"/>
      <c r="BI288" s="699"/>
      <c r="BJ288" s="699"/>
      <c r="BK288" s="699"/>
      <c r="BL288" s="699"/>
      <c r="BM288" s="699"/>
      <c r="BN288" s="699"/>
      <c r="BO288" s="699"/>
      <c r="BP288" s="699"/>
      <c r="BQ288" s="699"/>
      <c r="BR288" s="699"/>
      <c r="BS288" s="699"/>
      <c r="BT288" s="700"/>
    </row>
    <row r="289" spans="5:72">
      <c r="E289" s="691"/>
      <c r="G289" s="691"/>
      <c r="H289" s="691"/>
      <c r="AQ289" s="698"/>
      <c r="AR289" s="699"/>
      <c r="AS289" s="699"/>
      <c r="AT289" s="699"/>
      <c r="AU289" s="699"/>
      <c r="AV289" s="699"/>
      <c r="AW289" s="699"/>
      <c r="AX289" s="699"/>
      <c r="AY289" s="699"/>
      <c r="AZ289" s="699"/>
      <c r="BA289" s="699"/>
      <c r="BB289" s="699"/>
      <c r="BC289" s="699"/>
      <c r="BD289" s="699"/>
      <c r="BE289" s="699"/>
      <c r="BF289" s="699"/>
      <c r="BG289" s="699"/>
      <c r="BH289" s="699"/>
      <c r="BI289" s="699"/>
      <c r="BJ289" s="699"/>
      <c r="BK289" s="699"/>
      <c r="BL289" s="699"/>
      <c r="BM289" s="699"/>
      <c r="BN289" s="699"/>
      <c r="BO289" s="699"/>
      <c r="BP289" s="699"/>
      <c r="BQ289" s="699"/>
      <c r="BR289" s="699"/>
      <c r="BS289" s="699"/>
      <c r="BT289" s="700"/>
    </row>
    <row r="290" spans="5:72">
      <c r="E290" s="691"/>
      <c r="G290" s="691"/>
      <c r="H290" s="691"/>
      <c r="AQ290" s="698"/>
      <c r="AR290" s="699"/>
      <c r="AS290" s="699"/>
      <c r="AT290" s="699"/>
      <c r="AU290" s="699"/>
      <c r="AV290" s="699"/>
      <c r="AW290" s="699"/>
      <c r="AX290" s="699"/>
      <c r="AY290" s="699"/>
      <c r="AZ290" s="699"/>
      <c r="BA290" s="699"/>
      <c r="BB290" s="699"/>
      <c r="BC290" s="699"/>
      <c r="BD290" s="699"/>
      <c r="BE290" s="699"/>
      <c r="BF290" s="699"/>
      <c r="BG290" s="699"/>
      <c r="BH290" s="699"/>
      <c r="BI290" s="699"/>
      <c r="BJ290" s="699"/>
      <c r="BK290" s="699"/>
      <c r="BL290" s="699"/>
      <c r="BM290" s="699"/>
      <c r="BN290" s="699"/>
      <c r="BO290" s="699"/>
      <c r="BP290" s="699"/>
      <c r="BQ290" s="699"/>
      <c r="BR290" s="699"/>
      <c r="BS290" s="699"/>
      <c r="BT290" s="700"/>
    </row>
    <row r="291" spans="5:72">
      <c r="E291" s="691"/>
      <c r="G291" s="691"/>
      <c r="H291" s="691"/>
      <c r="AQ291" s="698"/>
      <c r="AR291" s="699"/>
      <c r="AS291" s="699"/>
      <c r="AT291" s="699"/>
      <c r="AU291" s="699"/>
      <c r="AV291" s="699"/>
      <c r="AW291" s="699"/>
      <c r="AX291" s="699"/>
      <c r="AY291" s="699"/>
      <c r="AZ291" s="699"/>
      <c r="BA291" s="699"/>
      <c r="BB291" s="699"/>
      <c r="BC291" s="699"/>
      <c r="BD291" s="699"/>
      <c r="BE291" s="699"/>
      <c r="BF291" s="699"/>
      <c r="BG291" s="699"/>
      <c r="BH291" s="699"/>
      <c r="BI291" s="699"/>
      <c r="BJ291" s="699"/>
      <c r="BK291" s="699"/>
      <c r="BL291" s="699"/>
      <c r="BM291" s="699"/>
      <c r="BN291" s="699"/>
      <c r="BO291" s="699"/>
      <c r="BP291" s="699"/>
      <c r="BQ291" s="699"/>
      <c r="BR291" s="699"/>
      <c r="BS291" s="699"/>
      <c r="BT291" s="700"/>
    </row>
    <row r="292" spans="5:72">
      <c r="E292" s="691"/>
      <c r="G292" s="691"/>
      <c r="H292" s="691"/>
      <c r="AQ292" s="698"/>
      <c r="AR292" s="699"/>
      <c r="AS292" s="699"/>
      <c r="AT292" s="699"/>
      <c r="AU292" s="699"/>
      <c r="AV292" s="699"/>
      <c r="AW292" s="699"/>
      <c r="AX292" s="699"/>
      <c r="AY292" s="699"/>
      <c r="AZ292" s="699"/>
      <c r="BA292" s="699"/>
      <c r="BB292" s="699"/>
      <c r="BC292" s="699"/>
      <c r="BD292" s="699"/>
      <c r="BE292" s="699"/>
      <c r="BF292" s="699"/>
      <c r="BG292" s="699"/>
      <c r="BH292" s="699"/>
      <c r="BI292" s="699"/>
      <c r="BJ292" s="699"/>
      <c r="BK292" s="699"/>
      <c r="BL292" s="699"/>
      <c r="BM292" s="699"/>
      <c r="BN292" s="699"/>
      <c r="BO292" s="699"/>
      <c r="BP292" s="699"/>
      <c r="BQ292" s="699"/>
      <c r="BR292" s="699"/>
      <c r="BS292" s="699"/>
      <c r="BT292" s="700"/>
    </row>
    <row r="293" spans="5:72">
      <c r="E293" s="691"/>
      <c r="G293" s="691"/>
      <c r="H293" s="691"/>
      <c r="AQ293" s="698"/>
      <c r="AR293" s="699"/>
      <c r="AS293" s="699"/>
      <c r="AT293" s="699"/>
      <c r="AU293" s="699"/>
      <c r="AV293" s="699"/>
      <c r="AW293" s="699"/>
      <c r="AX293" s="699"/>
      <c r="AY293" s="699"/>
      <c r="AZ293" s="699"/>
      <c r="BA293" s="699"/>
      <c r="BB293" s="699"/>
      <c r="BC293" s="699"/>
      <c r="BD293" s="699"/>
      <c r="BE293" s="699"/>
      <c r="BF293" s="699"/>
      <c r="BG293" s="699"/>
      <c r="BH293" s="699"/>
      <c r="BI293" s="699"/>
      <c r="BJ293" s="699"/>
      <c r="BK293" s="699"/>
      <c r="BL293" s="699"/>
      <c r="BM293" s="699"/>
      <c r="BN293" s="699"/>
      <c r="BO293" s="699"/>
      <c r="BP293" s="699"/>
      <c r="BQ293" s="699"/>
      <c r="BR293" s="699"/>
      <c r="BS293" s="699"/>
      <c r="BT293" s="700"/>
    </row>
    <row r="294" spans="5:72">
      <c r="E294" s="691"/>
      <c r="G294" s="691"/>
      <c r="H294" s="691"/>
      <c r="AQ294" s="698"/>
      <c r="AR294" s="699"/>
      <c r="AS294" s="699"/>
      <c r="AT294" s="699"/>
      <c r="AU294" s="699"/>
      <c r="AV294" s="699"/>
      <c r="AW294" s="699"/>
      <c r="AX294" s="699"/>
      <c r="AY294" s="699"/>
      <c r="AZ294" s="699"/>
      <c r="BA294" s="699"/>
      <c r="BB294" s="699"/>
      <c r="BC294" s="699"/>
      <c r="BD294" s="699"/>
      <c r="BE294" s="699"/>
      <c r="BF294" s="699"/>
      <c r="BG294" s="699"/>
      <c r="BH294" s="699"/>
      <c r="BI294" s="699"/>
      <c r="BJ294" s="699"/>
      <c r="BK294" s="699"/>
      <c r="BL294" s="699"/>
      <c r="BM294" s="699"/>
      <c r="BN294" s="699"/>
      <c r="BO294" s="699"/>
      <c r="BP294" s="699"/>
      <c r="BQ294" s="699"/>
      <c r="BR294" s="699"/>
      <c r="BS294" s="699"/>
      <c r="BT294" s="700"/>
    </row>
    <row r="295" spans="5:72">
      <c r="E295" s="691"/>
      <c r="G295" s="691"/>
      <c r="H295" s="691"/>
      <c r="AQ295" s="698"/>
      <c r="AR295" s="699"/>
      <c r="AS295" s="699"/>
      <c r="AT295" s="699"/>
      <c r="AU295" s="699"/>
      <c r="AV295" s="699"/>
      <c r="AW295" s="699"/>
      <c r="AX295" s="699"/>
      <c r="AY295" s="699"/>
      <c r="AZ295" s="699"/>
      <c r="BA295" s="699"/>
      <c r="BB295" s="699"/>
      <c r="BC295" s="699"/>
      <c r="BD295" s="699"/>
      <c r="BE295" s="699"/>
      <c r="BF295" s="699"/>
      <c r="BG295" s="699"/>
      <c r="BH295" s="699"/>
      <c r="BI295" s="699"/>
      <c r="BJ295" s="699"/>
      <c r="BK295" s="699"/>
      <c r="BL295" s="699"/>
      <c r="BM295" s="699"/>
      <c r="BN295" s="699"/>
      <c r="BO295" s="699"/>
      <c r="BP295" s="699"/>
      <c r="BQ295" s="699"/>
      <c r="BR295" s="699"/>
      <c r="BS295" s="699"/>
      <c r="BT295" s="700"/>
    </row>
    <row r="296" spans="5:72">
      <c r="E296" s="691"/>
      <c r="G296" s="691"/>
      <c r="H296" s="691"/>
      <c r="AQ296" s="698"/>
      <c r="AR296" s="699"/>
      <c r="AS296" s="699"/>
      <c r="AT296" s="699"/>
      <c r="AU296" s="699"/>
      <c r="AV296" s="699"/>
      <c r="AW296" s="699"/>
      <c r="AX296" s="699"/>
      <c r="AY296" s="699"/>
      <c r="AZ296" s="699"/>
      <c r="BA296" s="699"/>
      <c r="BB296" s="699"/>
      <c r="BC296" s="699"/>
      <c r="BD296" s="699"/>
      <c r="BE296" s="699"/>
      <c r="BF296" s="699"/>
      <c r="BG296" s="699"/>
      <c r="BH296" s="699"/>
      <c r="BI296" s="699"/>
      <c r="BJ296" s="699"/>
      <c r="BK296" s="699"/>
      <c r="BL296" s="699"/>
      <c r="BM296" s="699"/>
      <c r="BN296" s="699"/>
      <c r="BO296" s="699"/>
      <c r="BP296" s="699"/>
      <c r="BQ296" s="699"/>
      <c r="BR296" s="699"/>
      <c r="BS296" s="699"/>
      <c r="BT296" s="700"/>
    </row>
    <row r="297" spans="5:72">
      <c r="E297" s="691"/>
      <c r="G297" s="691"/>
      <c r="H297" s="691"/>
      <c r="AQ297" s="698"/>
      <c r="AR297" s="699"/>
      <c r="AS297" s="699"/>
      <c r="AT297" s="699"/>
      <c r="AU297" s="699"/>
      <c r="AV297" s="699"/>
      <c r="AW297" s="699"/>
      <c r="AX297" s="699"/>
      <c r="AY297" s="699"/>
      <c r="AZ297" s="699"/>
      <c r="BA297" s="699"/>
      <c r="BB297" s="699"/>
      <c r="BC297" s="699"/>
      <c r="BD297" s="699"/>
      <c r="BE297" s="699"/>
      <c r="BF297" s="699"/>
      <c r="BG297" s="699"/>
      <c r="BH297" s="699"/>
      <c r="BI297" s="699"/>
      <c r="BJ297" s="699"/>
      <c r="BK297" s="699"/>
      <c r="BL297" s="699"/>
      <c r="BM297" s="699"/>
      <c r="BN297" s="699"/>
      <c r="BO297" s="699"/>
      <c r="BP297" s="699"/>
      <c r="BQ297" s="699"/>
      <c r="BR297" s="699"/>
      <c r="BS297" s="699"/>
      <c r="BT297" s="700"/>
    </row>
    <row r="298" spans="5:72">
      <c r="E298" s="691"/>
      <c r="G298" s="691"/>
      <c r="H298" s="691"/>
      <c r="AQ298" s="698"/>
      <c r="AR298" s="699"/>
      <c r="AS298" s="699"/>
      <c r="AT298" s="699"/>
      <c r="AU298" s="699"/>
      <c r="AV298" s="699"/>
      <c r="AW298" s="699"/>
      <c r="AX298" s="699"/>
      <c r="AY298" s="699"/>
      <c r="AZ298" s="699"/>
      <c r="BA298" s="699"/>
      <c r="BB298" s="699"/>
      <c r="BC298" s="699"/>
      <c r="BD298" s="699"/>
      <c r="BE298" s="699"/>
      <c r="BF298" s="699"/>
      <c r="BG298" s="699"/>
      <c r="BH298" s="699"/>
      <c r="BI298" s="699"/>
      <c r="BJ298" s="699"/>
      <c r="BK298" s="699"/>
      <c r="BL298" s="699"/>
      <c r="BM298" s="699"/>
      <c r="BN298" s="699"/>
      <c r="BO298" s="699"/>
      <c r="BP298" s="699"/>
      <c r="BQ298" s="699"/>
      <c r="BR298" s="699"/>
      <c r="BS298" s="699"/>
      <c r="BT298" s="700"/>
    </row>
    <row r="299" spans="5:72">
      <c r="E299" s="691"/>
      <c r="G299" s="691"/>
      <c r="H299" s="691"/>
      <c r="AQ299" s="698"/>
      <c r="AR299" s="699"/>
      <c r="AS299" s="699"/>
      <c r="AT299" s="699"/>
      <c r="AU299" s="699"/>
      <c r="AV299" s="699"/>
      <c r="AW299" s="699"/>
      <c r="AX299" s="699"/>
      <c r="AY299" s="699"/>
      <c r="AZ299" s="699"/>
      <c r="BA299" s="699"/>
      <c r="BB299" s="699"/>
      <c r="BC299" s="699"/>
      <c r="BD299" s="699"/>
      <c r="BE299" s="699"/>
      <c r="BF299" s="699"/>
      <c r="BG299" s="699"/>
      <c r="BH299" s="699"/>
      <c r="BI299" s="699"/>
      <c r="BJ299" s="699"/>
      <c r="BK299" s="699"/>
      <c r="BL299" s="699"/>
      <c r="BM299" s="699"/>
      <c r="BN299" s="699"/>
      <c r="BO299" s="699"/>
      <c r="BP299" s="699"/>
      <c r="BQ299" s="699"/>
      <c r="BR299" s="699"/>
      <c r="BS299" s="699"/>
      <c r="BT299" s="700"/>
    </row>
    <row r="300" spans="5:72">
      <c r="E300" s="691"/>
      <c r="G300" s="691"/>
      <c r="H300" s="691"/>
      <c r="AQ300" s="698"/>
      <c r="AR300" s="699"/>
      <c r="AS300" s="699"/>
      <c r="AT300" s="699"/>
      <c r="AU300" s="699"/>
      <c r="AV300" s="699"/>
      <c r="AW300" s="699"/>
      <c r="AX300" s="699"/>
      <c r="AY300" s="699"/>
      <c r="AZ300" s="699"/>
      <c r="BA300" s="699"/>
      <c r="BB300" s="699"/>
      <c r="BC300" s="699"/>
      <c r="BD300" s="699"/>
      <c r="BE300" s="699"/>
      <c r="BF300" s="699"/>
      <c r="BG300" s="699"/>
      <c r="BH300" s="699"/>
      <c r="BI300" s="699"/>
      <c r="BJ300" s="699"/>
      <c r="BK300" s="699"/>
      <c r="BL300" s="699"/>
      <c r="BM300" s="699"/>
      <c r="BN300" s="699"/>
      <c r="BO300" s="699"/>
      <c r="BP300" s="699"/>
      <c r="BQ300" s="699"/>
      <c r="BR300" s="699"/>
      <c r="BS300" s="699"/>
      <c r="BT300" s="700"/>
    </row>
    <row r="301" spans="5:72">
      <c r="E301" s="691"/>
      <c r="G301" s="691"/>
      <c r="H301" s="691"/>
      <c r="AQ301" s="698"/>
      <c r="AR301" s="699"/>
      <c r="AS301" s="699"/>
      <c r="AT301" s="699"/>
      <c r="AU301" s="699"/>
      <c r="AV301" s="699"/>
      <c r="AW301" s="699"/>
      <c r="AX301" s="699"/>
      <c r="AY301" s="699"/>
      <c r="AZ301" s="699"/>
      <c r="BA301" s="699"/>
      <c r="BB301" s="699"/>
      <c r="BC301" s="699"/>
      <c r="BD301" s="699"/>
      <c r="BE301" s="699"/>
      <c r="BF301" s="699"/>
      <c r="BG301" s="699"/>
      <c r="BH301" s="699"/>
      <c r="BI301" s="699"/>
      <c r="BJ301" s="699"/>
      <c r="BK301" s="699"/>
      <c r="BL301" s="699"/>
      <c r="BM301" s="699"/>
      <c r="BN301" s="699"/>
      <c r="BO301" s="699"/>
      <c r="BP301" s="699"/>
      <c r="BQ301" s="699"/>
      <c r="BR301" s="699"/>
      <c r="BS301" s="699"/>
      <c r="BT301" s="700"/>
    </row>
    <row r="302" spans="5:72">
      <c r="E302" s="691"/>
      <c r="G302" s="691"/>
      <c r="H302" s="691"/>
      <c r="AQ302" s="698"/>
      <c r="AR302" s="699"/>
      <c r="AS302" s="699"/>
      <c r="AT302" s="699"/>
      <c r="AU302" s="699"/>
      <c r="AV302" s="699"/>
      <c r="AW302" s="699"/>
      <c r="AX302" s="699"/>
      <c r="AY302" s="699"/>
      <c r="AZ302" s="699"/>
      <c r="BA302" s="699"/>
      <c r="BB302" s="699"/>
      <c r="BC302" s="699"/>
      <c r="BD302" s="699"/>
      <c r="BE302" s="699"/>
      <c r="BF302" s="699"/>
      <c r="BG302" s="699"/>
      <c r="BH302" s="699"/>
      <c r="BI302" s="699"/>
      <c r="BJ302" s="699"/>
      <c r="BK302" s="699"/>
      <c r="BL302" s="699"/>
      <c r="BM302" s="699"/>
      <c r="BN302" s="699"/>
      <c r="BO302" s="699"/>
      <c r="BP302" s="699"/>
      <c r="BQ302" s="699"/>
      <c r="BR302" s="699"/>
      <c r="BS302" s="699"/>
      <c r="BT302" s="700"/>
    </row>
    <row r="303" spans="5:72">
      <c r="E303" s="691"/>
      <c r="G303" s="691"/>
      <c r="H303" s="691"/>
      <c r="AQ303" s="698"/>
      <c r="AR303" s="699"/>
      <c r="AS303" s="699"/>
      <c r="AT303" s="699"/>
      <c r="AU303" s="699"/>
      <c r="AV303" s="699"/>
      <c r="AW303" s="699"/>
      <c r="AX303" s="699"/>
      <c r="AY303" s="699"/>
      <c r="AZ303" s="699"/>
      <c r="BA303" s="699"/>
      <c r="BB303" s="699"/>
      <c r="BC303" s="699"/>
      <c r="BD303" s="699"/>
      <c r="BE303" s="699"/>
      <c r="BF303" s="699"/>
      <c r="BG303" s="699"/>
      <c r="BH303" s="699"/>
      <c r="BI303" s="699"/>
      <c r="BJ303" s="699"/>
      <c r="BK303" s="699"/>
      <c r="BL303" s="699"/>
      <c r="BM303" s="699"/>
      <c r="BN303" s="699"/>
      <c r="BO303" s="699"/>
      <c r="BP303" s="699"/>
      <c r="BQ303" s="699"/>
      <c r="BR303" s="699"/>
      <c r="BS303" s="699"/>
      <c r="BT303" s="700"/>
    </row>
    <row r="304" spans="5:72">
      <c r="E304" s="691"/>
      <c r="G304" s="691"/>
      <c r="H304" s="691"/>
      <c r="AQ304" s="698"/>
      <c r="AR304" s="699"/>
      <c r="AS304" s="699"/>
      <c r="AT304" s="699"/>
      <c r="AU304" s="699"/>
      <c r="AV304" s="699"/>
      <c r="AW304" s="699"/>
      <c r="AX304" s="699"/>
      <c r="AY304" s="699"/>
      <c r="AZ304" s="699"/>
      <c r="BA304" s="699"/>
      <c r="BB304" s="699"/>
      <c r="BC304" s="699"/>
      <c r="BD304" s="699"/>
      <c r="BE304" s="699"/>
      <c r="BF304" s="699"/>
      <c r="BG304" s="699"/>
      <c r="BH304" s="699"/>
      <c r="BI304" s="699"/>
      <c r="BJ304" s="699"/>
      <c r="BK304" s="699"/>
      <c r="BL304" s="699"/>
      <c r="BM304" s="699"/>
      <c r="BN304" s="699"/>
      <c r="BO304" s="699"/>
      <c r="BP304" s="699"/>
      <c r="BQ304" s="699"/>
      <c r="BR304" s="699"/>
      <c r="BS304" s="699"/>
      <c r="BT304" s="700"/>
    </row>
    <row r="305" spans="5:72">
      <c r="E305" s="691"/>
      <c r="G305" s="691"/>
      <c r="H305" s="691"/>
      <c r="AQ305" s="698"/>
      <c r="AR305" s="699"/>
      <c r="AS305" s="699"/>
      <c r="AT305" s="699"/>
      <c r="AU305" s="699"/>
      <c r="AV305" s="699"/>
      <c r="AW305" s="699"/>
      <c r="AX305" s="699"/>
      <c r="AY305" s="699"/>
      <c r="AZ305" s="699"/>
      <c r="BA305" s="699"/>
      <c r="BB305" s="699"/>
      <c r="BC305" s="699"/>
      <c r="BD305" s="699"/>
      <c r="BE305" s="699"/>
      <c r="BF305" s="699"/>
      <c r="BG305" s="699"/>
      <c r="BH305" s="699"/>
      <c r="BI305" s="699"/>
      <c r="BJ305" s="699"/>
      <c r="BK305" s="699"/>
      <c r="BL305" s="699"/>
      <c r="BM305" s="699"/>
      <c r="BN305" s="699"/>
      <c r="BO305" s="699"/>
      <c r="BP305" s="699"/>
      <c r="BQ305" s="699"/>
      <c r="BR305" s="699"/>
      <c r="BS305" s="699"/>
      <c r="BT305" s="700"/>
    </row>
    <row r="306" spans="5:72">
      <c r="E306" s="691"/>
      <c r="G306" s="691"/>
      <c r="H306" s="691"/>
      <c r="AQ306" s="698"/>
      <c r="AR306" s="699"/>
      <c r="AS306" s="699"/>
      <c r="AT306" s="699"/>
      <c r="AU306" s="699"/>
      <c r="AV306" s="699"/>
      <c r="AW306" s="699"/>
      <c r="AX306" s="699"/>
      <c r="AY306" s="699"/>
      <c r="AZ306" s="699"/>
      <c r="BA306" s="699"/>
      <c r="BB306" s="699"/>
      <c r="BC306" s="699"/>
      <c r="BD306" s="699"/>
      <c r="BE306" s="699"/>
      <c r="BF306" s="699"/>
      <c r="BG306" s="699"/>
      <c r="BH306" s="699"/>
      <c r="BI306" s="699"/>
      <c r="BJ306" s="699"/>
      <c r="BK306" s="699"/>
      <c r="BL306" s="699"/>
      <c r="BM306" s="699"/>
      <c r="BN306" s="699"/>
      <c r="BO306" s="699"/>
      <c r="BP306" s="699"/>
      <c r="BQ306" s="699"/>
      <c r="BR306" s="699"/>
      <c r="BS306" s="699"/>
      <c r="BT306" s="700"/>
    </row>
    <row r="307" spans="5:72">
      <c r="E307" s="691"/>
      <c r="G307" s="691"/>
      <c r="H307" s="691"/>
      <c r="AQ307" s="698"/>
      <c r="AR307" s="699"/>
      <c r="AS307" s="699"/>
      <c r="AT307" s="699"/>
      <c r="AU307" s="699"/>
      <c r="AV307" s="699"/>
      <c r="AW307" s="699"/>
      <c r="AX307" s="699"/>
      <c r="AY307" s="699"/>
      <c r="AZ307" s="699"/>
      <c r="BA307" s="699"/>
      <c r="BB307" s="699"/>
      <c r="BC307" s="699"/>
      <c r="BD307" s="699"/>
      <c r="BE307" s="699"/>
      <c r="BF307" s="699"/>
      <c r="BG307" s="699"/>
      <c r="BH307" s="699"/>
      <c r="BI307" s="699"/>
      <c r="BJ307" s="699"/>
      <c r="BK307" s="699"/>
      <c r="BL307" s="699"/>
      <c r="BM307" s="699"/>
      <c r="BN307" s="699"/>
      <c r="BO307" s="699"/>
      <c r="BP307" s="699"/>
      <c r="BQ307" s="699"/>
      <c r="BR307" s="699"/>
      <c r="BS307" s="699"/>
      <c r="BT307" s="700"/>
    </row>
    <row r="308" spans="5:72">
      <c r="E308" s="691"/>
      <c r="G308" s="691"/>
      <c r="H308" s="691"/>
      <c r="AQ308" s="698"/>
      <c r="AR308" s="699"/>
      <c r="AS308" s="699"/>
      <c r="AT308" s="699"/>
      <c r="AU308" s="699"/>
      <c r="AV308" s="699"/>
      <c r="AW308" s="699"/>
      <c r="AX308" s="699"/>
      <c r="AY308" s="699"/>
      <c r="AZ308" s="699"/>
      <c r="BA308" s="699"/>
      <c r="BB308" s="699"/>
      <c r="BC308" s="699"/>
      <c r="BD308" s="699"/>
      <c r="BE308" s="699"/>
      <c r="BF308" s="699"/>
      <c r="BG308" s="699"/>
      <c r="BH308" s="699"/>
      <c r="BI308" s="699"/>
      <c r="BJ308" s="699"/>
      <c r="BK308" s="699"/>
      <c r="BL308" s="699"/>
      <c r="BM308" s="699"/>
      <c r="BN308" s="699"/>
      <c r="BO308" s="699"/>
      <c r="BP308" s="699"/>
      <c r="BQ308" s="699"/>
      <c r="BR308" s="699"/>
      <c r="BS308" s="699"/>
      <c r="BT308" s="700"/>
    </row>
    <row r="309" spans="5:72">
      <c r="E309" s="691"/>
      <c r="G309" s="691"/>
      <c r="H309" s="691"/>
      <c r="AQ309" s="698"/>
      <c r="AR309" s="699"/>
      <c r="AS309" s="699"/>
      <c r="AT309" s="699"/>
      <c r="AU309" s="699"/>
      <c r="AV309" s="699"/>
      <c r="AW309" s="699"/>
      <c r="AX309" s="699"/>
      <c r="AY309" s="699"/>
      <c r="AZ309" s="699"/>
      <c r="BA309" s="699"/>
      <c r="BB309" s="699"/>
      <c r="BC309" s="699"/>
      <c r="BD309" s="699"/>
      <c r="BE309" s="699"/>
      <c r="BF309" s="699"/>
      <c r="BG309" s="699"/>
      <c r="BH309" s="699"/>
      <c r="BI309" s="699"/>
      <c r="BJ309" s="699"/>
      <c r="BK309" s="699"/>
      <c r="BL309" s="699"/>
      <c r="BM309" s="699"/>
      <c r="BN309" s="699"/>
      <c r="BO309" s="699"/>
      <c r="BP309" s="699"/>
      <c r="BQ309" s="699"/>
      <c r="BR309" s="699"/>
      <c r="BS309" s="699"/>
      <c r="BT309" s="700"/>
    </row>
    <row r="310" spans="5:72">
      <c r="E310" s="691"/>
      <c r="G310" s="691"/>
      <c r="H310" s="691"/>
      <c r="AQ310" s="698"/>
      <c r="AR310" s="699"/>
      <c r="AS310" s="699"/>
      <c r="AT310" s="699"/>
      <c r="AU310" s="699"/>
      <c r="AV310" s="699"/>
      <c r="AW310" s="699"/>
      <c r="AX310" s="699"/>
      <c r="AY310" s="699"/>
      <c r="AZ310" s="699"/>
      <c r="BA310" s="699"/>
      <c r="BB310" s="699"/>
      <c r="BC310" s="699"/>
      <c r="BD310" s="699"/>
      <c r="BE310" s="699"/>
      <c r="BF310" s="699"/>
      <c r="BG310" s="699"/>
      <c r="BH310" s="699"/>
      <c r="BI310" s="699"/>
      <c r="BJ310" s="699"/>
      <c r="BK310" s="699"/>
      <c r="BL310" s="699"/>
      <c r="BM310" s="699"/>
      <c r="BN310" s="699"/>
      <c r="BO310" s="699"/>
      <c r="BP310" s="699"/>
      <c r="BQ310" s="699"/>
      <c r="BR310" s="699"/>
      <c r="BS310" s="699"/>
      <c r="BT310" s="700"/>
    </row>
    <row r="311" spans="5:72">
      <c r="E311" s="691"/>
      <c r="G311" s="691"/>
      <c r="H311" s="691"/>
      <c r="AQ311" s="698"/>
      <c r="AR311" s="699"/>
      <c r="AS311" s="699"/>
      <c r="AT311" s="699"/>
      <c r="AU311" s="699"/>
      <c r="AV311" s="699"/>
      <c r="AW311" s="699"/>
      <c r="AX311" s="699"/>
      <c r="AY311" s="699"/>
      <c r="AZ311" s="699"/>
      <c r="BA311" s="699"/>
      <c r="BB311" s="699"/>
      <c r="BC311" s="699"/>
      <c r="BD311" s="699"/>
      <c r="BE311" s="699"/>
      <c r="BF311" s="699"/>
      <c r="BG311" s="699"/>
      <c r="BH311" s="699"/>
      <c r="BI311" s="699"/>
      <c r="BJ311" s="699"/>
      <c r="BK311" s="699"/>
      <c r="BL311" s="699"/>
      <c r="BM311" s="699"/>
      <c r="BN311" s="699"/>
      <c r="BO311" s="699"/>
      <c r="BP311" s="699"/>
      <c r="BQ311" s="699"/>
      <c r="BR311" s="699"/>
      <c r="BS311" s="699"/>
      <c r="BT311" s="700"/>
    </row>
    <row r="312" spans="5:72">
      <c r="E312" s="691"/>
      <c r="G312" s="691"/>
      <c r="H312" s="691"/>
      <c r="AQ312" s="698"/>
      <c r="AR312" s="699"/>
      <c r="AS312" s="699"/>
      <c r="AT312" s="699"/>
      <c r="AU312" s="699"/>
      <c r="AV312" s="699"/>
      <c r="AW312" s="699"/>
      <c r="AX312" s="699"/>
      <c r="AY312" s="699"/>
      <c r="AZ312" s="699"/>
      <c r="BA312" s="699"/>
      <c r="BB312" s="699"/>
      <c r="BC312" s="699"/>
      <c r="BD312" s="699"/>
      <c r="BE312" s="699"/>
      <c r="BF312" s="699"/>
      <c r="BG312" s="699"/>
      <c r="BH312" s="699"/>
      <c r="BI312" s="699"/>
      <c r="BJ312" s="699"/>
      <c r="BK312" s="699"/>
      <c r="BL312" s="699"/>
      <c r="BM312" s="699"/>
      <c r="BN312" s="699"/>
      <c r="BO312" s="699"/>
      <c r="BP312" s="699"/>
      <c r="BQ312" s="699"/>
      <c r="BR312" s="699"/>
      <c r="BS312" s="699"/>
      <c r="BT312" s="700"/>
    </row>
    <row r="313" spans="5:72">
      <c r="E313" s="691"/>
      <c r="G313" s="691"/>
      <c r="H313" s="691"/>
      <c r="AQ313" s="698"/>
      <c r="AR313" s="699"/>
      <c r="AS313" s="699"/>
      <c r="AT313" s="699"/>
      <c r="AU313" s="699"/>
      <c r="AV313" s="699"/>
      <c r="AW313" s="699"/>
      <c r="AX313" s="699"/>
      <c r="AY313" s="699"/>
      <c r="AZ313" s="699"/>
      <c r="BA313" s="699"/>
      <c r="BB313" s="699"/>
      <c r="BC313" s="699"/>
      <c r="BD313" s="699"/>
      <c r="BE313" s="699"/>
      <c r="BF313" s="699"/>
      <c r="BG313" s="699"/>
      <c r="BH313" s="699"/>
      <c r="BI313" s="699"/>
      <c r="BJ313" s="699"/>
      <c r="BK313" s="699"/>
      <c r="BL313" s="699"/>
      <c r="BM313" s="699"/>
      <c r="BN313" s="699"/>
      <c r="BO313" s="699"/>
      <c r="BP313" s="699"/>
      <c r="BQ313" s="699"/>
      <c r="BR313" s="699"/>
      <c r="BS313" s="699"/>
      <c r="BT313" s="700"/>
    </row>
    <row r="314" spans="5:72">
      <c r="E314" s="691"/>
      <c r="G314" s="691"/>
      <c r="H314" s="691"/>
      <c r="AQ314" s="698"/>
      <c r="AR314" s="699"/>
      <c r="AS314" s="699"/>
      <c r="AT314" s="699"/>
      <c r="AU314" s="699"/>
      <c r="AV314" s="699"/>
      <c r="AW314" s="699"/>
      <c r="AX314" s="699"/>
      <c r="AY314" s="699"/>
      <c r="AZ314" s="699"/>
      <c r="BA314" s="699"/>
      <c r="BB314" s="699"/>
      <c r="BC314" s="699"/>
      <c r="BD314" s="699"/>
      <c r="BE314" s="699"/>
      <c r="BF314" s="699"/>
      <c r="BG314" s="699"/>
      <c r="BH314" s="699"/>
      <c r="BI314" s="699"/>
      <c r="BJ314" s="699"/>
      <c r="BK314" s="699"/>
      <c r="BL314" s="699"/>
      <c r="BM314" s="699"/>
      <c r="BN314" s="699"/>
      <c r="BO314" s="699"/>
      <c r="BP314" s="699"/>
      <c r="BQ314" s="699"/>
      <c r="BR314" s="699"/>
      <c r="BS314" s="699"/>
      <c r="BT314" s="700"/>
    </row>
    <row r="315" spans="5:72">
      <c r="E315" s="691"/>
      <c r="G315" s="691"/>
      <c r="H315" s="691"/>
      <c r="AQ315" s="698"/>
      <c r="AR315" s="699"/>
      <c r="AS315" s="699"/>
      <c r="AT315" s="699"/>
      <c r="AU315" s="699"/>
      <c r="AV315" s="699"/>
      <c r="AW315" s="699"/>
      <c r="AX315" s="699"/>
      <c r="AY315" s="699"/>
      <c r="AZ315" s="699"/>
      <c r="BA315" s="699"/>
      <c r="BB315" s="699"/>
      <c r="BC315" s="699"/>
      <c r="BD315" s="699"/>
      <c r="BE315" s="699"/>
      <c r="BF315" s="699"/>
      <c r="BG315" s="699"/>
      <c r="BH315" s="699"/>
      <c r="BI315" s="699"/>
      <c r="BJ315" s="699"/>
      <c r="BK315" s="699"/>
      <c r="BL315" s="699"/>
      <c r="BM315" s="699"/>
      <c r="BN315" s="699"/>
      <c r="BO315" s="699"/>
      <c r="BP315" s="699"/>
      <c r="BQ315" s="699"/>
      <c r="BR315" s="699"/>
      <c r="BS315" s="699"/>
      <c r="BT315" s="700"/>
    </row>
    <row r="316" spans="5:72">
      <c r="E316" s="691"/>
      <c r="G316" s="691"/>
      <c r="H316" s="691"/>
      <c r="AQ316" s="698"/>
      <c r="AR316" s="699"/>
      <c r="AS316" s="699"/>
      <c r="AT316" s="699"/>
      <c r="AU316" s="699"/>
      <c r="AV316" s="699"/>
      <c r="AW316" s="699"/>
      <c r="AX316" s="699"/>
      <c r="AY316" s="699"/>
      <c r="AZ316" s="699"/>
      <c r="BA316" s="699"/>
      <c r="BB316" s="699"/>
      <c r="BC316" s="699"/>
      <c r="BD316" s="699"/>
      <c r="BE316" s="699"/>
      <c r="BF316" s="699"/>
      <c r="BG316" s="699"/>
      <c r="BH316" s="699"/>
      <c r="BI316" s="699"/>
      <c r="BJ316" s="699"/>
      <c r="BK316" s="699"/>
      <c r="BL316" s="699"/>
      <c r="BM316" s="699"/>
      <c r="BN316" s="699"/>
      <c r="BO316" s="699"/>
      <c r="BP316" s="699"/>
      <c r="BQ316" s="699"/>
      <c r="BR316" s="699"/>
      <c r="BS316" s="699"/>
      <c r="BT316" s="700"/>
    </row>
    <row r="317" spans="5:72">
      <c r="E317" s="691"/>
      <c r="G317" s="691"/>
      <c r="H317" s="691"/>
      <c r="AQ317" s="698"/>
      <c r="AR317" s="699"/>
      <c r="AS317" s="699"/>
      <c r="AT317" s="699"/>
      <c r="AU317" s="699"/>
      <c r="AV317" s="699"/>
      <c r="AW317" s="699"/>
      <c r="AX317" s="699"/>
      <c r="AY317" s="699"/>
      <c r="AZ317" s="699"/>
      <c r="BA317" s="699"/>
      <c r="BB317" s="699"/>
      <c r="BC317" s="699"/>
      <c r="BD317" s="699"/>
      <c r="BE317" s="699"/>
      <c r="BF317" s="699"/>
      <c r="BG317" s="699"/>
      <c r="BH317" s="699"/>
      <c r="BI317" s="699"/>
      <c r="BJ317" s="699"/>
      <c r="BK317" s="699"/>
      <c r="BL317" s="699"/>
      <c r="BM317" s="699"/>
      <c r="BN317" s="699"/>
      <c r="BO317" s="699"/>
      <c r="BP317" s="699"/>
      <c r="BQ317" s="699"/>
      <c r="BR317" s="699"/>
      <c r="BS317" s="699"/>
      <c r="BT317" s="700"/>
    </row>
    <row r="318" spans="5:72">
      <c r="E318" s="691"/>
      <c r="G318" s="691"/>
      <c r="H318" s="691"/>
      <c r="AQ318" s="698"/>
      <c r="AR318" s="699"/>
      <c r="AS318" s="699"/>
      <c r="AT318" s="699"/>
      <c r="AU318" s="699"/>
      <c r="AV318" s="699"/>
      <c r="AW318" s="699"/>
      <c r="AX318" s="699"/>
      <c r="AY318" s="699"/>
      <c r="AZ318" s="699"/>
      <c r="BA318" s="699"/>
      <c r="BB318" s="699"/>
      <c r="BC318" s="699"/>
      <c r="BD318" s="699"/>
      <c r="BE318" s="699"/>
      <c r="BF318" s="699"/>
      <c r="BG318" s="699"/>
      <c r="BH318" s="699"/>
      <c r="BI318" s="699"/>
      <c r="BJ318" s="699"/>
      <c r="BK318" s="699"/>
      <c r="BL318" s="699"/>
      <c r="BM318" s="699"/>
      <c r="BN318" s="699"/>
      <c r="BO318" s="699"/>
      <c r="BP318" s="699"/>
      <c r="BQ318" s="699"/>
      <c r="BR318" s="699"/>
      <c r="BS318" s="699"/>
      <c r="BT318" s="700"/>
    </row>
    <row r="319" spans="5:72">
      <c r="E319" s="691"/>
      <c r="G319" s="691"/>
      <c r="H319" s="691"/>
      <c r="AQ319" s="698"/>
      <c r="AR319" s="699"/>
      <c r="AS319" s="699"/>
      <c r="AT319" s="699"/>
      <c r="AU319" s="699"/>
      <c r="AV319" s="699"/>
      <c r="AW319" s="699"/>
      <c r="AX319" s="699"/>
      <c r="AY319" s="699"/>
      <c r="AZ319" s="699"/>
      <c r="BA319" s="699"/>
      <c r="BB319" s="699"/>
      <c r="BC319" s="699"/>
      <c r="BD319" s="699"/>
      <c r="BE319" s="699"/>
      <c r="BF319" s="699"/>
      <c r="BG319" s="699"/>
      <c r="BH319" s="699"/>
      <c r="BI319" s="699"/>
      <c r="BJ319" s="699"/>
      <c r="BK319" s="699"/>
      <c r="BL319" s="699"/>
      <c r="BM319" s="699"/>
      <c r="BN319" s="699"/>
      <c r="BO319" s="699"/>
      <c r="BP319" s="699"/>
      <c r="BQ319" s="699"/>
      <c r="BR319" s="699"/>
      <c r="BS319" s="699"/>
      <c r="BT319" s="700"/>
    </row>
    <row r="320" spans="5:72">
      <c r="E320" s="691"/>
      <c r="G320" s="691"/>
      <c r="H320" s="691"/>
      <c r="AQ320" s="698"/>
      <c r="AR320" s="699"/>
      <c r="AS320" s="699"/>
      <c r="AT320" s="699"/>
      <c r="AU320" s="699"/>
      <c r="AV320" s="699"/>
      <c r="AW320" s="699"/>
      <c r="AX320" s="699"/>
      <c r="AY320" s="699"/>
      <c r="AZ320" s="699"/>
      <c r="BA320" s="699"/>
      <c r="BB320" s="699"/>
      <c r="BC320" s="699"/>
      <c r="BD320" s="699"/>
      <c r="BE320" s="699"/>
      <c r="BF320" s="699"/>
      <c r="BG320" s="699"/>
      <c r="BH320" s="699"/>
      <c r="BI320" s="699"/>
      <c r="BJ320" s="699"/>
      <c r="BK320" s="699"/>
      <c r="BL320" s="699"/>
      <c r="BM320" s="699"/>
      <c r="BN320" s="699"/>
      <c r="BO320" s="699"/>
      <c r="BP320" s="699"/>
      <c r="BQ320" s="699"/>
      <c r="BR320" s="699"/>
      <c r="BS320" s="699"/>
      <c r="BT320" s="700"/>
    </row>
    <row r="321" spans="5:72">
      <c r="E321" s="691"/>
      <c r="G321" s="691"/>
      <c r="H321" s="691"/>
      <c r="AQ321" s="698"/>
      <c r="AR321" s="699"/>
      <c r="AS321" s="699"/>
      <c r="AT321" s="699"/>
      <c r="AU321" s="699"/>
      <c r="AV321" s="699"/>
      <c r="AW321" s="699"/>
      <c r="AX321" s="699"/>
      <c r="AY321" s="699"/>
      <c r="AZ321" s="699"/>
      <c r="BA321" s="699"/>
      <c r="BB321" s="699"/>
      <c r="BC321" s="699"/>
      <c r="BD321" s="699"/>
      <c r="BE321" s="699"/>
      <c r="BF321" s="699"/>
      <c r="BG321" s="699"/>
      <c r="BH321" s="699"/>
      <c r="BI321" s="699"/>
      <c r="BJ321" s="699"/>
      <c r="BK321" s="699"/>
      <c r="BL321" s="699"/>
      <c r="BM321" s="699"/>
      <c r="BN321" s="699"/>
      <c r="BO321" s="699"/>
      <c r="BP321" s="699"/>
      <c r="BQ321" s="699"/>
      <c r="BR321" s="699"/>
      <c r="BS321" s="699"/>
      <c r="BT321" s="700"/>
    </row>
    <row r="322" spans="5:72">
      <c r="E322" s="691"/>
      <c r="G322" s="691"/>
      <c r="H322" s="691"/>
      <c r="AQ322" s="698"/>
      <c r="AR322" s="699"/>
      <c r="AS322" s="699"/>
      <c r="AT322" s="699"/>
      <c r="AU322" s="699"/>
      <c r="AV322" s="699"/>
      <c r="AW322" s="699"/>
      <c r="AX322" s="699"/>
      <c r="AY322" s="699"/>
      <c r="AZ322" s="699"/>
      <c r="BA322" s="699"/>
      <c r="BB322" s="699"/>
      <c r="BC322" s="699"/>
      <c r="BD322" s="699"/>
      <c r="BE322" s="699"/>
      <c r="BF322" s="699"/>
      <c r="BG322" s="699"/>
      <c r="BH322" s="699"/>
      <c r="BI322" s="699"/>
      <c r="BJ322" s="699"/>
      <c r="BK322" s="699"/>
      <c r="BL322" s="699"/>
      <c r="BM322" s="699"/>
      <c r="BN322" s="699"/>
      <c r="BO322" s="699"/>
      <c r="BP322" s="699"/>
      <c r="BQ322" s="699"/>
      <c r="BR322" s="699"/>
      <c r="BS322" s="699"/>
      <c r="BT322" s="700"/>
    </row>
    <row r="323" spans="5:72">
      <c r="E323" s="691"/>
      <c r="G323" s="691"/>
      <c r="H323" s="691"/>
      <c r="AQ323" s="698"/>
      <c r="AR323" s="699"/>
      <c r="AS323" s="699"/>
      <c r="AT323" s="699"/>
      <c r="AU323" s="699"/>
      <c r="AV323" s="699"/>
      <c r="AW323" s="699"/>
      <c r="AX323" s="699"/>
      <c r="AY323" s="699"/>
      <c r="AZ323" s="699"/>
      <c r="BA323" s="699"/>
      <c r="BB323" s="699"/>
      <c r="BC323" s="699"/>
      <c r="BD323" s="699"/>
      <c r="BE323" s="699"/>
      <c r="BF323" s="699"/>
      <c r="BG323" s="699"/>
      <c r="BH323" s="699"/>
      <c r="BI323" s="699"/>
      <c r="BJ323" s="699"/>
      <c r="BK323" s="699"/>
      <c r="BL323" s="699"/>
      <c r="BM323" s="699"/>
      <c r="BN323" s="699"/>
      <c r="BO323" s="699"/>
      <c r="BP323" s="699"/>
      <c r="BQ323" s="699"/>
      <c r="BR323" s="699"/>
      <c r="BS323" s="699"/>
      <c r="BT323" s="700"/>
    </row>
    <row r="324" spans="5:72">
      <c r="E324" s="691"/>
      <c r="G324" s="691"/>
      <c r="H324" s="691"/>
      <c r="AQ324" s="698"/>
      <c r="AR324" s="699"/>
      <c r="AS324" s="699"/>
      <c r="AT324" s="699"/>
      <c r="AU324" s="699"/>
      <c r="AV324" s="699"/>
      <c r="AW324" s="699"/>
      <c r="AX324" s="699"/>
      <c r="AY324" s="699"/>
      <c r="AZ324" s="699"/>
      <c r="BA324" s="699"/>
      <c r="BB324" s="699"/>
      <c r="BC324" s="699"/>
      <c r="BD324" s="699"/>
      <c r="BE324" s="699"/>
      <c r="BF324" s="699"/>
      <c r="BG324" s="699"/>
      <c r="BH324" s="699"/>
      <c r="BI324" s="699"/>
      <c r="BJ324" s="699"/>
      <c r="BK324" s="699"/>
      <c r="BL324" s="699"/>
      <c r="BM324" s="699"/>
      <c r="BN324" s="699"/>
      <c r="BO324" s="699"/>
      <c r="BP324" s="699"/>
      <c r="BQ324" s="699"/>
      <c r="BR324" s="699"/>
      <c r="BS324" s="699"/>
      <c r="BT324" s="700"/>
    </row>
    <row r="325" spans="5:72">
      <c r="E325" s="691"/>
      <c r="G325" s="691"/>
      <c r="H325" s="691"/>
      <c r="AQ325" s="698"/>
      <c r="AR325" s="699"/>
      <c r="AS325" s="699"/>
      <c r="AT325" s="699"/>
      <c r="AU325" s="699"/>
      <c r="AV325" s="699"/>
      <c r="AW325" s="699"/>
      <c r="AX325" s="699"/>
      <c r="AY325" s="699"/>
      <c r="AZ325" s="699"/>
      <c r="BA325" s="699"/>
      <c r="BB325" s="699"/>
      <c r="BC325" s="699"/>
      <c r="BD325" s="699"/>
      <c r="BE325" s="699"/>
      <c r="BF325" s="699"/>
      <c r="BG325" s="699"/>
      <c r="BH325" s="699"/>
      <c r="BI325" s="699"/>
      <c r="BJ325" s="699"/>
      <c r="BK325" s="699"/>
      <c r="BL325" s="699"/>
      <c r="BM325" s="699"/>
      <c r="BN325" s="699"/>
      <c r="BO325" s="699"/>
      <c r="BP325" s="699"/>
      <c r="BQ325" s="699"/>
      <c r="BR325" s="699"/>
      <c r="BS325" s="699"/>
      <c r="BT325" s="700"/>
    </row>
    <row r="326" spans="5:72">
      <c r="E326" s="691"/>
      <c r="G326" s="691"/>
      <c r="H326" s="691"/>
      <c r="AQ326" s="698"/>
      <c r="AR326" s="699"/>
      <c r="AS326" s="699"/>
      <c r="AT326" s="699"/>
      <c r="AU326" s="699"/>
      <c r="AV326" s="699"/>
      <c r="AW326" s="699"/>
      <c r="AX326" s="699"/>
      <c r="AY326" s="699"/>
      <c r="AZ326" s="699"/>
      <c r="BA326" s="699"/>
      <c r="BB326" s="699"/>
      <c r="BC326" s="699"/>
      <c r="BD326" s="699"/>
      <c r="BE326" s="699"/>
      <c r="BF326" s="699"/>
      <c r="BG326" s="699"/>
      <c r="BH326" s="699"/>
      <c r="BI326" s="699"/>
      <c r="BJ326" s="699"/>
      <c r="BK326" s="699"/>
      <c r="BL326" s="699"/>
      <c r="BM326" s="699"/>
      <c r="BN326" s="699"/>
      <c r="BO326" s="699"/>
      <c r="BP326" s="699"/>
      <c r="BQ326" s="699"/>
      <c r="BR326" s="699"/>
      <c r="BS326" s="699"/>
      <c r="BT326" s="700"/>
    </row>
    <row r="327" spans="5:72">
      <c r="E327" s="691"/>
      <c r="G327" s="691"/>
      <c r="H327" s="691"/>
      <c r="AQ327" s="698"/>
      <c r="AR327" s="699"/>
      <c r="AS327" s="699"/>
      <c r="AT327" s="699"/>
      <c r="AU327" s="699"/>
      <c r="AV327" s="699"/>
      <c r="AW327" s="699"/>
      <c r="AX327" s="699"/>
      <c r="AY327" s="699"/>
      <c r="AZ327" s="699"/>
      <c r="BA327" s="699"/>
      <c r="BB327" s="699"/>
      <c r="BC327" s="699"/>
      <c r="BD327" s="699"/>
      <c r="BE327" s="699"/>
      <c r="BF327" s="699"/>
      <c r="BG327" s="699"/>
      <c r="BH327" s="699"/>
      <c r="BI327" s="699"/>
      <c r="BJ327" s="699"/>
      <c r="BK327" s="699"/>
      <c r="BL327" s="699"/>
      <c r="BM327" s="699"/>
      <c r="BN327" s="699"/>
      <c r="BO327" s="699"/>
      <c r="BP327" s="699"/>
      <c r="BQ327" s="699"/>
      <c r="BR327" s="699"/>
      <c r="BS327" s="699"/>
      <c r="BT327" s="700"/>
    </row>
    <row r="328" spans="5:72">
      <c r="E328" s="691"/>
      <c r="G328" s="691"/>
      <c r="H328" s="691"/>
      <c r="AQ328" s="698"/>
      <c r="AR328" s="699"/>
      <c r="AS328" s="699"/>
      <c r="AT328" s="699"/>
      <c r="AU328" s="699"/>
      <c r="AV328" s="699"/>
      <c r="AW328" s="699"/>
      <c r="AX328" s="699"/>
      <c r="AY328" s="699"/>
      <c r="AZ328" s="699"/>
      <c r="BA328" s="699"/>
      <c r="BB328" s="699"/>
      <c r="BC328" s="699"/>
      <c r="BD328" s="699"/>
      <c r="BE328" s="699"/>
      <c r="BF328" s="699"/>
      <c r="BG328" s="699"/>
      <c r="BH328" s="699"/>
      <c r="BI328" s="699"/>
      <c r="BJ328" s="699"/>
      <c r="BK328" s="699"/>
      <c r="BL328" s="699"/>
      <c r="BM328" s="699"/>
      <c r="BN328" s="699"/>
      <c r="BO328" s="699"/>
      <c r="BP328" s="699"/>
      <c r="BQ328" s="699"/>
      <c r="BR328" s="699"/>
      <c r="BS328" s="699"/>
      <c r="BT328" s="700"/>
    </row>
    <row r="329" spans="5:72">
      <c r="E329" s="691"/>
      <c r="G329" s="691"/>
      <c r="H329" s="691"/>
      <c r="AQ329" s="698"/>
      <c r="AR329" s="699"/>
      <c r="AS329" s="699"/>
      <c r="AT329" s="699"/>
      <c r="AU329" s="699"/>
      <c r="AV329" s="699"/>
      <c r="AW329" s="699"/>
      <c r="AX329" s="699"/>
      <c r="AY329" s="699"/>
      <c r="AZ329" s="699"/>
      <c r="BA329" s="699"/>
      <c r="BB329" s="699"/>
      <c r="BC329" s="699"/>
      <c r="BD329" s="699"/>
      <c r="BE329" s="699"/>
      <c r="BF329" s="699"/>
      <c r="BG329" s="699"/>
      <c r="BH329" s="699"/>
      <c r="BI329" s="699"/>
      <c r="BJ329" s="699"/>
      <c r="BK329" s="699"/>
      <c r="BL329" s="699"/>
      <c r="BM329" s="699"/>
      <c r="BN329" s="699"/>
      <c r="BO329" s="699"/>
      <c r="BP329" s="699"/>
      <c r="BQ329" s="699"/>
      <c r="BR329" s="699"/>
      <c r="BS329" s="699"/>
      <c r="BT329" s="700"/>
    </row>
    <row r="330" spans="5:72">
      <c r="E330" s="691"/>
      <c r="G330" s="691"/>
      <c r="H330" s="691"/>
      <c r="AQ330" s="698"/>
      <c r="AR330" s="699"/>
      <c r="AS330" s="699"/>
      <c r="AT330" s="699"/>
      <c r="AU330" s="699"/>
      <c r="AV330" s="699"/>
      <c r="AW330" s="699"/>
      <c r="AX330" s="699"/>
      <c r="AY330" s="699"/>
      <c r="AZ330" s="699"/>
      <c r="BA330" s="699"/>
      <c r="BB330" s="699"/>
      <c r="BC330" s="699"/>
      <c r="BD330" s="699"/>
      <c r="BE330" s="699"/>
      <c r="BF330" s="699"/>
      <c r="BG330" s="699"/>
      <c r="BH330" s="699"/>
      <c r="BI330" s="699"/>
      <c r="BJ330" s="699"/>
      <c r="BK330" s="699"/>
      <c r="BL330" s="699"/>
      <c r="BM330" s="699"/>
      <c r="BN330" s="699"/>
      <c r="BO330" s="699"/>
      <c r="BP330" s="699"/>
      <c r="BQ330" s="699"/>
      <c r="BR330" s="699"/>
      <c r="BS330" s="699"/>
      <c r="BT330" s="700"/>
    </row>
    <row r="331" spans="5:72">
      <c r="E331" s="691"/>
      <c r="G331" s="691"/>
      <c r="H331" s="691"/>
      <c r="AQ331" s="698"/>
      <c r="AR331" s="699"/>
      <c r="AS331" s="699"/>
      <c r="AT331" s="699"/>
      <c r="AU331" s="699"/>
      <c r="AV331" s="699"/>
      <c r="AW331" s="699"/>
      <c r="AX331" s="699"/>
      <c r="AY331" s="699"/>
      <c r="AZ331" s="699"/>
      <c r="BA331" s="699"/>
      <c r="BB331" s="699"/>
      <c r="BC331" s="699"/>
      <c r="BD331" s="699"/>
      <c r="BE331" s="699"/>
      <c r="BF331" s="699"/>
      <c r="BG331" s="699"/>
      <c r="BH331" s="699"/>
      <c r="BI331" s="699"/>
      <c r="BJ331" s="699"/>
      <c r="BK331" s="699"/>
      <c r="BL331" s="699"/>
      <c r="BM331" s="699"/>
      <c r="BN331" s="699"/>
      <c r="BO331" s="699"/>
      <c r="BP331" s="699"/>
      <c r="BQ331" s="699"/>
      <c r="BR331" s="699"/>
      <c r="BS331" s="699"/>
      <c r="BT331" s="700"/>
    </row>
    <row r="332" spans="5:72">
      <c r="E332" s="691"/>
      <c r="G332" s="691"/>
      <c r="H332" s="691"/>
      <c r="AQ332" s="698"/>
      <c r="AR332" s="699"/>
      <c r="AS332" s="699"/>
      <c r="AT332" s="699"/>
      <c r="AU332" s="699"/>
      <c r="AV332" s="699"/>
      <c r="AW332" s="699"/>
      <c r="AX332" s="699"/>
      <c r="AY332" s="699"/>
      <c r="AZ332" s="699"/>
      <c r="BA332" s="699"/>
      <c r="BB332" s="699"/>
      <c r="BC332" s="699"/>
      <c r="BD332" s="699"/>
      <c r="BE332" s="699"/>
      <c r="BF332" s="699"/>
      <c r="BG332" s="699"/>
      <c r="BH332" s="699"/>
      <c r="BI332" s="699"/>
      <c r="BJ332" s="699"/>
      <c r="BK332" s="699"/>
      <c r="BL332" s="699"/>
      <c r="BM332" s="699"/>
      <c r="BN332" s="699"/>
      <c r="BO332" s="699"/>
      <c r="BP332" s="699"/>
      <c r="BQ332" s="699"/>
      <c r="BR332" s="699"/>
      <c r="BS332" s="699"/>
      <c r="BT332" s="700"/>
    </row>
    <row r="333" spans="5:72">
      <c r="E333" s="691"/>
      <c r="G333" s="691"/>
      <c r="H333" s="691"/>
      <c r="AQ333" s="698"/>
      <c r="AR333" s="699"/>
      <c r="AS333" s="699"/>
      <c r="AT333" s="699"/>
      <c r="AU333" s="699"/>
      <c r="AV333" s="699"/>
      <c r="AW333" s="699"/>
      <c r="AX333" s="699"/>
      <c r="AY333" s="699"/>
      <c r="AZ333" s="699"/>
      <c r="BA333" s="699"/>
      <c r="BB333" s="699"/>
      <c r="BC333" s="699"/>
      <c r="BD333" s="699"/>
      <c r="BE333" s="699"/>
      <c r="BF333" s="699"/>
      <c r="BG333" s="699"/>
      <c r="BH333" s="699"/>
      <c r="BI333" s="699"/>
      <c r="BJ333" s="699"/>
      <c r="BK333" s="699"/>
      <c r="BL333" s="699"/>
      <c r="BM333" s="699"/>
      <c r="BN333" s="699"/>
      <c r="BO333" s="699"/>
      <c r="BP333" s="699"/>
      <c r="BQ333" s="699"/>
      <c r="BR333" s="699"/>
      <c r="BS333" s="699"/>
      <c r="BT333" s="700"/>
    </row>
    <row r="334" spans="5:72">
      <c r="E334" s="691"/>
      <c r="G334" s="691"/>
      <c r="H334" s="691"/>
      <c r="AQ334" s="698"/>
      <c r="AR334" s="699"/>
      <c r="AS334" s="699"/>
      <c r="AT334" s="699"/>
      <c r="AU334" s="699"/>
      <c r="AV334" s="699"/>
      <c r="AW334" s="699"/>
      <c r="AX334" s="699"/>
      <c r="AY334" s="699"/>
      <c r="AZ334" s="699"/>
      <c r="BA334" s="699"/>
      <c r="BB334" s="699"/>
      <c r="BC334" s="699"/>
      <c r="BD334" s="699"/>
      <c r="BE334" s="699"/>
      <c r="BF334" s="699"/>
      <c r="BG334" s="699"/>
      <c r="BH334" s="699"/>
      <c r="BI334" s="699"/>
      <c r="BJ334" s="699"/>
      <c r="BK334" s="699"/>
      <c r="BL334" s="699"/>
      <c r="BM334" s="699"/>
      <c r="BN334" s="699"/>
      <c r="BO334" s="699"/>
      <c r="BP334" s="699"/>
      <c r="BQ334" s="699"/>
      <c r="BR334" s="699"/>
      <c r="BS334" s="699"/>
      <c r="BT334" s="700"/>
    </row>
    <row r="335" spans="5:72">
      <c r="E335" s="691"/>
      <c r="G335" s="691"/>
      <c r="H335" s="691"/>
      <c r="AQ335" s="698"/>
      <c r="AR335" s="699"/>
      <c r="AS335" s="699"/>
      <c r="AT335" s="699"/>
      <c r="AU335" s="699"/>
      <c r="AV335" s="699"/>
      <c r="AW335" s="699"/>
      <c r="AX335" s="699"/>
      <c r="AY335" s="699"/>
      <c r="AZ335" s="699"/>
      <c r="BA335" s="699"/>
      <c r="BB335" s="699"/>
      <c r="BC335" s="699"/>
      <c r="BD335" s="699"/>
      <c r="BE335" s="699"/>
      <c r="BF335" s="699"/>
      <c r="BG335" s="699"/>
      <c r="BH335" s="699"/>
      <c r="BI335" s="699"/>
      <c r="BJ335" s="699"/>
      <c r="BK335" s="699"/>
      <c r="BL335" s="699"/>
      <c r="BM335" s="699"/>
      <c r="BN335" s="699"/>
      <c r="BO335" s="699"/>
      <c r="BP335" s="699"/>
      <c r="BQ335" s="699"/>
      <c r="BR335" s="699"/>
      <c r="BS335" s="699"/>
      <c r="BT335" s="700"/>
    </row>
    <row r="336" spans="5:72">
      <c r="E336" s="691"/>
      <c r="G336" s="691"/>
      <c r="H336" s="691"/>
      <c r="AQ336" s="698"/>
      <c r="AR336" s="699"/>
      <c r="AS336" s="699"/>
      <c r="AT336" s="699"/>
      <c r="AU336" s="699"/>
      <c r="AV336" s="699"/>
      <c r="AW336" s="699"/>
      <c r="AX336" s="699"/>
      <c r="AY336" s="699"/>
      <c r="AZ336" s="699"/>
      <c r="BA336" s="699"/>
      <c r="BB336" s="699"/>
      <c r="BC336" s="699"/>
      <c r="BD336" s="699"/>
      <c r="BE336" s="699"/>
      <c r="BF336" s="699"/>
      <c r="BG336" s="699"/>
      <c r="BH336" s="699"/>
      <c r="BI336" s="699"/>
      <c r="BJ336" s="699"/>
      <c r="BK336" s="699"/>
      <c r="BL336" s="699"/>
      <c r="BM336" s="699"/>
      <c r="BN336" s="699"/>
      <c r="BO336" s="699"/>
      <c r="BP336" s="699"/>
      <c r="BQ336" s="699"/>
      <c r="BR336" s="699"/>
      <c r="BS336" s="699"/>
      <c r="BT336" s="700"/>
    </row>
    <row r="337" spans="5:72">
      <c r="E337" s="691"/>
      <c r="G337" s="691"/>
      <c r="H337" s="691"/>
      <c r="AQ337" s="698"/>
      <c r="AR337" s="699"/>
      <c r="AS337" s="699"/>
      <c r="AT337" s="699"/>
      <c r="AU337" s="699"/>
      <c r="AV337" s="699"/>
      <c r="AW337" s="699"/>
      <c r="AX337" s="699"/>
      <c r="AY337" s="699"/>
      <c r="AZ337" s="699"/>
      <c r="BA337" s="699"/>
      <c r="BB337" s="699"/>
      <c r="BC337" s="699"/>
      <c r="BD337" s="699"/>
      <c r="BE337" s="699"/>
      <c r="BF337" s="699"/>
      <c r="BG337" s="699"/>
      <c r="BH337" s="699"/>
      <c r="BI337" s="699"/>
      <c r="BJ337" s="699"/>
      <c r="BK337" s="699"/>
      <c r="BL337" s="699"/>
      <c r="BM337" s="699"/>
      <c r="BN337" s="699"/>
      <c r="BO337" s="699"/>
      <c r="BP337" s="699"/>
      <c r="BQ337" s="699"/>
      <c r="BR337" s="699"/>
      <c r="BS337" s="699"/>
      <c r="BT337" s="700"/>
    </row>
    <row r="338" spans="5:72">
      <c r="E338" s="691"/>
      <c r="G338" s="691"/>
      <c r="H338" s="691"/>
      <c r="AQ338" s="698"/>
      <c r="AR338" s="699"/>
      <c r="AS338" s="699"/>
      <c r="AT338" s="699"/>
      <c r="AU338" s="699"/>
      <c r="AV338" s="699"/>
      <c r="AW338" s="699"/>
      <c r="AX338" s="699"/>
      <c r="AY338" s="699"/>
      <c r="AZ338" s="699"/>
      <c r="BA338" s="699"/>
      <c r="BB338" s="699"/>
      <c r="BC338" s="699"/>
      <c r="BD338" s="699"/>
      <c r="BE338" s="699"/>
      <c r="BF338" s="699"/>
      <c r="BG338" s="699"/>
      <c r="BH338" s="699"/>
      <c r="BI338" s="699"/>
      <c r="BJ338" s="699"/>
      <c r="BK338" s="699"/>
      <c r="BL338" s="699"/>
      <c r="BM338" s="699"/>
      <c r="BN338" s="699"/>
      <c r="BO338" s="699"/>
      <c r="BP338" s="699"/>
      <c r="BQ338" s="699"/>
      <c r="BR338" s="699"/>
      <c r="BS338" s="699"/>
      <c r="BT338" s="700"/>
    </row>
    <row r="339" spans="5:72">
      <c r="E339" s="691"/>
      <c r="G339" s="691"/>
      <c r="H339" s="691"/>
      <c r="AQ339" s="698"/>
      <c r="AR339" s="699"/>
      <c r="AS339" s="699"/>
      <c r="AT339" s="699"/>
      <c r="AU339" s="699"/>
      <c r="AV339" s="699"/>
      <c r="AW339" s="699"/>
      <c r="AX339" s="699"/>
      <c r="AY339" s="699"/>
      <c r="AZ339" s="699"/>
      <c r="BA339" s="699"/>
      <c r="BB339" s="699"/>
      <c r="BC339" s="699"/>
      <c r="BD339" s="699"/>
      <c r="BE339" s="699"/>
      <c r="BF339" s="699"/>
      <c r="BG339" s="699"/>
      <c r="BH339" s="699"/>
      <c r="BI339" s="699"/>
      <c r="BJ339" s="699"/>
      <c r="BK339" s="699"/>
      <c r="BL339" s="699"/>
      <c r="BM339" s="699"/>
      <c r="BN339" s="699"/>
      <c r="BO339" s="699"/>
      <c r="BP339" s="699"/>
      <c r="BQ339" s="699"/>
      <c r="BR339" s="699"/>
      <c r="BS339" s="699"/>
      <c r="BT339" s="700"/>
    </row>
    <row r="340" spans="5:72">
      <c r="E340" s="691"/>
      <c r="G340" s="691"/>
      <c r="H340" s="691"/>
      <c r="AQ340" s="698"/>
      <c r="AR340" s="699"/>
      <c r="AS340" s="699"/>
      <c r="AT340" s="699"/>
      <c r="AU340" s="699"/>
      <c r="AV340" s="699"/>
      <c r="AW340" s="699"/>
      <c r="AX340" s="699"/>
      <c r="AY340" s="699"/>
      <c r="AZ340" s="699"/>
      <c r="BA340" s="699"/>
      <c r="BB340" s="699"/>
      <c r="BC340" s="699"/>
      <c r="BD340" s="699"/>
      <c r="BE340" s="699"/>
      <c r="BF340" s="699"/>
      <c r="BG340" s="699"/>
      <c r="BH340" s="699"/>
      <c r="BI340" s="699"/>
      <c r="BJ340" s="699"/>
      <c r="BK340" s="699"/>
      <c r="BL340" s="699"/>
      <c r="BM340" s="699"/>
      <c r="BN340" s="699"/>
      <c r="BO340" s="699"/>
      <c r="BP340" s="699"/>
      <c r="BQ340" s="699"/>
      <c r="BR340" s="699"/>
      <c r="BS340" s="699"/>
      <c r="BT340" s="700"/>
    </row>
    <row r="341" spans="5:72">
      <c r="E341" s="691"/>
      <c r="G341" s="691"/>
      <c r="H341" s="691"/>
      <c r="AQ341" s="698"/>
      <c r="AR341" s="699"/>
      <c r="AS341" s="699"/>
      <c r="AT341" s="699"/>
      <c r="AU341" s="699"/>
      <c r="AV341" s="699"/>
      <c r="AW341" s="699"/>
      <c r="AX341" s="699"/>
      <c r="AY341" s="699"/>
      <c r="AZ341" s="699"/>
      <c r="BA341" s="699"/>
      <c r="BB341" s="699"/>
      <c r="BC341" s="699"/>
      <c r="BD341" s="699"/>
      <c r="BE341" s="699"/>
      <c r="BF341" s="699"/>
      <c r="BG341" s="699"/>
      <c r="BH341" s="699"/>
      <c r="BI341" s="699"/>
      <c r="BJ341" s="699"/>
      <c r="BK341" s="699"/>
      <c r="BL341" s="699"/>
      <c r="BM341" s="699"/>
      <c r="BN341" s="699"/>
      <c r="BO341" s="699"/>
      <c r="BP341" s="699"/>
      <c r="BQ341" s="699"/>
      <c r="BR341" s="699"/>
      <c r="BS341" s="699"/>
      <c r="BT341" s="700"/>
    </row>
    <row r="342" spans="5:72">
      <c r="E342" s="691"/>
      <c r="G342" s="691"/>
      <c r="H342" s="691"/>
      <c r="AQ342" s="698"/>
      <c r="AR342" s="699"/>
      <c r="AS342" s="699"/>
      <c r="AT342" s="699"/>
      <c r="AU342" s="699"/>
      <c r="AV342" s="699"/>
      <c r="AW342" s="699"/>
      <c r="AX342" s="699"/>
      <c r="AY342" s="699"/>
      <c r="AZ342" s="699"/>
      <c r="BA342" s="699"/>
      <c r="BB342" s="699"/>
      <c r="BC342" s="699"/>
      <c r="BD342" s="699"/>
      <c r="BE342" s="699"/>
      <c r="BF342" s="699"/>
      <c r="BG342" s="699"/>
      <c r="BH342" s="699"/>
      <c r="BI342" s="699"/>
      <c r="BJ342" s="699"/>
      <c r="BK342" s="699"/>
      <c r="BL342" s="699"/>
      <c r="BM342" s="699"/>
      <c r="BN342" s="699"/>
      <c r="BO342" s="699"/>
      <c r="BP342" s="699"/>
      <c r="BQ342" s="699"/>
      <c r="BR342" s="699"/>
      <c r="BS342" s="699"/>
      <c r="BT342" s="700"/>
    </row>
    <row r="343" spans="5:72">
      <c r="E343" s="691"/>
      <c r="G343" s="691"/>
      <c r="H343" s="691"/>
      <c r="AQ343" s="698"/>
      <c r="AR343" s="699"/>
      <c r="AS343" s="699"/>
      <c r="AT343" s="699"/>
      <c r="AU343" s="699"/>
      <c r="AV343" s="699"/>
      <c r="AW343" s="699"/>
      <c r="AX343" s="699"/>
      <c r="AY343" s="699"/>
      <c r="AZ343" s="699"/>
      <c r="BA343" s="699"/>
      <c r="BB343" s="699"/>
      <c r="BC343" s="699"/>
      <c r="BD343" s="699"/>
      <c r="BE343" s="699"/>
      <c r="BF343" s="699"/>
      <c r="BG343" s="699"/>
      <c r="BH343" s="699"/>
      <c r="BI343" s="699"/>
      <c r="BJ343" s="699"/>
      <c r="BK343" s="699"/>
      <c r="BL343" s="699"/>
      <c r="BM343" s="699"/>
      <c r="BN343" s="699"/>
      <c r="BO343" s="699"/>
      <c r="BP343" s="699"/>
      <c r="BQ343" s="699"/>
      <c r="BR343" s="699"/>
      <c r="BS343" s="699"/>
      <c r="BT343" s="700"/>
    </row>
    <row r="344" spans="5:72">
      <c r="E344" s="691"/>
      <c r="G344" s="691"/>
      <c r="H344" s="691"/>
      <c r="AQ344" s="698"/>
      <c r="AR344" s="699"/>
      <c r="AS344" s="699"/>
      <c r="AT344" s="699"/>
      <c r="AU344" s="699"/>
      <c r="AV344" s="699"/>
      <c r="AW344" s="699"/>
      <c r="AX344" s="699"/>
      <c r="AY344" s="699"/>
      <c r="AZ344" s="699"/>
      <c r="BA344" s="699"/>
      <c r="BB344" s="699"/>
      <c r="BC344" s="699"/>
      <c r="BD344" s="699"/>
      <c r="BE344" s="699"/>
      <c r="BF344" s="699"/>
      <c r="BG344" s="699"/>
      <c r="BH344" s="699"/>
      <c r="BI344" s="699"/>
      <c r="BJ344" s="699"/>
      <c r="BK344" s="699"/>
      <c r="BL344" s="699"/>
      <c r="BM344" s="699"/>
      <c r="BN344" s="699"/>
      <c r="BO344" s="699"/>
      <c r="BP344" s="699"/>
      <c r="BQ344" s="699"/>
      <c r="BR344" s="699"/>
      <c r="BS344" s="699"/>
      <c r="BT344" s="700"/>
    </row>
    <row r="345" spans="5:72">
      <c r="E345" s="691"/>
      <c r="G345" s="691"/>
      <c r="H345" s="691"/>
      <c r="AQ345" s="698"/>
      <c r="AR345" s="699"/>
      <c r="AS345" s="699"/>
      <c r="AT345" s="699"/>
      <c r="AU345" s="699"/>
      <c r="AV345" s="699"/>
      <c r="AW345" s="699"/>
      <c r="AX345" s="699"/>
      <c r="AY345" s="699"/>
      <c r="AZ345" s="699"/>
      <c r="BA345" s="699"/>
      <c r="BB345" s="699"/>
      <c r="BC345" s="699"/>
      <c r="BD345" s="699"/>
      <c r="BE345" s="699"/>
      <c r="BF345" s="699"/>
      <c r="BG345" s="699"/>
      <c r="BH345" s="699"/>
      <c r="BI345" s="699"/>
      <c r="BJ345" s="699"/>
      <c r="BK345" s="699"/>
      <c r="BL345" s="699"/>
      <c r="BM345" s="699"/>
      <c r="BN345" s="699"/>
      <c r="BO345" s="699"/>
      <c r="BP345" s="699"/>
      <c r="BQ345" s="699"/>
      <c r="BR345" s="699"/>
      <c r="BS345" s="699"/>
      <c r="BT345" s="700"/>
    </row>
    <row r="346" spans="5:72">
      <c r="E346" s="691"/>
      <c r="G346" s="691"/>
      <c r="H346" s="691"/>
      <c r="AQ346" s="698"/>
      <c r="AR346" s="699"/>
      <c r="AS346" s="699"/>
      <c r="AT346" s="699"/>
      <c r="AU346" s="699"/>
      <c r="AV346" s="699"/>
      <c r="AW346" s="699"/>
      <c r="AX346" s="699"/>
      <c r="AY346" s="699"/>
      <c r="AZ346" s="699"/>
      <c r="BA346" s="699"/>
      <c r="BB346" s="699"/>
      <c r="BC346" s="699"/>
      <c r="BD346" s="699"/>
      <c r="BE346" s="699"/>
      <c r="BF346" s="699"/>
      <c r="BG346" s="699"/>
      <c r="BH346" s="699"/>
      <c r="BI346" s="699"/>
      <c r="BJ346" s="699"/>
      <c r="BK346" s="699"/>
      <c r="BL346" s="699"/>
      <c r="BM346" s="699"/>
      <c r="BN346" s="699"/>
      <c r="BO346" s="699"/>
      <c r="BP346" s="699"/>
      <c r="BQ346" s="699"/>
      <c r="BR346" s="699"/>
      <c r="BS346" s="699"/>
      <c r="BT346" s="700"/>
    </row>
    <row r="347" spans="5:72">
      <c r="E347" s="691"/>
      <c r="G347" s="691"/>
      <c r="H347" s="691"/>
      <c r="AQ347" s="698"/>
      <c r="AR347" s="699"/>
      <c r="AS347" s="699"/>
      <c r="AT347" s="699"/>
      <c r="AU347" s="699"/>
      <c r="AV347" s="699"/>
      <c r="AW347" s="699"/>
      <c r="AX347" s="699"/>
      <c r="AY347" s="699"/>
      <c r="AZ347" s="699"/>
      <c r="BA347" s="699"/>
      <c r="BB347" s="699"/>
      <c r="BC347" s="699"/>
      <c r="BD347" s="699"/>
      <c r="BE347" s="699"/>
      <c r="BF347" s="699"/>
      <c r="BG347" s="699"/>
      <c r="BH347" s="699"/>
      <c r="BI347" s="699"/>
      <c r="BJ347" s="699"/>
      <c r="BK347" s="699"/>
      <c r="BL347" s="699"/>
      <c r="BM347" s="699"/>
      <c r="BN347" s="699"/>
      <c r="BO347" s="699"/>
      <c r="BP347" s="699"/>
      <c r="BQ347" s="699"/>
      <c r="BR347" s="699"/>
      <c r="BS347" s="699"/>
      <c r="BT347" s="700"/>
    </row>
    <row r="348" spans="5:72">
      <c r="E348" s="691"/>
      <c r="G348" s="691"/>
      <c r="H348" s="691"/>
      <c r="AQ348" s="698"/>
      <c r="AR348" s="699"/>
      <c r="AS348" s="699"/>
      <c r="AT348" s="699"/>
      <c r="AU348" s="699"/>
      <c r="AV348" s="699"/>
      <c r="AW348" s="699"/>
      <c r="AX348" s="699"/>
      <c r="AY348" s="699"/>
      <c r="AZ348" s="699"/>
      <c r="BA348" s="699"/>
      <c r="BB348" s="699"/>
      <c r="BC348" s="699"/>
      <c r="BD348" s="699"/>
      <c r="BE348" s="699"/>
      <c r="BF348" s="699"/>
      <c r="BG348" s="699"/>
      <c r="BH348" s="699"/>
      <c r="BI348" s="699"/>
      <c r="BJ348" s="699"/>
      <c r="BK348" s="699"/>
      <c r="BL348" s="699"/>
      <c r="BM348" s="699"/>
      <c r="BN348" s="699"/>
      <c r="BO348" s="699"/>
      <c r="BP348" s="699"/>
      <c r="BQ348" s="699"/>
      <c r="BR348" s="699"/>
      <c r="BS348" s="699"/>
      <c r="BT348" s="700"/>
    </row>
    <row r="349" spans="5:72">
      <c r="E349" s="691"/>
      <c r="G349" s="691"/>
      <c r="H349" s="691"/>
      <c r="AQ349" s="698"/>
      <c r="AR349" s="699"/>
      <c r="AS349" s="699"/>
      <c r="AT349" s="699"/>
      <c r="AU349" s="699"/>
      <c r="AV349" s="699"/>
      <c r="AW349" s="699"/>
      <c r="AX349" s="699"/>
      <c r="AY349" s="699"/>
      <c r="AZ349" s="699"/>
      <c r="BA349" s="699"/>
      <c r="BB349" s="699"/>
      <c r="BC349" s="699"/>
      <c r="BD349" s="699"/>
      <c r="BE349" s="699"/>
      <c r="BF349" s="699"/>
      <c r="BG349" s="699"/>
      <c r="BH349" s="699"/>
      <c r="BI349" s="699"/>
      <c r="BJ349" s="699"/>
      <c r="BK349" s="699"/>
      <c r="BL349" s="699"/>
      <c r="BM349" s="699"/>
      <c r="BN349" s="699"/>
      <c r="BO349" s="699"/>
      <c r="BP349" s="699"/>
      <c r="BQ349" s="699"/>
      <c r="BR349" s="699"/>
      <c r="BS349" s="699"/>
      <c r="BT349" s="700"/>
    </row>
    <row r="350" spans="5:72">
      <c r="E350" s="691"/>
      <c r="G350" s="691"/>
      <c r="H350" s="691"/>
      <c r="AQ350" s="698"/>
      <c r="AR350" s="699"/>
      <c r="AS350" s="699"/>
      <c r="AT350" s="699"/>
      <c r="AU350" s="699"/>
      <c r="AV350" s="699"/>
      <c r="AW350" s="699"/>
      <c r="AX350" s="699"/>
      <c r="AY350" s="699"/>
      <c r="AZ350" s="699"/>
      <c r="BA350" s="699"/>
      <c r="BB350" s="699"/>
      <c r="BC350" s="699"/>
      <c r="BD350" s="699"/>
      <c r="BE350" s="699"/>
      <c r="BF350" s="699"/>
      <c r="BG350" s="699"/>
      <c r="BH350" s="699"/>
      <c r="BI350" s="699"/>
      <c r="BJ350" s="699"/>
      <c r="BK350" s="699"/>
      <c r="BL350" s="699"/>
      <c r="BM350" s="699"/>
      <c r="BN350" s="699"/>
      <c r="BO350" s="699"/>
      <c r="BP350" s="699"/>
      <c r="BQ350" s="699"/>
      <c r="BR350" s="699"/>
      <c r="BS350" s="699"/>
      <c r="BT350" s="700"/>
    </row>
    <row r="351" spans="5:72">
      <c r="E351" s="691"/>
      <c r="G351" s="691"/>
      <c r="H351" s="691"/>
      <c r="AQ351" s="698"/>
      <c r="AR351" s="699"/>
      <c r="AS351" s="699"/>
      <c r="AT351" s="699"/>
      <c r="AU351" s="699"/>
      <c r="AV351" s="699"/>
      <c r="AW351" s="699"/>
      <c r="AX351" s="699"/>
      <c r="AY351" s="699"/>
      <c r="AZ351" s="699"/>
      <c r="BA351" s="699"/>
      <c r="BB351" s="699"/>
      <c r="BC351" s="699"/>
      <c r="BD351" s="699"/>
      <c r="BE351" s="699"/>
      <c r="BF351" s="699"/>
      <c r="BG351" s="699"/>
      <c r="BH351" s="699"/>
      <c r="BI351" s="699"/>
      <c r="BJ351" s="699"/>
      <c r="BK351" s="699"/>
      <c r="BL351" s="699"/>
      <c r="BM351" s="699"/>
      <c r="BN351" s="699"/>
      <c r="BO351" s="699"/>
      <c r="BP351" s="699"/>
      <c r="BQ351" s="699"/>
      <c r="BR351" s="699"/>
      <c r="BS351" s="699"/>
      <c r="BT351" s="700"/>
    </row>
    <row r="352" spans="5:72">
      <c r="E352" s="691"/>
      <c r="G352" s="691"/>
      <c r="H352" s="691"/>
      <c r="AQ352" s="698"/>
      <c r="AR352" s="699"/>
      <c r="AS352" s="699"/>
      <c r="AT352" s="699"/>
      <c r="AU352" s="699"/>
      <c r="AV352" s="699"/>
      <c r="AW352" s="699"/>
      <c r="AX352" s="699"/>
      <c r="AY352" s="699"/>
      <c r="AZ352" s="699"/>
      <c r="BA352" s="699"/>
      <c r="BB352" s="699"/>
      <c r="BC352" s="699"/>
      <c r="BD352" s="699"/>
      <c r="BE352" s="699"/>
      <c r="BF352" s="699"/>
      <c r="BG352" s="699"/>
      <c r="BH352" s="699"/>
      <c r="BI352" s="699"/>
      <c r="BJ352" s="699"/>
      <c r="BK352" s="699"/>
      <c r="BL352" s="699"/>
      <c r="BM352" s="699"/>
      <c r="BN352" s="699"/>
      <c r="BO352" s="699"/>
      <c r="BP352" s="699"/>
      <c r="BQ352" s="699"/>
      <c r="BR352" s="699"/>
      <c r="BS352" s="699"/>
      <c r="BT352" s="700"/>
    </row>
    <row r="353" spans="5:72">
      <c r="E353" s="691"/>
      <c r="G353" s="691"/>
      <c r="H353" s="691"/>
      <c r="AQ353" s="698"/>
      <c r="AR353" s="699"/>
      <c r="AS353" s="699"/>
      <c r="AT353" s="699"/>
      <c r="AU353" s="699"/>
      <c r="AV353" s="699"/>
      <c r="AW353" s="699"/>
      <c r="AX353" s="699"/>
      <c r="AY353" s="699"/>
      <c r="AZ353" s="699"/>
      <c r="BA353" s="699"/>
      <c r="BB353" s="699"/>
      <c r="BC353" s="699"/>
      <c r="BD353" s="699"/>
      <c r="BE353" s="699"/>
      <c r="BF353" s="699"/>
      <c r="BG353" s="699"/>
      <c r="BH353" s="699"/>
      <c r="BI353" s="699"/>
      <c r="BJ353" s="699"/>
      <c r="BK353" s="699"/>
      <c r="BL353" s="699"/>
      <c r="BM353" s="699"/>
      <c r="BN353" s="699"/>
      <c r="BO353" s="699"/>
      <c r="BP353" s="699"/>
      <c r="BQ353" s="699"/>
      <c r="BR353" s="699"/>
      <c r="BS353" s="699"/>
      <c r="BT353" s="700"/>
    </row>
    <row r="354" spans="5:72">
      <c r="E354" s="691"/>
      <c r="G354" s="691"/>
      <c r="H354" s="691"/>
      <c r="AQ354" s="698"/>
      <c r="AR354" s="699"/>
      <c r="AS354" s="699"/>
      <c r="AT354" s="699"/>
      <c r="AU354" s="699"/>
      <c r="AV354" s="699"/>
      <c r="AW354" s="699"/>
      <c r="AX354" s="699"/>
      <c r="AY354" s="699"/>
      <c r="AZ354" s="699"/>
      <c r="BA354" s="699"/>
      <c r="BB354" s="699"/>
      <c r="BC354" s="699"/>
      <c r="BD354" s="699"/>
      <c r="BE354" s="699"/>
      <c r="BF354" s="699"/>
      <c r="BG354" s="699"/>
      <c r="BH354" s="699"/>
      <c r="BI354" s="699"/>
      <c r="BJ354" s="699"/>
      <c r="BK354" s="699"/>
      <c r="BL354" s="699"/>
      <c r="BM354" s="699"/>
      <c r="BN354" s="699"/>
      <c r="BO354" s="699"/>
      <c r="BP354" s="699"/>
      <c r="BQ354" s="699"/>
      <c r="BR354" s="699"/>
      <c r="BS354" s="699"/>
      <c r="BT354" s="700"/>
    </row>
    <row r="355" spans="5:72">
      <c r="E355" s="691"/>
      <c r="G355" s="691"/>
      <c r="H355" s="691"/>
      <c r="AQ355" s="698"/>
      <c r="AR355" s="699"/>
      <c r="AS355" s="699"/>
      <c r="AT355" s="699"/>
      <c r="AU355" s="699"/>
      <c r="AV355" s="699"/>
      <c r="AW355" s="699"/>
      <c r="AX355" s="699"/>
      <c r="AY355" s="699"/>
      <c r="AZ355" s="699"/>
      <c r="BA355" s="699"/>
      <c r="BB355" s="699"/>
      <c r="BC355" s="699"/>
      <c r="BD355" s="699"/>
      <c r="BE355" s="699"/>
      <c r="BF355" s="699"/>
      <c r="BG355" s="699"/>
      <c r="BH355" s="699"/>
      <c r="BI355" s="699"/>
      <c r="BJ355" s="699"/>
      <c r="BK355" s="699"/>
      <c r="BL355" s="699"/>
      <c r="BM355" s="699"/>
      <c r="BN355" s="699"/>
      <c r="BO355" s="699"/>
      <c r="BP355" s="699"/>
      <c r="BQ355" s="699"/>
      <c r="BR355" s="699"/>
      <c r="BS355" s="699"/>
      <c r="BT355" s="700"/>
    </row>
    <row r="356" spans="5:72">
      <c r="E356" s="691"/>
      <c r="G356" s="691"/>
      <c r="H356" s="691"/>
      <c r="AQ356" s="698"/>
      <c r="AR356" s="699"/>
      <c r="AS356" s="699"/>
      <c r="AT356" s="699"/>
      <c r="AU356" s="699"/>
      <c r="AV356" s="699"/>
      <c r="AW356" s="699"/>
      <c r="AX356" s="699"/>
      <c r="AY356" s="699"/>
      <c r="AZ356" s="699"/>
      <c r="BA356" s="699"/>
      <c r="BB356" s="699"/>
      <c r="BC356" s="699"/>
      <c r="BD356" s="699"/>
      <c r="BE356" s="699"/>
      <c r="BF356" s="699"/>
      <c r="BG356" s="699"/>
      <c r="BH356" s="699"/>
      <c r="BI356" s="699"/>
      <c r="BJ356" s="699"/>
      <c r="BK356" s="699"/>
      <c r="BL356" s="699"/>
      <c r="BM356" s="699"/>
      <c r="BN356" s="699"/>
      <c r="BO356" s="699"/>
      <c r="BP356" s="699"/>
      <c r="BQ356" s="699"/>
      <c r="BR356" s="699"/>
      <c r="BS356" s="699"/>
      <c r="BT356" s="700"/>
    </row>
    <row r="357" spans="5:72">
      <c r="E357" s="691"/>
      <c r="G357" s="691"/>
      <c r="H357" s="691"/>
      <c r="AQ357" s="698"/>
      <c r="AR357" s="699"/>
      <c r="AS357" s="699"/>
      <c r="AT357" s="699"/>
      <c r="AU357" s="699"/>
      <c r="AV357" s="699"/>
      <c r="AW357" s="699"/>
      <c r="AX357" s="699"/>
      <c r="AY357" s="699"/>
      <c r="AZ357" s="699"/>
      <c r="BA357" s="699"/>
      <c r="BB357" s="699"/>
      <c r="BC357" s="699"/>
      <c r="BD357" s="699"/>
      <c r="BE357" s="699"/>
      <c r="BF357" s="699"/>
      <c r="BG357" s="699"/>
      <c r="BH357" s="699"/>
      <c r="BI357" s="699"/>
      <c r="BJ357" s="699"/>
      <c r="BK357" s="699"/>
      <c r="BL357" s="699"/>
      <c r="BM357" s="699"/>
      <c r="BN357" s="699"/>
      <c r="BO357" s="699"/>
      <c r="BP357" s="699"/>
      <c r="BQ357" s="699"/>
      <c r="BR357" s="699"/>
      <c r="BS357" s="699"/>
      <c r="BT357" s="700"/>
    </row>
    <row r="358" spans="5:72">
      <c r="E358" s="691"/>
      <c r="G358" s="691"/>
      <c r="H358" s="691"/>
      <c r="AQ358" s="698"/>
      <c r="AR358" s="699"/>
      <c r="AS358" s="699"/>
      <c r="AT358" s="699"/>
      <c r="AU358" s="699"/>
      <c r="AV358" s="699"/>
      <c r="AW358" s="699"/>
      <c r="AX358" s="699"/>
      <c r="AY358" s="699"/>
      <c r="AZ358" s="699"/>
      <c r="BA358" s="699"/>
      <c r="BB358" s="699"/>
      <c r="BC358" s="699"/>
      <c r="BD358" s="699"/>
      <c r="BE358" s="699"/>
      <c r="BF358" s="699"/>
      <c r="BG358" s="699"/>
      <c r="BH358" s="699"/>
      <c r="BI358" s="699"/>
      <c r="BJ358" s="699"/>
      <c r="BK358" s="699"/>
      <c r="BL358" s="699"/>
      <c r="BM358" s="699"/>
      <c r="BN358" s="699"/>
      <c r="BO358" s="699"/>
      <c r="BP358" s="699"/>
      <c r="BQ358" s="699"/>
      <c r="BR358" s="699"/>
      <c r="BS358" s="699"/>
      <c r="BT358" s="700"/>
    </row>
    <row r="359" spans="5:72">
      <c r="E359" s="691"/>
      <c r="G359" s="691"/>
      <c r="H359" s="691"/>
      <c r="AQ359" s="698"/>
      <c r="AR359" s="699"/>
      <c r="AS359" s="699"/>
      <c r="AT359" s="699"/>
      <c r="AU359" s="699"/>
      <c r="AV359" s="699"/>
      <c r="AW359" s="699"/>
      <c r="AX359" s="699"/>
      <c r="AY359" s="699"/>
      <c r="AZ359" s="699"/>
      <c r="BA359" s="699"/>
      <c r="BB359" s="699"/>
      <c r="BC359" s="699"/>
      <c r="BD359" s="699"/>
      <c r="BE359" s="699"/>
      <c r="BF359" s="699"/>
      <c r="BG359" s="699"/>
      <c r="BH359" s="699"/>
      <c r="BI359" s="699"/>
      <c r="BJ359" s="699"/>
      <c r="BK359" s="699"/>
      <c r="BL359" s="699"/>
      <c r="BM359" s="699"/>
      <c r="BN359" s="699"/>
      <c r="BO359" s="699"/>
      <c r="BP359" s="699"/>
      <c r="BQ359" s="699"/>
      <c r="BR359" s="699"/>
      <c r="BS359" s="699"/>
      <c r="BT359" s="700"/>
    </row>
    <row r="360" spans="5:72">
      <c r="E360" s="691"/>
      <c r="G360" s="691"/>
      <c r="H360" s="691"/>
      <c r="AQ360" s="698"/>
      <c r="AR360" s="699"/>
      <c r="AS360" s="699"/>
      <c r="AT360" s="699"/>
      <c r="AU360" s="699"/>
      <c r="AV360" s="699"/>
      <c r="AW360" s="699"/>
      <c r="AX360" s="699"/>
      <c r="AY360" s="699"/>
      <c r="AZ360" s="699"/>
      <c r="BA360" s="699"/>
      <c r="BB360" s="699"/>
      <c r="BC360" s="699"/>
      <c r="BD360" s="699"/>
      <c r="BE360" s="699"/>
      <c r="BF360" s="699"/>
      <c r="BG360" s="699"/>
      <c r="BH360" s="699"/>
      <c r="BI360" s="699"/>
      <c r="BJ360" s="699"/>
      <c r="BK360" s="699"/>
      <c r="BL360" s="699"/>
      <c r="BM360" s="699"/>
      <c r="BN360" s="699"/>
      <c r="BO360" s="699"/>
      <c r="BP360" s="699"/>
      <c r="BQ360" s="699"/>
      <c r="BR360" s="699"/>
      <c r="BS360" s="699"/>
      <c r="BT360" s="700"/>
    </row>
    <row r="361" spans="5:72">
      <c r="E361" s="691"/>
      <c r="G361" s="691"/>
      <c r="H361" s="691"/>
      <c r="AQ361" s="698"/>
      <c r="AR361" s="699"/>
      <c r="AS361" s="699"/>
      <c r="AT361" s="699"/>
      <c r="AU361" s="699"/>
      <c r="AV361" s="699"/>
      <c r="AW361" s="699"/>
      <c r="AX361" s="699"/>
      <c r="AY361" s="699"/>
      <c r="AZ361" s="699"/>
      <c r="BA361" s="699"/>
      <c r="BB361" s="699"/>
      <c r="BC361" s="699"/>
      <c r="BD361" s="699"/>
      <c r="BE361" s="699"/>
      <c r="BF361" s="699"/>
      <c r="BG361" s="699"/>
      <c r="BH361" s="699"/>
      <c r="BI361" s="699"/>
      <c r="BJ361" s="699"/>
      <c r="BK361" s="699"/>
      <c r="BL361" s="699"/>
      <c r="BM361" s="699"/>
      <c r="BN361" s="699"/>
      <c r="BO361" s="699"/>
      <c r="BP361" s="699"/>
      <c r="BQ361" s="699"/>
      <c r="BR361" s="699"/>
      <c r="BS361" s="699"/>
      <c r="BT361" s="700"/>
    </row>
    <row r="362" spans="5:72">
      <c r="E362" s="691"/>
      <c r="G362" s="691"/>
      <c r="H362" s="691"/>
      <c r="AQ362" s="698"/>
      <c r="AR362" s="699"/>
      <c r="AS362" s="699"/>
      <c r="AT362" s="699"/>
      <c r="AU362" s="699"/>
      <c r="AV362" s="699"/>
      <c r="AW362" s="699"/>
      <c r="AX362" s="699"/>
      <c r="AY362" s="699"/>
      <c r="AZ362" s="699"/>
      <c r="BA362" s="699"/>
      <c r="BB362" s="699"/>
      <c r="BC362" s="699"/>
      <c r="BD362" s="699"/>
      <c r="BE362" s="699"/>
      <c r="BF362" s="699"/>
      <c r="BG362" s="699"/>
      <c r="BH362" s="699"/>
      <c r="BI362" s="699"/>
      <c r="BJ362" s="699"/>
      <c r="BK362" s="699"/>
      <c r="BL362" s="699"/>
      <c r="BM362" s="699"/>
      <c r="BN362" s="699"/>
      <c r="BO362" s="699"/>
      <c r="BP362" s="699"/>
      <c r="BQ362" s="699"/>
      <c r="BR362" s="699"/>
      <c r="BS362" s="699"/>
      <c r="BT362" s="700"/>
    </row>
    <row r="363" spans="5:72">
      <c r="E363" s="691"/>
      <c r="G363" s="691"/>
      <c r="H363" s="691"/>
      <c r="AQ363" s="698"/>
      <c r="AR363" s="699"/>
      <c r="AS363" s="699"/>
      <c r="AT363" s="699"/>
      <c r="AU363" s="699"/>
      <c r="AV363" s="699"/>
      <c r="AW363" s="699"/>
      <c r="AX363" s="699"/>
      <c r="AY363" s="699"/>
      <c r="AZ363" s="699"/>
      <c r="BA363" s="699"/>
      <c r="BB363" s="699"/>
      <c r="BC363" s="699"/>
      <c r="BD363" s="699"/>
      <c r="BE363" s="699"/>
      <c r="BF363" s="699"/>
      <c r="BG363" s="699"/>
      <c r="BH363" s="699"/>
      <c r="BI363" s="699"/>
      <c r="BJ363" s="699"/>
      <c r="BK363" s="699"/>
      <c r="BL363" s="699"/>
      <c r="BM363" s="699"/>
      <c r="BN363" s="699"/>
      <c r="BO363" s="699"/>
      <c r="BP363" s="699"/>
      <c r="BQ363" s="699"/>
      <c r="BR363" s="699"/>
      <c r="BS363" s="699"/>
      <c r="BT363" s="700"/>
    </row>
    <row r="364" spans="5:72">
      <c r="E364" s="691"/>
      <c r="G364" s="691"/>
      <c r="H364" s="691"/>
      <c r="AQ364" s="698"/>
      <c r="AR364" s="699"/>
      <c r="AS364" s="699"/>
      <c r="AT364" s="699"/>
      <c r="AU364" s="699"/>
      <c r="AV364" s="699"/>
      <c r="AW364" s="699"/>
      <c r="AX364" s="699"/>
      <c r="AY364" s="699"/>
      <c r="AZ364" s="699"/>
      <c r="BA364" s="699"/>
      <c r="BB364" s="699"/>
      <c r="BC364" s="699"/>
      <c r="BD364" s="699"/>
      <c r="BE364" s="699"/>
      <c r="BF364" s="699"/>
      <c r="BG364" s="699"/>
      <c r="BH364" s="699"/>
      <c r="BI364" s="699"/>
      <c r="BJ364" s="699"/>
      <c r="BK364" s="699"/>
      <c r="BL364" s="699"/>
      <c r="BM364" s="699"/>
      <c r="BN364" s="699"/>
      <c r="BO364" s="699"/>
      <c r="BP364" s="699"/>
      <c r="BQ364" s="699"/>
      <c r="BR364" s="699"/>
      <c r="BS364" s="699"/>
      <c r="BT364" s="700"/>
    </row>
    <row r="365" spans="5:72">
      <c r="E365" s="691"/>
      <c r="G365" s="691"/>
      <c r="H365" s="691"/>
      <c r="AQ365" s="698"/>
      <c r="AR365" s="699"/>
      <c r="AS365" s="699"/>
      <c r="AT365" s="699"/>
      <c r="AU365" s="699"/>
      <c r="AV365" s="699"/>
      <c r="AW365" s="699"/>
      <c r="AX365" s="699"/>
      <c r="AY365" s="699"/>
      <c r="AZ365" s="699"/>
      <c r="BA365" s="699"/>
      <c r="BB365" s="699"/>
      <c r="BC365" s="699"/>
      <c r="BD365" s="699"/>
      <c r="BE365" s="699"/>
      <c r="BF365" s="699"/>
      <c r="BG365" s="699"/>
      <c r="BH365" s="699"/>
      <c r="BI365" s="699"/>
      <c r="BJ365" s="699"/>
      <c r="BK365" s="699"/>
      <c r="BL365" s="699"/>
      <c r="BM365" s="699"/>
      <c r="BN365" s="699"/>
      <c r="BO365" s="699"/>
      <c r="BP365" s="699"/>
      <c r="BQ365" s="699"/>
      <c r="BR365" s="699"/>
      <c r="BS365" s="699"/>
      <c r="BT365" s="700"/>
    </row>
    <row r="366" spans="5:72">
      <c r="E366" s="691"/>
      <c r="G366" s="691"/>
      <c r="H366" s="691"/>
      <c r="AQ366" s="698"/>
      <c r="AR366" s="699"/>
      <c r="AS366" s="699"/>
      <c r="AT366" s="699"/>
      <c r="AU366" s="699"/>
      <c r="AV366" s="699"/>
      <c r="AW366" s="699"/>
      <c r="AX366" s="699"/>
      <c r="AY366" s="699"/>
      <c r="AZ366" s="699"/>
      <c r="BA366" s="699"/>
      <c r="BB366" s="699"/>
      <c r="BC366" s="699"/>
      <c r="BD366" s="699"/>
      <c r="BE366" s="699"/>
      <c r="BF366" s="699"/>
      <c r="BG366" s="699"/>
      <c r="BH366" s="699"/>
      <c r="BI366" s="699"/>
      <c r="BJ366" s="699"/>
      <c r="BK366" s="699"/>
      <c r="BL366" s="699"/>
      <c r="BM366" s="699"/>
      <c r="BN366" s="699"/>
      <c r="BO366" s="699"/>
      <c r="BP366" s="699"/>
      <c r="BQ366" s="699"/>
      <c r="BR366" s="699"/>
      <c r="BS366" s="699"/>
      <c r="BT366" s="700"/>
    </row>
    <row r="367" spans="5:72">
      <c r="E367" s="691"/>
      <c r="G367" s="691"/>
      <c r="H367" s="691"/>
      <c r="AQ367" s="698"/>
      <c r="AR367" s="699"/>
      <c r="AS367" s="699"/>
      <c r="AT367" s="699"/>
      <c r="AU367" s="699"/>
      <c r="AV367" s="699"/>
      <c r="AW367" s="699"/>
      <c r="AX367" s="699"/>
      <c r="AY367" s="699"/>
      <c r="AZ367" s="699"/>
      <c r="BA367" s="699"/>
      <c r="BB367" s="699"/>
      <c r="BC367" s="699"/>
      <c r="BD367" s="699"/>
      <c r="BE367" s="699"/>
      <c r="BF367" s="699"/>
      <c r="BG367" s="699"/>
      <c r="BH367" s="699"/>
      <c r="BI367" s="699"/>
      <c r="BJ367" s="699"/>
      <c r="BK367" s="699"/>
      <c r="BL367" s="699"/>
      <c r="BM367" s="699"/>
      <c r="BN367" s="699"/>
      <c r="BO367" s="699"/>
      <c r="BP367" s="699"/>
      <c r="BQ367" s="699"/>
      <c r="BR367" s="699"/>
      <c r="BS367" s="699"/>
      <c r="BT367" s="700"/>
    </row>
    <row r="368" spans="5:72">
      <c r="E368" s="691"/>
      <c r="G368" s="691"/>
      <c r="H368" s="691"/>
      <c r="AQ368" s="698"/>
      <c r="AR368" s="699"/>
      <c r="AS368" s="699"/>
      <c r="AT368" s="699"/>
      <c r="AU368" s="699"/>
      <c r="AV368" s="699"/>
      <c r="AW368" s="699"/>
      <c r="AX368" s="699"/>
      <c r="AY368" s="699"/>
      <c r="AZ368" s="699"/>
      <c r="BA368" s="699"/>
      <c r="BB368" s="699"/>
      <c r="BC368" s="699"/>
      <c r="BD368" s="699"/>
      <c r="BE368" s="699"/>
      <c r="BF368" s="699"/>
      <c r="BG368" s="699"/>
      <c r="BH368" s="699"/>
      <c r="BI368" s="699"/>
      <c r="BJ368" s="699"/>
      <c r="BK368" s="699"/>
      <c r="BL368" s="699"/>
      <c r="BM368" s="699"/>
      <c r="BN368" s="699"/>
      <c r="BO368" s="699"/>
      <c r="BP368" s="699"/>
      <c r="BQ368" s="699"/>
      <c r="BR368" s="699"/>
      <c r="BS368" s="699"/>
      <c r="BT368" s="700"/>
    </row>
    <row r="369" spans="5:72">
      <c r="E369" s="691"/>
      <c r="G369" s="691"/>
      <c r="H369" s="691"/>
      <c r="AQ369" s="698"/>
      <c r="AR369" s="699"/>
      <c r="AS369" s="699"/>
      <c r="AT369" s="699"/>
      <c r="AU369" s="699"/>
      <c r="AV369" s="699"/>
      <c r="AW369" s="699"/>
      <c r="AX369" s="699"/>
      <c r="AY369" s="699"/>
      <c r="AZ369" s="699"/>
      <c r="BA369" s="699"/>
      <c r="BB369" s="699"/>
      <c r="BC369" s="699"/>
      <c r="BD369" s="699"/>
      <c r="BE369" s="699"/>
      <c r="BF369" s="699"/>
      <c r="BG369" s="699"/>
      <c r="BH369" s="699"/>
      <c r="BI369" s="699"/>
      <c r="BJ369" s="699"/>
      <c r="BK369" s="699"/>
      <c r="BL369" s="699"/>
      <c r="BM369" s="699"/>
      <c r="BN369" s="699"/>
      <c r="BO369" s="699"/>
      <c r="BP369" s="699"/>
      <c r="BQ369" s="699"/>
      <c r="BR369" s="699"/>
      <c r="BS369" s="699"/>
      <c r="BT369" s="700"/>
    </row>
    <row r="370" spans="5:72">
      <c r="E370" s="691"/>
      <c r="G370" s="691"/>
      <c r="H370" s="691"/>
      <c r="AQ370" s="698"/>
      <c r="AR370" s="699"/>
      <c r="AS370" s="699"/>
      <c r="AT370" s="699"/>
      <c r="AU370" s="699"/>
      <c r="AV370" s="699"/>
      <c r="AW370" s="699"/>
      <c r="AX370" s="699"/>
      <c r="AY370" s="699"/>
      <c r="AZ370" s="699"/>
      <c r="BA370" s="699"/>
      <c r="BB370" s="699"/>
      <c r="BC370" s="699"/>
      <c r="BD370" s="699"/>
      <c r="BE370" s="699"/>
      <c r="BF370" s="699"/>
      <c r="BG370" s="699"/>
      <c r="BH370" s="699"/>
      <c r="BI370" s="699"/>
      <c r="BJ370" s="699"/>
      <c r="BK370" s="699"/>
      <c r="BL370" s="699"/>
      <c r="BM370" s="699"/>
      <c r="BN370" s="699"/>
      <c r="BO370" s="699"/>
      <c r="BP370" s="699"/>
      <c r="BQ370" s="699"/>
      <c r="BR370" s="699"/>
      <c r="BS370" s="699"/>
      <c r="BT370" s="700"/>
    </row>
    <row r="371" spans="5:72">
      <c r="E371" s="691"/>
      <c r="G371" s="691"/>
      <c r="H371" s="691"/>
      <c r="AQ371" s="698"/>
      <c r="AR371" s="699"/>
      <c r="AS371" s="699"/>
      <c r="AT371" s="699"/>
      <c r="AU371" s="699"/>
      <c r="AV371" s="699"/>
      <c r="AW371" s="699"/>
      <c r="AX371" s="699"/>
      <c r="AY371" s="699"/>
      <c r="AZ371" s="699"/>
      <c r="BA371" s="699"/>
      <c r="BB371" s="699"/>
      <c r="BC371" s="699"/>
      <c r="BD371" s="699"/>
      <c r="BE371" s="699"/>
      <c r="BF371" s="699"/>
      <c r="BG371" s="699"/>
      <c r="BH371" s="699"/>
      <c r="BI371" s="699"/>
      <c r="BJ371" s="699"/>
      <c r="BK371" s="699"/>
      <c r="BL371" s="699"/>
      <c r="BM371" s="699"/>
      <c r="BN371" s="699"/>
      <c r="BO371" s="699"/>
      <c r="BP371" s="699"/>
      <c r="BQ371" s="699"/>
      <c r="BR371" s="699"/>
      <c r="BS371" s="699"/>
      <c r="BT371" s="700"/>
    </row>
    <row r="372" spans="5:72">
      <c r="E372" s="691"/>
      <c r="G372" s="691"/>
      <c r="H372" s="691"/>
      <c r="AQ372" s="698"/>
      <c r="AR372" s="699"/>
      <c r="AS372" s="699"/>
      <c r="AT372" s="699"/>
      <c r="AU372" s="699"/>
      <c r="AV372" s="699"/>
      <c r="AW372" s="699"/>
      <c r="AX372" s="699"/>
      <c r="AY372" s="699"/>
      <c r="AZ372" s="699"/>
      <c r="BA372" s="699"/>
      <c r="BB372" s="699"/>
      <c r="BC372" s="699"/>
      <c r="BD372" s="699"/>
      <c r="BE372" s="699"/>
      <c r="BF372" s="699"/>
      <c r="BG372" s="699"/>
      <c r="BH372" s="699"/>
      <c r="BI372" s="699"/>
      <c r="BJ372" s="699"/>
      <c r="BK372" s="699"/>
      <c r="BL372" s="699"/>
      <c r="BM372" s="699"/>
      <c r="BN372" s="699"/>
      <c r="BO372" s="699"/>
      <c r="BP372" s="699"/>
      <c r="BQ372" s="699"/>
      <c r="BR372" s="699"/>
      <c r="BS372" s="699"/>
      <c r="BT372" s="700"/>
    </row>
    <row r="373" spans="5:72">
      <c r="E373" s="691"/>
      <c r="G373" s="691"/>
      <c r="H373" s="691"/>
      <c r="AQ373" s="698"/>
      <c r="AR373" s="699"/>
      <c r="AS373" s="699"/>
      <c r="AT373" s="699"/>
      <c r="AU373" s="699"/>
      <c r="AV373" s="699"/>
      <c r="AW373" s="699"/>
      <c r="AX373" s="699"/>
      <c r="AY373" s="699"/>
      <c r="AZ373" s="699"/>
      <c r="BA373" s="699"/>
      <c r="BB373" s="699"/>
      <c r="BC373" s="699"/>
      <c r="BD373" s="699"/>
      <c r="BE373" s="699"/>
      <c r="BF373" s="699"/>
      <c r="BG373" s="699"/>
      <c r="BH373" s="699"/>
      <c r="BI373" s="699"/>
      <c r="BJ373" s="699"/>
      <c r="BK373" s="699"/>
      <c r="BL373" s="699"/>
      <c r="BM373" s="699"/>
      <c r="BN373" s="699"/>
      <c r="BO373" s="699"/>
      <c r="BP373" s="699"/>
      <c r="BQ373" s="699"/>
      <c r="BR373" s="699"/>
      <c r="BS373" s="699"/>
      <c r="BT373" s="700"/>
    </row>
    <row r="374" spans="5:72">
      <c r="E374" s="691"/>
      <c r="G374" s="691"/>
      <c r="H374" s="691"/>
      <c r="AQ374" s="698"/>
      <c r="AR374" s="699"/>
      <c r="AS374" s="699"/>
      <c r="AT374" s="699"/>
      <c r="AU374" s="699"/>
      <c r="AV374" s="699"/>
      <c r="AW374" s="699"/>
      <c r="AX374" s="699"/>
      <c r="AY374" s="699"/>
      <c r="AZ374" s="699"/>
      <c r="BA374" s="699"/>
      <c r="BB374" s="699"/>
      <c r="BC374" s="699"/>
      <c r="BD374" s="699"/>
      <c r="BE374" s="699"/>
      <c r="BF374" s="699"/>
      <c r="BG374" s="699"/>
      <c r="BH374" s="699"/>
      <c r="BI374" s="699"/>
      <c r="BJ374" s="699"/>
      <c r="BK374" s="699"/>
      <c r="BL374" s="699"/>
      <c r="BM374" s="699"/>
      <c r="BN374" s="699"/>
      <c r="BO374" s="699"/>
      <c r="BP374" s="699"/>
      <c r="BQ374" s="699"/>
      <c r="BR374" s="699"/>
      <c r="BS374" s="699"/>
      <c r="BT374" s="700"/>
    </row>
    <row r="375" spans="5:72">
      <c r="E375" s="691"/>
      <c r="G375" s="691"/>
      <c r="H375" s="691"/>
      <c r="AQ375" s="698"/>
      <c r="AR375" s="699"/>
      <c r="AS375" s="699"/>
      <c r="AT375" s="699"/>
      <c r="AU375" s="699"/>
      <c r="AV375" s="699"/>
      <c r="AW375" s="699"/>
      <c r="AX375" s="699"/>
      <c r="AY375" s="699"/>
      <c r="AZ375" s="699"/>
      <c r="BA375" s="699"/>
      <c r="BB375" s="699"/>
      <c r="BC375" s="699"/>
      <c r="BD375" s="699"/>
      <c r="BE375" s="699"/>
      <c r="BF375" s="699"/>
      <c r="BG375" s="699"/>
      <c r="BH375" s="699"/>
      <c r="BI375" s="699"/>
      <c r="BJ375" s="699"/>
      <c r="BK375" s="699"/>
      <c r="BL375" s="699"/>
      <c r="BM375" s="699"/>
      <c r="BN375" s="699"/>
      <c r="BO375" s="699"/>
      <c r="BP375" s="699"/>
      <c r="BQ375" s="699"/>
      <c r="BR375" s="699"/>
      <c r="BS375" s="699"/>
      <c r="BT375" s="700"/>
    </row>
    <row r="376" spans="5:72">
      <c r="E376" s="691"/>
      <c r="G376" s="691"/>
      <c r="H376" s="691"/>
      <c r="AQ376" s="698"/>
      <c r="AR376" s="699"/>
      <c r="AS376" s="699"/>
      <c r="AT376" s="699"/>
      <c r="AU376" s="699"/>
      <c r="AV376" s="699"/>
      <c r="AW376" s="699"/>
      <c r="AX376" s="699"/>
      <c r="AY376" s="699"/>
      <c r="AZ376" s="699"/>
      <c r="BA376" s="699"/>
      <c r="BB376" s="699"/>
      <c r="BC376" s="699"/>
      <c r="BD376" s="699"/>
      <c r="BE376" s="699"/>
      <c r="BF376" s="699"/>
      <c r="BG376" s="699"/>
      <c r="BH376" s="699"/>
      <c r="BI376" s="699"/>
      <c r="BJ376" s="699"/>
      <c r="BK376" s="699"/>
      <c r="BL376" s="699"/>
      <c r="BM376" s="699"/>
      <c r="BN376" s="699"/>
      <c r="BO376" s="699"/>
      <c r="BP376" s="699"/>
      <c r="BQ376" s="699"/>
      <c r="BR376" s="699"/>
      <c r="BS376" s="699"/>
      <c r="BT376" s="700"/>
    </row>
    <row r="377" spans="5:72">
      <c r="E377" s="691"/>
      <c r="G377" s="691"/>
      <c r="H377" s="691"/>
      <c r="AQ377" s="698"/>
      <c r="AR377" s="699"/>
      <c r="AS377" s="699"/>
      <c r="AT377" s="699"/>
      <c r="AU377" s="699"/>
      <c r="AV377" s="699"/>
      <c r="AW377" s="699"/>
      <c r="AX377" s="699"/>
      <c r="AY377" s="699"/>
      <c r="AZ377" s="699"/>
      <c r="BA377" s="699"/>
      <c r="BB377" s="699"/>
      <c r="BC377" s="699"/>
      <c r="BD377" s="699"/>
      <c r="BE377" s="699"/>
      <c r="BF377" s="699"/>
      <c r="BG377" s="699"/>
      <c r="BH377" s="699"/>
      <c r="BI377" s="699"/>
      <c r="BJ377" s="699"/>
      <c r="BK377" s="699"/>
      <c r="BL377" s="699"/>
      <c r="BM377" s="699"/>
      <c r="BN377" s="699"/>
      <c r="BO377" s="699"/>
      <c r="BP377" s="699"/>
      <c r="BQ377" s="699"/>
      <c r="BR377" s="699"/>
      <c r="BS377" s="699"/>
      <c r="BT377" s="700"/>
    </row>
    <row r="378" spans="5:72">
      <c r="E378" s="691"/>
      <c r="G378" s="691"/>
      <c r="H378" s="691"/>
      <c r="AQ378" s="698"/>
      <c r="AR378" s="699"/>
      <c r="AS378" s="699"/>
      <c r="AT378" s="699"/>
      <c r="AU378" s="699"/>
      <c r="AV378" s="699"/>
      <c r="AW378" s="699"/>
      <c r="AX378" s="699"/>
      <c r="AY378" s="699"/>
      <c r="AZ378" s="699"/>
      <c r="BA378" s="699"/>
      <c r="BB378" s="699"/>
      <c r="BC378" s="699"/>
      <c r="BD378" s="699"/>
      <c r="BE378" s="699"/>
      <c r="BF378" s="699"/>
      <c r="BG378" s="699"/>
      <c r="BH378" s="699"/>
      <c r="BI378" s="699"/>
      <c r="BJ378" s="699"/>
      <c r="BK378" s="699"/>
      <c r="BL378" s="699"/>
      <c r="BM378" s="699"/>
      <c r="BN378" s="699"/>
      <c r="BO378" s="699"/>
      <c r="BP378" s="699"/>
      <c r="BQ378" s="699"/>
      <c r="BR378" s="699"/>
      <c r="BS378" s="699"/>
      <c r="BT378" s="700"/>
    </row>
    <row r="379" spans="5:72">
      <c r="E379" s="691"/>
      <c r="G379" s="691"/>
      <c r="H379" s="691"/>
      <c r="AQ379" s="698"/>
      <c r="AR379" s="699"/>
      <c r="AS379" s="699"/>
      <c r="AT379" s="699"/>
      <c r="AU379" s="699"/>
      <c r="AV379" s="699"/>
      <c r="AW379" s="699"/>
      <c r="AX379" s="699"/>
      <c r="AY379" s="699"/>
      <c r="AZ379" s="699"/>
      <c r="BA379" s="699"/>
      <c r="BB379" s="699"/>
      <c r="BC379" s="699"/>
      <c r="BD379" s="699"/>
      <c r="BE379" s="699"/>
      <c r="BF379" s="699"/>
      <c r="BG379" s="699"/>
      <c r="BH379" s="699"/>
      <c r="BI379" s="699"/>
      <c r="BJ379" s="699"/>
      <c r="BK379" s="699"/>
      <c r="BL379" s="699"/>
      <c r="BM379" s="699"/>
      <c r="BN379" s="699"/>
      <c r="BO379" s="699"/>
      <c r="BP379" s="699"/>
      <c r="BQ379" s="699"/>
      <c r="BR379" s="699"/>
      <c r="BS379" s="699"/>
      <c r="BT379" s="700"/>
    </row>
    <row r="380" spans="5:72">
      <c r="E380" s="691"/>
      <c r="G380" s="691"/>
      <c r="H380" s="691"/>
      <c r="AQ380" s="698"/>
      <c r="AR380" s="699"/>
      <c r="AS380" s="699"/>
      <c r="AT380" s="699"/>
      <c r="AU380" s="699"/>
      <c r="AV380" s="699"/>
      <c r="AW380" s="699"/>
      <c r="AX380" s="699"/>
      <c r="AY380" s="699"/>
      <c r="AZ380" s="699"/>
      <c r="BA380" s="699"/>
      <c r="BB380" s="699"/>
      <c r="BC380" s="699"/>
      <c r="BD380" s="699"/>
      <c r="BE380" s="699"/>
      <c r="BF380" s="699"/>
      <c r="BG380" s="699"/>
      <c r="BH380" s="699"/>
      <c r="BI380" s="699"/>
      <c r="BJ380" s="699"/>
      <c r="BK380" s="699"/>
      <c r="BL380" s="699"/>
      <c r="BM380" s="699"/>
      <c r="BN380" s="699"/>
      <c r="BO380" s="699"/>
      <c r="BP380" s="699"/>
      <c r="BQ380" s="699"/>
      <c r="BR380" s="699"/>
      <c r="BS380" s="699"/>
      <c r="BT380" s="700"/>
    </row>
    <row r="381" spans="5:72">
      <c r="E381" s="691"/>
      <c r="G381" s="691"/>
      <c r="H381" s="691"/>
      <c r="AQ381" s="698"/>
      <c r="AR381" s="699"/>
      <c r="AS381" s="699"/>
      <c r="AT381" s="699"/>
      <c r="AU381" s="699"/>
      <c r="AV381" s="699"/>
      <c r="AW381" s="699"/>
      <c r="AX381" s="699"/>
      <c r="AY381" s="699"/>
      <c r="AZ381" s="699"/>
      <c r="BA381" s="699"/>
      <c r="BB381" s="699"/>
      <c r="BC381" s="699"/>
      <c r="BD381" s="699"/>
      <c r="BE381" s="699"/>
      <c r="BF381" s="699"/>
      <c r="BG381" s="699"/>
      <c r="BH381" s="699"/>
      <c r="BI381" s="699"/>
      <c r="BJ381" s="699"/>
      <c r="BK381" s="699"/>
      <c r="BL381" s="699"/>
      <c r="BM381" s="699"/>
      <c r="BN381" s="699"/>
      <c r="BO381" s="699"/>
      <c r="BP381" s="699"/>
      <c r="BQ381" s="699"/>
      <c r="BR381" s="699"/>
      <c r="BS381" s="699"/>
      <c r="BT381" s="700"/>
    </row>
    <row r="382" spans="5:72">
      <c r="E382" s="691"/>
      <c r="G382" s="691"/>
      <c r="H382" s="691"/>
      <c r="AQ382" s="698"/>
      <c r="AR382" s="699"/>
      <c r="AS382" s="699"/>
      <c r="AT382" s="699"/>
      <c r="AU382" s="699"/>
      <c r="AV382" s="699"/>
      <c r="AW382" s="699"/>
      <c r="AX382" s="699"/>
      <c r="AY382" s="699"/>
      <c r="AZ382" s="699"/>
      <c r="BA382" s="699"/>
      <c r="BB382" s="699"/>
      <c r="BC382" s="699"/>
      <c r="BD382" s="699"/>
      <c r="BE382" s="699"/>
      <c r="BF382" s="699"/>
      <c r="BG382" s="699"/>
      <c r="BH382" s="699"/>
      <c r="BI382" s="699"/>
      <c r="BJ382" s="699"/>
      <c r="BK382" s="699"/>
      <c r="BL382" s="699"/>
      <c r="BM382" s="699"/>
      <c r="BN382" s="699"/>
      <c r="BO382" s="699"/>
      <c r="BP382" s="699"/>
      <c r="BQ382" s="699"/>
      <c r="BR382" s="699"/>
      <c r="BS382" s="699"/>
      <c r="BT382" s="700"/>
    </row>
    <row r="383" spans="5:72">
      <c r="E383" s="691"/>
      <c r="G383" s="691"/>
      <c r="H383" s="691"/>
      <c r="AQ383" s="698"/>
      <c r="AR383" s="699"/>
      <c r="AS383" s="699"/>
      <c r="AT383" s="699"/>
      <c r="AU383" s="699"/>
      <c r="AV383" s="699"/>
      <c r="AW383" s="699"/>
      <c r="AX383" s="699"/>
      <c r="AY383" s="699"/>
      <c r="AZ383" s="699"/>
      <c r="BA383" s="699"/>
      <c r="BB383" s="699"/>
      <c r="BC383" s="699"/>
      <c r="BD383" s="699"/>
      <c r="BE383" s="699"/>
      <c r="BF383" s="699"/>
      <c r="BG383" s="699"/>
      <c r="BH383" s="699"/>
      <c r="BI383" s="699"/>
      <c r="BJ383" s="699"/>
      <c r="BK383" s="699"/>
      <c r="BL383" s="699"/>
      <c r="BM383" s="699"/>
      <c r="BN383" s="699"/>
      <c r="BO383" s="699"/>
      <c r="BP383" s="699"/>
      <c r="BQ383" s="699"/>
      <c r="BR383" s="699"/>
      <c r="BS383" s="699"/>
      <c r="BT383" s="700"/>
    </row>
    <row r="384" spans="5:72">
      <c r="E384" s="691"/>
      <c r="G384" s="691"/>
      <c r="H384" s="691"/>
      <c r="AQ384" s="698"/>
      <c r="AR384" s="699"/>
      <c r="AS384" s="699"/>
      <c r="AT384" s="699"/>
      <c r="AU384" s="699"/>
      <c r="AV384" s="699"/>
      <c r="AW384" s="699"/>
      <c r="AX384" s="699"/>
      <c r="AY384" s="699"/>
      <c r="AZ384" s="699"/>
      <c r="BA384" s="699"/>
      <c r="BB384" s="699"/>
      <c r="BC384" s="699"/>
      <c r="BD384" s="699"/>
      <c r="BE384" s="699"/>
      <c r="BF384" s="699"/>
      <c r="BG384" s="699"/>
      <c r="BH384" s="699"/>
      <c r="BI384" s="699"/>
      <c r="BJ384" s="699"/>
      <c r="BK384" s="699"/>
      <c r="BL384" s="699"/>
      <c r="BM384" s="699"/>
      <c r="BN384" s="699"/>
      <c r="BO384" s="699"/>
      <c r="BP384" s="699"/>
      <c r="BQ384" s="699"/>
      <c r="BR384" s="699"/>
      <c r="BS384" s="699"/>
      <c r="BT384" s="700"/>
    </row>
    <row r="385" spans="5:72">
      <c r="E385" s="691"/>
      <c r="G385" s="691"/>
      <c r="H385" s="691"/>
      <c r="AQ385" s="698"/>
      <c r="AR385" s="699"/>
      <c r="AS385" s="699"/>
      <c r="AT385" s="699"/>
      <c r="AU385" s="699"/>
      <c r="AV385" s="699"/>
      <c r="AW385" s="699"/>
      <c r="AX385" s="699"/>
      <c r="AY385" s="699"/>
      <c r="AZ385" s="699"/>
      <c r="BA385" s="699"/>
      <c r="BB385" s="699"/>
      <c r="BC385" s="699"/>
      <c r="BD385" s="699"/>
      <c r="BE385" s="699"/>
      <c r="BF385" s="699"/>
      <c r="BG385" s="699"/>
      <c r="BH385" s="699"/>
      <c r="BI385" s="699"/>
      <c r="BJ385" s="699"/>
      <c r="BK385" s="699"/>
      <c r="BL385" s="699"/>
      <c r="BM385" s="699"/>
      <c r="BN385" s="699"/>
      <c r="BO385" s="699"/>
      <c r="BP385" s="699"/>
      <c r="BQ385" s="699"/>
      <c r="BR385" s="699"/>
      <c r="BS385" s="699"/>
      <c r="BT385" s="700"/>
    </row>
    <row r="386" spans="5:72">
      <c r="E386" s="691"/>
      <c r="G386" s="691"/>
      <c r="H386" s="691"/>
      <c r="AQ386" s="698"/>
      <c r="AR386" s="699"/>
      <c r="AS386" s="699"/>
      <c r="AT386" s="699"/>
      <c r="AU386" s="699"/>
      <c r="AV386" s="699"/>
      <c r="AW386" s="699"/>
      <c r="AX386" s="699"/>
      <c r="AY386" s="699"/>
      <c r="AZ386" s="699"/>
      <c r="BA386" s="699"/>
      <c r="BB386" s="699"/>
      <c r="BC386" s="699"/>
      <c r="BD386" s="699"/>
      <c r="BE386" s="699"/>
      <c r="BF386" s="699"/>
      <c r="BG386" s="699"/>
      <c r="BH386" s="699"/>
      <c r="BI386" s="699"/>
      <c r="BJ386" s="699"/>
      <c r="BK386" s="699"/>
      <c r="BL386" s="699"/>
      <c r="BM386" s="699"/>
      <c r="BN386" s="699"/>
      <c r="BO386" s="699"/>
      <c r="BP386" s="699"/>
      <c r="BQ386" s="699"/>
      <c r="BR386" s="699"/>
      <c r="BS386" s="699"/>
      <c r="BT386" s="700"/>
    </row>
    <row r="387" spans="5:72">
      <c r="E387" s="691"/>
      <c r="G387" s="691"/>
      <c r="H387" s="691"/>
      <c r="AQ387" s="698"/>
      <c r="AR387" s="699"/>
      <c r="AS387" s="699"/>
      <c r="AT387" s="699"/>
      <c r="AU387" s="699"/>
      <c r="AV387" s="699"/>
      <c r="AW387" s="699"/>
      <c r="AX387" s="699"/>
      <c r="AY387" s="699"/>
      <c r="AZ387" s="699"/>
      <c r="BA387" s="699"/>
      <c r="BB387" s="699"/>
      <c r="BC387" s="699"/>
      <c r="BD387" s="699"/>
      <c r="BE387" s="699"/>
      <c r="BF387" s="699"/>
      <c r="BG387" s="699"/>
      <c r="BH387" s="699"/>
      <c r="BI387" s="699"/>
      <c r="BJ387" s="699"/>
      <c r="BK387" s="699"/>
      <c r="BL387" s="699"/>
      <c r="BM387" s="699"/>
      <c r="BN387" s="699"/>
      <c r="BO387" s="699"/>
      <c r="BP387" s="699"/>
      <c r="BQ387" s="699"/>
      <c r="BR387" s="699"/>
      <c r="BS387" s="699"/>
      <c r="BT387" s="700"/>
    </row>
    <row r="388" spans="5:72">
      <c r="E388" s="691"/>
      <c r="G388" s="691"/>
      <c r="H388" s="691"/>
      <c r="AQ388" s="698"/>
      <c r="AR388" s="699"/>
      <c r="AS388" s="699"/>
      <c r="AT388" s="699"/>
      <c r="AU388" s="699"/>
      <c r="AV388" s="699"/>
      <c r="AW388" s="699"/>
      <c r="AX388" s="699"/>
      <c r="AY388" s="699"/>
      <c r="AZ388" s="699"/>
      <c r="BA388" s="699"/>
      <c r="BB388" s="699"/>
      <c r="BC388" s="699"/>
      <c r="BD388" s="699"/>
      <c r="BE388" s="699"/>
      <c r="BF388" s="699"/>
      <c r="BG388" s="699"/>
      <c r="BH388" s="699"/>
      <c r="BI388" s="699"/>
      <c r="BJ388" s="699"/>
      <c r="BK388" s="699"/>
      <c r="BL388" s="699"/>
      <c r="BM388" s="699"/>
      <c r="BN388" s="699"/>
      <c r="BO388" s="699"/>
      <c r="BP388" s="699"/>
      <c r="BQ388" s="699"/>
      <c r="BR388" s="699"/>
      <c r="BS388" s="699"/>
      <c r="BT388" s="700"/>
    </row>
    <row r="389" spans="5:72">
      <c r="E389" s="691"/>
      <c r="G389" s="691"/>
      <c r="H389" s="691"/>
      <c r="AQ389" s="698"/>
      <c r="AR389" s="699"/>
      <c r="AS389" s="699"/>
      <c r="AT389" s="699"/>
      <c r="AU389" s="699"/>
      <c r="AV389" s="699"/>
      <c r="AW389" s="699"/>
      <c r="AX389" s="699"/>
      <c r="AY389" s="699"/>
      <c r="AZ389" s="699"/>
      <c r="BA389" s="699"/>
      <c r="BB389" s="699"/>
      <c r="BC389" s="699"/>
      <c r="BD389" s="699"/>
      <c r="BE389" s="699"/>
      <c r="BF389" s="699"/>
      <c r="BG389" s="699"/>
      <c r="BH389" s="699"/>
      <c r="BI389" s="699"/>
      <c r="BJ389" s="699"/>
      <c r="BK389" s="699"/>
      <c r="BL389" s="699"/>
      <c r="BM389" s="699"/>
      <c r="BN389" s="699"/>
      <c r="BO389" s="699"/>
      <c r="BP389" s="699"/>
      <c r="BQ389" s="699"/>
      <c r="BR389" s="699"/>
      <c r="BS389" s="699"/>
      <c r="BT389" s="700"/>
    </row>
    <row r="390" spans="5:72">
      <c r="E390" s="691"/>
      <c r="G390" s="691"/>
      <c r="H390" s="691"/>
      <c r="AQ390" s="698"/>
      <c r="AR390" s="699"/>
      <c r="AS390" s="699"/>
      <c r="AT390" s="699"/>
      <c r="AU390" s="699"/>
      <c r="AV390" s="699"/>
      <c r="AW390" s="699"/>
      <c r="AX390" s="699"/>
      <c r="AY390" s="699"/>
      <c r="AZ390" s="699"/>
      <c r="BA390" s="699"/>
      <c r="BB390" s="699"/>
      <c r="BC390" s="699"/>
      <c r="BD390" s="699"/>
      <c r="BE390" s="699"/>
      <c r="BF390" s="699"/>
      <c r="BG390" s="699"/>
      <c r="BH390" s="699"/>
      <c r="BI390" s="699"/>
      <c r="BJ390" s="699"/>
      <c r="BK390" s="699"/>
      <c r="BL390" s="699"/>
      <c r="BM390" s="699"/>
      <c r="BN390" s="699"/>
      <c r="BO390" s="699"/>
      <c r="BP390" s="699"/>
      <c r="BQ390" s="699"/>
      <c r="BR390" s="699"/>
      <c r="BS390" s="699"/>
      <c r="BT390" s="700"/>
    </row>
    <row r="391" spans="5:72">
      <c r="E391" s="691"/>
      <c r="G391" s="691"/>
      <c r="H391" s="691"/>
      <c r="AQ391" s="698"/>
      <c r="AR391" s="699"/>
      <c r="AS391" s="699"/>
      <c r="AT391" s="699"/>
      <c r="AU391" s="699"/>
      <c r="AV391" s="699"/>
      <c r="AW391" s="699"/>
      <c r="AX391" s="699"/>
      <c r="AY391" s="699"/>
      <c r="AZ391" s="699"/>
      <c r="BA391" s="699"/>
      <c r="BB391" s="699"/>
      <c r="BC391" s="699"/>
      <c r="BD391" s="699"/>
      <c r="BE391" s="699"/>
      <c r="BF391" s="699"/>
      <c r="BG391" s="699"/>
      <c r="BH391" s="699"/>
      <c r="BI391" s="699"/>
      <c r="BJ391" s="699"/>
      <c r="BK391" s="699"/>
      <c r="BL391" s="699"/>
      <c r="BM391" s="699"/>
      <c r="BN391" s="699"/>
      <c r="BO391" s="699"/>
      <c r="BP391" s="699"/>
      <c r="BQ391" s="699"/>
      <c r="BR391" s="699"/>
      <c r="BS391" s="699"/>
      <c r="BT391" s="700"/>
    </row>
    <row r="392" spans="5:72">
      <c r="E392" s="691"/>
      <c r="G392" s="691"/>
      <c r="H392" s="691"/>
      <c r="AQ392" s="698"/>
      <c r="AR392" s="699"/>
      <c r="AS392" s="699"/>
      <c r="AT392" s="699"/>
      <c r="AU392" s="699"/>
      <c r="AV392" s="699"/>
      <c r="AW392" s="699"/>
      <c r="AX392" s="699"/>
      <c r="AY392" s="699"/>
      <c r="AZ392" s="699"/>
      <c r="BA392" s="699"/>
      <c r="BB392" s="699"/>
      <c r="BC392" s="699"/>
      <c r="BD392" s="699"/>
      <c r="BE392" s="699"/>
      <c r="BF392" s="699"/>
      <c r="BG392" s="699"/>
      <c r="BH392" s="699"/>
      <c r="BI392" s="699"/>
      <c r="BJ392" s="699"/>
      <c r="BK392" s="699"/>
      <c r="BL392" s="699"/>
      <c r="BM392" s="699"/>
      <c r="BN392" s="699"/>
      <c r="BO392" s="699"/>
      <c r="BP392" s="699"/>
      <c r="BQ392" s="699"/>
      <c r="BR392" s="699"/>
      <c r="BS392" s="699"/>
      <c r="BT392" s="700"/>
    </row>
    <row r="393" spans="5:72">
      <c r="E393" s="691"/>
      <c r="G393" s="691"/>
      <c r="H393" s="691"/>
      <c r="AQ393" s="698"/>
      <c r="AR393" s="699"/>
      <c r="AS393" s="699"/>
      <c r="AT393" s="699"/>
      <c r="AU393" s="699"/>
      <c r="AV393" s="699"/>
      <c r="AW393" s="699"/>
      <c r="AX393" s="699"/>
      <c r="AY393" s="699"/>
      <c r="AZ393" s="699"/>
      <c r="BA393" s="699"/>
      <c r="BB393" s="699"/>
      <c r="BC393" s="699"/>
      <c r="BD393" s="699"/>
      <c r="BE393" s="699"/>
      <c r="BF393" s="699"/>
      <c r="BG393" s="699"/>
      <c r="BH393" s="699"/>
      <c r="BI393" s="699"/>
      <c r="BJ393" s="699"/>
      <c r="BK393" s="699"/>
      <c r="BL393" s="699"/>
      <c r="BM393" s="699"/>
      <c r="BN393" s="699"/>
      <c r="BO393" s="699"/>
      <c r="BP393" s="699"/>
      <c r="BQ393" s="699"/>
      <c r="BR393" s="699"/>
      <c r="BS393" s="699"/>
      <c r="BT393" s="700"/>
    </row>
    <row r="394" spans="5:72">
      <c r="E394" s="691"/>
      <c r="G394" s="691"/>
      <c r="H394" s="691"/>
      <c r="AQ394" s="698"/>
      <c r="AR394" s="699"/>
      <c r="AS394" s="699"/>
      <c r="AT394" s="699"/>
      <c r="AU394" s="699"/>
      <c r="AV394" s="699"/>
      <c r="AW394" s="699"/>
      <c r="AX394" s="699"/>
      <c r="AY394" s="699"/>
      <c r="AZ394" s="699"/>
      <c r="BA394" s="699"/>
      <c r="BB394" s="699"/>
      <c r="BC394" s="699"/>
      <c r="BD394" s="699"/>
      <c r="BE394" s="699"/>
      <c r="BF394" s="699"/>
      <c r="BG394" s="699"/>
      <c r="BH394" s="699"/>
      <c r="BI394" s="699"/>
      <c r="BJ394" s="699"/>
      <c r="BK394" s="699"/>
      <c r="BL394" s="699"/>
      <c r="BM394" s="699"/>
      <c r="BN394" s="699"/>
      <c r="BO394" s="699"/>
      <c r="BP394" s="699"/>
      <c r="BQ394" s="699"/>
      <c r="BR394" s="699"/>
      <c r="BS394" s="699"/>
      <c r="BT394" s="700"/>
    </row>
    <row r="395" spans="5:72">
      <c r="E395" s="691"/>
      <c r="G395" s="691"/>
      <c r="H395" s="691"/>
      <c r="AQ395" s="698"/>
      <c r="AR395" s="699"/>
      <c r="AS395" s="699"/>
      <c r="AT395" s="699"/>
      <c r="AU395" s="699"/>
      <c r="AV395" s="699"/>
      <c r="AW395" s="699"/>
      <c r="AX395" s="699"/>
      <c r="AY395" s="699"/>
      <c r="AZ395" s="699"/>
      <c r="BA395" s="699"/>
      <c r="BB395" s="699"/>
      <c r="BC395" s="699"/>
      <c r="BD395" s="699"/>
      <c r="BE395" s="699"/>
      <c r="BF395" s="699"/>
      <c r="BG395" s="699"/>
      <c r="BH395" s="699"/>
      <c r="BI395" s="699"/>
      <c r="BJ395" s="699"/>
      <c r="BK395" s="699"/>
      <c r="BL395" s="699"/>
      <c r="BM395" s="699"/>
      <c r="BN395" s="699"/>
      <c r="BO395" s="699"/>
      <c r="BP395" s="699"/>
      <c r="BQ395" s="699"/>
      <c r="BR395" s="699"/>
      <c r="BS395" s="699"/>
      <c r="BT395" s="700"/>
    </row>
    <row r="396" spans="5:72">
      <c r="E396" s="691"/>
      <c r="G396" s="691"/>
      <c r="H396" s="691"/>
      <c r="AQ396" s="698"/>
      <c r="AR396" s="699"/>
      <c r="AS396" s="699"/>
      <c r="AT396" s="699"/>
      <c r="AU396" s="699"/>
      <c r="AV396" s="699"/>
      <c r="AW396" s="699"/>
      <c r="AX396" s="699"/>
      <c r="AY396" s="699"/>
      <c r="AZ396" s="699"/>
      <c r="BA396" s="699"/>
      <c r="BB396" s="699"/>
      <c r="BC396" s="699"/>
      <c r="BD396" s="699"/>
      <c r="BE396" s="699"/>
      <c r="BF396" s="699"/>
      <c r="BG396" s="699"/>
      <c r="BH396" s="699"/>
      <c r="BI396" s="699"/>
      <c r="BJ396" s="699"/>
      <c r="BK396" s="699"/>
      <c r="BL396" s="699"/>
      <c r="BM396" s="699"/>
      <c r="BN396" s="699"/>
      <c r="BO396" s="699"/>
      <c r="BP396" s="699"/>
      <c r="BQ396" s="699"/>
      <c r="BR396" s="699"/>
      <c r="BS396" s="699"/>
      <c r="BT396" s="700"/>
    </row>
    <row r="397" spans="5:72">
      <c r="E397" s="691"/>
      <c r="G397" s="691"/>
      <c r="H397" s="691"/>
      <c r="AQ397" s="698"/>
      <c r="AR397" s="699"/>
      <c r="AS397" s="699"/>
      <c r="AT397" s="699"/>
      <c r="AU397" s="699"/>
      <c r="AV397" s="699"/>
      <c r="AW397" s="699"/>
      <c r="AX397" s="699"/>
      <c r="AY397" s="699"/>
      <c r="AZ397" s="699"/>
      <c r="BA397" s="699"/>
      <c r="BB397" s="699"/>
      <c r="BC397" s="699"/>
      <c r="BD397" s="699"/>
      <c r="BE397" s="699"/>
      <c r="BF397" s="699"/>
      <c r="BG397" s="699"/>
      <c r="BH397" s="699"/>
      <c r="BI397" s="699"/>
      <c r="BJ397" s="699"/>
      <c r="BK397" s="699"/>
      <c r="BL397" s="699"/>
      <c r="BM397" s="699"/>
      <c r="BN397" s="699"/>
      <c r="BO397" s="699"/>
      <c r="BP397" s="699"/>
      <c r="BQ397" s="699"/>
      <c r="BR397" s="699"/>
      <c r="BS397" s="699"/>
      <c r="BT397" s="700"/>
    </row>
    <row r="398" spans="5:72">
      <c r="E398" s="691"/>
      <c r="G398" s="691"/>
      <c r="H398" s="691"/>
      <c r="AQ398" s="698"/>
      <c r="AR398" s="699"/>
      <c r="AS398" s="699"/>
      <c r="AT398" s="699"/>
      <c r="AU398" s="699"/>
      <c r="AV398" s="699"/>
      <c r="AW398" s="699"/>
      <c r="AX398" s="699"/>
      <c r="AY398" s="699"/>
      <c r="AZ398" s="699"/>
      <c r="BA398" s="699"/>
      <c r="BB398" s="699"/>
      <c r="BC398" s="699"/>
      <c r="BD398" s="699"/>
      <c r="BE398" s="699"/>
      <c r="BF398" s="699"/>
      <c r="BG398" s="699"/>
      <c r="BH398" s="699"/>
      <c r="BI398" s="699"/>
      <c r="BJ398" s="699"/>
      <c r="BK398" s="699"/>
      <c r="BL398" s="699"/>
      <c r="BM398" s="699"/>
      <c r="BN398" s="699"/>
      <c r="BO398" s="699"/>
      <c r="BP398" s="699"/>
      <c r="BQ398" s="699"/>
      <c r="BR398" s="699"/>
      <c r="BS398" s="699"/>
      <c r="BT398" s="700"/>
    </row>
    <row r="399" spans="5:72">
      <c r="E399" s="691"/>
      <c r="G399" s="691"/>
      <c r="H399" s="691"/>
      <c r="AQ399" s="698"/>
      <c r="AR399" s="699"/>
      <c r="AS399" s="699"/>
      <c r="AT399" s="699"/>
      <c r="AU399" s="699"/>
      <c r="AV399" s="699"/>
      <c r="AW399" s="699"/>
      <c r="AX399" s="699"/>
      <c r="AY399" s="699"/>
      <c r="AZ399" s="699"/>
      <c r="BA399" s="699"/>
      <c r="BB399" s="699"/>
      <c r="BC399" s="699"/>
      <c r="BD399" s="699"/>
      <c r="BE399" s="699"/>
      <c r="BF399" s="699"/>
      <c r="BG399" s="699"/>
      <c r="BH399" s="699"/>
      <c r="BI399" s="699"/>
      <c r="BJ399" s="699"/>
      <c r="BK399" s="699"/>
      <c r="BL399" s="699"/>
      <c r="BM399" s="699"/>
      <c r="BN399" s="699"/>
      <c r="BO399" s="699"/>
      <c r="BP399" s="699"/>
      <c r="BQ399" s="699"/>
      <c r="BR399" s="699"/>
      <c r="BS399" s="699"/>
      <c r="BT399" s="700"/>
    </row>
    <row r="400" spans="5:72">
      <c r="E400" s="691"/>
      <c r="G400" s="691"/>
      <c r="H400" s="691"/>
      <c r="AQ400" s="698"/>
      <c r="AR400" s="699"/>
      <c r="AS400" s="699"/>
      <c r="AT400" s="699"/>
      <c r="AU400" s="699"/>
      <c r="AV400" s="699"/>
      <c r="AW400" s="699"/>
      <c r="AX400" s="699"/>
      <c r="AY400" s="699"/>
      <c r="AZ400" s="699"/>
      <c r="BA400" s="699"/>
      <c r="BB400" s="699"/>
      <c r="BC400" s="699"/>
      <c r="BD400" s="699"/>
      <c r="BE400" s="699"/>
      <c r="BF400" s="699"/>
      <c r="BG400" s="699"/>
      <c r="BH400" s="699"/>
      <c r="BI400" s="699"/>
      <c r="BJ400" s="699"/>
      <c r="BK400" s="699"/>
      <c r="BL400" s="699"/>
      <c r="BM400" s="699"/>
      <c r="BN400" s="699"/>
      <c r="BO400" s="699"/>
      <c r="BP400" s="699"/>
      <c r="BQ400" s="699"/>
      <c r="BR400" s="699"/>
      <c r="BS400" s="699"/>
      <c r="BT400" s="700"/>
    </row>
    <row r="401" spans="5:72">
      <c r="E401" s="691"/>
      <c r="G401" s="691"/>
      <c r="H401" s="691"/>
      <c r="AQ401" s="698"/>
      <c r="AR401" s="699"/>
      <c r="AS401" s="699"/>
      <c r="AT401" s="699"/>
      <c r="AU401" s="699"/>
      <c r="AV401" s="699"/>
      <c r="AW401" s="699"/>
      <c r="AX401" s="699"/>
      <c r="AY401" s="699"/>
      <c r="AZ401" s="699"/>
      <c r="BA401" s="699"/>
      <c r="BB401" s="699"/>
      <c r="BC401" s="699"/>
      <c r="BD401" s="699"/>
      <c r="BE401" s="699"/>
      <c r="BF401" s="699"/>
      <c r="BG401" s="699"/>
      <c r="BH401" s="699"/>
      <c r="BI401" s="699"/>
      <c r="BJ401" s="699"/>
      <c r="BK401" s="699"/>
      <c r="BL401" s="699"/>
      <c r="BM401" s="699"/>
      <c r="BN401" s="699"/>
      <c r="BO401" s="699"/>
      <c r="BP401" s="699"/>
      <c r="BQ401" s="699"/>
      <c r="BR401" s="699"/>
      <c r="BS401" s="699"/>
      <c r="BT401" s="700"/>
    </row>
    <row r="402" spans="5:72">
      <c r="E402" s="691"/>
      <c r="G402" s="691"/>
      <c r="H402" s="691"/>
      <c r="AQ402" s="698"/>
      <c r="AR402" s="699"/>
      <c r="AS402" s="699"/>
      <c r="AT402" s="699"/>
      <c r="AU402" s="699"/>
      <c r="AV402" s="699"/>
      <c r="AW402" s="699"/>
      <c r="AX402" s="699"/>
      <c r="AY402" s="699"/>
      <c r="AZ402" s="699"/>
      <c r="BA402" s="699"/>
      <c r="BB402" s="699"/>
      <c r="BC402" s="699"/>
      <c r="BD402" s="699"/>
      <c r="BE402" s="699"/>
      <c r="BF402" s="699"/>
      <c r="BG402" s="699"/>
      <c r="BH402" s="699"/>
      <c r="BI402" s="699"/>
      <c r="BJ402" s="699"/>
      <c r="BK402" s="699"/>
      <c r="BL402" s="699"/>
      <c r="BM402" s="699"/>
      <c r="BN402" s="699"/>
      <c r="BO402" s="699"/>
      <c r="BP402" s="699"/>
      <c r="BQ402" s="699"/>
      <c r="BR402" s="699"/>
      <c r="BS402" s="699"/>
      <c r="BT402" s="700"/>
    </row>
    <row r="403" spans="5:72">
      <c r="E403" s="691"/>
      <c r="G403" s="691"/>
      <c r="H403" s="691"/>
      <c r="AQ403" s="698"/>
      <c r="AR403" s="699"/>
      <c r="AS403" s="699"/>
      <c r="AT403" s="699"/>
      <c r="AU403" s="699"/>
      <c r="AV403" s="699"/>
      <c r="AW403" s="699"/>
      <c r="AX403" s="699"/>
      <c r="AY403" s="699"/>
      <c r="AZ403" s="699"/>
      <c r="BA403" s="699"/>
      <c r="BB403" s="699"/>
      <c r="BC403" s="699"/>
      <c r="BD403" s="699"/>
      <c r="BE403" s="699"/>
      <c r="BF403" s="699"/>
      <c r="BG403" s="699"/>
      <c r="BH403" s="699"/>
      <c r="BI403" s="699"/>
      <c r="BJ403" s="699"/>
      <c r="BK403" s="699"/>
      <c r="BL403" s="699"/>
      <c r="BM403" s="699"/>
      <c r="BN403" s="699"/>
      <c r="BO403" s="699"/>
      <c r="BP403" s="699"/>
      <c r="BQ403" s="699"/>
      <c r="BR403" s="699"/>
      <c r="BS403" s="699"/>
      <c r="BT403" s="700"/>
    </row>
    <row r="404" spans="5:72">
      <c r="E404" s="691"/>
      <c r="G404" s="691"/>
      <c r="H404" s="691"/>
      <c r="AQ404" s="698"/>
      <c r="AR404" s="699"/>
      <c r="AS404" s="699"/>
      <c r="AT404" s="699"/>
      <c r="AU404" s="699"/>
      <c r="AV404" s="699"/>
      <c r="AW404" s="699"/>
      <c r="AX404" s="699"/>
      <c r="AY404" s="699"/>
      <c r="AZ404" s="699"/>
      <c r="BA404" s="699"/>
      <c r="BB404" s="699"/>
      <c r="BC404" s="699"/>
      <c r="BD404" s="699"/>
      <c r="BE404" s="699"/>
      <c r="BF404" s="699"/>
      <c r="BG404" s="699"/>
      <c r="BH404" s="699"/>
      <c r="BI404" s="699"/>
      <c r="BJ404" s="699"/>
      <c r="BK404" s="699"/>
      <c r="BL404" s="699"/>
      <c r="BM404" s="699"/>
      <c r="BN404" s="699"/>
      <c r="BO404" s="699"/>
      <c r="BP404" s="699"/>
      <c r="BQ404" s="699"/>
      <c r="BR404" s="699"/>
      <c r="BS404" s="699"/>
      <c r="BT404" s="700"/>
    </row>
    <row r="405" spans="5:72">
      <c r="E405" s="691"/>
      <c r="G405" s="691"/>
      <c r="H405" s="691"/>
      <c r="AQ405" s="698"/>
      <c r="AR405" s="699"/>
      <c r="AS405" s="699"/>
      <c r="AT405" s="699"/>
      <c r="AU405" s="699"/>
      <c r="AV405" s="699"/>
      <c r="AW405" s="699"/>
      <c r="AX405" s="699"/>
      <c r="AY405" s="699"/>
      <c r="AZ405" s="699"/>
      <c r="BA405" s="699"/>
      <c r="BB405" s="699"/>
      <c r="BC405" s="699"/>
      <c r="BD405" s="699"/>
      <c r="BE405" s="699"/>
      <c r="BF405" s="699"/>
      <c r="BG405" s="699"/>
      <c r="BH405" s="699"/>
      <c r="BI405" s="699"/>
      <c r="BJ405" s="699"/>
      <c r="BK405" s="699"/>
      <c r="BL405" s="699"/>
      <c r="BM405" s="699"/>
      <c r="BN405" s="699"/>
      <c r="BO405" s="699"/>
      <c r="BP405" s="699"/>
      <c r="BQ405" s="699"/>
      <c r="BR405" s="699"/>
      <c r="BS405" s="699"/>
      <c r="BT405" s="700"/>
    </row>
    <row r="406" spans="5:72">
      <c r="E406" s="691"/>
      <c r="G406" s="691"/>
      <c r="H406" s="691"/>
      <c r="AQ406" s="698"/>
      <c r="AR406" s="699"/>
      <c r="AS406" s="699"/>
      <c r="AT406" s="699"/>
      <c r="AU406" s="699"/>
      <c r="AV406" s="699"/>
      <c r="AW406" s="699"/>
      <c r="AX406" s="699"/>
      <c r="AY406" s="699"/>
      <c r="AZ406" s="699"/>
      <c r="BA406" s="699"/>
      <c r="BB406" s="699"/>
      <c r="BC406" s="699"/>
      <c r="BD406" s="699"/>
      <c r="BE406" s="699"/>
      <c r="BF406" s="699"/>
      <c r="BG406" s="699"/>
      <c r="BH406" s="699"/>
      <c r="BI406" s="699"/>
      <c r="BJ406" s="699"/>
      <c r="BK406" s="699"/>
      <c r="BL406" s="699"/>
      <c r="BM406" s="699"/>
      <c r="BN406" s="699"/>
      <c r="BO406" s="699"/>
      <c r="BP406" s="699"/>
      <c r="BQ406" s="699"/>
      <c r="BR406" s="699"/>
      <c r="BS406" s="699"/>
      <c r="BT406" s="700"/>
    </row>
    <row r="407" spans="5:72">
      <c r="E407" s="691"/>
      <c r="G407" s="691"/>
      <c r="H407" s="691"/>
      <c r="AQ407" s="698"/>
      <c r="AR407" s="699"/>
      <c r="AS407" s="699"/>
      <c r="AT407" s="699"/>
      <c r="AU407" s="699"/>
      <c r="AV407" s="699"/>
      <c r="AW407" s="699"/>
      <c r="AX407" s="699"/>
      <c r="AY407" s="699"/>
      <c r="AZ407" s="699"/>
      <c r="BA407" s="699"/>
      <c r="BB407" s="699"/>
      <c r="BC407" s="699"/>
      <c r="BD407" s="699"/>
      <c r="BE407" s="699"/>
      <c r="BF407" s="699"/>
      <c r="BG407" s="699"/>
      <c r="BH407" s="699"/>
      <c r="BI407" s="699"/>
      <c r="BJ407" s="699"/>
      <c r="BK407" s="699"/>
      <c r="BL407" s="699"/>
      <c r="BM407" s="699"/>
      <c r="BN407" s="699"/>
      <c r="BO407" s="699"/>
      <c r="BP407" s="699"/>
      <c r="BQ407" s="699"/>
      <c r="BR407" s="699"/>
      <c r="BS407" s="699"/>
      <c r="BT407" s="700"/>
    </row>
    <row r="408" spans="5:72">
      <c r="E408" s="691"/>
      <c r="G408" s="691"/>
      <c r="H408" s="691"/>
      <c r="AQ408" s="698"/>
      <c r="AR408" s="699"/>
      <c r="AS408" s="699"/>
      <c r="AT408" s="699"/>
      <c r="AU408" s="699"/>
      <c r="AV408" s="699"/>
      <c r="AW408" s="699"/>
      <c r="AX408" s="699"/>
      <c r="AY408" s="699"/>
      <c r="AZ408" s="699"/>
      <c r="BA408" s="699"/>
      <c r="BB408" s="699"/>
      <c r="BC408" s="699"/>
      <c r="BD408" s="699"/>
      <c r="BE408" s="699"/>
      <c r="BF408" s="699"/>
      <c r="BG408" s="699"/>
      <c r="BH408" s="699"/>
      <c r="BI408" s="699"/>
      <c r="BJ408" s="699"/>
      <c r="BK408" s="699"/>
      <c r="BL408" s="699"/>
      <c r="BM408" s="699"/>
      <c r="BN408" s="699"/>
      <c r="BO408" s="699"/>
      <c r="BP408" s="699"/>
      <c r="BQ408" s="699"/>
      <c r="BR408" s="699"/>
      <c r="BS408" s="699"/>
      <c r="BT408" s="700"/>
    </row>
    <row r="409" spans="5:72">
      <c r="E409" s="691"/>
      <c r="G409" s="691"/>
      <c r="H409" s="691"/>
      <c r="AQ409" s="698"/>
      <c r="AR409" s="699"/>
      <c r="AS409" s="699"/>
      <c r="AT409" s="699"/>
      <c r="AU409" s="699"/>
      <c r="AV409" s="699"/>
      <c r="AW409" s="699"/>
      <c r="AX409" s="699"/>
      <c r="AY409" s="699"/>
      <c r="AZ409" s="699"/>
      <c r="BA409" s="699"/>
      <c r="BB409" s="699"/>
      <c r="BC409" s="699"/>
      <c r="BD409" s="699"/>
      <c r="BE409" s="699"/>
      <c r="BF409" s="699"/>
      <c r="BG409" s="699"/>
      <c r="BH409" s="699"/>
      <c r="BI409" s="699"/>
      <c r="BJ409" s="699"/>
      <c r="BK409" s="699"/>
      <c r="BL409" s="699"/>
      <c r="BM409" s="699"/>
      <c r="BN409" s="699"/>
      <c r="BO409" s="699"/>
      <c r="BP409" s="699"/>
      <c r="BQ409" s="699"/>
      <c r="BR409" s="699"/>
      <c r="BS409" s="699"/>
      <c r="BT409" s="700"/>
    </row>
    <row r="410" spans="5:72">
      <c r="E410" s="691"/>
      <c r="G410" s="691"/>
      <c r="H410" s="691"/>
      <c r="AQ410" s="698"/>
      <c r="AR410" s="699"/>
      <c r="AS410" s="699"/>
      <c r="AT410" s="699"/>
      <c r="AU410" s="699"/>
      <c r="AV410" s="699"/>
      <c r="AW410" s="699"/>
      <c r="AX410" s="699"/>
      <c r="AY410" s="699"/>
      <c r="AZ410" s="699"/>
      <c r="BA410" s="699"/>
      <c r="BB410" s="699"/>
      <c r="BC410" s="699"/>
      <c r="BD410" s="699"/>
      <c r="BE410" s="699"/>
      <c r="BF410" s="699"/>
      <c r="BG410" s="699"/>
      <c r="BH410" s="699"/>
      <c r="BI410" s="699"/>
      <c r="BJ410" s="699"/>
      <c r="BK410" s="699"/>
      <c r="BL410" s="699"/>
      <c r="BM410" s="699"/>
      <c r="BN410" s="699"/>
      <c r="BO410" s="699"/>
      <c r="BP410" s="699"/>
      <c r="BQ410" s="699"/>
      <c r="BR410" s="699"/>
      <c r="BS410" s="699"/>
      <c r="BT410" s="700"/>
    </row>
    <row r="411" spans="5:72">
      <c r="E411" s="691"/>
      <c r="G411" s="691"/>
      <c r="H411" s="691"/>
      <c r="AQ411" s="698"/>
      <c r="AR411" s="699"/>
      <c r="AS411" s="699"/>
      <c r="AT411" s="699"/>
      <c r="AU411" s="699"/>
      <c r="AV411" s="699"/>
      <c r="AW411" s="699"/>
      <c r="AX411" s="699"/>
      <c r="AY411" s="699"/>
      <c r="AZ411" s="699"/>
      <c r="BA411" s="699"/>
      <c r="BB411" s="699"/>
      <c r="BC411" s="699"/>
      <c r="BD411" s="699"/>
      <c r="BE411" s="699"/>
      <c r="BF411" s="699"/>
      <c r="BG411" s="699"/>
      <c r="BH411" s="699"/>
      <c r="BI411" s="699"/>
      <c r="BJ411" s="699"/>
      <c r="BK411" s="699"/>
      <c r="BL411" s="699"/>
      <c r="BM411" s="699"/>
      <c r="BN411" s="699"/>
      <c r="BO411" s="699"/>
      <c r="BP411" s="699"/>
      <c r="BQ411" s="699"/>
      <c r="BR411" s="699"/>
      <c r="BS411" s="699"/>
      <c r="BT411" s="700"/>
    </row>
    <row r="412" spans="5:72">
      <c r="E412" s="691"/>
      <c r="G412" s="691"/>
      <c r="H412" s="691"/>
      <c r="AQ412" s="698"/>
      <c r="AR412" s="699"/>
      <c r="AS412" s="699"/>
      <c r="AT412" s="699"/>
      <c r="AU412" s="699"/>
      <c r="AV412" s="699"/>
      <c r="AW412" s="699"/>
      <c r="AX412" s="699"/>
      <c r="AY412" s="699"/>
      <c r="AZ412" s="699"/>
      <c r="BA412" s="699"/>
      <c r="BB412" s="699"/>
      <c r="BC412" s="699"/>
      <c r="BD412" s="699"/>
      <c r="BE412" s="699"/>
      <c r="BF412" s="699"/>
      <c r="BG412" s="699"/>
      <c r="BH412" s="699"/>
      <c r="BI412" s="699"/>
      <c r="BJ412" s="699"/>
      <c r="BK412" s="699"/>
      <c r="BL412" s="699"/>
      <c r="BM412" s="699"/>
      <c r="BN412" s="699"/>
      <c r="BO412" s="699"/>
      <c r="BP412" s="699"/>
      <c r="BQ412" s="699"/>
      <c r="BR412" s="699"/>
      <c r="BS412" s="699"/>
      <c r="BT412" s="700"/>
    </row>
    <row r="413" spans="5:72">
      <c r="E413" s="691"/>
      <c r="G413" s="691"/>
      <c r="H413" s="691"/>
      <c r="AQ413" s="698"/>
      <c r="AR413" s="699"/>
      <c r="AS413" s="699"/>
      <c r="AT413" s="699"/>
      <c r="AU413" s="699"/>
      <c r="AV413" s="699"/>
      <c r="AW413" s="699"/>
      <c r="AX413" s="699"/>
      <c r="AY413" s="699"/>
      <c r="AZ413" s="699"/>
      <c r="BA413" s="699"/>
      <c r="BB413" s="699"/>
      <c r="BC413" s="699"/>
      <c r="BD413" s="699"/>
      <c r="BE413" s="699"/>
      <c r="BF413" s="699"/>
      <c r="BG413" s="699"/>
      <c r="BH413" s="699"/>
      <c r="BI413" s="699"/>
      <c r="BJ413" s="699"/>
      <c r="BK413" s="699"/>
      <c r="BL413" s="699"/>
      <c r="BM413" s="699"/>
      <c r="BN413" s="699"/>
      <c r="BO413" s="699"/>
      <c r="BP413" s="699"/>
      <c r="BQ413" s="699"/>
      <c r="BR413" s="699"/>
      <c r="BS413" s="699"/>
      <c r="BT413" s="700"/>
    </row>
    <row r="414" spans="5:72">
      <c r="E414" s="691"/>
      <c r="G414" s="691"/>
      <c r="H414" s="691"/>
      <c r="AQ414" s="698"/>
      <c r="AR414" s="699"/>
      <c r="AS414" s="699"/>
      <c r="AT414" s="699"/>
      <c r="AU414" s="699"/>
      <c r="AV414" s="699"/>
      <c r="AW414" s="699"/>
      <c r="AX414" s="699"/>
      <c r="AY414" s="699"/>
      <c r="AZ414" s="699"/>
      <c r="BA414" s="699"/>
      <c r="BB414" s="699"/>
      <c r="BC414" s="699"/>
      <c r="BD414" s="699"/>
      <c r="BE414" s="699"/>
      <c r="BF414" s="699"/>
      <c r="BG414" s="699"/>
      <c r="BH414" s="699"/>
      <c r="BI414" s="699"/>
      <c r="BJ414" s="699"/>
      <c r="BK414" s="699"/>
      <c r="BL414" s="699"/>
      <c r="BM414" s="699"/>
      <c r="BN414" s="699"/>
      <c r="BO414" s="699"/>
      <c r="BP414" s="699"/>
      <c r="BQ414" s="699"/>
      <c r="BR414" s="699"/>
      <c r="BS414" s="699"/>
      <c r="BT414" s="700"/>
    </row>
    <row r="415" spans="5:72">
      <c r="E415" s="691"/>
      <c r="G415" s="691"/>
      <c r="H415" s="691"/>
      <c r="AQ415" s="698"/>
      <c r="AR415" s="699"/>
      <c r="AS415" s="699"/>
      <c r="AT415" s="699"/>
      <c r="AU415" s="699"/>
      <c r="AV415" s="699"/>
      <c r="AW415" s="699"/>
      <c r="AX415" s="699"/>
      <c r="AY415" s="699"/>
      <c r="AZ415" s="699"/>
      <c r="BA415" s="699"/>
      <c r="BB415" s="699"/>
      <c r="BC415" s="699"/>
      <c r="BD415" s="699"/>
      <c r="BE415" s="699"/>
      <c r="BF415" s="699"/>
      <c r="BG415" s="699"/>
      <c r="BH415" s="699"/>
      <c r="BI415" s="699"/>
      <c r="BJ415" s="699"/>
      <c r="BK415" s="699"/>
      <c r="BL415" s="699"/>
      <c r="BM415" s="699"/>
      <c r="BN415" s="699"/>
      <c r="BO415" s="699"/>
      <c r="BP415" s="699"/>
      <c r="BQ415" s="699"/>
      <c r="BR415" s="699"/>
      <c r="BS415" s="699"/>
      <c r="BT415" s="700"/>
    </row>
    <row r="416" spans="5:72">
      <c r="E416" s="691"/>
      <c r="G416" s="691"/>
      <c r="H416" s="691"/>
      <c r="AQ416" s="698"/>
      <c r="AR416" s="699"/>
      <c r="AS416" s="699"/>
      <c r="AT416" s="699"/>
      <c r="AU416" s="699"/>
      <c r="AV416" s="699"/>
      <c r="AW416" s="699"/>
      <c r="AX416" s="699"/>
      <c r="AY416" s="699"/>
      <c r="AZ416" s="699"/>
      <c r="BA416" s="699"/>
      <c r="BB416" s="699"/>
      <c r="BC416" s="699"/>
      <c r="BD416" s="699"/>
      <c r="BE416" s="699"/>
      <c r="BF416" s="699"/>
      <c r="BG416" s="699"/>
      <c r="BH416" s="699"/>
      <c r="BI416" s="699"/>
      <c r="BJ416" s="699"/>
      <c r="BK416" s="699"/>
      <c r="BL416" s="699"/>
      <c r="BM416" s="699"/>
      <c r="BN416" s="699"/>
      <c r="BO416" s="699"/>
      <c r="BP416" s="699"/>
      <c r="BQ416" s="699"/>
      <c r="BR416" s="699"/>
      <c r="BS416" s="699"/>
      <c r="BT416" s="700"/>
    </row>
    <row r="417" spans="5:72">
      <c r="E417" s="691"/>
      <c r="G417" s="691"/>
      <c r="H417" s="691"/>
      <c r="AQ417" s="698"/>
      <c r="AR417" s="699"/>
      <c r="AS417" s="699"/>
      <c r="AT417" s="699"/>
      <c r="AU417" s="699"/>
      <c r="AV417" s="699"/>
      <c r="AW417" s="699"/>
      <c r="AX417" s="699"/>
      <c r="AY417" s="699"/>
      <c r="AZ417" s="699"/>
      <c r="BA417" s="699"/>
      <c r="BB417" s="699"/>
      <c r="BC417" s="699"/>
      <c r="BD417" s="699"/>
      <c r="BE417" s="699"/>
      <c r="BF417" s="699"/>
      <c r="BG417" s="699"/>
      <c r="BH417" s="699"/>
      <c r="BI417" s="699"/>
      <c r="BJ417" s="699"/>
      <c r="BK417" s="699"/>
      <c r="BL417" s="699"/>
      <c r="BM417" s="699"/>
      <c r="BN417" s="699"/>
      <c r="BO417" s="699"/>
      <c r="BP417" s="699"/>
      <c r="BQ417" s="699"/>
      <c r="BR417" s="699"/>
      <c r="BS417" s="699"/>
      <c r="BT417" s="700"/>
    </row>
    <row r="418" spans="5:72">
      <c r="E418" s="691"/>
      <c r="G418" s="691"/>
      <c r="H418" s="691"/>
      <c r="AQ418" s="698"/>
      <c r="AR418" s="699"/>
      <c r="AS418" s="699"/>
      <c r="AT418" s="699"/>
      <c r="AU418" s="699"/>
      <c r="AV418" s="699"/>
      <c r="AW418" s="699"/>
      <c r="AX418" s="699"/>
      <c r="AY418" s="699"/>
      <c r="AZ418" s="699"/>
      <c r="BA418" s="699"/>
      <c r="BB418" s="699"/>
      <c r="BC418" s="699"/>
      <c r="BD418" s="699"/>
      <c r="BE418" s="699"/>
      <c r="BF418" s="699"/>
      <c r="BG418" s="699"/>
      <c r="BH418" s="699"/>
      <c r="BI418" s="699"/>
      <c r="BJ418" s="699"/>
      <c r="BK418" s="699"/>
      <c r="BL418" s="699"/>
      <c r="BM418" s="699"/>
      <c r="BN418" s="699"/>
      <c r="BO418" s="699"/>
      <c r="BP418" s="699"/>
      <c r="BQ418" s="699"/>
      <c r="BR418" s="699"/>
      <c r="BS418" s="699"/>
      <c r="BT418" s="700"/>
    </row>
    <row r="419" spans="5:72">
      <c r="E419" s="691"/>
      <c r="G419" s="691"/>
      <c r="H419" s="691"/>
      <c r="AQ419" s="698"/>
      <c r="AR419" s="699"/>
      <c r="AS419" s="699"/>
      <c r="AT419" s="699"/>
      <c r="AU419" s="699"/>
      <c r="AV419" s="699"/>
      <c r="AW419" s="699"/>
      <c r="AX419" s="699"/>
      <c r="AY419" s="699"/>
      <c r="AZ419" s="699"/>
      <c r="BA419" s="699"/>
      <c r="BB419" s="699"/>
      <c r="BC419" s="699"/>
      <c r="BD419" s="699"/>
      <c r="BE419" s="699"/>
      <c r="BF419" s="699"/>
      <c r="BG419" s="699"/>
      <c r="BH419" s="699"/>
      <c r="BI419" s="699"/>
      <c r="BJ419" s="699"/>
      <c r="BK419" s="699"/>
      <c r="BL419" s="699"/>
      <c r="BM419" s="699"/>
      <c r="BN419" s="699"/>
      <c r="BO419" s="699"/>
      <c r="BP419" s="699"/>
      <c r="BQ419" s="699"/>
      <c r="BR419" s="699"/>
      <c r="BS419" s="699"/>
      <c r="BT419" s="700"/>
    </row>
    <row r="420" spans="5:72">
      <c r="E420" s="691"/>
      <c r="G420" s="691"/>
      <c r="H420" s="691"/>
      <c r="AQ420" s="698"/>
      <c r="AR420" s="699"/>
      <c r="AS420" s="699"/>
      <c r="AT420" s="699"/>
      <c r="AU420" s="699"/>
      <c r="AV420" s="699"/>
      <c r="AW420" s="699"/>
      <c r="AX420" s="699"/>
      <c r="AY420" s="699"/>
      <c r="AZ420" s="699"/>
      <c r="BA420" s="699"/>
      <c r="BB420" s="699"/>
      <c r="BC420" s="699"/>
      <c r="BD420" s="699"/>
      <c r="BE420" s="699"/>
      <c r="BF420" s="699"/>
      <c r="BG420" s="699"/>
      <c r="BH420" s="699"/>
      <c r="BI420" s="699"/>
      <c r="BJ420" s="699"/>
      <c r="BK420" s="699"/>
      <c r="BL420" s="699"/>
      <c r="BM420" s="699"/>
      <c r="BN420" s="699"/>
      <c r="BO420" s="699"/>
      <c r="BP420" s="699"/>
      <c r="BQ420" s="699"/>
      <c r="BR420" s="699"/>
      <c r="BS420" s="699"/>
      <c r="BT420" s="700"/>
    </row>
    <row r="421" spans="5:72">
      <c r="E421" s="691"/>
      <c r="G421" s="691"/>
      <c r="H421" s="691"/>
      <c r="AQ421" s="698"/>
      <c r="AR421" s="699"/>
      <c r="AS421" s="699"/>
      <c r="AT421" s="699"/>
      <c r="AU421" s="699"/>
      <c r="AV421" s="699"/>
      <c r="AW421" s="699"/>
      <c r="AX421" s="699"/>
      <c r="AY421" s="699"/>
      <c r="AZ421" s="699"/>
      <c r="BA421" s="699"/>
      <c r="BB421" s="699"/>
      <c r="BC421" s="699"/>
      <c r="BD421" s="699"/>
      <c r="BE421" s="699"/>
      <c r="BF421" s="699"/>
      <c r="BG421" s="699"/>
      <c r="BH421" s="699"/>
      <c r="BI421" s="699"/>
      <c r="BJ421" s="699"/>
      <c r="BK421" s="699"/>
      <c r="BL421" s="699"/>
      <c r="BM421" s="699"/>
      <c r="BN421" s="699"/>
      <c r="BO421" s="699"/>
      <c r="BP421" s="699"/>
      <c r="BQ421" s="699"/>
      <c r="BR421" s="699"/>
      <c r="BS421" s="699"/>
      <c r="BT421" s="700"/>
    </row>
    <row r="422" spans="5:72">
      <c r="E422" s="691"/>
      <c r="G422" s="691"/>
      <c r="H422" s="691"/>
      <c r="AQ422" s="698"/>
      <c r="AR422" s="699"/>
      <c r="AS422" s="699"/>
      <c r="AT422" s="699"/>
      <c r="AU422" s="699"/>
      <c r="AV422" s="699"/>
      <c r="AW422" s="699"/>
      <c r="AX422" s="699"/>
      <c r="AY422" s="699"/>
      <c r="AZ422" s="699"/>
      <c r="BA422" s="699"/>
      <c r="BB422" s="699"/>
      <c r="BC422" s="699"/>
      <c r="BD422" s="699"/>
      <c r="BE422" s="699"/>
      <c r="BF422" s="699"/>
      <c r="BG422" s="699"/>
      <c r="BH422" s="699"/>
      <c r="BI422" s="699"/>
      <c r="BJ422" s="699"/>
      <c r="BK422" s="699"/>
      <c r="BL422" s="699"/>
      <c r="BM422" s="699"/>
      <c r="BN422" s="699"/>
      <c r="BO422" s="699"/>
      <c r="BP422" s="699"/>
      <c r="BQ422" s="699"/>
      <c r="BR422" s="699"/>
      <c r="BS422" s="699"/>
      <c r="BT422" s="700"/>
    </row>
    <row r="423" spans="5:72">
      <c r="E423" s="691"/>
      <c r="G423" s="691"/>
      <c r="H423" s="691"/>
      <c r="AQ423" s="698"/>
      <c r="AR423" s="699"/>
      <c r="AS423" s="699"/>
      <c r="AT423" s="699"/>
      <c r="AU423" s="699"/>
      <c r="AV423" s="699"/>
      <c r="AW423" s="699"/>
      <c r="AX423" s="699"/>
      <c r="AY423" s="699"/>
      <c r="AZ423" s="699"/>
      <c r="BA423" s="699"/>
      <c r="BB423" s="699"/>
      <c r="BC423" s="699"/>
      <c r="BD423" s="699"/>
      <c r="BE423" s="699"/>
      <c r="BF423" s="699"/>
      <c r="BG423" s="699"/>
      <c r="BH423" s="699"/>
      <c r="BI423" s="699"/>
      <c r="BJ423" s="699"/>
      <c r="BK423" s="699"/>
      <c r="BL423" s="699"/>
      <c r="BM423" s="699"/>
      <c r="BN423" s="699"/>
      <c r="BO423" s="699"/>
      <c r="BP423" s="699"/>
      <c r="BQ423" s="699"/>
      <c r="BR423" s="699"/>
      <c r="BS423" s="699"/>
      <c r="BT423" s="700"/>
    </row>
    <row r="424" spans="5:72">
      <c r="E424" s="691"/>
      <c r="G424" s="691"/>
      <c r="H424" s="691"/>
      <c r="AQ424" s="698"/>
      <c r="AR424" s="699"/>
      <c r="AS424" s="699"/>
      <c r="AT424" s="699"/>
      <c r="AU424" s="699"/>
      <c r="AV424" s="699"/>
      <c r="AW424" s="699"/>
      <c r="AX424" s="699"/>
      <c r="AY424" s="699"/>
      <c r="AZ424" s="699"/>
      <c r="BA424" s="699"/>
      <c r="BB424" s="699"/>
      <c r="BC424" s="699"/>
      <c r="BD424" s="699"/>
      <c r="BE424" s="699"/>
      <c r="BF424" s="699"/>
      <c r="BG424" s="699"/>
      <c r="BH424" s="699"/>
      <c r="BI424" s="699"/>
      <c r="BJ424" s="699"/>
      <c r="BK424" s="699"/>
      <c r="BL424" s="699"/>
      <c r="BM424" s="699"/>
      <c r="BN424" s="699"/>
      <c r="BO424" s="699"/>
      <c r="BP424" s="699"/>
      <c r="BQ424" s="699"/>
      <c r="BR424" s="699"/>
      <c r="BS424" s="699"/>
      <c r="BT424" s="700"/>
    </row>
    <row r="425" spans="5:72">
      <c r="E425" s="691"/>
      <c r="G425" s="691"/>
      <c r="H425" s="691"/>
      <c r="AQ425" s="698"/>
      <c r="AR425" s="699"/>
      <c r="AS425" s="699"/>
      <c r="AT425" s="699"/>
      <c r="AU425" s="699"/>
      <c r="AV425" s="699"/>
      <c r="AW425" s="699"/>
      <c r="AX425" s="699"/>
      <c r="AY425" s="699"/>
      <c r="AZ425" s="699"/>
      <c r="BA425" s="699"/>
      <c r="BB425" s="699"/>
      <c r="BC425" s="699"/>
      <c r="BD425" s="699"/>
      <c r="BE425" s="699"/>
      <c r="BF425" s="699"/>
      <c r="BG425" s="699"/>
      <c r="BH425" s="699"/>
      <c r="BI425" s="699"/>
      <c r="BJ425" s="699"/>
      <c r="BK425" s="699"/>
      <c r="BL425" s="699"/>
      <c r="BM425" s="699"/>
      <c r="BN425" s="699"/>
      <c r="BO425" s="699"/>
      <c r="BP425" s="699"/>
      <c r="BQ425" s="699"/>
      <c r="BR425" s="699"/>
      <c r="BS425" s="699"/>
      <c r="BT425" s="700"/>
    </row>
    <row r="426" spans="5:72">
      <c r="E426" s="691"/>
      <c r="G426" s="691"/>
      <c r="H426" s="691"/>
      <c r="AQ426" s="698"/>
      <c r="AR426" s="699"/>
      <c r="AS426" s="699"/>
      <c r="AT426" s="699"/>
      <c r="AU426" s="699"/>
      <c r="AV426" s="699"/>
      <c r="AW426" s="699"/>
      <c r="AX426" s="699"/>
      <c r="AY426" s="699"/>
      <c r="AZ426" s="699"/>
      <c r="BA426" s="699"/>
      <c r="BB426" s="699"/>
      <c r="BC426" s="699"/>
      <c r="BD426" s="699"/>
      <c r="BE426" s="699"/>
      <c r="BF426" s="699"/>
      <c r="BG426" s="699"/>
      <c r="BH426" s="699"/>
      <c r="BI426" s="699"/>
      <c r="BJ426" s="699"/>
      <c r="BK426" s="699"/>
      <c r="BL426" s="699"/>
      <c r="BM426" s="699"/>
      <c r="BN426" s="699"/>
      <c r="BO426" s="699"/>
      <c r="BP426" s="699"/>
      <c r="BQ426" s="699"/>
      <c r="BR426" s="699"/>
      <c r="BS426" s="699"/>
      <c r="BT426" s="700"/>
    </row>
    <row r="427" spans="5:72">
      <c r="E427" s="691"/>
      <c r="G427" s="691"/>
      <c r="H427" s="691"/>
      <c r="AQ427" s="698"/>
      <c r="AR427" s="699"/>
      <c r="AS427" s="699"/>
      <c r="AT427" s="699"/>
      <c r="AU427" s="699"/>
      <c r="AV427" s="699"/>
      <c r="AW427" s="699"/>
      <c r="AX427" s="699"/>
      <c r="AY427" s="699"/>
      <c r="AZ427" s="699"/>
      <c r="BA427" s="699"/>
      <c r="BB427" s="699"/>
      <c r="BC427" s="699"/>
      <c r="BD427" s="699"/>
      <c r="BE427" s="699"/>
      <c r="BF427" s="699"/>
      <c r="BG427" s="699"/>
      <c r="BH427" s="699"/>
      <c r="BI427" s="699"/>
      <c r="BJ427" s="699"/>
      <c r="BK427" s="699"/>
      <c r="BL427" s="699"/>
      <c r="BM427" s="699"/>
      <c r="BN427" s="699"/>
      <c r="BO427" s="699"/>
      <c r="BP427" s="699"/>
      <c r="BQ427" s="699"/>
      <c r="BR427" s="699"/>
      <c r="BS427" s="699"/>
      <c r="BT427" s="700"/>
    </row>
    <row r="428" spans="5:72">
      <c r="E428" s="691"/>
      <c r="G428" s="691"/>
      <c r="H428" s="691"/>
      <c r="AQ428" s="698"/>
      <c r="AR428" s="699"/>
      <c r="AS428" s="699"/>
      <c r="AT428" s="699"/>
      <c r="AU428" s="699"/>
      <c r="AV428" s="699"/>
      <c r="AW428" s="699"/>
      <c r="AX428" s="699"/>
      <c r="AY428" s="699"/>
      <c r="AZ428" s="699"/>
      <c r="BA428" s="699"/>
      <c r="BB428" s="699"/>
      <c r="BC428" s="699"/>
      <c r="BD428" s="699"/>
      <c r="BE428" s="699"/>
      <c r="BF428" s="699"/>
      <c r="BG428" s="699"/>
      <c r="BH428" s="699"/>
      <c r="BI428" s="699"/>
      <c r="BJ428" s="699"/>
      <c r="BK428" s="699"/>
      <c r="BL428" s="699"/>
      <c r="BM428" s="699"/>
      <c r="BN428" s="699"/>
      <c r="BO428" s="699"/>
      <c r="BP428" s="699"/>
      <c r="BQ428" s="699"/>
      <c r="BR428" s="699"/>
      <c r="BS428" s="699"/>
      <c r="BT428" s="700"/>
    </row>
    <row r="429" spans="5:72">
      <c r="E429" s="691"/>
      <c r="G429" s="691"/>
      <c r="H429" s="691"/>
      <c r="AQ429" s="698"/>
      <c r="AR429" s="699"/>
      <c r="AS429" s="699"/>
      <c r="AT429" s="699"/>
      <c r="AU429" s="699"/>
      <c r="AV429" s="699"/>
      <c r="AW429" s="699"/>
      <c r="AX429" s="699"/>
      <c r="AY429" s="699"/>
      <c r="AZ429" s="699"/>
      <c r="BA429" s="699"/>
      <c r="BB429" s="699"/>
      <c r="BC429" s="699"/>
      <c r="BD429" s="699"/>
      <c r="BE429" s="699"/>
      <c r="BF429" s="699"/>
      <c r="BG429" s="699"/>
      <c r="BH429" s="699"/>
      <c r="BI429" s="699"/>
      <c r="BJ429" s="699"/>
      <c r="BK429" s="699"/>
      <c r="BL429" s="699"/>
      <c r="BM429" s="699"/>
      <c r="BN429" s="699"/>
      <c r="BO429" s="699"/>
      <c r="BP429" s="699"/>
      <c r="BQ429" s="699"/>
      <c r="BR429" s="699"/>
      <c r="BS429" s="699"/>
      <c r="BT429" s="700"/>
    </row>
  </sheetData>
  <autoFilter ref="C26:BT429">
    <sortState ref="C26:BT42">
      <sortCondition ref="H25"/>
    </sortState>
  </autoFilter>
  <mergeCells count="1">
    <mergeCell ref="C24:G24"/>
  </mergeCells>
  <conditionalFormatting sqref="L110:AO122 AQ108:BT122">
    <cfRule type="cellIs" dxfId="17" priority="17" operator="equal">
      <formula>0</formula>
    </cfRule>
  </conditionalFormatting>
  <conditionalFormatting sqref="L91:AO105 AQ90:BT107">
    <cfRule type="cellIs" dxfId="16" priority="18" operator="equal">
      <formula>0</formula>
    </cfRule>
  </conditionalFormatting>
  <conditionalFormatting sqref="L90:AO90">
    <cfRule type="cellIs" dxfId="15" priority="16" operator="equal">
      <formula>0</formula>
    </cfRule>
  </conditionalFormatting>
  <conditionalFormatting sqref="L106:AO109">
    <cfRule type="cellIs" dxfId="14" priority="15" operator="equal">
      <formula>0</formula>
    </cfRule>
  </conditionalFormatting>
  <conditionalFormatting sqref="L27:AO69">
    <cfRule type="cellIs" dxfId="13" priority="14" operator="equal">
      <formula>0</formula>
    </cfRule>
  </conditionalFormatting>
  <conditionalFormatting sqref="L74:AO86">
    <cfRule type="cellIs" dxfId="12" priority="13" operator="equal">
      <formula>0</formula>
    </cfRule>
  </conditionalFormatting>
  <conditionalFormatting sqref="L27:AO32">
    <cfRule type="cellIs" dxfId="11" priority="12" operator="equal">
      <formula>0</formula>
    </cfRule>
  </conditionalFormatting>
  <conditionalFormatting sqref="L33:AO43">
    <cfRule type="cellIs" dxfId="10" priority="11" operator="equal">
      <formula>0</formula>
    </cfRule>
  </conditionalFormatting>
  <conditionalFormatting sqref="L70:AO73">
    <cfRule type="cellIs" dxfId="9" priority="10" operator="equal">
      <formula>0</formula>
    </cfRule>
  </conditionalFormatting>
  <conditionalFormatting sqref="L87:AO89">
    <cfRule type="cellIs" dxfId="8" priority="9" operator="equal">
      <formula>0</formula>
    </cfRule>
  </conditionalFormatting>
  <conditionalFormatting sqref="AQ37:BT71">
    <cfRule type="cellIs" dxfId="7" priority="8" operator="equal">
      <formula>0</formula>
    </cfRule>
  </conditionalFormatting>
  <conditionalFormatting sqref="AQ72:BT88">
    <cfRule type="cellIs" dxfId="6" priority="7" operator="equal">
      <formula>0</formula>
    </cfRule>
  </conditionalFormatting>
  <conditionalFormatting sqref="AQ89:BT89">
    <cfRule type="cellIs" dxfId="5" priority="6" operator="equal">
      <formula>0</formula>
    </cfRule>
  </conditionalFormatting>
  <conditionalFormatting sqref="AQ41:BT43">
    <cfRule type="cellIs" dxfId="4" priority="5" operator="equal">
      <formula>0</formula>
    </cfRule>
  </conditionalFormatting>
  <conditionalFormatting sqref="AQ27:BT28">
    <cfRule type="cellIs" dxfId="3" priority="4" operator="equal">
      <formula>0</formula>
    </cfRule>
  </conditionalFormatting>
  <conditionalFormatting sqref="AQ29:BT40">
    <cfRule type="cellIs" dxfId="2" priority="3" operator="equal">
      <formula>0</formula>
    </cfRule>
  </conditionalFormatting>
  <conditionalFormatting sqref="L123:AO183 AQ123:BT183">
    <cfRule type="cellIs" dxfId="1" priority="2" operator="equal">
      <formula>0</formula>
    </cfRule>
  </conditionalFormatting>
  <conditionalFormatting sqref="AQ184:BT429">
    <cfRule type="cellIs" dxfId="0" priority="1" operator="equal">
      <formula>0</formula>
    </cfRule>
  </conditionalFormatting>
  <pageMargins left="0.7" right="0.7" top="0.75" bottom="0.75" header="0.3" footer="0.3"/>
  <pageSetup scale="13"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DropDownList!$G$2:$G$11</xm:f>
          </x14:formula1>
          <xm:sqref>I184:I1048576</xm:sqref>
        </x14:dataValidation>
        <x14:dataValidation type="list" allowBlank="1" showInputMessage="1" showErrorMessage="1">
          <x14:formula1>
            <xm:f>DropDownList!$H$2:$H$3</xm:f>
          </x14:formula1>
          <xm:sqref>J27 J156 J52:J53 J129 J133 J149 J183:J1048576</xm:sqref>
        </x14:dataValidation>
        <x14:dataValidation type="list" allowBlank="1" showInputMessage="1" showErrorMessage="1">
          <x14:formula1>
            <xm:f>[2]DropDownList!#REF!</xm:f>
          </x14:formula1>
          <xm:sqref>I27:I89</xm:sqref>
        </x14:dataValidation>
        <x14:dataValidation type="list" allowBlank="1" showInputMessage="1" showErrorMessage="1">
          <x14:formula1>
            <xm:f>[1]DropDownList!#REF!</xm:f>
          </x14:formula1>
          <xm:sqref>J28:J51 J54:J128 J130:J132 J134:J148 J150:J155 J157:J182</xm:sqref>
        </x14:dataValidation>
        <x14:dataValidation type="list" allowBlank="1" showInputMessage="1" showErrorMessage="1">
          <x14:formula1>
            <xm:f>[1]DropDownList!#REF!</xm:f>
          </x14:formula1>
          <xm:sqref>I90:I183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U49"/>
  <sheetViews>
    <sheetView topLeftCell="A22" zoomScale="90" zoomScaleNormal="90" workbookViewId="0">
      <selection activeCell="H35" sqref="H35"/>
    </sheetView>
  </sheetViews>
  <sheetFormatPr defaultColWidth="9.1796875" defaultRowHeight="14.5"/>
  <cols>
    <col min="1" max="1" width="9.1796875" style="12"/>
    <col min="2" max="2" width="10.1796875" style="12" customWidth="1"/>
    <col min="3" max="3" width="11.26953125" style="12" customWidth="1"/>
    <col min="4" max="4" width="13.26953125" style="12" customWidth="1"/>
    <col min="5" max="5" width="12.7265625" style="12" customWidth="1"/>
    <col min="6" max="6" width="12" style="12" customWidth="1"/>
    <col min="7" max="7" width="9.1796875" style="12"/>
    <col min="8" max="8" width="24.54296875" style="12" customWidth="1"/>
    <col min="9" max="9" width="11.1796875" style="12" customWidth="1"/>
    <col min="10" max="10" width="9.1796875" style="12"/>
    <col min="11" max="11" width="11.54296875" style="12" customWidth="1"/>
    <col min="12" max="12" width="9.1796875" style="12"/>
    <col min="13" max="13" width="26" style="12" customWidth="1"/>
    <col min="14" max="14" width="9.81640625" style="12" customWidth="1"/>
    <col min="15" max="15" width="9.1796875" style="12"/>
    <col min="16" max="16" width="9.7265625" style="12" customWidth="1"/>
    <col min="17" max="16384" width="9.1796875" style="12"/>
  </cols>
  <sheetData>
    <row r="12" spans="1:17" ht="24" customHeight="1" thickBot="1"/>
    <row r="13" spans="1:17" s="9" customFormat="1" ht="23.5" customHeight="1" thickBot="1">
      <c r="A13" s="587"/>
      <c r="B13" s="587" t="s">
        <v>171</v>
      </c>
      <c r="D13" s="126" t="s">
        <v>175</v>
      </c>
      <c r="E13" s="745"/>
      <c r="F13" s="177"/>
      <c r="G13" s="178"/>
      <c r="H13" s="179"/>
      <c r="K13" s="179"/>
      <c r="L13" s="177"/>
      <c r="M13" s="177"/>
      <c r="N13" s="177"/>
      <c r="O13" s="177"/>
      <c r="P13" s="177"/>
      <c r="Q13" s="180"/>
    </row>
    <row r="14" spans="1:17" s="9" customFormat="1" ht="15.65" customHeight="1">
      <c r="B14" s="550"/>
      <c r="D14" s="17"/>
      <c r="E14" s="17"/>
      <c r="F14" s="177"/>
      <c r="G14" s="178"/>
      <c r="H14" s="179"/>
      <c r="K14" s="179"/>
      <c r="L14" s="177"/>
      <c r="M14" s="177"/>
      <c r="N14" s="177"/>
      <c r="O14" s="177"/>
      <c r="P14" s="177"/>
      <c r="Q14" s="180"/>
    </row>
    <row r="15" spans="1:17" ht="15.5">
      <c r="B15" s="587" t="s">
        <v>505</v>
      </c>
    </row>
    <row r="16" spans="1:17" ht="15.5">
      <c r="B16" s="587"/>
    </row>
    <row r="17" spans="2:21" s="667" customFormat="1" ht="20.5" customHeight="1">
      <c r="B17" s="665" t="s">
        <v>672</v>
      </c>
      <c r="C17" s="666"/>
      <c r="D17" s="666"/>
      <c r="E17" s="666"/>
      <c r="F17" s="666"/>
      <c r="G17" s="666"/>
      <c r="H17" s="666"/>
      <c r="I17" s="666"/>
      <c r="J17" s="666"/>
      <c r="K17" s="666"/>
      <c r="L17" s="666"/>
      <c r="M17" s="666"/>
      <c r="N17" s="666"/>
      <c r="O17" s="666"/>
      <c r="P17" s="666"/>
      <c r="Q17" s="666"/>
      <c r="R17" s="666"/>
      <c r="S17" s="666"/>
      <c r="T17" s="666"/>
      <c r="U17" s="666"/>
    </row>
    <row r="18" spans="2:21" ht="60" customHeight="1">
      <c r="B18" s="828" t="s">
        <v>726</v>
      </c>
      <c r="C18" s="828"/>
      <c r="D18" s="828"/>
      <c r="E18" s="828"/>
      <c r="F18" s="828"/>
      <c r="G18" s="828"/>
      <c r="H18" s="828"/>
      <c r="I18" s="828"/>
      <c r="J18" s="828"/>
      <c r="K18" s="828"/>
      <c r="L18" s="828"/>
      <c r="M18" s="828"/>
      <c r="N18" s="828"/>
      <c r="O18" s="828"/>
      <c r="P18" s="828"/>
      <c r="Q18" s="828"/>
      <c r="R18" s="828"/>
      <c r="S18" s="828"/>
      <c r="T18" s="828"/>
      <c r="U18" s="828"/>
    </row>
    <row r="21" spans="2:21" ht="21">
      <c r="B21" s="743" t="s">
        <v>710</v>
      </c>
    </row>
    <row r="23" spans="2:21" ht="21">
      <c r="B23" s="743" t="s">
        <v>711</v>
      </c>
      <c r="C23" s="744"/>
      <c r="E23" s="744"/>
      <c r="F23" s="744"/>
      <c r="H23" s="743" t="s">
        <v>712</v>
      </c>
    </row>
    <row r="24" spans="2:21" ht="18.649999999999999" customHeight="1">
      <c r="B24" s="827" t="s">
        <v>688</v>
      </c>
      <c r="C24" s="827"/>
      <c r="D24" s="827"/>
      <c r="E24" s="827"/>
      <c r="F24" s="827"/>
      <c r="H24" s="12" t="s">
        <v>696</v>
      </c>
      <c r="M24" s="12" t="s">
        <v>697</v>
      </c>
    </row>
    <row r="25" spans="2:21" ht="43.5">
      <c r="B25" s="740" t="s">
        <v>62</v>
      </c>
      <c r="C25" s="740" t="s">
        <v>689</v>
      </c>
      <c r="D25" s="740" t="s">
        <v>690</v>
      </c>
      <c r="E25" s="740" t="s">
        <v>692</v>
      </c>
      <c r="F25" s="740" t="s">
        <v>691</v>
      </c>
      <c r="H25" s="740" t="s">
        <v>693</v>
      </c>
      <c r="I25" s="740" t="s">
        <v>694</v>
      </c>
      <c r="J25" s="740" t="s">
        <v>695</v>
      </c>
      <c r="K25" s="740" t="s">
        <v>689</v>
      </c>
      <c r="M25" s="740" t="s">
        <v>693</v>
      </c>
      <c r="N25" s="740" t="s">
        <v>694</v>
      </c>
      <c r="O25" s="740" t="s">
        <v>695</v>
      </c>
      <c r="P25" s="740" t="s">
        <v>689</v>
      </c>
    </row>
    <row r="26" spans="2:21" ht="16.5">
      <c r="B26" s="747"/>
      <c r="C26" s="747" t="s">
        <v>700</v>
      </c>
      <c r="D26" s="747" t="s">
        <v>701</v>
      </c>
      <c r="E26" s="747" t="s">
        <v>702</v>
      </c>
      <c r="F26" s="747" t="s">
        <v>703</v>
      </c>
      <c r="H26" s="747"/>
      <c r="I26" s="747" t="s">
        <v>704</v>
      </c>
      <c r="J26" s="747" t="s">
        <v>705</v>
      </c>
      <c r="K26" s="747" t="s">
        <v>706</v>
      </c>
      <c r="M26" s="747"/>
      <c r="N26" s="747" t="s">
        <v>707</v>
      </c>
      <c r="O26" s="747" t="s">
        <v>708</v>
      </c>
      <c r="P26" s="747" t="s">
        <v>709</v>
      </c>
    </row>
    <row r="27" spans="2:21" ht="15.65" customHeight="1">
      <c r="B27" s="742" t="s">
        <v>714</v>
      </c>
      <c r="C27" s="750">
        <f>K49</f>
        <v>0</v>
      </c>
      <c r="D27" s="748"/>
      <c r="E27" s="741"/>
      <c r="F27" s="741"/>
      <c r="H27" s="741"/>
      <c r="I27" s="741"/>
      <c r="J27" s="741"/>
      <c r="K27" s="741">
        <f>I27*J27</f>
        <v>0</v>
      </c>
      <c r="M27" s="741"/>
      <c r="N27" s="741"/>
      <c r="O27" s="741"/>
      <c r="P27" s="741">
        <f>N27*O27</f>
        <v>0</v>
      </c>
    </row>
    <row r="28" spans="2:21" ht="15.65" customHeight="1">
      <c r="B28" s="742" t="s">
        <v>715</v>
      </c>
      <c r="C28" s="751">
        <f>P49</f>
        <v>0</v>
      </c>
      <c r="D28" s="752">
        <f>C28-C27</f>
        <v>0</v>
      </c>
      <c r="E28" s="741"/>
      <c r="F28" s="749">
        <f>D28*E28</f>
        <v>0</v>
      </c>
      <c r="H28" s="741"/>
      <c r="I28" s="741"/>
      <c r="J28" s="741"/>
      <c r="K28" s="741"/>
      <c r="M28" s="741"/>
      <c r="N28" s="741"/>
      <c r="O28" s="741"/>
      <c r="P28" s="741"/>
    </row>
    <row r="29" spans="2:21" ht="15.65" customHeight="1">
      <c r="B29" s="742" t="s">
        <v>716</v>
      </c>
      <c r="C29" s="741"/>
      <c r="D29" s="741"/>
      <c r="E29" s="741"/>
      <c r="F29" s="741"/>
      <c r="H29" s="741"/>
      <c r="I29" s="741"/>
      <c r="J29" s="741"/>
      <c r="K29" s="741"/>
      <c r="M29" s="741"/>
      <c r="N29" s="741"/>
      <c r="O29" s="741"/>
      <c r="P29" s="741"/>
    </row>
    <row r="30" spans="2:21" ht="15.65" customHeight="1">
      <c r="B30" s="742" t="s">
        <v>717</v>
      </c>
      <c r="C30" s="741"/>
      <c r="D30" s="741"/>
      <c r="E30" s="741"/>
      <c r="F30" s="741"/>
      <c r="H30" s="741"/>
      <c r="I30" s="741"/>
      <c r="J30" s="741"/>
      <c r="K30" s="741"/>
      <c r="M30" s="741"/>
      <c r="N30" s="741"/>
      <c r="O30" s="741"/>
      <c r="P30" s="741"/>
    </row>
    <row r="31" spans="2:21" ht="15.65" customHeight="1">
      <c r="B31" s="742" t="s">
        <v>718</v>
      </c>
      <c r="C31" s="741"/>
      <c r="D31" s="741"/>
      <c r="E31" s="741"/>
      <c r="F31" s="741"/>
      <c r="H31" s="741"/>
      <c r="I31" s="741"/>
      <c r="J31" s="741"/>
      <c r="K31" s="741"/>
      <c r="M31" s="741"/>
      <c r="N31" s="741"/>
      <c r="O31" s="741"/>
      <c r="P31" s="741"/>
    </row>
    <row r="32" spans="2:21" ht="15.65" customHeight="1">
      <c r="B32" s="742" t="s">
        <v>719</v>
      </c>
      <c r="C32" s="741"/>
      <c r="D32" s="741"/>
      <c r="E32" s="741"/>
      <c r="F32" s="741"/>
      <c r="H32" s="741"/>
      <c r="I32" s="741"/>
      <c r="J32" s="741"/>
      <c r="K32" s="741"/>
      <c r="M32" s="741"/>
      <c r="N32" s="741"/>
      <c r="O32" s="741"/>
      <c r="P32" s="741"/>
    </row>
    <row r="33" spans="2:16" ht="15.65" customHeight="1">
      <c r="B33" s="742" t="s">
        <v>720</v>
      </c>
      <c r="C33" s="741"/>
      <c r="D33" s="741"/>
      <c r="E33" s="741"/>
      <c r="F33" s="741"/>
      <c r="H33" s="741"/>
      <c r="I33" s="741"/>
      <c r="J33" s="741"/>
      <c r="K33" s="741"/>
      <c r="M33" s="741"/>
      <c r="N33" s="741"/>
      <c r="O33" s="741"/>
      <c r="P33" s="741"/>
    </row>
    <row r="34" spans="2:16" ht="15.65" customHeight="1">
      <c r="B34" s="742" t="s">
        <v>721</v>
      </c>
      <c r="C34" s="741"/>
      <c r="D34" s="741"/>
      <c r="E34" s="741"/>
      <c r="F34" s="741"/>
      <c r="H34" s="741"/>
      <c r="I34" s="741"/>
      <c r="J34" s="741"/>
      <c r="K34" s="741"/>
      <c r="M34" s="741"/>
      <c r="N34" s="741"/>
      <c r="O34" s="741"/>
      <c r="P34" s="741"/>
    </row>
    <row r="35" spans="2:16" ht="15.65" customHeight="1">
      <c r="B35" s="742" t="s">
        <v>722</v>
      </c>
      <c r="C35" s="741"/>
      <c r="D35" s="741"/>
      <c r="E35" s="741"/>
      <c r="F35" s="741"/>
      <c r="H35" s="741"/>
      <c r="I35" s="741"/>
      <c r="J35" s="741"/>
      <c r="K35" s="741"/>
      <c r="M35" s="741"/>
      <c r="N35" s="741"/>
      <c r="O35" s="741"/>
      <c r="P35" s="741"/>
    </row>
    <row r="36" spans="2:16" ht="15.65" customHeight="1">
      <c r="B36" s="742" t="s">
        <v>723</v>
      </c>
      <c r="C36" s="741"/>
      <c r="D36" s="741"/>
      <c r="E36" s="741"/>
      <c r="F36" s="741"/>
      <c r="H36" s="741"/>
      <c r="I36" s="741"/>
      <c r="J36" s="741"/>
      <c r="K36" s="741"/>
      <c r="M36" s="741"/>
      <c r="N36" s="741"/>
      <c r="O36" s="741"/>
      <c r="P36" s="741"/>
    </row>
    <row r="37" spans="2:16" ht="15.65" customHeight="1">
      <c r="B37" s="742" t="s">
        <v>724</v>
      </c>
      <c r="C37" s="741"/>
      <c r="D37" s="741"/>
      <c r="E37" s="741"/>
      <c r="F37" s="741"/>
      <c r="H37" s="741"/>
      <c r="I37" s="741"/>
      <c r="J37" s="741"/>
      <c r="K37" s="741"/>
      <c r="M37" s="741"/>
      <c r="N37" s="741"/>
      <c r="O37" s="741"/>
      <c r="P37" s="741"/>
    </row>
    <row r="38" spans="2:16" ht="15.65" customHeight="1">
      <c r="B38" s="742" t="s">
        <v>725</v>
      </c>
      <c r="C38" s="741"/>
      <c r="D38" s="741"/>
      <c r="E38" s="741"/>
      <c r="F38" s="741"/>
      <c r="H38" s="741"/>
      <c r="I38" s="741"/>
      <c r="J38" s="741"/>
      <c r="K38" s="741"/>
      <c r="M38" s="741"/>
      <c r="N38" s="741"/>
      <c r="O38" s="741"/>
      <c r="P38" s="741"/>
    </row>
    <row r="39" spans="2:16" ht="16.149999999999999" customHeight="1">
      <c r="B39" s="753" t="s">
        <v>26</v>
      </c>
      <c r="C39" s="754"/>
      <c r="D39" s="754"/>
      <c r="E39" s="754"/>
      <c r="F39" s="755">
        <f>SUM(F28:F38)</f>
        <v>0</v>
      </c>
      <c r="H39" s="741"/>
      <c r="I39" s="741"/>
      <c r="J39" s="741"/>
      <c r="K39" s="741"/>
      <c r="M39" s="741"/>
      <c r="N39" s="741"/>
      <c r="O39" s="741"/>
      <c r="P39" s="741"/>
    </row>
    <row r="40" spans="2:16">
      <c r="B40" s="742" t="s">
        <v>713</v>
      </c>
      <c r="C40" s="741"/>
      <c r="D40" s="741"/>
      <c r="E40" s="741"/>
      <c r="F40" s="741"/>
      <c r="H40" s="741"/>
      <c r="I40" s="741"/>
      <c r="J40" s="741"/>
      <c r="K40" s="741"/>
      <c r="M40" s="741"/>
      <c r="N40" s="741"/>
      <c r="O40" s="741"/>
      <c r="P40" s="741"/>
    </row>
    <row r="41" spans="2:16">
      <c r="B41" s="742" t="s">
        <v>713</v>
      </c>
      <c r="C41" s="741"/>
      <c r="D41" s="741"/>
      <c r="E41" s="741"/>
      <c r="F41" s="741"/>
      <c r="H41" s="741"/>
      <c r="I41" s="741"/>
      <c r="J41" s="741"/>
      <c r="K41" s="741"/>
      <c r="M41" s="741"/>
      <c r="N41" s="741"/>
      <c r="O41" s="741"/>
      <c r="P41" s="741"/>
    </row>
    <row r="42" spans="2:16">
      <c r="B42" s="742" t="s">
        <v>713</v>
      </c>
      <c r="C42" s="741"/>
      <c r="D42" s="741"/>
      <c r="E42" s="741"/>
      <c r="F42" s="741"/>
      <c r="H42" s="741"/>
      <c r="I42" s="741"/>
      <c r="J42" s="741"/>
      <c r="K42" s="741"/>
      <c r="M42" s="741"/>
      <c r="N42" s="741"/>
      <c r="O42" s="741"/>
      <c r="P42" s="741"/>
    </row>
    <row r="43" spans="2:16">
      <c r="B43" s="742" t="s">
        <v>713</v>
      </c>
      <c r="C43" s="741"/>
      <c r="D43" s="741"/>
      <c r="E43" s="741"/>
      <c r="F43" s="741"/>
      <c r="H43" s="741"/>
      <c r="I43" s="741"/>
      <c r="J43" s="741"/>
      <c r="K43" s="741"/>
      <c r="M43" s="741"/>
      <c r="N43" s="741"/>
      <c r="O43" s="741"/>
      <c r="P43" s="741"/>
    </row>
    <row r="44" spans="2:16">
      <c r="H44" s="741"/>
      <c r="I44" s="741"/>
      <c r="J44" s="741"/>
      <c r="K44" s="741"/>
      <c r="M44" s="741"/>
      <c r="N44" s="741"/>
      <c r="O44" s="741"/>
      <c r="P44" s="741"/>
    </row>
    <row r="45" spans="2:16">
      <c r="H45" s="741"/>
      <c r="I45" s="741"/>
      <c r="J45" s="741"/>
      <c r="K45" s="741"/>
      <c r="M45" s="741"/>
      <c r="N45" s="741"/>
      <c r="O45" s="741"/>
      <c r="P45" s="741"/>
    </row>
    <row r="46" spans="2:16">
      <c r="H46" s="741"/>
      <c r="I46" s="741"/>
      <c r="J46" s="741"/>
      <c r="K46" s="741"/>
      <c r="M46" s="741"/>
      <c r="N46" s="741"/>
      <c r="O46" s="741"/>
      <c r="P46" s="741"/>
    </row>
    <row r="47" spans="2:16">
      <c r="H47" s="741"/>
      <c r="I47" s="741"/>
      <c r="J47" s="741"/>
      <c r="K47" s="741"/>
      <c r="M47" s="741"/>
      <c r="N47" s="741"/>
      <c r="O47" s="741"/>
      <c r="P47" s="741"/>
    </row>
    <row r="48" spans="2:16">
      <c r="H48" s="741"/>
      <c r="I48" s="741"/>
      <c r="J48" s="741"/>
      <c r="K48" s="741"/>
      <c r="M48" s="741"/>
      <c r="N48" s="741"/>
      <c r="O48" s="741"/>
      <c r="P48" s="741"/>
    </row>
    <row r="49" spans="8:16">
      <c r="H49" s="753" t="s">
        <v>26</v>
      </c>
      <c r="I49" s="754"/>
      <c r="J49" s="754"/>
      <c r="K49" s="750">
        <f>SUM(K27:K48)</f>
        <v>0</v>
      </c>
      <c r="M49" s="753" t="s">
        <v>26</v>
      </c>
      <c r="N49" s="754"/>
      <c r="O49" s="754"/>
      <c r="P49" s="751">
        <f>SUM(P27:P48)</f>
        <v>0</v>
      </c>
    </row>
  </sheetData>
  <mergeCells count="2">
    <mergeCell ref="B24:F24"/>
    <mergeCell ref="B18:U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A6E59C6608B0478A0D0865F4DB4169" ma:contentTypeVersion="31" ma:contentTypeDescription="Create a new document." ma:contentTypeScope="" ma:versionID="857aefe7e082f7a7cba36ff42da46625">
  <xsd:schema xmlns:xsd="http://www.w3.org/2001/XMLSchema" xmlns:xs="http://www.w3.org/2001/XMLSchema" xmlns:p="http://schemas.microsoft.com/office/2006/metadata/properties" xmlns:ns2="2b8bb3d4-4679-4201-bf4e-ecf5a190cbdc" xmlns:ns3="http://schemas.microsoft.com/sharepoint/v3/fields" xmlns:ns4="711db5ec-2528-47d2-8fbb-a2c02bc92eb2" targetNamespace="http://schemas.microsoft.com/office/2006/metadata/properties" ma:root="true" ma:fieldsID="3b6814ebbd97ce0e0da9b7b8dde43123" ns2:_="" ns3:_="" ns4:_="">
    <xsd:import namespace="2b8bb3d4-4679-4201-bf4e-ecf5a190cbdc"/>
    <xsd:import namespace="http://schemas.microsoft.com/sharepoint/v3/fields"/>
    <xsd:import namespace="711db5ec-2528-47d2-8fbb-a2c02bc92eb2"/>
    <xsd:element name="properties">
      <xsd:complexType>
        <xsd:sequence>
          <xsd:element name="documentManagement">
            <xsd:complexType>
              <xsd:all>
                <xsd:element ref="ns2:_dlc_DocId" minOccurs="0"/>
                <xsd:element ref="ns2:_dlc_DocIdUrl" minOccurs="0"/>
                <xsd:element ref="ns2:_dlc_DocIdPersistId" minOccurs="0"/>
                <xsd:element ref="ns2:Document_x0020_Type" minOccurs="0"/>
                <xsd:element ref="ns3:_DCDateCreated" minOccurs="0"/>
                <xsd:element ref="ns2:Description1" minOccurs="0"/>
                <xsd:element ref="ns2:Sensitivity" minOccurs="0"/>
                <xsd:element ref="ns2:pa1e2cbc04ca47e08abd8c9ba3e93ecc" minOccurs="0"/>
                <xsd:element ref="ns2:TaxCatchAll" minOccurs="0"/>
                <xsd:element ref="ns2:TaxKeywordTaxHTField" minOccurs="0"/>
                <xsd:element ref="ns2:Month" minOccurs="0"/>
                <xsd:element ref="ns2:Quarter" minOccurs="0"/>
                <xsd:element ref="ns2:Year" minOccurs="0"/>
                <xsd:element ref="ns4:Regulatory_x0020_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ument_x0020_Type" ma:index="11" nillable="true" ma:displayName="Document Type" ma:format="Dropdown" ma:internalName="Document_x0020_Type">
      <xsd:simpleType>
        <xsd:restriction base="dms:Choice">
          <xsd:enumeration value="MS Word"/>
          <xsd:enumeration value="MS Excel"/>
          <xsd:enumeration value="MS PowerPoint"/>
          <xsd:enumeration value="MS Outlook"/>
          <xsd:enumeration value="PDF"/>
          <xsd:enumeration value="Image"/>
          <xsd:enumeration value="Other"/>
        </xsd:restriction>
      </xsd:simpleType>
    </xsd:element>
    <xsd:element name="Description1" ma:index="14" nillable="true" ma:displayName="Document Description" ma:description="Describe the document purpose or scope." ma:internalName="Description1">
      <xsd:simpleType>
        <xsd:restriction base="dms:Note">
          <xsd:maxLength value="255"/>
        </xsd:restriction>
      </xsd:simpleType>
    </xsd:element>
    <xsd:element name="Sensitivity" ma:index="15" nillable="true" ma:displayName="Privacy Classification" ma:default="Internal Use Only" ma:description="See here for guidance on how to determine privacy classification: http://newintranet/content/9795." ma:format="RadioButtons" ma:internalName="Sensitivity">
      <xsd:simpleType>
        <xsd:restriction base="dms:Choice">
          <xsd:enumeration value="Public"/>
          <xsd:enumeration value="Internal Use Only"/>
          <xsd:enumeration value="Confidential"/>
          <xsd:enumeration value="Restricted"/>
        </xsd:restriction>
      </xsd:simpleType>
    </xsd:element>
    <xsd:element name="pa1e2cbc04ca47e08abd8c9ba3e93ecc" ma:index="17" nillable="true" ma:taxonomy="true" ma:internalName="pa1e2cbc04ca47e08abd8c9ba3e93ecc" ma:taxonomyFieldName="Classification" ma:displayName="Subject Classification (formal)" ma:default="" ma:fieldId="{9a1e2cbc-04ca-47e0-8abd-8c9ba3e93ecc}" ma:sspId="9d54efc9-ddd0-46ce-8ac6-e4a1c98f1b3f" ma:termSetId="c836e179-886e-477e-bf68-81a22b00306c" ma:anchorId="00000000-0000-0000-0000-000000000000" ma:open="false" ma:isKeyword="false">
      <xsd:complexType>
        <xsd:sequence>
          <xsd:element ref="pc:Terms" minOccurs="0" maxOccurs="1"/>
        </xsd:sequence>
      </xsd:complexType>
    </xsd:element>
    <xsd:element name="TaxCatchAll" ma:index="18" nillable="true" ma:displayName="Taxonomy Catch All Column" ma:hidden="true" ma:list="{9899c1c3-ce50-4d15-b1ff-a64ea3409bae}" ma:internalName="TaxCatchAll" ma:showField="CatchAllData"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informal)" ma:fieldId="{23f27201-bee3-471e-b2e7-b64fd8b7ca38}" ma:taxonomyMulti="true" ma:sspId="0c7bf0ea-5560-4c45-86be-006367667450" ma:termSetId="00000000-0000-0000-0000-000000000000" ma:anchorId="00000000-0000-0000-0000-000000000000" ma:open="true" ma:isKeyword="true">
      <xsd:complexType>
        <xsd:sequence>
          <xsd:element ref="pc:Terms" minOccurs="0" maxOccurs="1"/>
        </xsd:sequence>
      </xsd:complexType>
    </xsd:element>
    <xsd:element name="Month" ma:index="21" nillable="true" ma:displayName="Month" ma:format="Dropdown" ma:internalName="Month">
      <xsd:simpleType>
        <xsd:restriction base="dms:Choice">
          <xsd:enumeration value="01 January"/>
          <xsd:enumeration value="02 February"/>
          <xsd:enumeration value="03 March"/>
          <xsd:enumeration value="04 April"/>
          <xsd:enumeration value="05 May"/>
          <xsd:enumeration value="06 June"/>
          <xsd:enumeration value="07 July"/>
          <xsd:enumeration value="08 August"/>
          <xsd:enumeration value="09 September"/>
          <xsd:enumeration value="10 October"/>
          <xsd:enumeration value="11 November"/>
          <xsd:enumeration value="12 December"/>
        </xsd:restriction>
      </xsd:simpleType>
    </xsd:element>
    <xsd:element name="Quarter" ma:index="22" nillable="true" ma:displayName="Quarter" ma:internalName="Quarter">
      <xsd:complexType>
        <xsd:complexContent>
          <xsd:extension base="dms:MultiChoice">
            <xsd:sequence>
              <xsd:element name="Value" maxOccurs="unbounded" minOccurs="0" nillable="true">
                <xsd:simpleType>
                  <xsd:restriction base="dms:Choice">
                    <xsd:enumeration value="Q1"/>
                    <xsd:enumeration value="Q2"/>
                    <xsd:enumeration value="Q3"/>
                    <xsd:enumeration value="Q4"/>
                  </xsd:restriction>
                </xsd:simpleType>
              </xsd:element>
            </xsd:sequence>
          </xsd:extension>
        </xsd:complexContent>
      </xsd:complexType>
    </xsd:element>
    <xsd:element name="Year" ma:index="23" nillable="true" ma:displayName="Year" ma:default="2015" ma:format="Dropdown" ma:internalName="Year">
      <xsd:simpleType>
        <xsd:restriction base="dms:Choice">
          <xsd:enumeration value="2010"/>
          <xsd:enumeration value="2011"/>
          <xsd:enumeration value="2012"/>
          <xsd:enumeration value="2013"/>
          <xsd:enumeration value="2014"/>
          <xsd:enumeration value="2015"/>
          <xsd:enumeration value="2016"/>
          <xsd:enumeration value="2017"/>
          <xsd:enumeration value="2018"/>
          <xsd:enumeration value="2019"/>
          <xsd:enumeration value="2020"/>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3" nillable="true" ma:displayName="Date Created" ma:default="[today]" ma:description="The date on which the document was created." ma:format="DateOnly" ma:internalName="_DCDateCrea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11db5ec-2528-47d2-8fbb-a2c02bc92eb2" elementFormDefault="qualified">
    <xsd:import namespace="http://schemas.microsoft.com/office/2006/documentManagement/types"/>
    <xsd:import namespace="http://schemas.microsoft.com/office/infopath/2007/PartnerControls"/>
    <xsd:element name="Regulatory_x0020_Owner" ma:index="24" nillable="true" ma:displayName="Regulatory Owner" ma:list="UserInfo" ma:SharePointGroup="0" ma:internalName="Regulatory_x0020_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2" ma:displayName="Document 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9d54efc9-ddd0-46ce-8ac6-e4a1c98f1b3f" ContentTypeId="0x0101"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_dlc_DocId xmlns="2b8bb3d4-4679-4201-bf4e-ecf5a190cbdc">HOLFIN-1194005432-738</_dlc_DocId>
    <_dlc_DocIdUrl xmlns="2b8bb3d4-4679-4201-bf4e-ecf5a190cbdc">
      <Url>http://spapp01/sites/FIN/REG/_layouts/DocIdRedir.aspx?ID=HOLFIN-1194005432-738</Url>
      <Description>HOLFIN-1194005432-738</Description>
    </_dlc_DocIdUrl>
    <pa1e2cbc04ca47e08abd8c9ba3e93ecc xmlns="2b8bb3d4-4679-4201-bf4e-ecf5a190cbdc">
      <Terms xmlns="http://schemas.microsoft.com/office/infopath/2007/PartnerControls"/>
    </pa1e2cbc04ca47e08abd8c9ba3e93ecc>
    <Document_x0020_Type xmlns="2b8bb3d4-4679-4201-bf4e-ecf5a190cbdc" xsi:nil="true"/>
    <Quarter xmlns="2b8bb3d4-4679-4201-bf4e-ecf5a190cbdc"/>
    <Regulatory_x0020_Owner xmlns="711db5ec-2528-47d2-8fbb-a2c02bc92eb2">
      <UserInfo>
        <DisplayName/>
        <AccountId xsi:nil="true"/>
        <AccountType/>
      </UserInfo>
    </Regulatory_x0020_Owner>
    <TaxCatchAll xmlns="2b8bb3d4-4679-4201-bf4e-ecf5a190cbdc"/>
    <Month xmlns="2b8bb3d4-4679-4201-bf4e-ecf5a190cbdc" xsi:nil="true"/>
    <Sensitivity xmlns="2b8bb3d4-4679-4201-bf4e-ecf5a190cbdc">Internal Use Only</Sensitivity>
    <Year xmlns="2b8bb3d4-4679-4201-bf4e-ecf5a190cbdc">2015</Year>
    <Description1 xmlns="2b8bb3d4-4679-4201-bf4e-ecf5a190cbdc" xsi:nil="true"/>
    <TaxKeywordTaxHTField xmlns="2b8bb3d4-4679-4201-bf4e-ecf5a190cbdc">
      <Terms xmlns="http://schemas.microsoft.com/office/infopath/2007/PartnerControls"/>
    </TaxKeywordTaxHTField>
    <_DCDateCreated xmlns="http://schemas.microsoft.com/sharepoint/v3/fields">2020-05-02T12:54:36+00:00</_DCDateCreated>
  </documentManagement>
</p:properties>
</file>

<file path=customXml/itemProps1.xml><?xml version="1.0" encoding="utf-8"?>
<ds:datastoreItem xmlns:ds="http://schemas.openxmlformats.org/officeDocument/2006/customXml" ds:itemID="{E40D33D6-C785-4D44-909A-7DE656CDB0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bb3d4-4679-4201-bf4e-ecf5a190cbdc"/>
    <ds:schemaRef ds:uri="http://schemas.microsoft.com/sharepoint/v3/fields"/>
    <ds:schemaRef ds:uri="711db5ec-2528-47d2-8fbb-a2c02bc92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56A196-E973-46E5-A817-DA0724F5FAED}">
  <ds:schemaRefs>
    <ds:schemaRef ds:uri="http://schemas.microsoft.com/sharepoint/v3/contenttype/forms"/>
  </ds:schemaRefs>
</ds:datastoreItem>
</file>

<file path=customXml/itemProps3.xml><?xml version="1.0" encoding="utf-8"?>
<ds:datastoreItem xmlns:ds="http://schemas.openxmlformats.org/officeDocument/2006/customXml" ds:itemID="{0EF20DB8-BE68-4CDE-B175-98501814D724}">
  <ds:schemaRefs>
    <ds:schemaRef ds:uri="Microsoft.SharePoint.Taxonomy.ContentTypeSync"/>
  </ds:schemaRefs>
</ds:datastoreItem>
</file>

<file path=customXml/itemProps4.xml><?xml version="1.0" encoding="utf-8"?>
<ds:datastoreItem xmlns:ds="http://schemas.openxmlformats.org/officeDocument/2006/customXml" ds:itemID="{DB294559-B954-4A87-B3D9-24756B42DDD1}">
  <ds:schemaRefs>
    <ds:schemaRef ds:uri="http://schemas.microsoft.com/sharepoint/events"/>
  </ds:schemaRefs>
</ds:datastoreItem>
</file>

<file path=customXml/itemProps5.xml><?xml version="1.0" encoding="utf-8"?>
<ds:datastoreItem xmlns:ds="http://schemas.openxmlformats.org/officeDocument/2006/customXml" ds:itemID="{8DCF1AD2-F061-42B6-B9C1-EB1A1C2E57A2}">
  <ds:schemaRefs>
    <ds:schemaRef ds:uri="711db5ec-2528-47d2-8fbb-a2c02bc92eb2"/>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sharepoint/v3/fields"/>
    <ds:schemaRef ds:uri="http://schemas.microsoft.com/office/2006/documentManagement/types"/>
    <ds:schemaRef ds:uri="2b8bb3d4-4679-4201-bf4e-ecf5a190cbd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KATHRYNW</cp:lastModifiedBy>
  <cp:lastPrinted>2017-05-24T00:43:43Z</cp:lastPrinted>
  <dcterms:created xsi:type="dcterms:W3CDTF">2012-03-05T18:56:04Z</dcterms:created>
  <dcterms:modified xsi:type="dcterms:W3CDTF">2020-05-06T00:57:21Z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e669c60a-f202-4c1e-9e19-f2899ebcece3</vt:lpwstr>
  </property>
  <property fmtid="{D5CDD505-2E9C-101B-9397-08002B2CF9AE}" pid="3" name="ContentTypeId">
    <vt:lpwstr>0x01010013A6E59C6608B0478A0D0865F4DB4169</vt:lpwstr>
  </property>
  <property fmtid="{D5CDD505-2E9C-101B-9397-08002B2CF9AE}" pid="4" name="TaxKeyword">
    <vt:lpwstr/>
  </property>
  <property fmtid="{D5CDD505-2E9C-101B-9397-08002B2CF9AE}" pid="5" name="Classification">
    <vt:lpwstr/>
  </property>
</Properties>
</file>