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980" windowHeight="9555"/>
  </bookViews>
  <sheets>
    <sheet name="OEB-178" sheetId="1" r:id="rId1"/>
  </sheets>
  <calcPr calcId="145621"/>
</workbook>
</file>

<file path=xl/calcChain.xml><?xml version="1.0" encoding="utf-8"?>
<calcChain xmlns="http://schemas.openxmlformats.org/spreadsheetml/2006/main">
  <c r="F16" i="1" l="1"/>
  <c r="D12" i="1" l="1"/>
  <c r="G12" i="1" s="1"/>
  <c r="E13" i="1" l="1"/>
  <c r="C16" i="1" l="1"/>
  <c r="B16" i="1"/>
  <c r="D16" i="1" s="1"/>
  <c r="G16" i="1" s="1"/>
  <c r="C15" i="1"/>
  <c r="B15" i="1"/>
  <c r="C14" i="1"/>
  <c r="B14" i="1"/>
  <c r="D14" i="1" s="1"/>
  <c r="G14" i="1" s="1"/>
  <c r="C13" i="1"/>
  <c r="C11" i="1"/>
  <c r="C10" i="1"/>
  <c r="C9" i="1"/>
  <c r="C8" i="1"/>
  <c r="C7" i="1"/>
  <c r="B13" i="1"/>
  <c r="B11" i="1"/>
  <c r="B10" i="1"/>
  <c r="B9" i="1"/>
  <c r="B8" i="1"/>
  <c r="B7" i="1"/>
  <c r="D11" i="1" l="1"/>
  <c r="G11" i="1" s="1"/>
  <c r="D13" i="1"/>
  <c r="G13" i="1" s="1"/>
  <c r="D15" i="1"/>
  <c r="G15" i="1" s="1"/>
  <c r="D9" i="1"/>
  <c r="G9" i="1" s="1"/>
  <c r="D7" i="1"/>
  <c r="G7" i="1" s="1"/>
  <c r="H7" i="1" s="1"/>
  <c r="D8" i="1"/>
  <c r="G8" i="1" s="1"/>
  <c r="D10" i="1"/>
  <c r="G10" i="1" s="1"/>
  <c r="H8" i="1" l="1"/>
  <c r="H9" i="1" s="1"/>
  <c r="H10" i="1" s="1"/>
  <c r="H11" i="1" s="1"/>
  <c r="H12" i="1" s="1"/>
  <c r="H13" i="1" s="1"/>
  <c r="H14" i="1" s="1"/>
  <c r="H15" i="1" s="1"/>
  <c r="H16" i="1" s="1"/>
</calcChain>
</file>

<file path=xl/sharedStrings.xml><?xml version="1.0" encoding="utf-8"?>
<sst xmlns="http://schemas.openxmlformats.org/spreadsheetml/2006/main" count="17" uniqueCount="17">
  <si>
    <t>Year</t>
  </si>
  <si>
    <t>OEB Approved Disposition</t>
  </si>
  <si>
    <t>Actuarial (gains) losses   Retirement Grant</t>
  </si>
  <si>
    <t>Actuarial (gains) losses                  Life  Insurance</t>
  </si>
  <si>
    <t>Balance Dec 31 Dr(Cr)</t>
  </si>
  <si>
    <t>Annual increase (decrease)</t>
  </si>
  <si>
    <t>Other Regulatory Assets - Sub-Account - P &amp; OPEB  Acct.# 1508</t>
  </si>
  <si>
    <t>Total actuarial (gains) losses</t>
  </si>
  <si>
    <t>(a)</t>
  </si>
  <si>
    <t>(b)</t>
  </si>
  <si>
    <t>(a+b)</t>
  </si>
  <si>
    <t>(c)</t>
  </si>
  <si>
    <t>Adjustment</t>
  </si>
  <si>
    <t>(d)</t>
  </si>
  <si>
    <t>(a+b+c+d)</t>
  </si>
  <si>
    <t>Hydro Ottawa Limited
EB-2019-0261
Interrogatory Response
IRR OEB-178
Attachment A
ORIGINAL</t>
  </si>
  <si>
    <t>Summary of Sub-Account 1508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</si>
</sst>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2" fillId="2" borderId="3" xfId="1" applyNumberFormat="1" applyFont="1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wrapText="1"/>
    </xf>
    <xf numFmtId="0" fontId="0" fillId="3" borderId="7" xfId="0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/>
    <xf numFmtId="164" fontId="2" fillId="3" borderId="8" xfId="1" applyNumberFormat="1" applyFont="1" applyFill="1" applyBorder="1" applyAlignment="1">
      <alignment wrapText="1"/>
    </xf>
    <xf numFmtId="0" fontId="2" fillId="3" borderId="7" xfId="0" applyFont="1" applyFill="1" applyBorder="1" applyAlignment="1">
      <alignment horizontal="center"/>
    </xf>
    <xf numFmtId="164" fontId="0" fillId="3" borderId="0" xfId="1" applyNumberFormat="1" applyFont="1" applyFill="1" applyBorder="1"/>
    <xf numFmtId="164" fontId="2" fillId="3" borderId="0" xfId="1" applyNumberFormat="1" applyFont="1" applyFill="1" applyBorder="1"/>
    <xf numFmtId="164" fontId="2" fillId="3" borderId="8" xfId="1" applyNumberFormat="1" applyFont="1" applyFill="1" applyBorder="1"/>
    <xf numFmtId="0" fontId="0" fillId="3" borderId="0" xfId="0" applyFill="1"/>
    <xf numFmtId="0" fontId="2" fillId="3" borderId="9" xfId="0" applyFont="1" applyFill="1" applyBorder="1" applyAlignment="1">
      <alignment horizontal="center"/>
    </xf>
    <xf numFmtId="164" fontId="0" fillId="3" borderId="10" xfId="1" applyNumberFormat="1" applyFont="1" applyFill="1" applyBorder="1"/>
    <xf numFmtId="164" fontId="2" fillId="3" borderId="10" xfId="1" applyNumberFormat="1" applyFont="1" applyFill="1" applyBorder="1"/>
    <xf numFmtId="164" fontId="2" fillId="3" borderId="11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22" sqref="C22"/>
    </sheetView>
  </sheetViews>
  <sheetFormatPr defaultRowHeight="15" x14ac:dyDescent="0.25"/>
  <cols>
    <col min="1" max="1" width="11.42578125" style="2" customWidth="1"/>
    <col min="2" max="2" width="11.7109375" customWidth="1"/>
    <col min="3" max="6" width="11.140625" customWidth="1"/>
    <col min="7" max="7" width="11.28515625" customWidth="1"/>
    <col min="8" max="8" width="10.7109375" style="1" customWidth="1"/>
  </cols>
  <sheetData>
    <row r="1" spans="1:8" ht="114.75" customHeight="1" x14ac:dyDescent="0.25">
      <c r="A1" s="28" t="s">
        <v>15</v>
      </c>
      <c r="B1" s="29"/>
      <c r="C1" s="29"/>
      <c r="D1" s="29"/>
      <c r="E1" s="29"/>
      <c r="F1" s="29"/>
      <c r="G1" s="29"/>
      <c r="H1" s="29"/>
    </row>
    <row r="2" spans="1:8" ht="21.75" customHeight="1" x14ac:dyDescent="0.25">
      <c r="A2" s="27" t="s">
        <v>16</v>
      </c>
      <c r="B2" s="27"/>
      <c r="C2" s="27"/>
      <c r="D2" s="27"/>
      <c r="E2" s="27"/>
      <c r="F2" s="27"/>
      <c r="G2" s="27"/>
      <c r="H2" s="27"/>
    </row>
    <row r="3" spans="1:8" x14ac:dyDescent="0.25">
      <c r="A3" s="24" t="s">
        <v>6</v>
      </c>
      <c r="B3" s="25"/>
      <c r="C3" s="25"/>
      <c r="D3" s="25"/>
      <c r="E3" s="25"/>
      <c r="F3" s="25"/>
      <c r="G3" s="25"/>
      <c r="H3" s="26"/>
    </row>
    <row r="4" spans="1:8" ht="75" x14ac:dyDescent="0.25">
      <c r="A4" s="3" t="s">
        <v>0</v>
      </c>
      <c r="B4" s="4" t="s">
        <v>3</v>
      </c>
      <c r="C4" s="4" t="s">
        <v>2</v>
      </c>
      <c r="D4" s="4" t="s">
        <v>7</v>
      </c>
      <c r="E4" s="4" t="s">
        <v>1</v>
      </c>
      <c r="F4" s="4" t="s">
        <v>12</v>
      </c>
      <c r="G4" s="4" t="s">
        <v>5</v>
      </c>
      <c r="H4" s="5" t="s">
        <v>4</v>
      </c>
    </row>
    <row r="5" spans="1:8" x14ac:dyDescent="0.25">
      <c r="A5" s="6"/>
      <c r="B5" s="7" t="s">
        <v>8</v>
      </c>
      <c r="C5" s="7" t="s">
        <v>9</v>
      </c>
      <c r="D5" s="8" t="s">
        <v>10</v>
      </c>
      <c r="E5" s="7" t="s">
        <v>11</v>
      </c>
      <c r="F5" s="7" t="s">
        <v>13</v>
      </c>
      <c r="G5" s="7" t="s">
        <v>14</v>
      </c>
      <c r="H5" s="9"/>
    </row>
    <row r="6" spans="1:8" x14ac:dyDescent="0.25">
      <c r="A6" s="10"/>
      <c r="B6" s="11"/>
      <c r="C6" s="11"/>
      <c r="D6" s="12"/>
      <c r="E6" s="13"/>
      <c r="F6" s="13"/>
      <c r="G6" s="13"/>
      <c r="H6" s="14"/>
    </row>
    <row r="7" spans="1:8" x14ac:dyDescent="0.25">
      <c r="A7" s="15">
        <v>2010</v>
      </c>
      <c r="B7" s="16">
        <f>2830600</f>
        <v>2830600</v>
      </c>
      <c r="C7" s="16">
        <f>-16800</f>
        <v>-16800</v>
      </c>
      <c r="D7" s="17">
        <f>SUM(B7:C7)</f>
        <v>2813800</v>
      </c>
      <c r="E7" s="16"/>
      <c r="F7" s="16"/>
      <c r="G7" s="16">
        <f>SUM(D7:F7)</f>
        <v>2813800</v>
      </c>
      <c r="H7" s="18">
        <f>G7</f>
        <v>2813800</v>
      </c>
    </row>
    <row r="8" spans="1:8" x14ac:dyDescent="0.25">
      <c r="A8" s="15">
        <v>2011</v>
      </c>
      <c r="B8" s="16">
        <f>1051700</f>
        <v>1051700</v>
      </c>
      <c r="C8" s="16">
        <f>51200</f>
        <v>51200</v>
      </c>
      <c r="D8" s="17">
        <f t="shared" ref="D8:D16" si="0">SUM(B8:C8)</f>
        <v>1102900</v>
      </c>
      <c r="E8" s="16"/>
      <c r="F8" s="16"/>
      <c r="G8" s="16">
        <f t="shared" ref="G8:G16" si="1">SUM(D8:F8)</f>
        <v>1102900</v>
      </c>
      <c r="H8" s="18">
        <f>H7+G8</f>
        <v>3916700</v>
      </c>
    </row>
    <row r="9" spans="1:8" x14ac:dyDescent="0.25">
      <c r="A9" s="15">
        <v>2012</v>
      </c>
      <c r="B9" s="16">
        <f>1028600</f>
        <v>1028600</v>
      </c>
      <c r="C9" s="16">
        <f>31600</f>
        <v>31600</v>
      </c>
      <c r="D9" s="17">
        <f t="shared" si="0"/>
        <v>1060200</v>
      </c>
      <c r="E9" s="16"/>
      <c r="F9" s="16"/>
      <c r="G9" s="16">
        <f t="shared" si="1"/>
        <v>1060200</v>
      </c>
      <c r="H9" s="18">
        <f t="shared" ref="H9:H16" si="2">H8+G9</f>
        <v>4976900</v>
      </c>
    </row>
    <row r="10" spans="1:8" x14ac:dyDescent="0.25">
      <c r="A10" s="15">
        <v>2013</v>
      </c>
      <c r="B10" s="16">
        <f>-1807400</f>
        <v>-1807400</v>
      </c>
      <c r="C10" s="16">
        <f>-59700</f>
        <v>-59700</v>
      </c>
      <c r="D10" s="17">
        <f t="shared" si="0"/>
        <v>-1867100</v>
      </c>
      <c r="E10" s="16"/>
      <c r="F10" s="16"/>
      <c r="G10" s="16">
        <f t="shared" si="1"/>
        <v>-1867100</v>
      </c>
      <c r="H10" s="18">
        <f t="shared" si="2"/>
        <v>3109800</v>
      </c>
    </row>
    <row r="11" spans="1:8" x14ac:dyDescent="0.25">
      <c r="A11" s="15">
        <v>2014</v>
      </c>
      <c r="B11" s="16">
        <f>1389400</f>
        <v>1389400</v>
      </c>
      <c r="C11" s="16">
        <f>-67600</f>
        <v>-67600</v>
      </c>
      <c r="D11" s="17">
        <f t="shared" si="0"/>
        <v>1321800</v>
      </c>
      <c r="E11" s="16"/>
      <c r="F11" s="16"/>
      <c r="G11" s="16">
        <f t="shared" si="1"/>
        <v>1321800</v>
      </c>
      <c r="H11" s="18">
        <f t="shared" si="2"/>
        <v>4431600</v>
      </c>
    </row>
    <row r="12" spans="1:8" x14ac:dyDescent="0.25">
      <c r="A12" s="15">
        <v>2015</v>
      </c>
      <c r="B12" s="16">
        <v>0</v>
      </c>
      <c r="C12" s="16">
        <v>0</v>
      </c>
      <c r="D12" s="17">
        <f t="shared" si="0"/>
        <v>0</v>
      </c>
      <c r="E12" s="16"/>
      <c r="F12" s="16"/>
      <c r="G12" s="16">
        <f t="shared" si="1"/>
        <v>0</v>
      </c>
      <c r="H12" s="18">
        <f t="shared" si="2"/>
        <v>4431600</v>
      </c>
    </row>
    <row r="13" spans="1:8" x14ac:dyDescent="0.25">
      <c r="A13" s="15">
        <v>2016</v>
      </c>
      <c r="B13" s="16">
        <f>213400-30200</f>
        <v>183200</v>
      </c>
      <c r="C13" s="16">
        <f>21700-57900</f>
        <v>-36200</v>
      </c>
      <c r="D13" s="17">
        <f t="shared" si="0"/>
        <v>147000</v>
      </c>
      <c r="E13" s="16">
        <f>-4431600</f>
        <v>-4431600</v>
      </c>
      <c r="F13" s="16"/>
      <c r="G13" s="16">
        <f t="shared" si="1"/>
        <v>-4284600</v>
      </c>
      <c r="H13" s="18">
        <f t="shared" si="2"/>
        <v>147000</v>
      </c>
    </row>
    <row r="14" spans="1:8" x14ac:dyDescent="0.25">
      <c r="A14" s="15">
        <v>2017</v>
      </c>
      <c r="B14" s="16">
        <f>848600-202000</f>
        <v>646600</v>
      </c>
      <c r="C14" s="16">
        <f>26600-38100</f>
        <v>-11500</v>
      </c>
      <c r="D14" s="17">
        <f t="shared" si="0"/>
        <v>635100</v>
      </c>
      <c r="E14" s="16"/>
      <c r="F14" s="16"/>
      <c r="G14" s="16">
        <f t="shared" si="1"/>
        <v>635100</v>
      </c>
      <c r="H14" s="18">
        <f t="shared" si="2"/>
        <v>782100</v>
      </c>
    </row>
    <row r="15" spans="1:8" x14ac:dyDescent="0.25">
      <c r="A15" s="15">
        <v>2018</v>
      </c>
      <c r="B15" s="16">
        <f>-130000-856300</f>
        <v>-986300</v>
      </c>
      <c r="C15" s="16">
        <f>-43300-24500</f>
        <v>-67800</v>
      </c>
      <c r="D15" s="17">
        <f t="shared" si="0"/>
        <v>-1054100</v>
      </c>
      <c r="E15" s="16"/>
      <c r="F15" s="16"/>
      <c r="G15" s="16">
        <f t="shared" si="1"/>
        <v>-1054100</v>
      </c>
      <c r="H15" s="18">
        <f t="shared" si="2"/>
        <v>-272000</v>
      </c>
    </row>
    <row r="16" spans="1:8" x14ac:dyDescent="0.25">
      <c r="A16" s="15">
        <v>2019</v>
      </c>
      <c r="B16" s="16">
        <f>1375400+10500</f>
        <v>1385900</v>
      </c>
      <c r="C16" s="16">
        <f>88900+47200</f>
        <v>136100</v>
      </c>
      <c r="D16" s="17">
        <f t="shared" si="0"/>
        <v>1522000</v>
      </c>
      <c r="E16" s="19"/>
      <c r="F16" s="16">
        <f>4431600</f>
        <v>4431600</v>
      </c>
      <c r="G16" s="16">
        <f t="shared" si="1"/>
        <v>5953600</v>
      </c>
      <c r="H16" s="18">
        <f t="shared" si="2"/>
        <v>5681600</v>
      </c>
    </row>
    <row r="17" spans="1:8" x14ac:dyDescent="0.25">
      <c r="A17" s="20"/>
      <c r="B17" s="21"/>
      <c r="C17" s="21"/>
      <c r="D17" s="22"/>
      <c r="E17" s="21"/>
      <c r="F17" s="21"/>
      <c r="G17" s="21"/>
      <c r="H17" s="23"/>
    </row>
  </sheetData>
  <mergeCells count="3">
    <mergeCell ref="A3:H3"/>
    <mergeCell ref="A1:H1"/>
    <mergeCell ref="A2:H2"/>
  </mergeCells>
  <pageMargins left="0.7" right="0.7" top="0.75" bottom="0.75" header="0.3" footer="0.3"/>
  <pageSetup orientation="portrait" r:id="rId1"/>
  <ignoredErrors>
    <ignoredError sqref="D12" formulaRange="1"/>
    <ignoredError sqref="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OEB-178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waynee</dc:creator>
  <cp:lastModifiedBy>Aprild</cp:lastModifiedBy>
  <cp:lastPrinted>2020-05-25T14:54:31Z</cp:lastPrinted>
  <dcterms:created xsi:type="dcterms:W3CDTF">2020-05-09T22:02:23Z</dcterms:created>
  <dcterms:modified xsi:type="dcterms:W3CDTF">2020-06-05T13:35:56Z</dcterms:modified>
</cp:coreProperties>
</file>