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030"/>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'2021'!$A$1:$D$422</definedName>
    <definedName name="_xlnm.Print_Area" localSheetId="2">'2022'!$A$1:$D$414</definedName>
    <definedName name="_xlnm.Print_Area" localSheetId="3">'2023'!$A$1:$D$391</definedName>
    <definedName name="_xlnm.Print_Area" localSheetId="4">'2024'!$A$1:$D$391</definedName>
    <definedName name="_xlnm.Print_Area" localSheetId="5">'2025'!$A$1:$D$391</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%'!$A$1:$J$49</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45621"/>
</workbook>
</file>

<file path=xl/calcChain.xml><?xml version="1.0" encoding="utf-8"?>
<calcChain xmlns="http://schemas.openxmlformats.org/spreadsheetml/2006/main">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3" i="41" l="1"/>
  <c r="D92" i="41"/>
  <c r="D91" i="41"/>
  <c r="D60" i="41"/>
  <c r="D59" i="41"/>
  <c r="D58" i="41"/>
  <c r="D57" i="41"/>
  <c r="D28" i="41"/>
  <c r="D27" i="41"/>
  <c r="D24" i="41"/>
  <c r="D23" i="41"/>
  <c r="D419" i="41" l="1"/>
  <c r="D420" i="41"/>
  <c r="D421" i="41"/>
  <c r="D422" i="41"/>
  <c r="R31" i="16" l="1"/>
  <c r="R31" i="15"/>
  <c r="R31" i="14"/>
  <c r="R31" i="13"/>
  <c r="R31" i="12"/>
  <c r="R31" i="30"/>
  <c r="R31" i="11"/>
  <c r="Q31" i="10" l="1"/>
  <c r="J31" i="10"/>
  <c r="Q31" i="9"/>
  <c r="J31" i="9"/>
  <c r="Q31" i="8"/>
  <c r="J31" i="8"/>
  <c r="Q31" i="7"/>
  <c r="J31" i="7"/>
  <c r="Q31" i="6"/>
  <c r="J31" i="6"/>
  <c r="Q31" i="3"/>
  <c r="J31" i="3"/>
  <c r="Q31" i="2"/>
  <c r="J31" i="2"/>
  <c r="Q31" i="11"/>
  <c r="J31" i="11"/>
  <c r="AM36" i="12"/>
  <c r="AN36" i="12" s="1"/>
  <c r="AL36" i="12"/>
  <c r="AF36" i="12"/>
  <c r="AE36" i="12"/>
  <c r="Y36" i="12"/>
  <c r="X36" i="12"/>
  <c r="S36" i="12"/>
  <c r="R36" i="12"/>
  <c r="Q36" i="12"/>
  <c r="J36" i="12"/>
  <c r="L36" i="12" s="1"/>
  <c r="F36" i="12"/>
  <c r="H36" i="12" s="1"/>
  <c r="AM36" i="30"/>
  <c r="AN36" i="30" s="1"/>
  <c r="AL36" i="30"/>
  <c r="AF36" i="30"/>
  <c r="AE36" i="30"/>
  <c r="Y36" i="30"/>
  <c r="X36" i="30"/>
  <c r="R36" i="30"/>
  <c r="Q36" i="30"/>
  <c r="S36" i="30" s="1"/>
  <c r="J36" i="30"/>
  <c r="L36" i="30" s="1"/>
  <c r="F36" i="30"/>
  <c r="H36" i="30" s="1"/>
  <c r="Z36" i="12" l="1"/>
  <c r="AG36" i="12"/>
  <c r="Z36" i="30"/>
  <c r="AB36" i="30" s="1"/>
  <c r="AC36" i="30" s="1"/>
  <c r="AG36" i="30"/>
  <c r="AB36" i="12"/>
  <c r="AC36" i="12"/>
  <c r="N36" i="12"/>
  <c r="O36" i="12" s="1"/>
  <c r="V36" i="12"/>
  <c r="U36" i="12"/>
  <c r="N36" i="30"/>
  <c r="O36" i="30" s="1"/>
  <c r="U36" i="30"/>
  <c r="V36" i="30" s="1"/>
  <c r="AI36" i="30" l="1"/>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2" i="37"/>
  <c r="D413" i="37"/>
  <c r="D414" i="37"/>
  <c r="D411" i="37"/>
  <c r="D389" i="38"/>
  <c r="D390" i="38"/>
  <c r="D391" i="38"/>
  <c r="D388" i="38"/>
  <c r="D389" i="39"/>
  <c r="D390" i="39"/>
  <c r="D391" i="39"/>
  <c r="D388" i="39"/>
  <c r="D391" i="40"/>
  <c r="D390" i="40"/>
  <c r="D389" i="40"/>
  <c r="D388" i="40"/>
  <c r="D370" i="40"/>
  <c r="D371" i="40"/>
  <c r="D372" i="40"/>
  <c r="D373" i="40"/>
  <c r="D375" i="40"/>
  <c r="D376" i="40"/>
  <c r="D380" i="40"/>
  <c r="D381" i="40"/>
  <c r="D383" i="40"/>
  <c r="D369" i="40"/>
  <c r="D370" i="39"/>
  <c r="D371" i="39"/>
  <c r="D372" i="39"/>
  <c r="D373" i="39"/>
  <c r="D375" i="39"/>
  <c r="D376" i="39"/>
  <c r="D380" i="39"/>
  <c r="D381" i="39"/>
  <c r="D383" i="39"/>
  <c r="D369" i="39"/>
  <c r="D376" i="38"/>
  <c r="D370" i="38"/>
  <c r="D371" i="38"/>
  <c r="D372" i="38"/>
  <c r="D373" i="38"/>
  <c r="D375" i="38"/>
  <c r="D380" i="38"/>
  <c r="D381" i="38"/>
  <c r="D383" i="38"/>
  <c r="D369" i="38"/>
  <c r="D393" i="37"/>
  <c r="D394" i="37"/>
  <c r="D395" i="37"/>
  <c r="D396" i="37"/>
  <c r="D398" i="37"/>
  <c r="D399" i="37"/>
  <c r="D403" i="37"/>
  <c r="D404" i="37"/>
  <c r="D406" i="37"/>
  <c r="D392" i="37"/>
  <c r="D401" i="41"/>
  <c r="D402" i="41"/>
  <c r="D403" i="41"/>
  <c r="D404" i="41"/>
  <c r="D406" i="41"/>
  <c r="D407" i="41"/>
  <c r="D411" i="41"/>
  <c r="D412" i="41"/>
  <c r="D414" i="41"/>
  <c r="D400" i="41"/>
  <c r="D345" i="40"/>
  <c r="D346" i="40"/>
  <c r="D347" i="40"/>
  <c r="D348" i="40"/>
  <c r="D349" i="40"/>
  <c r="D350" i="40"/>
  <c r="D351" i="40"/>
  <c r="D352" i="40"/>
  <c r="D353" i="40"/>
  <c r="D354" i="40"/>
  <c r="D355" i="40"/>
  <c r="D356" i="40"/>
  <c r="D344" i="40"/>
  <c r="D345" i="39"/>
  <c r="D346" i="39"/>
  <c r="D347" i="39"/>
  <c r="D348" i="39"/>
  <c r="D349" i="39"/>
  <c r="D350" i="39"/>
  <c r="D351" i="39"/>
  <c r="D352" i="39"/>
  <c r="D353" i="39"/>
  <c r="D354" i="39"/>
  <c r="D355" i="39"/>
  <c r="D356" i="39"/>
  <c r="D344" i="39"/>
  <c r="D345" i="38"/>
  <c r="D346" i="38"/>
  <c r="D347" i="38"/>
  <c r="D348" i="38"/>
  <c r="D349" i="38"/>
  <c r="D350" i="38"/>
  <c r="D351" i="38"/>
  <c r="D352" i="38"/>
  <c r="D353" i="38"/>
  <c r="D354" i="38"/>
  <c r="D355" i="38"/>
  <c r="D356" i="38"/>
  <c r="D344" i="38"/>
  <c r="D368" i="37"/>
  <c r="D369" i="37"/>
  <c r="D370" i="37"/>
  <c r="D371" i="37"/>
  <c r="D372" i="37"/>
  <c r="D373" i="37"/>
  <c r="D374" i="37"/>
  <c r="D375" i="37"/>
  <c r="D376" i="37"/>
  <c r="D377" i="37"/>
  <c r="D378" i="37"/>
  <c r="D379" i="37"/>
  <c r="D367" i="37"/>
  <c r="D376" i="41"/>
  <c r="D377" i="41"/>
  <c r="D378" i="41"/>
  <c r="D379" i="41"/>
  <c r="D380" i="41"/>
  <c r="D381" i="41"/>
  <c r="D382" i="41"/>
  <c r="D383" i="41"/>
  <c r="D384" i="41"/>
  <c r="D385" i="41"/>
  <c r="D386" i="41"/>
  <c r="D387" i="41"/>
  <c r="D375" i="41"/>
  <c r="D332" i="40"/>
  <c r="D333" i="40"/>
  <c r="D334" i="40"/>
  <c r="D335" i="40"/>
  <c r="D336" i="40"/>
  <c r="D337" i="40"/>
  <c r="D338" i="40"/>
  <c r="D339" i="40"/>
  <c r="D340" i="40"/>
  <c r="D341" i="40"/>
  <c r="D331" i="40"/>
  <c r="D332" i="39"/>
  <c r="D333" i="39"/>
  <c r="D334" i="39"/>
  <c r="D335" i="39"/>
  <c r="D336" i="39"/>
  <c r="D337" i="39"/>
  <c r="D338" i="39"/>
  <c r="D339" i="39"/>
  <c r="D340" i="39"/>
  <c r="D341" i="39"/>
  <c r="D331" i="39"/>
  <c r="D332" i="38"/>
  <c r="D333" i="38"/>
  <c r="D334" i="38"/>
  <c r="D335" i="38"/>
  <c r="D336" i="38"/>
  <c r="D337" i="38"/>
  <c r="D338" i="38"/>
  <c r="D339" i="38"/>
  <c r="D340" i="38"/>
  <c r="D341" i="38"/>
  <c r="D331" i="38"/>
  <c r="D355" i="37"/>
  <c r="D356" i="37"/>
  <c r="D357" i="37"/>
  <c r="D358" i="37"/>
  <c r="D359" i="37"/>
  <c r="D360" i="37"/>
  <c r="D361" i="37"/>
  <c r="D362" i="37"/>
  <c r="D363" i="37"/>
  <c r="D364" i="37"/>
  <c r="D354" i="37"/>
  <c r="D363" i="41"/>
  <c r="D364" i="41"/>
  <c r="D365" i="41"/>
  <c r="D366" i="41"/>
  <c r="D367" i="41"/>
  <c r="D368" i="41"/>
  <c r="D369" i="41"/>
  <c r="D370" i="41"/>
  <c r="D371" i="41"/>
  <c r="D372" i="41"/>
  <c r="D362"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43"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52" i="39"/>
  <c r="D24"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8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9" i="37"/>
  <c r="D28" i="37"/>
  <c r="D27" i="37"/>
  <c r="D25" i="37"/>
  <c r="D22" i="37"/>
  <c r="D275" i="41"/>
  <c r="D274" i="41"/>
  <c r="D269" i="41"/>
  <c r="D268" i="41"/>
  <c r="D244" i="41"/>
  <c r="D243"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123" i="41"/>
  <c r="D88" i="41"/>
  <c r="D53" i="41"/>
  <c r="D282" i="41"/>
  <c r="D251" i="41"/>
  <c r="D203" i="41"/>
  <c r="D173" i="41"/>
  <c r="D139" i="41"/>
  <c r="D104" i="41"/>
  <c r="D69" i="41"/>
  <c r="D37" i="41"/>
  <c r="D30" i="41"/>
  <c r="D29" i="41"/>
  <c r="D26" i="41"/>
  <c r="D54" i="41"/>
  <c r="D25"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G26" i="8" s="1"/>
  <c r="AE25" i="8"/>
  <c r="X27" i="8"/>
  <c r="X26" i="8"/>
  <c r="X25" i="8"/>
  <c r="Q27" i="8"/>
  <c r="Q26" i="8"/>
  <c r="S26" i="8" s="1"/>
  <c r="Q25" i="8"/>
  <c r="S25" i="8" s="1"/>
  <c r="J27" i="8"/>
  <c r="L27" i="8" s="1"/>
  <c r="J26" i="8"/>
  <c r="J25" i="8"/>
  <c r="F27" i="8"/>
  <c r="F26" i="8"/>
  <c r="F25" i="8"/>
  <c r="H25" i="8" s="1"/>
  <c r="O25" i="8" s="1"/>
  <c r="Z27" i="8"/>
  <c r="H27" i="8"/>
  <c r="O27" i="8" s="1"/>
  <c r="B27" i="8"/>
  <c r="B26" i="8"/>
  <c r="L25" i="8"/>
  <c r="B25" i="8"/>
  <c r="AL27" i="9"/>
  <c r="AL26" i="9"/>
  <c r="AL25" i="9"/>
  <c r="AE27" i="9"/>
  <c r="AE26" i="9"/>
  <c r="AE25" i="9"/>
  <c r="X27" i="9"/>
  <c r="X26" i="9"/>
  <c r="Z26" i="9" s="1"/>
  <c r="X25" i="9"/>
  <c r="Q27" i="9"/>
  <c r="Q26" i="9"/>
  <c r="S26" i="9" s="1"/>
  <c r="Q25" i="9"/>
  <c r="J27" i="9"/>
  <c r="L27" i="9" s="1"/>
  <c r="J26" i="9"/>
  <c r="J25" i="9"/>
  <c r="F27" i="9"/>
  <c r="H27" i="9" s="1"/>
  <c r="O27" i="9" s="1"/>
  <c r="F26" i="9"/>
  <c r="H26" i="9" s="1"/>
  <c r="O26" i="9" s="1"/>
  <c r="F25" i="9"/>
  <c r="AM27" i="9"/>
  <c r="AF27" i="9"/>
  <c r="AG27" i="9" s="1"/>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Z27" i="10" s="1"/>
  <c r="AJ27" i="10" s="1"/>
  <c r="X26" i="10"/>
  <c r="X25" i="10"/>
  <c r="Q27" i="10"/>
  <c r="Q26" i="10"/>
  <c r="Q25" i="10"/>
  <c r="J27" i="10"/>
  <c r="L27" i="10" s="1"/>
  <c r="J26" i="10"/>
  <c r="L26" i="10" s="1"/>
  <c r="J25" i="10"/>
  <c r="F27" i="10"/>
  <c r="F26" i="10"/>
  <c r="F25" i="10"/>
  <c r="H25" i="10" s="1"/>
  <c r="O25" i="10" s="1"/>
  <c r="AM27" i="10"/>
  <c r="AF27" i="10"/>
  <c r="AG27" i="10" s="1"/>
  <c r="Y27" i="10"/>
  <c r="R27" i="10"/>
  <c r="K27" i="10"/>
  <c r="G27" i="10"/>
  <c r="H27" i="10" s="1"/>
  <c r="O27" i="10" s="1"/>
  <c r="B27" i="10"/>
  <c r="AM26" i="10"/>
  <c r="AF26" i="10"/>
  <c r="Y26" i="10"/>
  <c r="R26" i="10"/>
  <c r="K26" i="10"/>
  <c r="G26" i="10"/>
  <c r="H26" i="10"/>
  <c r="O26" i="10" s="1"/>
  <c r="B26" i="10"/>
  <c r="AM25" i="10"/>
  <c r="AN25" i="10" s="1"/>
  <c r="AF25" i="10"/>
  <c r="Y25" i="10"/>
  <c r="R25" i="10"/>
  <c r="K25" i="10"/>
  <c r="G25" i="10"/>
  <c r="B25" i="10"/>
  <c r="AM27" i="26"/>
  <c r="AL27" i="26"/>
  <c r="AF27" i="26"/>
  <c r="AE27" i="26"/>
  <c r="Y27" i="26"/>
  <c r="X27" i="26"/>
  <c r="Z27" i="26" s="1"/>
  <c r="AJ27" i="26" s="1"/>
  <c r="R27" i="26"/>
  <c r="Q27" i="26"/>
  <c r="K27" i="26"/>
  <c r="J27" i="26"/>
  <c r="L27" i="26" s="1"/>
  <c r="G27" i="26"/>
  <c r="F27" i="26"/>
  <c r="B27" i="26"/>
  <c r="AM26" i="26"/>
  <c r="AL26" i="26"/>
  <c r="AF26" i="26"/>
  <c r="AE26" i="26"/>
  <c r="AG26" i="26" s="1"/>
  <c r="AQ26" i="26" s="1"/>
  <c r="Y26" i="26"/>
  <c r="X26" i="26"/>
  <c r="R26" i="26"/>
  <c r="Q26" i="26"/>
  <c r="S26" i="26" s="1"/>
  <c r="K26" i="26"/>
  <c r="J26" i="26"/>
  <c r="L26" i="26" s="1"/>
  <c r="G26" i="26"/>
  <c r="F26" i="26"/>
  <c r="H26" i="26" s="1"/>
  <c r="O26" i="26" s="1"/>
  <c r="B26" i="26"/>
  <c r="AM25" i="26"/>
  <c r="AL25" i="26"/>
  <c r="AN25" i="26" s="1"/>
  <c r="AF25" i="26"/>
  <c r="AE25" i="26"/>
  <c r="Y25" i="26"/>
  <c r="X25" i="26"/>
  <c r="Z25" i="26" s="1"/>
  <c r="R25" i="26"/>
  <c r="Q25" i="26"/>
  <c r="S25" i="26" s="1"/>
  <c r="K25" i="26"/>
  <c r="J25" i="26"/>
  <c r="G25" i="26"/>
  <c r="F25" i="26"/>
  <c r="H25" i="26" s="1"/>
  <c r="O25" i="26" s="1"/>
  <c r="B25" i="26"/>
  <c r="AL27" i="7"/>
  <c r="AL26" i="7"/>
  <c r="AL25" i="7"/>
  <c r="AE27" i="7"/>
  <c r="AE26" i="7"/>
  <c r="AE25" i="7"/>
  <c r="X27" i="7"/>
  <c r="X26" i="7"/>
  <c r="X25" i="7"/>
  <c r="Q27" i="7"/>
  <c r="Q26" i="7"/>
  <c r="Q25" i="7"/>
  <c r="S25" i="7" s="1"/>
  <c r="J27" i="7"/>
  <c r="L27" i="7" s="1"/>
  <c r="J26" i="7"/>
  <c r="J25" i="7"/>
  <c r="F27" i="7"/>
  <c r="F26" i="7"/>
  <c r="H26" i="7" s="1"/>
  <c r="O26" i="7" s="1"/>
  <c r="F25" i="7"/>
  <c r="H25" i="7" s="1"/>
  <c r="O25" i="7" s="1"/>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AG27" i="24" s="1"/>
  <c r="Y27" i="24"/>
  <c r="X27" i="24"/>
  <c r="Z27" i="24" s="1"/>
  <c r="R27" i="24"/>
  <c r="Q27" i="24"/>
  <c r="S27" i="24" s="1"/>
  <c r="K27" i="24"/>
  <c r="J27" i="24"/>
  <c r="L27" i="24" s="1"/>
  <c r="G27" i="24"/>
  <c r="F27" i="24"/>
  <c r="H27" i="24" s="1"/>
  <c r="O27" i="24" s="1"/>
  <c r="B27" i="24"/>
  <c r="AM26" i="24"/>
  <c r="AL26" i="24"/>
  <c r="AN26" i="24" s="1"/>
  <c r="AF26" i="24"/>
  <c r="AE26" i="24"/>
  <c r="AG26" i="24" s="1"/>
  <c r="Y26" i="24"/>
  <c r="X26" i="24"/>
  <c r="Z26" i="24" s="1"/>
  <c r="R26" i="24"/>
  <c r="Q26" i="24"/>
  <c r="S26" i="24" s="1"/>
  <c r="K26" i="24"/>
  <c r="J26" i="24"/>
  <c r="G26" i="24"/>
  <c r="F26" i="24"/>
  <c r="H26" i="24" s="1"/>
  <c r="O26" i="24" s="1"/>
  <c r="B26" i="24"/>
  <c r="AM25" i="24"/>
  <c r="AL25" i="24"/>
  <c r="AN25" i="24" s="1"/>
  <c r="AF25" i="24"/>
  <c r="AE25" i="24"/>
  <c r="AG25" i="24" s="1"/>
  <c r="Y25" i="24"/>
  <c r="X25" i="24"/>
  <c r="Z25" i="24" s="1"/>
  <c r="R25" i="24"/>
  <c r="Q25" i="24"/>
  <c r="K25" i="24"/>
  <c r="J25" i="24"/>
  <c r="G25" i="24"/>
  <c r="F25" i="24"/>
  <c r="B25" i="24"/>
  <c r="AL27" i="6"/>
  <c r="AL26" i="6"/>
  <c r="AL25" i="6"/>
  <c r="AE27" i="6"/>
  <c r="AE26" i="6"/>
  <c r="AG26" i="6" s="1"/>
  <c r="AE25" i="6"/>
  <c r="X27" i="6"/>
  <c r="X26" i="6"/>
  <c r="X25" i="6"/>
  <c r="Z25" i="6" s="1"/>
  <c r="Q27" i="6"/>
  <c r="Q26" i="6"/>
  <c r="Q25" i="6"/>
  <c r="J27" i="6"/>
  <c r="J26" i="6"/>
  <c r="J25" i="6"/>
  <c r="F27" i="6"/>
  <c r="F26" i="6"/>
  <c r="F25" i="6"/>
  <c r="H25" i="6" s="1"/>
  <c r="O25" i="6" s="1"/>
  <c r="AM27" i="6"/>
  <c r="AF27" i="6"/>
  <c r="Y27" i="6"/>
  <c r="R27" i="6"/>
  <c r="K27" i="6"/>
  <c r="G27" i="6"/>
  <c r="B27" i="6"/>
  <c r="AM26" i="6"/>
  <c r="AF26" i="6"/>
  <c r="Y26" i="6"/>
  <c r="R26" i="6"/>
  <c r="L26" i="6"/>
  <c r="K26" i="6"/>
  <c r="G26" i="6"/>
  <c r="B26" i="6"/>
  <c r="AM25" i="6"/>
  <c r="AN25" i="6" s="1"/>
  <c r="AF25" i="6"/>
  <c r="Y25" i="6"/>
  <c r="R25" i="6"/>
  <c r="K25" i="6"/>
  <c r="G25" i="6"/>
  <c r="B25" i="6"/>
  <c r="AM27" i="21"/>
  <c r="AL27" i="21"/>
  <c r="AF27" i="21"/>
  <c r="AE27" i="21"/>
  <c r="AG27" i="21" s="1"/>
  <c r="Y27" i="21"/>
  <c r="X27" i="21"/>
  <c r="R27" i="21"/>
  <c r="Q27" i="21"/>
  <c r="S27" i="21" s="1"/>
  <c r="K27" i="21"/>
  <c r="J27" i="21"/>
  <c r="L27" i="21" s="1"/>
  <c r="G27" i="21"/>
  <c r="F27" i="21"/>
  <c r="H27" i="21" s="1"/>
  <c r="O27" i="21" s="1"/>
  <c r="B27" i="21"/>
  <c r="AM26" i="21"/>
  <c r="AL26" i="21"/>
  <c r="AN26" i="21" s="1"/>
  <c r="AF26" i="21"/>
  <c r="AE26" i="21"/>
  <c r="AG26" i="21" s="1"/>
  <c r="Y26" i="21"/>
  <c r="X26" i="21"/>
  <c r="Z26" i="21" s="1"/>
  <c r="R26" i="21"/>
  <c r="Q26" i="21"/>
  <c r="S26" i="21" s="1"/>
  <c r="K26" i="21"/>
  <c r="J26" i="21"/>
  <c r="G26" i="21"/>
  <c r="F26" i="21"/>
  <c r="H26" i="21" s="1"/>
  <c r="O26" i="21" s="1"/>
  <c r="B26" i="21"/>
  <c r="AM25" i="21"/>
  <c r="AL25" i="21"/>
  <c r="AN25" i="21" s="1"/>
  <c r="AF25" i="21"/>
  <c r="AE25" i="21"/>
  <c r="AG25" i="21" s="1"/>
  <c r="Y25" i="21"/>
  <c r="X25" i="21"/>
  <c r="Z25" i="21" s="1"/>
  <c r="R25" i="21"/>
  <c r="Q25" i="21"/>
  <c r="K25" i="21"/>
  <c r="J25" i="21"/>
  <c r="G25" i="21"/>
  <c r="F25" i="21"/>
  <c r="B25" i="21"/>
  <c r="AM27" i="5"/>
  <c r="AL27" i="5"/>
  <c r="AF27" i="5"/>
  <c r="AE27" i="5"/>
  <c r="Y27" i="5"/>
  <c r="X27" i="5"/>
  <c r="Z27" i="5" s="1"/>
  <c r="R27" i="5"/>
  <c r="Q27" i="5"/>
  <c r="S27" i="5" s="1"/>
  <c r="K27" i="5"/>
  <c r="J27" i="5"/>
  <c r="G27" i="5"/>
  <c r="F27" i="5"/>
  <c r="H27" i="5" s="1"/>
  <c r="O27" i="5" s="1"/>
  <c r="B27" i="5"/>
  <c r="AM26" i="5"/>
  <c r="AL26" i="5"/>
  <c r="AF26" i="5"/>
  <c r="AE26" i="5"/>
  <c r="AG26" i="5" s="1"/>
  <c r="Y26" i="5"/>
  <c r="X26" i="5"/>
  <c r="Z26" i="5" s="1"/>
  <c r="R26" i="5"/>
  <c r="Q26" i="5"/>
  <c r="K26" i="5"/>
  <c r="J26" i="5"/>
  <c r="G26" i="5"/>
  <c r="F26" i="5"/>
  <c r="B26" i="5"/>
  <c r="AM25" i="5"/>
  <c r="AL25" i="5"/>
  <c r="AN25" i="5" s="1"/>
  <c r="AF25" i="5"/>
  <c r="AE25" i="5"/>
  <c r="AG25" i="5" s="1"/>
  <c r="AQ25" i="5" s="1"/>
  <c r="Y25" i="5"/>
  <c r="X25" i="5"/>
  <c r="R25" i="5"/>
  <c r="Q25" i="5"/>
  <c r="K25" i="5"/>
  <c r="J25" i="5"/>
  <c r="L25" i="5" s="1"/>
  <c r="V25" i="5" s="1"/>
  <c r="G25" i="5"/>
  <c r="F25" i="5"/>
  <c r="B25" i="5"/>
  <c r="AM27" i="4"/>
  <c r="AL27" i="4"/>
  <c r="AF27" i="4"/>
  <c r="AE27" i="4"/>
  <c r="Y27" i="4"/>
  <c r="X27" i="4"/>
  <c r="R27" i="4"/>
  <c r="Q27" i="4"/>
  <c r="K27" i="4"/>
  <c r="J27" i="4"/>
  <c r="G27" i="4"/>
  <c r="F27" i="4"/>
  <c r="B27" i="4"/>
  <c r="AM26" i="4"/>
  <c r="AL26" i="4"/>
  <c r="AF26" i="4"/>
  <c r="AE26" i="4"/>
  <c r="Y26" i="4"/>
  <c r="X26" i="4"/>
  <c r="Z26" i="4" s="1"/>
  <c r="R26" i="4"/>
  <c r="Q26" i="4"/>
  <c r="S26" i="4" s="1"/>
  <c r="K26" i="4"/>
  <c r="J26" i="4"/>
  <c r="G26" i="4"/>
  <c r="F26" i="4"/>
  <c r="B26" i="4"/>
  <c r="AM25" i="4"/>
  <c r="AL25" i="4"/>
  <c r="AF25" i="4"/>
  <c r="AE25" i="4"/>
  <c r="AG25" i="4" s="1"/>
  <c r="Y25" i="4"/>
  <c r="X25" i="4"/>
  <c r="R25" i="4"/>
  <c r="Q25" i="4"/>
  <c r="K25" i="4"/>
  <c r="J25" i="4"/>
  <c r="G25" i="4"/>
  <c r="F25" i="4"/>
  <c r="B25" i="4"/>
  <c r="AL27" i="3"/>
  <c r="AN27" i="3" s="1"/>
  <c r="AL26" i="3"/>
  <c r="AN26" i="3" s="1"/>
  <c r="AL25" i="3"/>
  <c r="AN25" i="3" s="1"/>
  <c r="AE27" i="3"/>
  <c r="AE26" i="3"/>
  <c r="AG26" i="3" s="1"/>
  <c r="AE25" i="3"/>
  <c r="AG25" i="3" s="1"/>
  <c r="AQ25" i="3" s="1"/>
  <c r="X27" i="3"/>
  <c r="X26" i="3"/>
  <c r="Z26" i="3" s="1"/>
  <c r="AJ26" i="3" s="1"/>
  <c r="X25" i="3"/>
  <c r="Z25" i="3" s="1"/>
  <c r="Q27" i="3"/>
  <c r="S27" i="3" s="1"/>
  <c r="AC27" i="3" s="1"/>
  <c r="Q26" i="3"/>
  <c r="Q25" i="3"/>
  <c r="S25" i="3" s="1"/>
  <c r="J27" i="3"/>
  <c r="L27" i="3" s="1"/>
  <c r="J26" i="3"/>
  <c r="L26" i="3" s="1"/>
  <c r="J25" i="3"/>
  <c r="F27" i="3"/>
  <c r="F26" i="3"/>
  <c r="F25" i="3"/>
  <c r="AN24" i="3"/>
  <c r="AM27" i="3"/>
  <c r="AM26" i="3"/>
  <c r="AM25" i="3"/>
  <c r="AF27" i="3"/>
  <c r="AF26" i="3"/>
  <c r="AF25" i="3"/>
  <c r="Y27" i="3"/>
  <c r="Z27" i="3" s="1"/>
  <c r="Y26" i="3"/>
  <c r="Y25" i="3"/>
  <c r="R27" i="3"/>
  <c r="R26" i="3"/>
  <c r="R25" i="3"/>
  <c r="K27" i="3"/>
  <c r="K26" i="3"/>
  <c r="K25" i="3"/>
  <c r="G26" i="3"/>
  <c r="G27" i="3"/>
  <c r="G25" i="3"/>
  <c r="B27" i="3"/>
  <c r="B26" i="3"/>
  <c r="B25" i="3"/>
  <c r="AM27" i="20"/>
  <c r="AL27" i="20"/>
  <c r="AN27" i="20" s="1"/>
  <c r="AF27" i="20"/>
  <c r="AE27" i="20"/>
  <c r="Y27" i="20"/>
  <c r="X27" i="20"/>
  <c r="Z27" i="20" s="1"/>
  <c r="R27" i="20"/>
  <c r="Q27" i="20"/>
  <c r="S27" i="20" s="1"/>
  <c r="K27" i="20"/>
  <c r="J27" i="20"/>
  <c r="L27" i="20" s="1"/>
  <c r="G27" i="20"/>
  <c r="F27" i="20"/>
  <c r="H27" i="20" s="1"/>
  <c r="O27" i="20" s="1"/>
  <c r="B27" i="20"/>
  <c r="AM26" i="20"/>
  <c r="AL26" i="20"/>
  <c r="AN26" i="20" s="1"/>
  <c r="AF26" i="20"/>
  <c r="AE26" i="20"/>
  <c r="AG26" i="20" s="1"/>
  <c r="Y26" i="20"/>
  <c r="X26" i="20"/>
  <c r="Z26" i="20" s="1"/>
  <c r="R26" i="20"/>
  <c r="Q26" i="20"/>
  <c r="S26" i="20" s="1"/>
  <c r="K26" i="20"/>
  <c r="J26" i="20"/>
  <c r="G26" i="20"/>
  <c r="F26" i="20"/>
  <c r="H26" i="20" s="1"/>
  <c r="O26" i="20" s="1"/>
  <c r="B26" i="20"/>
  <c r="AM25" i="20"/>
  <c r="AL25" i="20"/>
  <c r="AN25" i="20" s="1"/>
  <c r="AF25" i="20"/>
  <c r="AE25" i="20"/>
  <c r="AG25" i="20" s="1"/>
  <c r="Y25" i="20"/>
  <c r="X25" i="20"/>
  <c r="Z25" i="20" s="1"/>
  <c r="R25" i="20"/>
  <c r="Q25" i="20"/>
  <c r="K25" i="20"/>
  <c r="J25" i="20"/>
  <c r="G25" i="20"/>
  <c r="F25" i="20"/>
  <c r="B25" i="20"/>
  <c r="AM27" i="19"/>
  <c r="AL27" i="19"/>
  <c r="AN27" i="19" s="1"/>
  <c r="AF27" i="19"/>
  <c r="AE27" i="19"/>
  <c r="Y27" i="19"/>
  <c r="X27" i="19"/>
  <c r="Z27" i="19" s="1"/>
  <c r="R27" i="19"/>
  <c r="Q27" i="19"/>
  <c r="S27" i="19" s="1"/>
  <c r="K27" i="19"/>
  <c r="J27" i="19"/>
  <c r="G27" i="19"/>
  <c r="F27" i="19"/>
  <c r="H27" i="19" s="1"/>
  <c r="O27" i="19" s="1"/>
  <c r="B27" i="19"/>
  <c r="AM26" i="19"/>
  <c r="AL26" i="19"/>
  <c r="AN26" i="19" s="1"/>
  <c r="AF26" i="19"/>
  <c r="AE26" i="19"/>
  <c r="AG26" i="19" s="1"/>
  <c r="Y26" i="19"/>
  <c r="X26" i="19"/>
  <c r="Z26" i="19" s="1"/>
  <c r="AJ26" i="19" s="1"/>
  <c r="R26" i="19"/>
  <c r="Q26" i="19"/>
  <c r="K26" i="19"/>
  <c r="J26" i="19"/>
  <c r="G26" i="19"/>
  <c r="F26" i="19"/>
  <c r="B26" i="19"/>
  <c r="AM25" i="19"/>
  <c r="AL25" i="19"/>
  <c r="AN25" i="19" s="1"/>
  <c r="AF25" i="19"/>
  <c r="AE25" i="19"/>
  <c r="AG25" i="19" s="1"/>
  <c r="AQ25" i="19" s="1"/>
  <c r="Y25" i="19"/>
  <c r="X25" i="19"/>
  <c r="R25" i="19"/>
  <c r="Q25" i="19"/>
  <c r="K25" i="19"/>
  <c r="J25" i="19"/>
  <c r="L25" i="19" s="1"/>
  <c r="V25" i="19" s="1"/>
  <c r="G25" i="19"/>
  <c r="F25" i="19"/>
  <c r="B25" i="19"/>
  <c r="AM27" i="18"/>
  <c r="AL27" i="18"/>
  <c r="AN27" i="18" s="1"/>
  <c r="AF27" i="18"/>
  <c r="AE27" i="18"/>
  <c r="Y27" i="18"/>
  <c r="X27" i="18"/>
  <c r="Z27" i="18" s="1"/>
  <c r="AJ27" i="18" s="1"/>
  <c r="R27" i="18"/>
  <c r="Q27" i="18"/>
  <c r="K27" i="18"/>
  <c r="J27" i="18"/>
  <c r="L27" i="18" s="1"/>
  <c r="G27" i="18"/>
  <c r="F27" i="18"/>
  <c r="B27" i="18"/>
  <c r="AM26" i="18"/>
  <c r="AL26" i="18"/>
  <c r="AN26" i="18" s="1"/>
  <c r="AF26" i="18"/>
  <c r="AE26" i="18"/>
  <c r="AG26" i="18" s="1"/>
  <c r="AQ26" i="18" s="1"/>
  <c r="Y26" i="18"/>
  <c r="X26" i="18"/>
  <c r="R26" i="18"/>
  <c r="Q26" i="18"/>
  <c r="S26" i="18" s="1"/>
  <c r="K26" i="18"/>
  <c r="J26" i="18"/>
  <c r="L26" i="18" s="1"/>
  <c r="V26" i="18" s="1"/>
  <c r="G26" i="18"/>
  <c r="F26" i="18"/>
  <c r="H26" i="18" s="1"/>
  <c r="O26" i="18" s="1"/>
  <c r="B26" i="18"/>
  <c r="AM25" i="18"/>
  <c r="AL25" i="18"/>
  <c r="AN25" i="18" s="1"/>
  <c r="AF25" i="18"/>
  <c r="AE25" i="18"/>
  <c r="Y25" i="18"/>
  <c r="X25" i="18"/>
  <c r="Z25" i="18" s="1"/>
  <c r="R25" i="18"/>
  <c r="Q25" i="18"/>
  <c r="S25" i="18" s="1"/>
  <c r="AC25" i="18" s="1"/>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N27" i="2" s="1"/>
  <c r="AL26" i="2"/>
  <c r="AN26" i="2" s="1"/>
  <c r="AL25" i="2"/>
  <c r="AN25" i="2" s="1"/>
  <c r="AE27" i="2"/>
  <c r="AE26" i="2"/>
  <c r="AG26" i="2" s="1"/>
  <c r="AE25" i="2"/>
  <c r="AG25" i="2" s="1"/>
  <c r="AQ25" i="2" s="1"/>
  <c r="X27" i="2"/>
  <c r="Z27" i="2" s="1"/>
  <c r="X26" i="2"/>
  <c r="X25" i="2"/>
  <c r="Q27" i="2"/>
  <c r="Q26" i="2"/>
  <c r="Q25" i="2"/>
  <c r="J27" i="2"/>
  <c r="J26" i="2"/>
  <c r="J25" i="2"/>
  <c r="L25" i="2" s="1"/>
  <c r="V25" i="2" s="1"/>
  <c r="F27" i="2"/>
  <c r="F26" i="2"/>
  <c r="F25" i="2"/>
  <c r="AM27" i="2"/>
  <c r="AF27" i="2"/>
  <c r="Y27" i="2"/>
  <c r="R27" i="2"/>
  <c r="K27" i="2"/>
  <c r="G27" i="2"/>
  <c r="B27" i="2"/>
  <c r="AM26" i="2"/>
  <c r="AF26" i="2"/>
  <c r="Y26" i="2"/>
  <c r="R26" i="2"/>
  <c r="K26" i="2"/>
  <c r="G26" i="2"/>
  <c r="B26" i="2"/>
  <c r="AM25" i="2"/>
  <c r="AF25" i="2"/>
  <c r="Y25" i="2"/>
  <c r="R25" i="2"/>
  <c r="K25" i="2"/>
  <c r="G25" i="2"/>
  <c r="B25" i="2"/>
  <c r="AM27" i="16"/>
  <c r="AL27" i="16"/>
  <c r="AN27" i="16" s="1"/>
  <c r="AF27" i="16"/>
  <c r="AE27" i="16"/>
  <c r="Y27" i="16"/>
  <c r="X27" i="16"/>
  <c r="Z27" i="16" s="1"/>
  <c r="R27" i="16"/>
  <c r="Q27" i="16"/>
  <c r="K27" i="16"/>
  <c r="J27" i="16"/>
  <c r="G27" i="16"/>
  <c r="F27" i="16"/>
  <c r="B27" i="16"/>
  <c r="AM26" i="16"/>
  <c r="AL26" i="16"/>
  <c r="AN26" i="16" s="1"/>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Z27" i="15" s="1"/>
  <c r="AJ27" i="15" s="1"/>
  <c r="R27" i="15"/>
  <c r="Q27" i="15"/>
  <c r="K27" i="15"/>
  <c r="J27" i="15"/>
  <c r="L27" i="15" s="1"/>
  <c r="G27" i="15"/>
  <c r="F27" i="15"/>
  <c r="B27" i="15"/>
  <c r="AM26" i="15"/>
  <c r="AL26" i="15"/>
  <c r="AN26" i="15" s="1"/>
  <c r="AF26" i="15"/>
  <c r="AE26" i="15"/>
  <c r="AG26" i="15" s="1"/>
  <c r="AQ26" i="15" s="1"/>
  <c r="Y26" i="15"/>
  <c r="X26" i="15"/>
  <c r="R26" i="15"/>
  <c r="Q26" i="15"/>
  <c r="S26" i="15" s="1"/>
  <c r="K26" i="15"/>
  <c r="J26" i="15"/>
  <c r="L26" i="15" s="1"/>
  <c r="V26" i="15" s="1"/>
  <c r="G26" i="15"/>
  <c r="F26" i="15"/>
  <c r="H26" i="15" s="1"/>
  <c r="O26" i="15" s="1"/>
  <c r="B26" i="15"/>
  <c r="AM25" i="15"/>
  <c r="AL25" i="15"/>
  <c r="AN25" i="15" s="1"/>
  <c r="AF25" i="15"/>
  <c r="AE25" i="15"/>
  <c r="Y25" i="15"/>
  <c r="X25" i="15"/>
  <c r="Z25" i="15" s="1"/>
  <c r="R25" i="15"/>
  <c r="Q25" i="15"/>
  <c r="S25" i="15" s="1"/>
  <c r="AC25" i="15" s="1"/>
  <c r="K25" i="15"/>
  <c r="J25" i="15"/>
  <c r="G25" i="15"/>
  <c r="F25" i="15"/>
  <c r="H25" i="15" s="1"/>
  <c r="O25" i="15" s="1"/>
  <c r="B25" i="15"/>
  <c r="AM27" i="14"/>
  <c r="AL27" i="14"/>
  <c r="AN27" i="14" s="1"/>
  <c r="AF27" i="14"/>
  <c r="AE27" i="14"/>
  <c r="Y27" i="14"/>
  <c r="X27" i="14"/>
  <c r="Z27" i="14" s="1"/>
  <c r="AJ27" i="14" s="1"/>
  <c r="R27" i="14"/>
  <c r="Q27" i="14"/>
  <c r="K27" i="14"/>
  <c r="J27" i="14"/>
  <c r="L27" i="14" s="1"/>
  <c r="G27" i="14"/>
  <c r="F27" i="14"/>
  <c r="B27" i="14"/>
  <c r="AM26" i="14"/>
  <c r="AL26" i="14"/>
  <c r="AN26" i="14" s="1"/>
  <c r="AF26" i="14"/>
  <c r="AE26" i="14"/>
  <c r="AG26" i="14" s="1"/>
  <c r="AQ26" i="14" s="1"/>
  <c r="Y26" i="14"/>
  <c r="X26" i="14"/>
  <c r="R26" i="14"/>
  <c r="Q26" i="14"/>
  <c r="S26" i="14" s="1"/>
  <c r="K26" i="14"/>
  <c r="J26" i="14"/>
  <c r="G26" i="14"/>
  <c r="F26" i="14"/>
  <c r="H26" i="14" s="1"/>
  <c r="O26" i="14" s="1"/>
  <c r="B26" i="14"/>
  <c r="AM25" i="14"/>
  <c r="AL25" i="14"/>
  <c r="AN25" i="14" s="1"/>
  <c r="AF25" i="14"/>
  <c r="AE25" i="14"/>
  <c r="Y25" i="14"/>
  <c r="X25" i="14"/>
  <c r="Z25" i="14" s="1"/>
  <c r="R25" i="14"/>
  <c r="Q25" i="14"/>
  <c r="K25" i="14"/>
  <c r="J25" i="14"/>
  <c r="G25" i="14"/>
  <c r="F25" i="14"/>
  <c r="B25" i="14"/>
  <c r="AM27" i="1"/>
  <c r="AL27" i="1"/>
  <c r="AN27" i="1" s="1"/>
  <c r="AF27" i="1"/>
  <c r="AE27" i="1"/>
  <c r="Y27" i="1"/>
  <c r="X27" i="1"/>
  <c r="Z27" i="1" s="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N27" i="13" s="1"/>
  <c r="AF27" i="13"/>
  <c r="AE27" i="13"/>
  <c r="Y27" i="13"/>
  <c r="X27" i="13"/>
  <c r="Z27" i="13" s="1"/>
  <c r="AJ27" i="13" s="1"/>
  <c r="R27" i="13"/>
  <c r="Q27" i="13"/>
  <c r="K27" i="13"/>
  <c r="J27" i="13"/>
  <c r="G27" i="13"/>
  <c r="F27" i="13"/>
  <c r="B27" i="13"/>
  <c r="AM26" i="13"/>
  <c r="AL26" i="13"/>
  <c r="AN26" i="13" s="1"/>
  <c r="AF26" i="13"/>
  <c r="AE26" i="13"/>
  <c r="AG26" i="13" s="1"/>
  <c r="Y26" i="13"/>
  <c r="X26" i="13"/>
  <c r="R26" i="13"/>
  <c r="Q26" i="13"/>
  <c r="K26" i="13"/>
  <c r="J26" i="13"/>
  <c r="G26" i="13"/>
  <c r="F26" i="13"/>
  <c r="B26" i="13"/>
  <c r="AM25" i="13"/>
  <c r="AL25" i="13"/>
  <c r="AN25" i="13" s="1"/>
  <c r="AF25" i="13"/>
  <c r="AE25" i="13"/>
  <c r="Y25" i="13"/>
  <c r="X25" i="13"/>
  <c r="R25" i="13"/>
  <c r="Q25" i="13"/>
  <c r="K25" i="13"/>
  <c r="J25" i="13"/>
  <c r="L25" i="13" s="1"/>
  <c r="G25" i="13"/>
  <c r="F25" i="13"/>
  <c r="B25" i="13"/>
  <c r="AM27" i="12"/>
  <c r="AL27" i="12"/>
  <c r="AN27" i="12" s="1"/>
  <c r="AF27" i="12"/>
  <c r="AE27" i="12"/>
  <c r="AG27" i="12" s="1"/>
  <c r="AQ27" i="12" s="1"/>
  <c r="Y27" i="12"/>
  <c r="X27" i="12"/>
  <c r="R27" i="12"/>
  <c r="Q27" i="12"/>
  <c r="S27" i="12" s="1"/>
  <c r="K27" i="12"/>
  <c r="J27" i="12"/>
  <c r="L27" i="12" s="1"/>
  <c r="G27" i="12"/>
  <c r="F27" i="12"/>
  <c r="H27" i="12" s="1"/>
  <c r="O27" i="12" s="1"/>
  <c r="B27" i="12"/>
  <c r="AM26" i="12"/>
  <c r="AL26" i="12"/>
  <c r="AN26" i="12" s="1"/>
  <c r="AF26" i="12"/>
  <c r="AE26" i="12"/>
  <c r="Y26" i="12"/>
  <c r="X26" i="12"/>
  <c r="Z26" i="12" s="1"/>
  <c r="R26" i="12"/>
  <c r="Q26" i="12"/>
  <c r="S26" i="12" s="1"/>
  <c r="K26" i="12"/>
  <c r="J26" i="12"/>
  <c r="G26" i="12"/>
  <c r="F26" i="12"/>
  <c r="H26" i="12" s="1"/>
  <c r="O26" i="12" s="1"/>
  <c r="B26" i="12"/>
  <c r="AM25" i="12"/>
  <c r="AL25" i="12"/>
  <c r="AN25" i="12" s="1"/>
  <c r="AF25" i="12"/>
  <c r="AE25" i="12"/>
  <c r="AG25" i="12" s="1"/>
  <c r="Y25" i="12"/>
  <c r="X25" i="12"/>
  <c r="Z25" i="12" s="1"/>
  <c r="R25" i="12"/>
  <c r="Q25" i="12"/>
  <c r="K25" i="12"/>
  <c r="J25" i="12"/>
  <c r="G25" i="12"/>
  <c r="F25" i="12"/>
  <c r="B25" i="12"/>
  <c r="AM27" i="30"/>
  <c r="AL27" i="30"/>
  <c r="AN27" i="30" s="1"/>
  <c r="AF27" i="30"/>
  <c r="AE27" i="30"/>
  <c r="Y27" i="30"/>
  <c r="X27" i="30"/>
  <c r="Z27" i="30" s="1"/>
  <c r="R27" i="30"/>
  <c r="Q27" i="30"/>
  <c r="K27" i="30"/>
  <c r="J27" i="30"/>
  <c r="G27" i="30"/>
  <c r="F27" i="30"/>
  <c r="B27" i="30"/>
  <c r="AM26" i="30"/>
  <c r="AL26" i="30"/>
  <c r="AN26" i="30" s="1"/>
  <c r="AF26" i="30"/>
  <c r="AE26" i="30"/>
  <c r="Y26" i="30"/>
  <c r="X26" i="30"/>
  <c r="R26" i="30"/>
  <c r="Q26" i="30"/>
  <c r="S26" i="30" s="1"/>
  <c r="K26" i="30"/>
  <c r="J26" i="30"/>
  <c r="G26" i="30"/>
  <c r="F26" i="30"/>
  <c r="B26" i="30"/>
  <c r="AM25" i="30"/>
  <c r="AL25" i="30"/>
  <c r="AF25" i="30"/>
  <c r="AE25" i="30"/>
  <c r="Y25" i="30"/>
  <c r="X25" i="30"/>
  <c r="R25" i="30"/>
  <c r="Q25" i="30"/>
  <c r="K25" i="30"/>
  <c r="J25" i="30"/>
  <c r="G25" i="30"/>
  <c r="F25" i="30"/>
  <c r="B25" i="30"/>
  <c r="AM27" i="11"/>
  <c r="AM26" i="11"/>
  <c r="AM25" i="11"/>
  <c r="AL27" i="11"/>
  <c r="AN27" i="11" s="1"/>
  <c r="AL26" i="11"/>
  <c r="AN26" i="11" s="1"/>
  <c r="AL25" i="11"/>
  <c r="AN25" i="11" s="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H27" i="7" l="1"/>
  <c r="O27" i="7" s="1"/>
  <c r="AG27" i="14"/>
  <c r="AI27" i="14" s="1"/>
  <c r="H25" i="2"/>
  <c r="O25" i="2" s="1"/>
  <c r="AN25" i="9"/>
  <c r="S27" i="18"/>
  <c r="L26" i="19"/>
  <c r="S25" i="24"/>
  <c r="AB25" i="24" s="1"/>
  <c r="AG27" i="13"/>
  <c r="AP27" i="13" s="1"/>
  <c r="AG27" i="3"/>
  <c r="AQ27" i="3" s="1"/>
  <c r="AN27" i="24"/>
  <c r="AP27" i="24" s="1"/>
  <c r="AN27" i="26"/>
  <c r="N26" i="26"/>
  <c r="H27" i="30"/>
  <c r="O27" i="30" s="1"/>
  <c r="AG27" i="30"/>
  <c r="AG25" i="10"/>
  <c r="AQ25" i="10" s="1"/>
  <c r="H26" i="6"/>
  <c r="O26" i="6" s="1"/>
  <c r="Z26" i="8"/>
  <c r="AB26" i="8" s="1"/>
  <c r="Z25" i="1"/>
  <c r="Z25" i="30"/>
  <c r="AI25" i="20"/>
  <c r="Z26" i="15"/>
  <c r="S25" i="16"/>
  <c r="L27" i="16"/>
  <c r="H25" i="12"/>
  <c r="O25" i="12" s="1"/>
  <c r="Z27" i="12"/>
  <c r="AB27" i="12" s="1"/>
  <c r="S26" i="2"/>
  <c r="AG26" i="9"/>
  <c r="H27" i="6"/>
  <c r="O27" i="6" s="1"/>
  <c r="H27" i="16"/>
  <c r="O27" i="16" s="1"/>
  <c r="AB27" i="19"/>
  <c r="Z26" i="14"/>
  <c r="AI26" i="14" s="1"/>
  <c r="S25" i="9"/>
  <c r="AC25" i="9" s="1"/>
  <c r="Z25" i="16"/>
  <c r="AJ25" i="16" s="1"/>
  <c r="S27" i="16"/>
  <c r="AB27" i="16" s="1"/>
  <c r="L27" i="2"/>
  <c r="AG25" i="18"/>
  <c r="H25" i="19"/>
  <c r="O25" i="19" s="1"/>
  <c r="AG26" i="10"/>
  <c r="AQ26" i="10" s="1"/>
  <c r="AP27" i="12"/>
  <c r="S27" i="14"/>
  <c r="U27" i="14" s="1"/>
  <c r="S27" i="15"/>
  <c r="AB27" i="15" s="1"/>
  <c r="L26" i="16"/>
  <c r="V26" i="16" s="1"/>
  <c r="AN25" i="7"/>
  <c r="Z26" i="2"/>
  <c r="S27" i="13"/>
  <c r="H25" i="14"/>
  <c r="O25" i="14" s="1"/>
  <c r="S26" i="16"/>
  <c r="L25" i="17"/>
  <c r="H27" i="4"/>
  <c r="O27" i="4" s="1"/>
  <c r="AG27" i="4"/>
  <c r="AQ27" i="4" s="1"/>
  <c r="L27" i="5"/>
  <c r="AN27" i="5"/>
  <c r="H27" i="2"/>
  <c r="O27" i="2" s="1"/>
  <c r="L26" i="12"/>
  <c r="U26" i="12" s="1"/>
  <c r="H26" i="5"/>
  <c r="O26" i="5" s="1"/>
  <c r="S26" i="7"/>
  <c r="U26" i="7" s="1"/>
  <c r="AN26" i="9"/>
  <c r="AP26" i="9" s="1"/>
  <c r="AG25" i="30"/>
  <c r="H25" i="1"/>
  <c r="O25" i="1" s="1"/>
  <c r="AG25" i="1"/>
  <c r="AG27" i="18"/>
  <c r="AP27" i="18" s="1"/>
  <c r="L25" i="6"/>
  <c r="V25" i="6" s="1"/>
  <c r="H25" i="24"/>
  <c r="O25" i="24" s="1"/>
  <c r="L26" i="24"/>
  <c r="N26" i="24" s="1"/>
  <c r="L25" i="7"/>
  <c r="N25" i="7" s="1"/>
  <c r="Z27" i="7"/>
  <c r="AG25" i="26"/>
  <c r="AI25" i="26" s="1"/>
  <c r="H25" i="5"/>
  <c r="O25" i="5" s="1"/>
  <c r="AN26" i="5"/>
  <c r="AP26" i="5" s="1"/>
  <c r="Z26" i="7"/>
  <c r="AJ26" i="7" s="1"/>
  <c r="H27" i="15"/>
  <c r="O27" i="15" s="1"/>
  <c r="L27" i="19"/>
  <c r="V27" i="19" s="1"/>
  <c r="H25" i="3"/>
  <c r="O25" i="3" s="1"/>
  <c r="Z26" i="6"/>
  <c r="Z25" i="7"/>
  <c r="AJ25" i="7" s="1"/>
  <c r="S25" i="13"/>
  <c r="AP26" i="13"/>
  <c r="AP26" i="16"/>
  <c r="H26" i="19"/>
  <c r="O26" i="19" s="1"/>
  <c r="AG25" i="6"/>
  <c r="AQ25" i="6" s="1"/>
  <c r="AG25" i="7"/>
  <c r="AQ25" i="7" s="1"/>
  <c r="H26" i="30"/>
  <c r="O26" i="30" s="1"/>
  <c r="Z26" i="10"/>
  <c r="AJ26" i="10" s="1"/>
  <c r="S26" i="1"/>
  <c r="AG25" i="14"/>
  <c r="AP25" i="14" s="1"/>
  <c r="H25" i="16"/>
  <c r="O25" i="16" s="1"/>
  <c r="AG25" i="16"/>
  <c r="AP25" i="16" s="1"/>
  <c r="S25" i="2"/>
  <c r="AC25" i="2" s="1"/>
  <c r="H25" i="20"/>
  <c r="O25" i="20" s="1"/>
  <c r="L26" i="20"/>
  <c r="U26" i="20" s="1"/>
  <c r="AI26" i="5"/>
  <c r="L25" i="24"/>
  <c r="AN26" i="26"/>
  <c r="AP26" i="26" s="1"/>
  <c r="L27" i="30"/>
  <c r="U27" i="30" s="1"/>
  <c r="Z26" i="13"/>
  <c r="AI26" i="13" s="1"/>
  <c r="AG26" i="12"/>
  <c r="AP26" i="12" s="1"/>
  <c r="H26" i="13"/>
  <c r="O26" i="13" s="1"/>
  <c r="L27" i="13"/>
  <c r="L27" i="1"/>
  <c r="S25" i="14"/>
  <c r="H27" i="14"/>
  <c r="O27" i="14" s="1"/>
  <c r="AG27" i="15"/>
  <c r="AP27" i="15" s="1"/>
  <c r="L25" i="4"/>
  <c r="V25" i="4" s="1"/>
  <c r="Z26" i="26"/>
  <c r="AB26" i="26" s="1"/>
  <c r="H27" i="26"/>
  <c r="O27" i="26" s="1"/>
  <c r="AB26" i="24"/>
  <c r="Z25" i="13"/>
  <c r="AJ25" i="13" s="1"/>
  <c r="L27" i="17"/>
  <c r="V27" i="17" s="1"/>
  <c r="S25" i="19"/>
  <c r="AC25" i="19" s="1"/>
  <c r="L25" i="21"/>
  <c r="V25" i="21" s="1"/>
  <c r="S27" i="9"/>
  <c r="U27" i="9" s="1"/>
  <c r="AP25" i="2"/>
  <c r="AP25" i="20"/>
  <c r="AP26" i="21"/>
  <c r="L25" i="30"/>
  <c r="L25" i="12"/>
  <c r="AP25" i="12"/>
  <c r="L26" i="2"/>
  <c r="Z25" i="19"/>
  <c r="S25" i="21"/>
  <c r="AB25" i="21" s="1"/>
  <c r="S26" i="6"/>
  <c r="AC26" i="6" s="1"/>
  <c r="AN27" i="10"/>
  <c r="AP27" i="10" s="1"/>
  <c r="AP25" i="19"/>
  <c r="AI25" i="21"/>
  <c r="AP25" i="5"/>
  <c r="N27" i="24"/>
  <c r="AI26" i="19"/>
  <c r="AP26" i="19"/>
  <c r="AB26" i="21"/>
  <c r="U27" i="24"/>
  <c r="AI26" i="20"/>
  <c r="AI25" i="12"/>
  <c r="AB25" i="15"/>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AP27" i="19" s="1"/>
  <c r="L25" i="20"/>
  <c r="V25" i="20" s="1"/>
  <c r="L26" i="5"/>
  <c r="V26" i="5" s="1"/>
  <c r="AN27" i="21"/>
  <c r="AN27" i="6"/>
  <c r="AP27" i="6" s="1"/>
  <c r="AP25" i="24"/>
  <c r="AP26" i="24"/>
  <c r="L25" i="26"/>
  <c r="U25" i="26" s="1"/>
  <c r="S27" i="26"/>
  <c r="U27" i="26" s="1"/>
  <c r="Z26" i="16"/>
  <c r="AI26" i="16" s="1"/>
  <c r="S27" i="2"/>
  <c r="U27" i="2" s="1"/>
  <c r="AP25" i="21"/>
  <c r="H25" i="17"/>
  <c r="O25" i="17" s="1"/>
  <c r="S25" i="20"/>
  <c r="AC25" i="20" s="1"/>
  <c r="Z25" i="4"/>
  <c r="AI25" i="4" s="1"/>
  <c r="H26" i="4"/>
  <c r="O26" i="4" s="1"/>
  <c r="S26" i="5"/>
  <c r="AC26" i="5" s="1"/>
  <c r="H25" i="21"/>
  <c r="O25" i="21" s="1"/>
  <c r="U27" i="21"/>
  <c r="Z27" i="9"/>
  <c r="AI25" i="24"/>
  <c r="L26" i="30"/>
  <c r="U26" i="30" s="1"/>
  <c r="S27" i="30"/>
  <c r="H25" i="13"/>
  <c r="O25" i="13" s="1"/>
  <c r="AG25" i="13"/>
  <c r="AP25" i="13" s="1"/>
  <c r="L26" i="13"/>
  <c r="V26" i="13" s="1"/>
  <c r="H26" i="16"/>
  <c r="O26" i="16" s="1"/>
  <c r="AG27" i="16"/>
  <c r="AP27" i="16" s="1"/>
  <c r="S26" i="19"/>
  <c r="AC26" i="19" s="1"/>
  <c r="L27" i="4"/>
  <c r="AN27" i="4"/>
  <c r="S25" i="5"/>
  <c r="U25" i="5" s="1"/>
  <c r="H27" i="3"/>
  <c r="O27" i="3" s="1"/>
  <c r="L26" i="4"/>
  <c r="Z27" i="21"/>
  <c r="AJ27" i="21" s="1"/>
  <c r="L27" i="6"/>
  <c r="S25" i="10"/>
  <c r="AC25" i="10" s="1"/>
  <c r="N26" i="10"/>
  <c r="S27" i="10"/>
  <c r="U27" i="10" s="1"/>
  <c r="AN27" i="9"/>
  <c r="AP27" i="9" s="1"/>
  <c r="N27" i="21"/>
  <c r="S26" i="13"/>
  <c r="AC26" i="13" s="1"/>
  <c r="U26" i="15"/>
  <c r="L25" i="18"/>
  <c r="U25" i="18" s="1"/>
  <c r="AG27" i="20"/>
  <c r="AQ27" i="20" s="1"/>
  <c r="S27" i="4"/>
  <c r="Z25" i="5"/>
  <c r="AI25" i="5" s="1"/>
  <c r="AG27" i="5"/>
  <c r="AI27" i="5" s="1"/>
  <c r="L26" i="21"/>
  <c r="N26" i="21" s="1"/>
  <c r="S25" i="6"/>
  <c r="S27" i="6"/>
  <c r="AC27" i="6" s="1"/>
  <c r="AG27" i="26"/>
  <c r="AP27" i="26" s="1"/>
  <c r="Z25" i="10"/>
  <c r="AB25" i="10" s="1"/>
  <c r="S26" i="10"/>
  <c r="AC26" i="10" s="1"/>
  <c r="L26" i="9"/>
  <c r="U26" i="9" s="1"/>
  <c r="AB26" i="9"/>
  <c r="Z25" i="9"/>
  <c r="AJ25" i="9" s="1"/>
  <c r="AG25" i="9"/>
  <c r="AP25" i="9" s="1"/>
  <c r="L26" i="8"/>
  <c r="N26" i="8" s="1"/>
  <c r="AG25" i="8"/>
  <c r="AQ25" i="8" s="1"/>
  <c r="AN25" i="8"/>
  <c r="S27" i="8"/>
  <c r="AB27" i="8" s="1"/>
  <c r="Z25" i="8"/>
  <c r="AJ25" i="8" s="1"/>
  <c r="AN27" i="8"/>
  <c r="AP27" i="8" s="1"/>
  <c r="S27" i="7"/>
  <c r="AB27" i="7" s="1"/>
  <c r="AG26" i="7"/>
  <c r="AQ26" i="7" s="1"/>
  <c r="AN27" i="7"/>
  <c r="AG27" i="6"/>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AP25" i="1" s="1"/>
  <c r="Z26" i="1"/>
  <c r="AJ26" i="1" s="1"/>
  <c r="AG27" i="1"/>
  <c r="AI27" i="1" s="1"/>
  <c r="S25" i="1"/>
  <c r="AC25" i="1" s="1"/>
  <c r="H26" i="1"/>
  <c r="O26" i="1" s="1"/>
  <c r="AG26" i="1"/>
  <c r="S27" i="1"/>
  <c r="AB27" i="1" s="1"/>
  <c r="L26" i="1"/>
  <c r="U26" i="1" s="1"/>
  <c r="AI25" i="30"/>
  <c r="H25" i="30"/>
  <c r="O25" i="30" s="1"/>
  <c r="AN25" i="30"/>
  <c r="AP25" i="30" s="1"/>
  <c r="AG26" i="30"/>
  <c r="AP26" i="30" s="1"/>
  <c r="U25" i="8"/>
  <c r="N27" i="8"/>
  <c r="V25" i="8"/>
  <c r="N25" i="8"/>
  <c r="AJ27" i="8"/>
  <c r="AQ26" i="8"/>
  <c r="AQ27" i="8"/>
  <c r="AI27" i="8"/>
  <c r="AP26" i="8"/>
  <c r="AC26" i="8"/>
  <c r="V27" i="8"/>
  <c r="AC25" i="8"/>
  <c r="L25" i="9"/>
  <c r="N27" i="9"/>
  <c r="H25" i="9"/>
  <c r="O25" i="9" s="1"/>
  <c r="AQ27" i="9"/>
  <c r="AI26" i="9"/>
  <c r="AQ26" i="9"/>
  <c r="AC26" i="9"/>
  <c r="V27" i="9"/>
  <c r="AJ26" i="9"/>
  <c r="AN26" i="10"/>
  <c r="L25" i="10"/>
  <c r="V25" i="10" s="1"/>
  <c r="U26" i="10"/>
  <c r="N27" i="10"/>
  <c r="V27" i="10"/>
  <c r="AI27" i="10"/>
  <c r="AQ27" i="10"/>
  <c r="V26" i="10"/>
  <c r="U26" i="26"/>
  <c r="AC26" i="26"/>
  <c r="AB25" i="26"/>
  <c r="AJ25" i="26"/>
  <c r="V27" i="26"/>
  <c r="AC25" i="26"/>
  <c r="V26" i="26"/>
  <c r="AG27" i="7"/>
  <c r="N26" i="7"/>
  <c r="AJ27" i="7"/>
  <c r="N27" i="7"/>
  <c r="V27" i="7"/>
  <c r="AC25" i="7"/>
  <c r="V26" i="7"/>
  <c r="AB27" i="24"/>
  <c r="AJ27" i="24"/>
  <c r="AI26" i="24"/>
  <c r="AQ26" i="24"/>
  <c r="AQ27" i="24"/>
  <c r="AI27" i="24"/>
  <c r="V25" i="24"/>
  <c r="AJ25" i="24"/>
  <c r="AC26" i="24"/>
  <c r="V27" i="24"/>
  <c r="AQ25" i="24"/>
  <c r="AJ26" i="24"/>
  <c r="AC27" i="24"/>
  <c r="AN26" i="6"/>
  <c r="AP26" i="6" s="1"/>
  <c r="AI26" i="6"/>
  <c r="AQ26" i="6"/>
  <c r="AQ27" i="6"/>
  <c r="AJ25" i="6"/>
  <c r="V26" i="6"/>
  <c r="AJ26" i="6"/>
  <c r="AQ27" i="21"/>
  <c r="AP27" i="21"/>
  <c r="AJ25" i="21"/>
  <c r="AC26" i="21"/>
  <c r="V27" i="21"/>
  <c r="AQ26" i="21"/>
  <c r="AQ25" i="21"/>
  <c r="AJ26" i="21"/>
  <c r="AC27" i="21"/>
  <c r="AC27" i="5"/>
  <c r="U27" i="5"/>
  <c r="AB27" i="5"/>
  <c r="AJ26" i="5"/>
  <c r="N27" i="5"/>
  <c r="V27" i="5"/>
  <c r="N25" i="5"/>
  <c r="AQ26" i="5"/>
  <c r="AJ27" i="5"/>
  <c r="AC27" i="4"/>
  <c r="AI26" i="4"/>
  <c r="AJ25" i="4"/>
  <c r="AC26" i="4"/>
  <c r="V27" i="4"/>
  <c r="AQ25" i="4"/>
  <c r="AJ26" i="4"/>
  <c r="AP25" i="3"/>
  <c r="L25" i="3"/>
  <c r="V25" i="3" s="1"/>
  <c r="S26" i="3"/>
  <c r="U26" i="3" s="1"/>
  <c r="H26" i="3"/>
  <c r="O26" i="3" s="1"/>
  <c r="AI25" i="3"/>
  <c r="AB25" i="3"/>
  <c r="AJ25" i="3"/>
  <c r="AC25" i="3"/>
  <c r="AB27" i="3"/>
  <c r="AJ27" i="3"/>
  <c r="AI26" i="3"/>
  <c r="AQ26" i="3"/>
  <c r="AP26" i="3"/>
  <c r="U27" i="3"/>
  <c r="V27" i="3"/>
  <c r="V26" i="3"/>
  <c r="AJ25" i="20"/>
  <c r="AC26" i="20"/>
  <c r="AB26" i="20"/>
  <c r="AB27" i="20"/>
  <c r="N27" i="20"/>
  <c r="V27" i="20"/>
  <c r="U27" i="20"/>
  <c r="AC27" i="20"/>
  <c r="AP26" i="20"/>
  <c r="AQ26" i="20"/>
  <c r="AJ27" i="20"/>
  <c r="AQ25" i="20"/>
  <c r="AJ26" i="20"/>
  <c r="U25" i="19"/>
  <c r="V26" i="19"/>
  <c r="AC27" i="19"/>
  <c r="N25" i="19"/>
  <c r="AQ26" i="19"/>
  <c r="AJ27" i="19"/>
  <c r="U27" i="18"/>
  <c r="AB27" i="18"/>
  <c r="AC27" i="18"/>
  <c r="AB25" i="18"/>
  <c r="AJ25" i="18"/>
  <c r="AJ26" i="18"/>
  <c r="AP25" i="18"/>
  <c r="AI25" i="18"/>
  <c r="AQ25" i="18"/>
  <c r="U26" i="18"/>
  <c r="AC26" i="18"/>
  <c r="V27" i="18"/>
  <c r="N26" i="18"/>
  <c r="AP26" i="18"/>
  <c r="AQ25" i="17"/>
  <c r="V25" i="17"/>
  <c r="AC26" i="17"/>
  <c r="AG27" i="2"/>
  <c r="AI27" i="2" s="1"/>
  <c r="AP26" i="2"/>
  <c r="Z25" i="2"/>
  <c r="H26" i="2"/>
  <c r="O26" i="2" s="1"/>
  <c r="AJ26" i="2"/>
  <c r="AI26" i="2"/>
  <c r="N27" i="2"/>
  <c r="V27" i="2"/>
  <c r="N25" i="2"/>
  <c r="AQ26" i="2"/>
  <c r="AJ27" i="2"/>
  <c r="V25" i="16"/>
  <c r="U25" i="16"/>
  <c r="AC25" i="16"/>
  <c r="AQ26" i="16"/>
  <c r="AJ27" i="16"/>
  <c r="AQ25" i="15"/>
  <c r="AI26" i="15"/>
  <c r="AB26" i="15"/>
  <c r="AJ26" i="15"/>
  <c r="AJ25" i="15"/>
  <c r="AC26" i="15"/>
  <c r="V27" i="15"/>
  <c r="N26" i="15"/>
  <c r="AP26" i="15"/>
  <c r="AC25" i="14"/>
  <c r="AC27" i="14"/>
  <c r="AB25" i="14"/>
  <c r="V27" i="14"/>
  <c r="AJ25" i="14"/>
  <c r="AC26" i="14"/>
  <c r="AP26" i="14"/>
  <c r="V26" i="1"/>
  <c r="AC26" i="1"/>
  <c r="AQ25" i="1"/>
  <c r="V27" i="1"/>
  <c r="AJ27" i="1"/>
  <c r="AC25" i="13"/>
  <c r="U25" i="13"/>
  <c r="AB25" i="13"/>
  <c r="V27" i="13"/>
  <c r="V25" i="13"/>
  <c r="AC27" i="13"/>
  <c r="U27" i="13"/>
  <c r="AB27" i="13"/>
  <c r="AQ26" i="13"/>
  <c r="AB26" i="12"/>
  <c r="AJ26" i="12"/>
  <c r="N27" i="12"/>
  <c r="U27" i="12"/>
  <c r="AC27" i="12"/>
  <c r="AJ25" i="12"/>
  <c r="AC26" i="12"/>
  <c r="V27" i="12"/>
  <c r="AQ25" i="12"/>
  <c r="AB27" i="30"/>
  <c r="AJ27" i="30"/>
  <c r="V26" i="30"/>
  <c r="AQ27" i="30"/>
  <c r="AI27" i="30"/>
  <c r="AP27" i="30"/>
  <c r="AJ25" i="30"/>
  <c r="AC26" i="30"/>
  <c r="AQ25" i="30"/>
  <c r="AC27" i="30"/>
  <c r="AB26" i="2" l="1"/>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H42" i="6" s="1"/>
  <c r="F40" i="6"/>
  <c r="F36" i="6"/>
  <c r="F31" i="6"/>
  <c r="F29" i="6"/>
  <c r="F23" i="6"/>
  <c r="F53" i="21"/>
  <c r="H53" i="21" s="1"/>
  <c r="F52" i="21"/>
  <c r="F51" i="21"/>
  <c r="F49" i="21"/>
  <c r="F48" i="21"/>
  <c r="H48" i="21" s="1"/>
  <c r="F46" i="21"/>
  <c r="H46" i="21" s="1"/>
  <c r="O46" i="21" s="1"/>
  <c r="F44" i="21"/>
  <c r="F43" i="21"/>
  <c r="F42" i="21"/>
  <c r="H42" i="21" s="1"/>
  <c r="F40" i="21"/>
  <c r="F36" i="21"/>
  <c r="F31" i="21"/>
  <c r="F29" i="21"/>
  <c r="F23" i="21"/>
  <c r="F53" i="5"/>
  <c r="H53" i="5" s="1"/>
  <c r="F52" i="5"/>
  <c r="F51" i="5"/>
  <c r="F49" i="5"/>
  <c r="F48" i="5"/>
  <c r="H48" i="5" s="1"/>
  <c r="F46" i="5"/>
  <c r="H46" i="5" s="1"/>
  <c r="O46" i="5" s="1"/>
  <c r="F44" i="5"/>
  <c r="F43" i="5"/>
  <c r="F42" i="5"/>
  <c r="H42" i="5" s="1"/>
  <c r="F40" i="5"/>
  <c r="F36" i="5"/>
  <c r="F31" i="5"/>
  <c r="F29" i="5"/>
  <c r="F23" i="5"/>
  <c r="F53" i="4"/>
  <c r="H53" i="4" s="1"/>
  <c r="F52" i="4"/>
  <c r="F51" i="4"/>
  <c r="F49" i="4"/>
  <c r="F48" i="4"/>
  <c r="F46" i="4"/>
  <c r="H46" i="4" s="1"/>
  <c r="O46" i="4" s="1"/>
  <c r="F44" i="4"/>
  <c r="H44" i="4" s="1"/>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42" i="9"/>
  <c r="AE42" i="9"/>
  <c r="X42" i="9"/>
  <c r="Q42" i="9"/>
  <c r="J42"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K49" i="6"/>
  <c r="J49" i="6"/>
  <c r="AM48" i="6"/>
  <c r="AM49" i="6" s="1"/>
  <c r="AL48" i="6"/>
  <c r="AF48" i="6"/>
  <c r="AE48" i="6"/>
  <c r="Y48" i="6"/>
  <c r="Y49" i="6" s="1"/>
  <c r="X48" i="6"/>
  <c r="R48" i="6"/>
  <c r="R49" i="6" s="1"/>
  <c r="Q48" i="6"/>
  <c r="K48" i="6"/>
  <c r="J48" i="6"/>
  <c r="L48" i="6" s="1"/>
  <c r="G48" i="6"/>
  <c r="G49" i="6" s="1"/>
  <c r="AL46" i="6"/>
  <c r="AN46" i="6" s="1"/>
  <c r="AE46" i="6"/>
  <c r="AG46" i="6" s="1"/>
  <c r="X46" i="6"/>
  <c r="Z46" i="6" s="1"/>
  <c r="Q46" i="6"/>
  <c r="S46" i="6" s="1"/>
  <c r="J46" i="6"/>
  <c r="L46" i="6" s="1"/>
  <c r="G45" i="6"/>
  <c r="G51" i="6" s="1"/>
  <c r="AM44" i="6"/>
  <c r="AL44" i="6"/>
  <c r="AN44" i="6" s="1"/>
  <c r="AF44" i="6"/>
  <c r="AE44" i="6"/>
  <c r="Y44" i="6"/>
  <c r="X44" i="6"/>
  <c r="R44" i="6"/>
  <c r="Q44" i="6"/>
  <c r="K44" i="6"/>
  <c r="J44" i="6"/>
  <c r="L44" i="6" s="1"/>
  <c r="G44" i="6"/>
  <c r="AM43" i="6"/>
  <c r="AL43" i="6"/>
  <c r="AF43" i="6"/>
  <c r="AE43" i="6"/>
  <c r="AG43" i="6" s="1"/>
  <c r="Y43" i="6"/>
  <c r="X43" i="6"/>
  <c r="R43" i="6"/>
  <c r="Q43" i="6"/>
  <c r="K43" i="6"/>
  <c r="J43" i="6"/>
  <c r="G43" i="6"/>
  <c r="B43" i="6"/>
  <c r="AM42" i="6"/>
  <c r="AL42" i="6"/>
  <c r="AF42" i="6"/>
  <c r="AE42" i="6"/>
  <c r="Y42" i="6"/>
  <c r="X42" i="6"/>
  <c r="R42" i="6"/>
  <c r="Q42" i="6"/>
  <c r="S42" i="6" s="1"/>
  <c r="K42" i="6"/>
  <c r="J42" i="6"/>
  <c r="G42" i="6"/>
  <c r="D42" i="6"/>
  <c r="B42" i="6"/>
  <c r="AM40" i="6"/>
  <c r="AL40" i="6"/>
  <c r="AN40" i="6" s="1"/>
  <c r="AF40" i="6"/>
  <c r="AE40" i="6"/>
  <c r="AG40" i="6" s="1"/>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M49" i="21"/>
  <c r="AL49" i="21"/>
  <c r="AF49" i="21"/>
  <c r="AE49" i="21"/>
  <c r="X49" i="21"/>
  <c r="Q49" i="21"/>
  <c r="J49" i="21"/>
  <c r="AM48" i="21"/>
  <c r="AL48" i="21"/>
  <c r="AN48" i="21" s="1"/>
  <c r="AF48" i="21"/>
  <c r="AE48" i="21"/>
  <c r="Y48" i="21"/>
  <c r="Y49" i="21" s="1"/>
  <c r="X48" i="21"/>
  <c r="R48" i="21"/>
  <c r="R49" i="21" s="1"/>
  <c r="Q48" i="21"/>
  <c r="S48" i="21" s="1"/>
  <c r="K48" i="21"/>
  <c r="K49" i="21" s="1"/>
  <c r="J48" i="21"/>
  <c r="G48" i="21"/>
  <c r="G49" i="21" s="1"/>
  <c r="J46" i="21"/>
  <c r="L46" i="21" s="1"/>
  <c r="V46" i="21" s="1"/>
  <c r="G45" i="21"/>
  <c r="G51" i="21" s="1"/>
  <c r="AM44" i="21"/>
  <c r="AL44" i="21"/>
  <c r="AF44" i="21"/>
  <c r="AE44" i="21"/>
  <c r="AG44" i="21" s="1"/>
  <c r="Y44" i="21"/>
  <c r="X44" i="21"/>
  <c r="R44" i="21"/>
  <c r="Q44" i="21"/>
  <c r="K44" i="21"/>
  <c r="J44" i="21"/>
  <c r="G44" i="21"/>
  <c r="AM43" i="21"/>
  <c r="AL43" i="21"/>
  <c r="AN43" i="21" s="1"/>
  <c r="AF43" i="21"/>
  <c r="AE43" i="21"/>
  <c r="Y43" i="21"/>
  <c r="X43" i="21"/>
  <c r="Z43" i="21" s="1"/>
  <c r="R43" i="21"/>
  <c r="Q43" i="21"/>
  <c r="K43" i="21"/>
  <c r="J43" i="21"/>
  <c r="G43" i="21"/>
  <c r="AM42" i="21"/>
  <c r="AL42" i="21"/>
  <c r="AF42" i="21"/>
  <c r="AE42" i="21"/>
  <c r="AG42" i="21" s="1"/>
  <c r="Y42" i="21"/>
  <c r="X42" i="21"/>
  <c r="R42" i="21"/>
  <c r="Q42" i="21"/>
  <c r="S42" i="21" s="1"/>
  <c r="K42" i="21"/>
  <c r="J42" i="21"/>
  <c r="G42" i="21"/>
  <c r="AM40" i="21"/>
  <c r="AL40" i="21"/>
  <c r="AN40" i="21" s="1"/>
  <c r="AF40" i="21"/>
  <c r="AE40" i="21"/>
  <c r="Y40" i="21"/>
  <c r="X40" i="21"/>
  <c r="Z40" i="21" s="1"/>
  <c r="R40" i="21"/>
  <c r="Q40" i="21"/>
  <c r="K40" i="21"/>
  <c r="G40" i="21"/>
  <c r="AL53" i="5"/>
  <c r="AN53" i="5" s="1"/>
  <c r="AE53" i="5"/>
  <c r="AG53" i="5" s="1"/>
  <c r="X53" i="5"/>
  <c r="Z53" i="5" s="1"/>
  <c r="Q53" i="5"/>
  <c r="S53" i="5" s="1"/>
  <c r="J53" i="5"/>
  <c r="L53" i="5" s="1"/>
  <c r="J52" i="5"/>
  <c r="J51" i="5"/>
  <c r="AM49" i="5"/>
  <c r="AL49" i="5"/>
  <c r="AE49" i="5"/>
  <c r="X49" i="5"/>
  <c r="Q49" i="5"/>
  <c r="J49" i="5"/>
  <c r="AM48" i="5"/>
  <c r="AL48" i="5"/>
  <c r="AF48" i="5"/>
  <c r="AE48" i="5"/>
  <c r="Y48" i="5"/>
  <c r="Y49" i="5" s="1"/>
  <c r="X48" i="5"/>
  <c r="R48" i="5"/>
  <c r="R49" i="5" s="1"/>
  <c r="Q48" i="5"/>
  <c r="S48" i="5" s="1"/>
  <c r="K48" i="5"/>
  <c r="K49" i="5" s="1"/>
  <c r="J48" i="5"/>
  <c r="G48" i="5"/>
  <c r="G49" i="5" s="1"/>
  <c r="J46" i="5"/>
  <c r="L46" i="5" s="1"/>
  <c r="G45" i="5"/>
  <c r="G51" i="5" s="1"/>
  <c r="AM44" i="5"/>
  <c r="AL44" i="5"/>
  <c r="AF44" i="5"/>
  <c r="AE44" i="5"/>
  <c r="AG44" i="5" s="1"/>
  <c r="Y44" i="5"/>
  <c r="X44" i="5"/>
  <c r="R44" i="5"/>
  <c r="Q44" i="5"/>
  <c r="K44" i="5"/>
  <c r="J44" i="5"/>
  <c r="G44" i="5"/>
  <c r="AM43" i="5"/>
  <c r="AL43" i="5"/>
  <c r="AN43" i="5" s="1"/>
  <c r="AF43" i="5"/>
  <c r="AE43" i="5"/>
  <c r="Y43" i="5"/>
  <c r="X43" i="5"/>
  <c r="Z43" i="5" s="1"/>
  <c r="R43" i="5"/>
  <c r="Q43" i="5"/>
  <c r="K43" i="5"/>
  <c r="J43" i="5"/>
  <c r="G43" i="5"/>
  <c r="AM42" i="5"/>
  <c r="AL42" i="5"/>
  <c r="AF42" i="5"/>
  <c r="AE42" i="5"/>
  <c r="AG42" i="5" s="1"/>
  <c r="Y42" i="5"/>
  <c r="X42" i="5"/>
  <c r="R42" i="5"/>
  <c r="Q42" i="5"/>
  <c r="S42" i="5" s="1"/>
  <c r="K42" i="5"/>
  <c r="J42" i="5"/>
  <c r="G42" i="5"/>
  <c r="AM40" i="5"/>
  <c r="AL40" i="5"/>
  <c r="AN40" i="5" s="1"/>
  <c r="AF40" i="5"/>
  <c r="AE40" i="5"/>
  <c r="Y40" i="5"/>
  <c r="X40" i="5"/>
  <c r="Z40" i="5" s="1"/>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Z48" i="4" s="1"/>
  <c r="R48" i="4"/>
  <c r="R49" i="4" s="1"/>
  <c r="Q48" i="4"/>
  <c r="S48" i="4" s="1"/>
  <c r="K48" i="4"/>
  <c r="K49" i="4" s="1"/>
  <c r="J48" i="4"/>
  <c r="G48" i="4"/>
  <c r="G49" i="4" s="1"/>
  <c r="J46" i="4"/>
  <c r="Q46" i="4" s="1"/>
  <c r="G45" i="4"/>
  <c r="G51" i="4" s="1"/>
  <c r="G52" i="4" s="1"/>
  <c r="G54" i="4" s="1"/>
  <c r="H54" i="4" s="1"/>
  <c r="AM44" i="4"/>
  <c r="AL44" i="4"/>
  <c r="AN44" i="4" s="1"/>
  <c r="AF44" i="4"/>
  <c r="AE44" i="4"/>
  <c r="Y44" i="4"/>
  <c r="X44" i="4"/>
  <c r="R44" i="4"/>
  <c r="Q44" i="4"/>
  <c r="S44" i="4" s="1"/>
  <c r="K44" i="4"/>
  <c r="J44" i="4"/>
  <c r="G44" i="4"/>
  <c r="AM43" i="4"/>
  <c r="AL43" i="4"/>
  <c r="AN43" i="4" s="1"/>
  <c r="AF43" i="4"/>
  <c r="AE43" i="4"/>
  <c r="AG43" i="4" s="1"/>
  <c r="Y43" i="4"/>
  <c r="X43" i="4"/>
  <c r="Z43" i="4" s="1"/>
  <c r="R43" i="4"/>
  <c r="Q43" i="4"/>
  <c r="S43" i="4" s="1"/>
  <c r="K43" i="4"/>
  <c r="J43" i="4"/>
  <c r="L43" i="4" s="1"/>
  <c r="G43" i="4"/>
  <c r="AM42" i="4"/>
  <c r="AL42" i="4"/>
  <c r="AF42" i="4"/>
  <c r="AE42" i="4"/>
  <c r="Y42" i="4"/>
  <c r="X42" i="4"/>
  <c r="R42" i="4"/>
  <c r="Q42" i="4"/>
  <c r="K42" i="4"/>
  <c r="J42" i="4"/>
  <c r="G42" i="4"/>
  <c r="AM40" i="4"/>
  <c r="AL40" i="4"/>
  <c r="AF40" i="4"/>
  <c r="AE40" i="4"/>
  <c r="Y40" i="4"/>
  <c r="X40" i="4"/>
  <c r="Z40" i="4" s="1"/>
  <c r="R40" i="4"/>
  <c r="Q40" i="4"/>
  <c r="S40" i="4" s="1"/>
  <c r="K40" i="4"/>
  <c r="G40" i="4"/>
  <c r="AL44" i="3"/>
  <c r="AL43" i="3"/>
  <c r="AL40" i="3"/>
  <c r="G45" i="10"/>
  <c r="G51" i="10" s="1"/>
  <c r="G45" i="9"/>
  <c r="G51" i="9" s="1"/>
  <c r="K51" i="9" s="1"/>
  <c r="R51" i="9" s="1"/>
  <c r="Y51" i="9" s="1"/>
  <c r="AF51" i="9" s="1"/>
  <c r="AM51" i="9" s="1"/>
  <c r="K45" i="26"/>
  <c r="G45" i="26"/>
  <c r="K45" i="7"/>
  <c r="K54" i="7" s="1"/>
  <c r="G45" i="7"/>
  <c r="G45" i="24"/>
  <c r="Q69" i="1" l="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AP43" i="6" s="1"/>
  <c r="AQ43" i="6" s="1"/>
  <c r="Z48" i="6"/>
  <c r="Z40" i="6"/>
  <c r="AI40" i="6" s="1"/>
  <c r="AJ40" i="6" s="1"/>
  <c r="AG42" i="6"/>
  <c r="H49" i="6"/>
  <c r="AG42" i="4"/>
  <c r="H43" i="4"/>
  <c r="N43" i="4" s="1"/>
  <c r="O43" i="4" s="1"/>
  <c r="S42" i="4"/>
  <c r="H48" i="4"/>
  <c r="AG44" i="4"/>
  <c r="AP44" i="4" s="1"/>
  <c r="AQ44" i="4" s="1"/>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AB48" i="4"/>
  <c r="AC48" i="4" s="1"/>
  <c r="Z49" i="21"/>
  <c r="S49" i="5"/>
  <c r="S40" i="6"/>
  <c r="AB40" i="6" s="1"/>
  <c r="AC40" i="6" s="1"/>
  <c r="L44" i="4"/>
  <c r="N44" i="4" s="1"/>
  <c r="O44" i="4" s="1"/>
  <c r="S40" i="21"/>
  <c r="AB40" i="21" s="1"/>
  <c r="AC40" i="21" s="1"/>
  <c r="S43" i="21"/>
  <c r="AB43" i="21" s="1"/>
  <c r="S43" i="6"/>
  <c r="AN49" i="6"/>
  <c r="Z49" i="4"/>
  <c r="AN42" i="5"/>
  <c r="AP42" i="5" s="1"/>
  <c r="AQ42" i="5" s="1"/>
  <c r="S44" i="21"/>
  <c r="S49" i="21"/>
  <c r="S44" i="6"/>
  <c r="AG48" i="4"/>
  <c r="AI48" i="4" s="1"/>
  <c r="AJ48" i="4" s="1"/>
  <c r="AG48" i="21"/>
  <c r="AP48" i="21" s="1"/>
  <c r="AQ48" i="21" s="1"/>
  <c r="AG49" i="21"/>
  <c r="Z44" i="6"/>
  <c r="Z44" i="4"/>
  <c r="AG43" i="5"/>
  <c r="AP43" i="5" s="1"/>
  <c r="S44" i="5"/>
  <c r="AP46" i="6"/>
  <c r="AN49" i="5"/>
  <c r="U43" i="4"/>
  <c r="V43" i="4" s="1"/>
  <c r="L49" i="4"/>
  <c r="S40" i="5"/>
  <c r="AB40" i="5" s="1"/>
  <c r="AC40" i="5" s="1"/>
  <c r="L42" i="21"/>
  <c r="N42" i="21" s="1"/>
  <c r="O42" i="21" s="1"/>
  <c r="L44" i="21"/>
  <c r="AG48" i="5"/>
  <c r="AN49" i="4"/>
  <c r="Z42" i="5"/>
  <c r="AB42" i="5" s="1"/>
  <c r="AC42" i="5" s="1"/>
  <c r="L43" i="5"/>
  <c r="Z44" i="5"/>
  <c r="AI44" i="5" s="1"/>
  <c r="AJ44" i="5" s="1"/>
  <c r="Z49" i="5"/>
  <c r="AN42" i="21"/>
  <c r="AP42" i="21" s="1"/>
  <c r="AQ42" i="21" s="1"/>
  <c r="AN44" i="21"/>
  <c r="AP44" i="21" s="1"/>
  <c r="AQ44" i="21" s="1"/>
  <c r="L49" i="21"/>
  <c r="Z42" i="6"/>
  <c r="L43" i="6"/>
  <c r="AG48" i="6"/>
  <c r="S43" i="5"/>
  <c r="AB43" i="5" s="1"/>
  <c r="AC43" i="5" s="1"/>
  <c r="Z42" i="4"/>
  <c r="L42" i="5"/>
  <c r="N42" i="5" s="1"/>
  <c r="O42" i="5" s="1"/>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Z42" i="21"/>
  <c r="AI42" i="21" s="1"/>
  <c r="AJ42" i="21" s="1"/>
  <c r="AN42" i="6"/>
  <c r="Z43" i="6"/>
  <c r="AI43" i="6" s="1"/>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G52" i="21"/>
  <c r="G54" i="21" s="1"/>
  <c r="H54" i="21" s="1"/>
  <c r="H51" i="21"/>
  <c r="AP53" i="21"/>
  <c r="AQ53" i="21" s="1"/>
  <c r="N53" i="21"/>
  <c r="O53" i="21" s="1"/>
  <c r="AB53" i="21"/>
  <c r="AC53" i="21" s="1"/>
  <c r="U53" i="21"/>
  <c r="V53" i="21" s="1"/>
  <c r="L48" i="21"/>
  <c r="H45" i="21"/>
  <c r="O45" i="21" s="1"/>
  <c r="N46" i="21"/>
  <c r="Z48" i="21"/>
  <c r="AB53" i="5"/>
  <c r="AC53" i="5" s="1"/>
  <c r="AP53" i="5"/>
  <c r="AQ53" i="5" s="1"/>
  <c r="AI53" i="5"/>
  <c r="AJ53" i="5" s="1"/>
  <c r="V46" i="5"/>
  <c r="N46" i="5"/>
  <c r="G52" i="5"/>
  <c r="G54" i="5" s="1"/>
  <c r="H54" i="5" s="1"/>
  <c r="H51" i="5"/>
  <c r="N53" i="5"/>
  <c r="O53" i="5" s="1"/>
  <c r="U53" i="5"/>
  <c r="V53" i="5" s="1"/>
  <c r="L48" i="5"/>
  <c r="AF49" i="5"/>
  <c r="AG49" i="5" s="1"/>
  <c r="H45" i="5"/>
  <c r="O45" i="5" s="1"/>
  <c r="Z48" i="5"/>
  <c r="AI43" i="4"/>
  <c r="AJ43" i="4" s="1"/>
  <c r="S46" i="4"/>
  <c r="X46" i="4"/>
  <c r="AB53" i="4"/>
  <c r="AC53" i="4" s="1"/>
  <c r="AI53" i="4"/>
  <c r="AJ53" i="4" s="1"/>
  <c r="AP53" i="4"/>
  <c r="AQ53" i="4" s="1"/>
  <c r="H51" i="4"/>
  <c r="AP43" i="4"/>
  <c r="AQ43" i="4" s="1"/>
  <c r="AB43" i="4"/>
  <c r="AC43" i="4" s="1"/>
  <c r="N53" i="4"/>
  <c r="O53" i="4" s="1"/>
  <c r="U53" i="4"/>
  <c r="V53" i="4" s="1"/>
  <c r="L46" i="4"/>
  <c r="AF49" i="4"/>
  <c r="AG49" i="4" s="1"/>
  <c r="H45" i="4"/>
  <c r="O45" i="4" s="1"/>
  <c r="AN48" i="4"/>
  <c r="AC40" i="4"/>
  <c r="G45" i="3"/>
  <c r="R43" i="3"/>
  <c r="Y43" i="3"/>
  <c r="AM43" i="3"/>
  <c r="AF43" i="3"/>
  <c r="F18" i="3"/>
  <c r="N43" i="21" l="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AB42" i="21"/>
  <c r="AC42" i="21"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I42" i="5"/>
  <c r="AJ42" i="5"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U42" i="5"/>
  <c r="V42" i="5" s="1"/>
  <c r="AP49" i="6"/>
  <c r="AQ49" i="6" s="1"/>
  <c r="AQ43" i="5"/>
  <c r="N49" i="5"/>
  <c r="O49" i="5" s="1"/>
  <c r="U49" i="5"/>
  <c r="V49" i="5" s="1"/>
  <c r="N43" i="5"/>
  <c r="O43" i="5" s="1"/>
  <c r="U42" i="21"/>
  <c r="V42" i="21"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H52" i="21"/>
  <c r="AI49" i="5"/>
  <c r="AJ49" i="5" s="1"/>
  <c r="AP49" i="5"/>
  <c r="AQ49" i="5" s="1"/>
  <c r="H52" i="5"/>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M57" i="19"/>
  <c r="AL57" i="19"/>
  <c r="AE57" i="19"/>
  <c r="X57" i="19"/>
  <c r="Q57" i="19"/>
  <c r="K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Q48" i="3"/>
  <c r="S48" i="3" s="1"/>
  <c r="R48" i="3"/>
  <c r="R49" i="3" s="1"/>
  <c r="X48" i="3"/>
  <c r="Y48" i="3"/>
  <c r="Y49" i="3" s="1"/>
  <c r="AE48" i="3"/>
  <c r="AF48" i="3"/>
  <c r="AL48" i="3"/>
  <c r="AN48" i="3" s="1"/>
  <c r="AM48" i="3"/>
  <c r="J49" i="3"/>
  <c r="K49" i="3"/>
  <c r="Q49" i="3"/>
  <c r="X49" i="3"/>
  <c r="AE49" i="3"/>
  <c r="AL49" i="3"/>
  <c r="AM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H54" i="17"/>
  <c r="J54" i="17"/>
  <c r="K54" i="17"/>
  <c r="Q54" i="17"/>
  <c r="X54" i="17"/>
  <c r="Y54" i="17"/>
  <c r="AE54" i="17"/>
  <c r="AF54" i="17"/>
  <c r="AL54" i="17"/>
  <c r="AM54" i="17"/>
  <c r="G55" i="17"/>
  <c r="Y55" i="17" s="1"/>
  <c r="J55" i="17"/>
  <c r="Q55" i="17"/>
  <c r="X55" i="17"/>
  <c r="AE55" i="17"/>
  <c r="AL55" i="17"/>
  <c r="G56" i="17"/>
  <c r="H56" i="17" s="1"/>
  <c r="J56" i="17"/>
  <c r="Q56" i="17"/>
  <c r="X56" i="17"/>
  <c r="AE56" i="17"/>
  <c r="AL56" i="17"/>
  <c r="AL49" i="2"/>
  <c r="AL48" i="2"/>
  <c r="AE49" i="2"/>
  <c r="AE48" i="2"/>
  <c r="X49" i="2"/>
  <c r="X48" i="2"/>
  <c r="Q49" i="2"/>
  <c r="Q48" i="2"/>
  <c r="G58" i="2"/>
  <c r="G57" i="2"/>
  <c r="AB46" i="21" l="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N57" i="19"/>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K54" i="10"/>
  <c r="J54" i="10"/>
  <c r="G54" i="10"/>
  <c r="R54" i="10" s="1"/>
  <c r="AM56" i="9"/>
  <c r="AL56" i="9"/>
  <c r="AE56" i="9"/>
  <c r="X56" i="9"/>
  <c r="Q56" i="9"/>
  <c r="J56" i="9"/>
  <c r="G56" i="9"/>
  <c r="H56" i="9" s="1"/>
  <c r="AL55" i="9"/>
  <c r="AE55" i="9"/>
  <c r="Y55" i="9"/>
  <c r="X55" i="9"/>
  <c r="Q55" i="9"/>
  <c r="J55" i="9"/>
  <c r="G55" i="9"/>
  <c r="R55" i="9" s="1"/>
  <c r="AL54" i="9"/>
  <c r="AE54" i="9"/>
  <c r="X54" i="9"/>
  <c r="Q54" i="9"/>
  <c r="J54" i="9"/>
  <c r="G54" i="9"/>
  <c r="AM54" i="9" s="1"/>
  <c r="AL56" i="8"/>
  <c r="AE56" i="8"/>
  <c r="X56" i="8"/>
  <c r="Q56" i="8"/>
  <c r="J56" i="8"/>
  <c r="G56" i="8"/>
  <c r="H56" i="8" s="1"/>
  <c r="AL55" i="8"/>
  <c r="AE55" i="8"/>
  <c r="Y55" i="8"/>
  <c r="X55" i="8"/>
  <c r="Q55" i="8"/>
  <c r="K55" i="8"/>
  <c r="J55" i="8"/>
  <c r="G55" i="8"/>
  <c r="R55" i="8" s="1"/>
  <c r="AL54" i="8"/>
  <c r="AE54" i="8"/>
  <c r="X54" i="8"/>
  <c r="Q54" i="8"/>
  <c r="J54" i="8"/>
  <c r="G54" i="8"/>
  <c r="AM54" i="8" s="1"/>
  <c r="AM56" i="20"/>
  <c r="AL56" i="20"/>
  <c r="AE56" i="20"/>
  <c r="Y56" i="20"/>
  <c r="X56" i="20"/>
  <c r="Q56" i="20"/>
  <c r="J56" i="20"/>
  <c r="G56" i="20"/>
  <c r="AF56" i="20" s="1"/>
  <c r="AL55" i="20"/>
  <c r="AE55" i="20"/>
  <c r="X55" i="20"/>
  <c r="Q55" i="20"/>
  <c r="J55" i="20"/>
  <c r="G55" i="20"/>
  <c r="AM55" i="20" s="1"/>
  <c r="AL54" i="20"/>
  <c r="AE54" i="20"/>
  <c r="Y54" i="20"/>
  <c r="X54" i="20"/>
  <c r="Q54" i="20"/>
  <c r="K54" i="20"/>
  <c r="J54" i="20"/>
  <c r="G54" i="20"/>
  <c r="AF54" i="20" s="1"/>
  <c r="AL56" i="19"/>
  <c r="AE56" i="19"/>
  <c r="X56" i="19"/>
  <c r="Q56" i="19"/>
  <c r="K56" i="19"/>
  <c r="J56" i="19"/>
  <c r="G56" i="19"/>
  <c r="R56" i="19" s="1"/>
  <c r="AM55" i="19"/>
  <c r="AL55" i="19"/>
  <c r="AE55" i="19"/>
  <c r="Y55" i="19"/>
  <c r="X55" i="19"/>
  <c r="Q55" i="19"/>
  <c r="K55" i="19"/>
  <c r="J55" i="19"/>
  <c r="G55" i="19"/>
  <c r="R55" i="19" s="1"/>
  <c r="AL54" i="19"/>
  <c r="AL45" i="19" s="1"/>
  <c r="AF54" i="19"/>
  <c r="AE54" i="19"/>
  <c r="X54" i="19"/>
  <c r="Q54" i="19"/>
  <c r="J54" i="19"/>
  <c r="G54" i="19"/>
  <c r="R54" i="19" s="1"/>
  <c r="AM56" i="18"/>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Y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M56" i="15"/>
  <c r="AL56" i="15"/>
  <c r="AE56" i="15"/>
  <c r="Y56" i="15"/>
  <c r="X56" i="15"/>
  <c r="Q56" i="15"/>
  <c r="J56" i="15"/>
  <c r="G56" i="15"/>
  <c r="AF56" i="15" s="1"/>
  <c r="AL55" i="15"/>
  <c r="AE55" i="15"/>
  <c r="X55" i="15"/>
  <c r="Q55" i="15"/>
  <c r="J55" i="15"/>
  <c r="G55" i="15"/>
  <c r="H55" i="15" s="1"/>
  <c r="AL54" i="15"/>
  <c r="AE54" i="15"/>
  <c r="X54" i="15"/>
  <c r="Q54" i="15"/>
  <c r="K54" i="15"/>
  <c r="J54" i="15"/>
  <c r="G54" i="15"/>
  <c r="AF54" i="15" s="1"/>
  <c r="AM56" i="14"/>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H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M55" i="12"/>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X45" i="8" l="1"/>
  <c r="Q45" i="9"/>
  <c r="Y54" i="10"/>
  <c r="H54" i="10"/>
  <c r="AM54" i="10"/>
  <c r="H55" i="9"/>
  <c r="AM55" i="9"/>
  <c r="K55" i="9"/>
  <c r="Y54" i="8"/>
  <c r="AM55" i="8"/>
  <c r="K55" i="1"/>
  <c r="AF54" i="1"/>
  <c r="H56" i="30"/>
  <c r="K56" i="30"/>
  <c r="Y55" i="30"/>
  <c r="H54" i="1"/>
  <c r="X45" i="9"/>
  <c r="Q45" i="8"/>
  <c r="X45" i="13"/>
  <c r="S56" i="13"/>
  <c r="Z55" i="2"/>
  <c r="AE45" i="30"/>
  <c r="AL45" i="1"/>
  <c r="Z55" i="30"/>
  <c r="AN55" i="12"/>
  <c r="F45" i="20"/>
  <c r="H45" i="20" s="1"/>
  <c r="AN56" i="14"/>
  <c r="N54" i="26"/>
  <c r="O54" i="26" s="1"/>
  <c r="N54" i="7"/>
  <c r="O54" i="7" s="1"/>
  <c r="F45" i="2"/>
  <c r="H45" i="2" s="1"/>
  <c r="AN54" i="30"/>
  <c r="AN55" i="14"/>
  <c r="F45" i="18"/>
  <c r="H45" i="18" s="1"/>
  <c r="F45" i="19"/>
  <c r="H45" i="19" s="1"/>
  <c r="L56" i="30"/>
  <c r="L56" i="13"/>
  <c r="AL45" i="16"/>
  <c r="J45" i="8"/>
  <c r="Q45" i="10"/>
  <c r="AE45" i="10"/>
  <c r="L54" i="16"/>
  <c r="AL45" i="2"/>
  <c r="AG56" i="2"/>
  <c r="AL45" i="18"/>
  <c r="L56" i="19"/>
  <c r="Q45" i="20"/>
  <c r="AE45" i="8"/>
  <c r="AL45" i="10"/>
  <c r="AG56" i="15"/>
  <c r="J45" i="16"/>
  <c r="AG56" i="18"/>
  <c r="AL45" i="8"/>
  <c r="L55" i="30"/>
  <c r="AE45" i="19"/>
  <c r="J45" i="30"/>
  <c r="AE45" i="9"/>
  <c r="X45" i="10"/>
  <c r="J45" i="13"/>
  <c r="AE45" i="1"/>
  <c r="Z54" i="2"/>
  <c r="J45" i="20"/>
  <c r="AL45" i="9"/>
  <c r="Z54" i="10"/>
  <c r="AG56" i="14"/>
  <c r="J45" i="15"/>
  <c r="X45" i="16"/>
  <c r="AN55" i="8"/>
  <c r="J45" i="9"/>
  <c r="L55" i="9"/>
  <c r="J45" i="10"/>
  <c r="J45" i="18"/>
  <c r="AL45" i="14"/>
  <c r="Z55" i="16"/>
  <c r="J45" i="14"/>
  <c r="AE45" i="2"/>
  <c r="AE45" i="18"/>
  <c r="X45" i="12"/>
  <c r="AG56" i="16"/>
  <c r="AL45" i="20"/>
  <c r="AL45" i="13"/>
  <c r="Q45" i="1"/>
  <c r="AE45" i="12"/>
  <c r="AN56" i="15"/>
  <c r="AN56" i="18"/>
  <c r="S55" i="19"/>
  <c r="AN55" i="20"/>
  <c r="AN54" i="9"/>
  <c r="AP58" i="2"/>
  <c r="AQ58" i="2" s="1"/>
  <c r="J45" i="12"/>
  <c r="AL45" i="12"/>
  <c r="AE45" i="15"/>
  <c r="X45" i="18"/>
  <c r="Q45" i="30"/>
  <c r="AG54" i="14"/>
  <c r="X45" i="30"/>
  <c r="AG54" i="1"/>
  <c r="AL45" i="15"/>
  <c r="L55" i="16"/>
  <c r="J45" i="19"/>
  <c r="L5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N54" i="10"/>
  <c r="AG56" i="10"/>
  <c r="H56" i="10"/>
  <c r="K56" i="10"/>
  <c r="L56" i="10" s="1"/>
  <c r="Y54" i="9"/>
  <c r="Z54" i="9" s="1"/>
  <c r="AF55" i="9"/>
  <c r="AG55" i="9" s="1"/>
  <c r="AN55" i="9"/>
  <c r="Z55" i="8"/>
  <c r="S55" i="8"/>
  <c r="AF55" i="8"/>
  <c r="AG55" i="8" s="1"/>
  <c r="AN54" i="8"/>
  <c r="H55" i="8"/>
  <c r="AM56" i="8"/>
  <c r="AN56" i="8" s="1"/>
  <c r="L55" i="8"/>
  <c r="X45" i="20"/>
  <c r="AG56" i="20"/>
  <c r="AN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Y54" i="15"/>
  <c r="L54" i="15"/>
  <c r="AG54" i="15"/>
  <c r="AM54" i="15"/>
  <c r="AN54" i="15" s="1"/>
  <c r="Q45" i="15"/>
  <c r="Z56" i="15"/>
  <c r="X45" i="15"/>
  <c r="K54" i="14"/>
  <c r="L54" i="14" s="1"/>
  <c r="X45" i="14"/>
  <c r="Y54" i="14"/>
  <c r="AM54" i="14"/>
  <c r="AN54" i="14" s="1"/>
  <c r="Q45" i="14"/>
  <c r="Y56" i="14"/>
  <c r="Z56" i="14" s="1"/>
  <c r="K54" i="1"/>
  <c r="L54" i="1" s="1"/>
  <c r="AF55" i="1"/>
  <c r="AG55" i="1" s="1"/>
  <c r="AM56" i="1"/>
  <c r="AN56" i="1" s="1"/>
  <c r="AM54" i="1"/>
  <c r="AN54" i="1" s="1"/>
  <c r="Z55" i="1"/>
  <c r="AG56" i="1"/>
  <c r="X45" i="1"/>
  <c r="Y54" i="1"/>
  <c r="Z54" i="1" s="1"/>
  <c r="L55" i="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Z54" i="16"/>
  <c r="S56" i="19"/>
  <c r="Z54" i="20"/>
  <c r="Z54" i="8"/>
  <c r="Z54" i="14"/>
  <c r="Z56" i="18"/>
  <c r="Z55" i="10"/>
  <c r="Z55" i="9"/>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2" i="8"/>
  <c r="J46" i="8"/>
  <c r="AL46" i="26"/>
  <c r="AN46" i="26" s="1"/>
  <c r="AE46" i="26"/>
  <c r="AG46" i="26" s="1"/>
  <c r="X46" i="26"/>
  <c r="Z46" i="26" s="1"/>
  <c r="Q46" i="26"/>
  <c r="S46" i="26" s="1"/>
  <c r="J46" i="26"/>
  <c r="L46" i="26" s="1"/>
  <c r="H46" i="26"/>
  <c r="O46" i="26" s="1"/>
  <c r="AM44" i="26"/>
  <c r="AL44" i="26"/>
  <c r="AF44" i="26"/>
  <c r="AE44" i="26"/>
  <c r="AG44" i="26" s="1"/>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S40" i="26" s="1"/>
  <c r="K40" i="26"/>
  <c r="H40" i="26"/>
  <c r="G40" i="26"/>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N42" i="24" s="1"/>
  <c r="AF42" i="24"/>
  <c r="AE42" i="24"/>
  <c r="AG42" i="24" s="1"/>
  <c r="Y42" i="24"/>
  <c r="X42" i="24"/>
  <c r="R42" i="24"/>
  <c r="Q42" i="24"/>
  <c r="S42" i="24" s="1"/>
  <c r="K42" i="24"/>
  <c r="J42" i="24"/>
  <c r="G42" i="24"/>
  <c r="H42" i="24" s="1"/>
  <c r="D42" i="24"/>
  <c r="B42" i="24"/>
  <c r="AM40" i="24"/>
  <c r="AL40" i="24"/>
  <c r="AN40" i="24" s="1"/>
  <c r="AF40" i="24"/>
  <c r="AE40" i="24"/>
  <c r="Y40" i="24"/>
  <c r="X40" i="24"/>
  <c r="Z40" i="24" s="1"/>
  <c r="R40" i="24"/>
  <c r="Q40" i="24"/>
  <c r="K40" i="24"/>
  <c r="G40" i="24"/>
  <c r="H40" i="24" s="1"/>
  <c r="D40" i="24"/>
  <c r="B40" i="24"/>
  <c r="L42" i="26" l="1"/>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AI44" i="26" s="1"/>
  <c r="AJ44" i="26" s="1"/>
  <c r="S43" i="26"/>
  <c r="Z43" i="26"/>
  <c r="Z42" i="24"/>
  <c r="AB42" i="24" s="1"/>
  <c r="AC42" i="24" s="1"/>
  <c r="Z40" i="26"/>
  <c r="AB40" i="26" s="1"/>
  <c r="AC40" i="26" s="1"/>
  <c r="AN44" i="24"/>
  <c r="AN44" i="26"/>
  <c r="AG43" i="24"/>
  <c r="AN43" i="24"/>
  <c r="AG43" i="26"/>
  <c r="AP42" i="24"/>
  <c r="AQ42" i="24" s="1"/>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U44" i="24" l="1"/>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AG40" i="20" s="1"/>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AG40" i="19" s="1"/>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N42" i="18" s="1"/>
  <c r="AF42" i="18"/>
  <c r="AE42" i="18"/>
  <c r="Y42" i="18"/>
  <c r="X42" i="18"/>
  <c r="R42" i="18"/>
  <c r="Q42" i="18"/>
  <c r="K42" i="18"/>
  <c r="J42" i="18"/>
  <c r="G42" i="18"/>
  <c r="H42" i="18" s="1"/>
  <c r="O42" i="18" s="1"/>
  <c r="AM40" i="18"/>
  <c r="AL40" i="18"/>
  <c r="AF40" i="18"/>
  <c r="AE40" i="18"/>
  <c r="AG40" i="18" s="1"/>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U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Z40" i="2" s="1"/>
  <c r="Q46" i="2"/>
  <c r="S46" i="2" s="1"/>
  <c r="Q44" i="2"/>
  <c r="Q42" i="2"/>
  <c r="Q40" i="2"/>
  <c r="J46" i="2"/>
  <c r="L46" i="2" s="1"/>
  <c r="J44" i="2"/>
  <c r="J42" i="2"/>
  <c r="H46" i="2"/>
  <c r="G44" i="2"/>
  <c r="H44" i="2" s="1"/>
  <c r="AM43" i="2"/>
  <c r="AN43" i="2" s="1"/>
  <c r="AF43" i="2"/>
  <c r="AG43" i="2" s="1"/>
  <c r="Y43" i="2"/>
  <c r="Z43" i="2" s="1"/>
  <c r="AJ43" i="2" s="1"/>
  <c r="R43" i="2"/>
  <c r="S43" i="2" s="1"/>
  <c r="K43" i="2"/>
  <c r="L43" i="2" s="1"/>
  <c r="V43" i="2" s="1"/>
  <c r="H43" i="2"/>
  <c r="G43" i="2"/>
  <c r="AM42" i="2"/>
  <c r="AF42" i="2"/>
  <c r="Y42" i="2"/>
  <c r="R42" i="2"/>
  <c r="K42" i="2"/>
  <c r="G42" i="2"/>
  <c r="H42" i="2" s="1"/>
  <c r="O42" i="2" s="1"/>
  <c r="AM40" i="2"/>
  <c r="AF40" i="2"/>
  <c r="Y40" i="2"/>
  <c r="R40" i="2"/>
  <c r="K40" i="2"/>
  <c r="H40" i="2"/>
  <c r="G40" i="2"/>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L43" i="16"/>
  <c r="K43" i="16"/>
  <c r="G43" i="16"/>
  <c r="H43" i="16" s="1"/>
  <c r="O43" i="16" s="1"/>
  <c r="AM42" i="16"/>
  <c r="AL42" i="16"/>
  <c r="AN42" i="16" s="1"/>
  <c r="AF42" i="16"/>
  <c r="AE42" i="16"/>
  <c r="Y42" i="16"/>
  <c r="X42" i="16"/>
  <c r="Z42" i="16" s="1"/>
  <c r="R42" i="16"/>
  <c r="Q42" i="16"/>
  <c r="K42" i="16"/>
  <c r="J42" i="16"/>
  <c r="G42" i="16"/>
  <c r="H42" i="16" s="1"/>
  <c r="AM40" i="16"/>
  <c r="AL40" i="16"/>
  <c r="AF40" i="16"/>
  <c r="AE40" i="16"/>
  <c r="AG40" i="16" s="1"/>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AG42" i="15" s="1"/>
  <c r="Y42" i="15"/>
  <c r="X42" i="15"/>
  <c r="R42" i="15"/>
  <c r="Q42" i="15"/>
  <c r="K42" i="15"/>
  <c r="J42" i="15"/>
  <c r="G42" i="15"/>
  <c r="H42" i="15" s="1"/>
  <c r="AM40" i="15"/>
  <c r="AL40" i="15"/>
  <c r="AF40" i="15"/>
  <c r="AE40" i="15"/>
  <c r="AG40" i="15" s="1"/>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AG42" i="14" s="1"/>
  <c r="Y42" i="14"/>
  <c r="X42" i="14"/>
  <c r="R42" i="14"/>
  <c r="Q42" i="14"/>
  <c r="K42" i="14"/>
  <c r="J42" i="14"/>
  <c r="H42" i="14"/>
  <c r="G42" i="14"/>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S40" i="13" s="1"/>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Z42" i="30" s="1"/>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3" l="1"/>
  <c r="AI42" i="13" s="1"/>
  <c r="AJ42" i="13" s="1"/>
  <c r="S40" i="30"/>
  <c r="AG40" i="1"/>
  <c r="AP46" i="12"/>
  <c r="AQ46" i="12" s="1"/>
  <c r="O42" i="13"/>
  <c r="AB43" i="12"/>
  <c r="AI43" i="17"/>
  <c r="AP43" i="13"/>
  <c r="AP43" i="30"/>
  <c r="AP43" i="18"/>
  <c r="L42" i="14"/>
  <c r="N42" i="14" s="1"/>
  <c r="O42" i="14" s="1"/>
  <c r="AG40" i="12"/>
  <c r="AN40" i="30"/>
  <c r="L42" i="30"/>
  <c r="N42" i="30" s="1"/>
  <c r="O42" i="30" s="1"/>
  <c r="Z42" i="14"/>
  <c r="AI42" i="14" s="1"/>
  <c r="AJ42" i="14" s="1"/>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AP42" i="18" s="1"/>
  <c r="L42" i="18"/>
  <c r="N42" i="18" s="1"/>
  <c r="AN40" i="18"/>
  <c r="AP40" i="18" s="1"/>
  <c r="AQ40" i="18" s="1"/>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I42" i="15" s="1"/>
  <c r="AJ42" i="15" s="1"/>
  <c r="AP43" i="15"/>
  <c r="AG40" i="14"/>
  <c r="AP40" i="14" s="1"/>
  <c r="AQ40" i="14" s="1"/>
  <c r="AN42" i="14"/>
  <c r="AP42" i="14" s="1"/>
  <c r="AQ42" i="14" s="1"/>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Q42" i="13"/>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P42" i="13" l="1"/>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Y49" i="10"/>
  <c r="K49" i="10"/>
  <c r="AM48" i="10"/>
  <c r="AM49" i="10" s="1"/>
  <c r="AF48" i="10"/>
  <c r="AF49" i="10" s="1"/>
  <c r="Y48" i="10"/>
  <c r="R48" i="10"/>
  <c r="R49" i="10" s="1"/>
  <c r="K48" i="10"/>
  <c r="G48" i="10"/>
  <c r="G49" i="10" s="1"/>
  <c r="K49" i="9"/>
  <c r="AM48" i="9"/>
  <c r="AM49" i="9" s="1"/>
  <c r="AF48" i="9"/>
  <c r="AF49" i="9" s="1"/>
  <c r="Y48" i="9"/>
  <c r="Y49" i="9" s="1"/>
  <c r="R48" i="9"/>
  <c r="R49" i="9" s="1"/>
  <c r="K48" i="9"/>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N48" i="7" s="1"/>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L48" i="24" s="1"/>
  <c r="G48" i="24"/>
  <c r="G49" i="24" s="1"/>
  <c r="L48" i="9" l="1"/>
  <c r="AN48" i="9"/>
  <c r="L49" i="9"/>
  <c r="Z48" i="7"/>
  <c r="AG52" i="10"/>
  <c r="AG51" i="10"/>
  <c r="AN49" i="10"/>
  <c r="AN51" i="10"/>
  <c r="AN52" i="10"/>
  <c r="L51" i="10"/>
  <c r="L52" i="10"/>
  <c r="Z52" i="10"/>
  <c r="Z51" i="10"/>
  <c r="H49" i="10"/>
  <c r="H52" i="10"/>
  <c r="H51" i="10"/>
  <c r="L48" i="10"/>
  <c r="AN48" i="10"/>
  <c r="S52" i="10"/>
  <c r="S51" i="10"/>
  <c r="AG52" i="9"/>
  <c r="AG51" i="9"/>
  <c r="S49" i="9"/>
  <c r="U49" i="9" s="1"/>
  <c r="V49" i="9" s="1"/>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N51" i="7" l="1"/>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AG36" i="24" s="1"/>
  <c r="Y36" i="24"/>
  <c r="X36" i="24"/>
  <c r="Z36" i="24" s="1"/>
  <c r="R36" i="24"/>
  <c r="Q36" i="24"/>
  <c r="S36" i="24" s="1"/>
  <c r="K36" i="24"/>
  <c r="H36" i="24"/>
  <c r="G36" i="24"/>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H36" i="20"/>
  <c r="G36" i="20"/>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S36" i="17" s="1"/>
  <c r="K36" i="17"/>
  <c r="H36" i="17"/>
  <c r="G36" i="17"/>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S36" i="1" s="1"/>
  <c r="H36" i="1"/>
  <c r="AG36" i="1" l="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AB36" i="1" s="1"/>
  <c r="AC36" i="1" s="1"/>
  <c r="Z36" i="16"/>
  <c r="AN36" i="20"/>
  <c r="AP36" i="20" s="1"/>
  <c r="S36" i="21"/>
  <c r="AN36" i="24"/>
  <c r="AP36" i="24" s="1"/>
  <c r="AQ36" i="24" s="1"/>
  <c r="AN36" i="15"/>
  <c r="AG36" i="17"/>
  <c r="Z36" i="21"/>
  <c r="AN36" i="1"/>
  <c r="S36" i="4"/>
  <c r="Z36" i="5"/>
  <c r="AN36" i="26"/>
  <c r="Z36" i="4"/>
  <c r="AG36" i="5"/>
  <c r="Z36" i="19"/>
  <c r="S36" i="18"/>
  <c r="AG36" i="21"/>
  <c r="Z36" i="8"/>
  <c r="S36" i="8"/>
  <c r="AB36" i="24"/>
  <c r="AC36" i="24" s="1"/>
  <c r="AI36" i="24"/>
  <c r="AJ36" i="24" s="1"/>
  <c r="AG36" i="3"/>
  <c r="Z36" i="3"/>
  <c r="S36" i="3"/>
  <c r="AN36" i="2"/>
  <c r="AG36" i="2"/>
  <c r="Z36" i="2"/>
  <c r="S36" i="2"/>
  <c r="AM36" i="13"/>
  <c r="AL36" i="13"/>
  <c r="AF36" i="13"/>
  <c r="AE36" i="13"/>
  <c r="Y36" i="13"/>
  <c r="X36" i="13"/>
  <c r="R36" i="13"/>
  <c r="Q36" i="13"/>
  <c r="H36" i="13"/>
  <c r="AP36" i="1" l="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K45" i="21" s="1"/>
  <c r="J73" i="5"/>
  <c r="K45" i="5" s="1"/>
  <c r="J73" i="4"/>
  <c r="K45" i="4" s="1"/>
  <c r="K54" i="4" s="1"/>
  <c r="L54" i="4" s="1"/>
  <c r="N54" i="4" s="1"/>
  <c r="O54" i="4" s="1"/>
  <c r="J73" i="3"/>
  <c r="K45" i="3" s="1"/>
  <c r="J73" i="20"/>
  <c r="K48" i="20" s="1"/>
  <c r="J73" i="19"/>
  <c r="K48" i="19" s="1"/>
  <c r="J73" i="18"/>
  <c r="K48" i="18" s="1"/>
  <c r="J73" i="17"/>
  <c r="K48" i="17" s="1"/>
  <c r="J73" i="2"/>
  <c r="J73" i="16"/>
  <c r="J73" i="15"/>
  <c r="J73" i="14"/>
  <c r="J73" i="1"/>
  <c r="J73" i="13"/>
  <c r="J73" i="12"/>
  <c r="L45" i="21" l="1"/>
  <c r="V45" i="21" s="1"/>
  <c r="K54" i="21"/>
  <c r="L54" i="21" s="1"/>
  <c r="K52" i="21"/>
  <c r="L52" i="21" s="1"/>
  <c r="N52" i="21" s="1"/>
  <c r="O52" i="21" s="1"/>
  <c r="K51" i="21"/>
  <c r="L51" i="21" s="1"/>
  <c r="N51" i="21" s="1"/>
  <c r="O51" i="21" s="1"/>
  <c r="L45" i="5"/>
  <c r="V45" i="5" s="1"/>
  <c r="K54" i="5"/>
  <c r="L54" i="5" s="1"/>
  <c r="N54" i="5" s="1"/>
  <c r="O54" i="5" s="1"/>
  <c r="K51" i="5"/>
  <c r="L51" i="5" s="1"/>
  <c r="K52" i="5"/>
  <c r="L52" i="5" s="1"/>
  <c r="N52" i="5" s="1"/>
  <c r="O52" i="5" s="1"/>
  <c r="K51" i="6"/>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N45" i="2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5" l="1"/>
  <c r="N45" i="6"/>
  <c r="V45" i="24"/>
  <c r="N45" i="4"/>
  <c r="N51" i="5"/>
  <c r="O51" i="5" s="1"/>
  <c r="N54" i="21"/>
  <c r="O54" i="21" s="1"/>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P28" i="30" s="1"/>
  <c r="AG28" i="30"/>
  <c r="Z28" i="30"/>
  <c r="AJ28" i="30" s="1"/>
  <c r="S28" i="30"/>
  <c r="AC28" i="30" s="1"/>
  <c r="L28" i="30"/>
  <c r="V28" i="30" s="1"/>
  <c r="H28" i="30"/>
  <c r="N28" i="30" s="1"/>
  <c r="AN24" i="30"/>
  <c r="AG24" i="30"/>
  <c r="Z24" i="30"/>
  <c r="S24" i="30"/>
  <c r="AC24" i="30" s="1"/>
  <c r="L24" i="30"/>
  <c r="V24" i="30" s="1"/>
  <c r="H24" i="30"/>
  <c r="N24" i="30" s="1"/>
  <c r="H23" i="30"/>
  <c r="AE31" i="16"/>
  <c r="AE29" i="16"/>
  <c r="X31" i="16"/>
  <c r="Q31" i="16"/>
  <c r="J40" i="11"/>
  <c r="AB24" i="30" l="1"/>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9"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9" i="36" l="1"/>
  <c r="H9" i="36"/>
  <c r="F9" i="36"/>
  <c r="G9" i="36"/>
  <c r="E9" i="36"/>
  <c r="O23" i="30"/>
  <c r="AJ23" i="30"/>
  <c r="V23" i="30"/>
  <c r="AC23" i="30"/>
  <c r="AQ23" i="30"/>
  <c r="AG47" i="30"/>
  <c r="AI39" i="30"/>
  <c r="H10" i="36" s="1"/>
  <c r="AB39" i="30"/>
  <c r="G10" i="36" s="1"/>
  <c r="Z47" i="30"/>
  <c r="S47" i="30"/>
  <c r="U39" i="30"/>
  <c r="F10" i="36" s="1"/>
  <c r="N39" i="30"/>
  <c r="E10" i="36" s="1"/>
  <c r="E11" i="36" s="1"/>
  <c r="L47" i="30"/>
  <c r="AP39" i="30"/>
  <c r="I10" i="36" s="1"/>
  <c r="I11" i="36" s="1"/>
  <c r="AN47" i="30"/>
  <c r="G11" i="36" l="1"/>
  <c r="H11" i="36"/>
  <c r="F11"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2" i="36" s="1"/>
  <c r="U61" i="30"/>
  <c r="V61" i="30" s="1"/>
  <c r="L62" i="30"/>
  <c r="L64" i="30" s="1"/>
  <c r="N61" i="30"/>
  <c r="O61" i="30" s="1"/>
  <c r="AG62" i="30"/>
  <c r="AG64" i="30" s="1"/>
  <c r="AI64" i="30" s="1"/>
  <c r="H12" i="36" s="1"/>
  <c r="AB61" i="30"/>
  <c r="AC61" i="30" s="1"/>
  <c r="AB70" i="30" l="1"/>
  <c r="AC70" i="30" s="1"/>
  <c r="AP64" i="30"/>
  <c r="I12" i="36" s="1"/>
  <c r="AC64" i="30"/>
  <c r="AJ64" i="30"/>
  <c r="N64" i="30"/>
  <c r="E12" i="36" s="1"/>
  <c r="U64" i="30"/>
  <c r="F12"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H38" i="26"/>
  <c r="O38" i="26" s="1"/>
  <c r="G38" i="26"/>
  <c r="AM37" i="26"/>
  <c r="AN37" i="26" s="1"/>
  <c r="AF37" i="26"/>
  <c r="AG37" i="26" s="1"/>
  <c r="AQ37" i="26" s="1"/>
  <c r="Y37" i="26"/>
  <c r="Z37" i="26" s="1"/>
  <c r="AJ37" i="26" s="1"/>
  <c r="S37" i="26"/>
  <c r="AC37" i="26" s="1"/>
  <c r="R37" i="26"/>
  <c r="K37" i="26"/>
  <c r="L37" i="26" s="1"/>
  <c r="V37" i="26" s="1"/>
  <c r="G37" i="26"/>
  <c r="H37" i="26" s="1"/>
  <c r="O37" i="26" s="1"/>
  <c r="AM35" i="26"/>
  <c r="AN35" i="26" s="1"/>
  <c r="AF35" i="26"/>
  <c r="AG35" i="26" s="1"/>
  <c r="AQ35" i="26" s="1"/>
  <c r="Z35" i="26"/>
  <c r="AJ35" i="26" s="1"/>
  <c r="Y35" i="26"/>
  <c r="R35" i="26"/>
  <c r="S35" i="26" s="1"/>
  <c r="AC35" i="26" s="1"/>
  <c r="K35" i="26"/>
  <c r="L35" i="26" s="1"/>
  <c r="V35" i="26" s="1"/>
  <c r="G35" i="26"/>
  <c r="H35" i="26" s="1"/>
  <c r="O35" i="26" s="1"/>
  <c r="AN34" i="26"/>
  <c r="AM34" i="26"/>
  <c r="AF34" i="26"/>
  <c r="AG34" i="26" s="1"/>
  <c r="Y34" i="26"/>
  <c r="Z34" i="26" s="1"/>
  <c r="R34" i="26"/>
  <c r="S34" i="26" s="1"/>
  <c r="L34" i="26"/>
  <c r="K34" i="26"/>
  <c r="G34" i="26"/>
  <c r="H34" i="26" s="1"/>
  <c r="O34" i="26" s="1"/>
  <c r="AM33" i="26"/>
  <c r="AN33" i="26" s="1"/>
  <c r="AF33" i="26"/>
  <c r="AG33" i="26" s="1"/>
  <c r="Y33" i="26"/>
  <c r="Z33" i="26" s="1"/>
  <c r="V33" i="26"/>
  <c r="R33" i="26"/>
  <c r="S33" i="26" s="1"/>
  <c r="L33" i="26"/>
  <c r="K33" i="26"/>
  <c r="G33" i="26"/>
  <c r="H33" i="26" s="1"/>
  <c r="N33" i="26" s="1"/>
  <c r="AM32" i="26"/>
  <c r="AN32" i="26" s="1"/>
  <c r="AF32" i="26"/>
  <c r="AG32" i="26" s="1"/>
  <c r="Y32" i="26"/>
  <c r="Z32" i="26" s="1"/>
  <c r="S32" i="26"/>
  <c r="R32" i="26"/>
  <c r="K32" i="26"/>
  <c r="L32" i="26" s="1"/>
  <c r="G32" i="26"/>
  <c r="H32" i="26" s="1"/>
  <c r="O32" i="26" s="1"/>
  <c r="AN31" i="26"/>
  <c r="AM31" i="26"/>
  <c r="AG31" i="26"/>
  <c r="AF31" i="26"/>
  <c r="Y31" i="26"/>
  <c r="Z31" i="26" s="1"/>
  <c r="AJ31" i="26" s="1"/>
  <c r="R31" i="26"/>
  <c r="S31" i="26" s="1"/>
  <c r="L31" i="26"/>
  <c r="K31" i="26"/>
  <c r="G31" i="26"/>
  <c r="H31" i="26" s="1"/>
  <c r="AM30" i="26"/>
  <c r="AN30" i="26" s="1"/>
  <c r="AP30" i="26" s="1"/>
  <c r="AG30" i="26"/>
  <c r="AF30" i="26"/>
  <c r="Y30" i="26"/>
  <c r="Z30" i="26" s="1"/>
  <c r="R30" i="26"/>
  <c r="S30" i="26" s="1"/>
  <c r="K30" i="26"/>
  <c r="L30" i="26" s="1"/>
  <c r="G30" i="26"/>
  <c r="H30" i="26" s="1"/>
  <c r="O30" i="26" s="1"/>
  <c r="AN29" i="26"/>
  <c r="AM29" i="26"/>
  <c r="AF29" i="26"/>
  <c r="AG29" i="26" s="1"/>
  <c r="Y29" i="26"/>
  <c r="Z29" i="26" s="1"/>
  <c r="R29" i="26"/>
  <c r="S29" i="26" s="1"/>
  <c r="K29" i="26"/>
  <c r="L29" i="26" s="1"/>
  <c r="G29" i="26"/>
  <c r="H29" i="26" s="1"/>
  <c r="AN28" i="26"/>
  <c r="AP28" i="26" s="1"/>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P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AI35" i="24" s="1"/>
  <c r="R35" i="24"/>
  <c r="S35" i="24" s="1"/>
  <c r="K35" i="24"/>
  <c r="L35" i="24" s="1"/>
  <c r="V35" i="24" s="1"/>
  <c r="G35" i="24"/>
  <c r="H35" i="24" s="1"/>
  <c r="AM34" i="24"/>
  <c r="AN34" i="24" s="1"/>
  <c r="AG34" i="24"/>
  <c r="AQ34" i="24" s="1"/>
  <c r="AF34" i="24"/>
  <c r="Z34" i="24"/>
  <c r="AJ34" i="24" s="1"/>
  <c r="Y34" i="24"/>
  <c r="R34" i="24"/>
  <c r="S34" i="24" s="1"/>
  <c r="K34" i="24"/>
  <c r="L34" i="24" s="1"/>
  <c r="G34" i="24"/>
  <c r="H34" i="24" s="1"/>
  <c r="O34" i="24" s="1"/>
  <c r="AM33" i="24"/>
  <c r="AN33" i="24" s="1"/>
  <c r="AP33" i="24" s="1"/>
  <c r="AF33" i="24"/>
  <c r="AG33" i="24" s="1"/>
  <c r="AQ33" i="24" s="1"/>
  <c r="Y33" i="24"/>
  <c r="Z33" i="24" s="1"/>
  <c r="AI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AB31" i="24" s="1"/>
  <c r="K31" i="24"/>
  <c r="L31" i="24" s="1"/>
  <c r="G31" i="24"/>
  <c r="H31" i="24" s="1"/>
  <c r="O31" i="24" s="1"/>
  <c r="AM30" i="24"/>
  <c r="AN30" i="24" s="1"/>
  <c r="AP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P28" i="24" s="1"/>
  <c r="AG28" i="24"/>
  <c r="Z28" i="24"/>
  <c r="AJ28" i="24" s="1"/>
  <c r="S28" i="24"/>
  <c r="AC28" i="24" s="1"/>
  <c r="L28" i="24"/>
  <c r="H28" i="24"/>
  <c r="O28" i="24" s="1"/>
  <c r="AN24" i="24"/>
  <c r="AJ24" i="24"/>
  <c r="AG24" i="24"/>
  <c r="Z24" i="24"/>
  <c r="S24" i="24"/>
  <c r="L24" i="24"/>
  <c r="V24" i="24" s="1"/>
  <c r="H24" i="24"/>
  <c r="O24" i="24" s="1"/>
  <c r="AN23" i="24"/>
  <c r="AG23" i="24"/>
  <c r="Z23" i="24"/>
  <c r="S23" i="24"/>
  <c r="L23" i="24"/>
  <c r="H23" i="24"/>
  <c r="Q73" i="21"/>
  <c r="R45" i="21" s="1"/>
  <c r="Y35" i="21"/>
  <c r="Z35" i="21" s="1"/>
  <c r="AM31" i="21"/>
  <c r="AN31" i="21" s="1"/>
  <c r="AF31" i="21"/>
  <c r="AG31" i="21" s="1"/>
  <c r="Y31" i="21"/>
  <c r="Z31" i="21" s="1"/>
  <c r="R31" i="21"/>
  <c r="S31" i="21" s="1"/>
  <c r="K31" i="21"/>
  <c r="L31" i="21" s="1"/>
  <c r="G31" i="21"/>
  <c r="H31" i="21" s="1"/>
  <c r="O31" i="21" s="1"/>
  <c r="AM29" i="21"/>
  <c r="AN29" i="21" s="1"/>
  <c r="AG29" i="21"/>
  <c r="AF29" i="21"/>
  <c r="Y29" i="21"/>
  <c r="Z29" i="21" s="1"/>
  <c r="R29" i="21"/>
  <c r="S29" i="21" s="1"/>
  <c r="K29" i="21"/>
  <c r="L29" i="21" s="1"/>
  <c r="G29" i="21"/>
  <c r="H29" i="21" s="1"/>
  <c r="AN28" i="21"/>
  <c r="AG28" i="21"/>
  <c r="AQ28" i="21" s="1"/>
  <c r="Z28" i="21"/>
  <c r="S28" i="21"/>
  <c r="AC28" i="21" s="1"/>
  <c r="L28" i="21"/>
  <c r="U28" i="21" s="1"/>
  <c r="H28" i="21"/>
  <c r="N28" i="21" s="1"/>
  <c r="AN24" i="21"/>
  <c r="AP24" i="21" s="1"/>
  <c r="AG24" i="21"/>
  <c r="AQ24" i="21" s="1"/>
  <c r="Z24" i="21"/>
  <c r="AI24" i="21" s="1"/>
  <c r="V24" i="21"/>
  <c r="S24" i="21"/>
  <c r="AC24" i="21" s="1"/>
  <c r="L24" i="21"/>
  <c r="H24" i="21"/>
  <c r="O24" i="21" s="1"/>
  <c r="AN23" i="21"/>
  <c r="AG23" i="21"/>
  <c r="Z23" i="21"/>
  <c r="S23" i="21"/>
  <c r="L23" i="21"/>
  <c r="H23" i="21"/>
  <c r="F18" i="21"/>
  <c r="G34" i="21" s="1"/>
  <c r="H34" i="21" s="1"/>
  <c r="O34" i="21" s="1"/>
  <c r="Q73" i="20"/>
  <c r="R48" i="20" s="1"/>
  <c r="AM38" i="20"/>
  <c r="AN38" i="20" s="1"/>
  <c r="AG38" i="20"/>
  <c r="AF38" i="20"/>
  <c r="Y38" i="20"/>
  <c r="Z38" i="20" s="1"/>
  <c r="S38" i="20"/>
  <c r="AC38" i="20" s="1"/>
  <c r="R38" i="20"/>
  <c r="K38" i="20"/>
  <c r="L38" i="20" s="1"/>
  <c r="V38" i="20" s="1"/>
  <c r="H38" i="20"/>
  <c r="O38" i="20" s="1"/>
  <c r="G38" i="20"/>
  <c r="AN37" i="20"/>
  <c r="AM37" i="20"/>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N34" i="20"/>
  <c r="AM34" i="20"/>
  <c r="AF34" i="20"/>
  <c r="AG34" i="20" s="1"/>
  <c r="AC34" i="20"/>
  <c r="Z34" i="20"/>
  <c r="AB34" i="20" s="1"/>
  <c r="Y34" i="20"/>
  <c r="S34" i="20"/>
  <c r="R34" i="20"/>
  <c r="L34" i="20"/>
  <c r="V34" i="20" s="1"/>
  <c r="K34" i="20"/>
  <c r="G34" i="20"/>
  <c r="H34" i="20" s="1"/>
  <c r="AM33" i="20"/>
  <c r="AN33" i="20" s="1"/>
  <c r="AG33" i="20"/>
  <c r="AF33" i="20"/>
  <c r="Z33" i="20"/>
  <c r="Y33" i="20"/>
  <c r="R33" i="20"/>
  <c r="S33" i="20" s="1"/>
  <c r="K33" i="20"/>
  <c r="L33" i="20" s="1"/>
  <c r="G33" i="20"/>
  <c r="H33" i="20" s="1"/>
  <c r="O33" i="20" s="1"/>
  <c r="AN32" i="20"/>
  <c r="AP32" i="20" s="1"/>
  <c r="AM32" i="20"/>
  <c r="AG32" i="20"/>
  <c r="AQ32" i="20" s="1"/>
  <c r="AF32" i="20"/>
  <c r="Z32" i="20"/>
  <c r="AJ32" i="20" s="1"/>
  <c r="Y32" i="20"/>
  <c r="R32" i="20"/>
  <c r="S32" i="20" s="1"/>
  <c r="AC32" i="20" s="1"/>
  <c r="L32" i="20"/>
  <c r="V32" i="20" s="1"/>
  <c r="K32" i="20"/>
  <c r="G32" i="20"/>
  <c r="H32" i="20" s="1"/>
  <c r="O32" i="20" s="1"/>
  <c r="AM31" i="20"/>
  <c r="AN31" i="20" s="1"/>
  <c r="AF31" i="20"/>
  <c r="AG31" i="20" s="1"/>
  <c r="Y31" i="20"/>
  <c r="Z31" i="20" s="1"/>
  <c r="R31" i="20"/>
  <c r="S31" i="20" s="1"/>
  <c r="K31" i="20"/>
  <c r="L31" i="20" s="1"/>
  <c r="G31" i="20"/>
  <c r="H31" i="20" s="1"/>
  <c r="O31" i="20" s="1"/>
  <c r="AM30" i="20"/>
  <c r="AN30" i="20" s="1"/>
  <c r="AG30" i="20"/>
  <c r="AQ30" i="20" s="1"/>
  <c r="AF30" i="20"/>
  <c r="Y30" i="20"/>
  <c r="Z30" i="20" s="1"/>
  <c r="AJ30" i="20" s="1"/>
  <c r="R30" i="20"/>
  <c r="S30" i="20" s="1"/>
  <c r="AC30" i="20" s="1"/>
  <c r="K30" i="20"/>
  <c r="L30" i="20" s="1"/>
  <c r="V30" i="20" s="1"/>
  <c r="H30" i="20"/>
  <c r="O30" i="20" s="1"/>
  <c r="G30" i="20"/>
  <c r="AM29" i="20"/>
  <c r="AN29" i="20" s="1"/>
  <c r="AF29" i="20"/>
  <c r="AG29" i="20" s="1"/>
  <c r="Y29" i="20"/>
  <c r="Z29" i="20" s="1"/>
  <c r="R29" i="20"/>
  <c r="S29" i="20" s="1"/>
  <c r="L29" i="20"/>
  <c r="K29" i="20"/>
  <c r="G29" i="20"/>
  <c r="H29" i="20" s="1"/>
  <c r="AN28" i="20"/>
  <c r="AG28" i="20"/>
  <c r="AP28" i="20" s="1"/>
  <c r="Z28" i="20"/>
  <c r="S28" i="20"/>
  <c r="AC28" i="20" s="1"/>
  <c r="L28" i="20"/>
  <c r="H28" i="20"/>
  <c r="O28" i="20" s="1"/>
  <c r="AN24" i="20"/>
  <c r="AG24" i="20"/>
  <c r="AC24" i="20"/>
  <c r="Z24" i="20"/>
  <c r="S24" i="20"/>
  <c r="O24" i="20"/>
  <c r="L24" i="20"/>
  <c r="U24" i="20" s="1"/>
  <c r="H24" i="20"/>
  <c r="AN23" i="20"/>
  <c r="AG23" i="20"/>
  <c r="Z23" i="20"/>
  <c r="S23" i="20"/>
  <c r="L23" i="20"/>
  <c r="H23" i="20"/>
  <c r="Q73" i="19"/>
  <c r="R48"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M35" i="19"/>
  <c r="AN35" i="19" s="1"/>
  <c r="AF35" i="19"/>
  <c r="AG35" i="19" s="1"/>
  <c r="Z35" i="19"/>
  <c r="Y35" i="19"/>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P32" i="19" s="1"/>
  <c r="AF32" i="19"/>
  <c r="AG32" i="19" s="1"/>
  <c r="AQ32" i="19" s="1"/>
  <c r="AC32" i="19"/>
  <c r="Y32" i="19"/>
  <c r="Z32" i="19" s="1"/>
  <c r="AJ32" i="19" s="1"/>
  <c r="R32" i="19"/>
  <c r="S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Z28" i="19"/>
  <c r="AI28" i="19" s="1"/>
  <c r="S28" i="19"/>
  <c r="N28" i="19"/>
  <c r="L28" i="19"/>
  <c r="V28" i="19" s="1"/>
  <c r="H28" i="19"/>
  <c r="O28" i="19" s="1"/>
  <c r="AQ24" i="19"/>
  <c r="AN24" i="19"/>
  <c r="AG24" i="19"/>
  <c r="Z24" i="19"/>
  <c r="AI24" i="19" s="1"/>
  <c r="S24" i="19"/>
  <c r="L24" i="19"/>
  <c r="V24" i="19" s="1"/>
  <c r="H24" i="19"/>
  <c r="O24" i="19" s="1"/>
  <c r="AN23" i="19"/>
  <c r="AG23" i="19"/>
  <c r="Z23" i="19"/>
  <c r="S23" i="19"/>
  <c r="L23" i="19"/>
  <c r="H23" i="19"/>
  <c r="AQ64" i="30" l="1"/>
  <c r="U54" i="24"/>
  <c r="V54" i="24" s="1"/>
  <c r="S45" i="21"/>
  <c r="AC45" i="21" s="1"/>
  <c r="R54" i="21"/>
  <c r="S54" i="21" s="1"/>
  <c r="U54" i="21" s="1"/>
  <c r="V54" i="21" s="1"/>
  <c r="R51" i="21"/>
  <c r="S51" i="21" s="1"/>
  <c r="R52" i="21"/>
  <c r="S52" i="21" s="1"/>
  <c r="AP31" i="26"/>
  <c r="I13" i="36"/>
  <c r="H13" i="36"/>
  <c r="G13"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AF37" i="21"/>
  <c r="AG37" i="21" s="1"/>
  <c r="R33" i="21"/>
  <c r="S33" i="21" s="1"/>
  <c r="AM33" i="21"/>
  <c r="AN33" i="21" s="1"/>
  <c r="AP33" i="21" s="1"/>
  <c r="V28" i="21"/>
  <c r="N24" i="21"/>
  <c r="AI28" i="21"/>
  <c r="U24" i="21"/>
  <c r="R35" i="21"/>
  <c r="S35" i="21" s="1"/>
  <c r="U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AC31" i="26"/>
  <c r="U31" i="26"/>
  <c r="V31" i="26" s="1"/>
  <c r="AB31" i="26"/>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V33" i="21"/>
  <c r="AB35" i="21"/>
  <c r="AJ35" i="21"/>
  <c r="U29" i="21"/>
  <c r="V29" i="21" s="1"/>
  <c r="U31" i="21"/>
  <c r="V31" i="21" s="1"/>
  <c r="AI31" i="21"/>
  <c r="AQ31" i="21"/>
  <c r="U33" i="21"/>
  <c r="AC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AC31" i="19"/>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P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N37" i="17"/>
  <c r="AM37" i="17"/>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S32" i="17"/>
  <c r="AC32" i="17" s="1"/>
  <c r="R32" i="17"/>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O24" i="17"/>
  <c r="L24" i="17"/>
  <c r="V24" i="17" s="1"/>
  <c r="H24" i="17"/>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M31" i="16"/>
  <c r="AN31" i="16" s="1"/>
  <c r="AG31" i="16"/>
  <c r="AQ31" i="16" s="1"/>
  <c r="AF31" i="16"/>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AI24" i="16" s="1"/>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P34" i="15" s="1"/>
  <c r="AF34" i="15"/>
  <c r="AG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H38" i="14"/>
  <c r="O38" i="14" s="1"/>
  <c r="G38" i="14"/>
  <c r="AN37" i="14"/>
  <c r="AP37" i="14" s="1"/>
  <c r="AM37" i="14"/>
  <c r="AG37" i="14"/>
  <c r="AI37" i="14" s="1"/>
  <c r="AF37" i="14"/>
  <c r="Z37" i="14"/>
  <c r="AJ37" i="14" s="1"/>
  <c r="Y37" i="14"/>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N31" i="14"/>
  <c r="AM31" i="14"/>
  <c r="AF31" i="14"/>
  <c r="AG31" i="14" s="1"/>
  <c r="AQ31" i="14" s="1"/>
  <c r="Z31" i="14"/>
  <c r="Y31" i="14"/>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Q28" i="14"/>
  <c r="AN28" i="14"/>
  <c r="AP28" i="14" s="1"/>
  <c r="AG28" i="14"/>
  <c r="Z28" i="14"/>
  <c r="AI28" i="14" s="1"/>
  <c r="S28" i="14"/>
  <c r="U28" i="14" s="1"/>
  <c r="O28" i="14"/>
  <c r="L28" i="14"/>
  <c r="H28" i="14"/>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4" i="13"/>
  <c r="AG24" i="13"/>
  <c r="Z24" i="13"/>
  <c r="U24" i="13"/>
  <c r="S24" i="13"/>
  <c r="AC24" i="13" s="1"/>
  <c r="L24" i="13"/>
  <c r="H24" i="13"/>
  <c r="O24" i="13" s="1"/>
  <c r="AN23" i="13"/>
  <c r="AG23" i="13"/>
  <c r="Z23" i="13"/>
  <c r="S23" i="13"/>
  <c r="L23" i="13"/>
  <c r="H23" i="13"/>
  <c r="Q73" i="12"/>
  <c r="AM38" i="12"/>
  <c r="AN38" i="12" s="1"/>
  <c r="AF38" i="12"/>
  <c r="AG38" i="12" s="1"/>
  <c r="Y38" i="12"/>
  <c r="Z38" i="12" s="1"/>
  <c r="AJ38" i="12" s="1"/>
  <c r="R38" i="12"/>
  <c r="S38" i="12" s="1"/>
  <c r="AB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R32" i="12"/>
  <c r="S32" i="12" s="1"/>
  <c r="U32" i="12" s="1"/>
  <c r="K32" i="12"/>
  <c r="L32" i="12" s="1"/>
  <c r="G32" i="12"/>
  <c r="H32" i="12" s="1"/>
  <c r="O32" i="12" s="1"/>
  <c r="AM31" i="12"/>
  <c r="AN31" i="12" s="1"/>
  <c r="AF31" i="12"/>
  <c r="AG31" i="12" s="1"/>
  <c r="Y31" i="12"/>
  <c r="Z31" i="12" s="1"/>
  <c r="S31" i="12"/>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N28" i="12"/>
  <c r="AP28" i="12" s="1"/>
  <c r="AG28" i="12"/>
  <c r="AQ28" i="12" s="1"/>
  <c r="Z28" i="12"/>
  <c r="V28" i="12"/>
  <c r="S28" i="12"/>
  <c r="AC28" i="12" s="1"/>
  <c r="L28" i="12"/>
  <c r="N28" i="12" s="1"/>
  <c r="H28" i="12"/>
  <c r="O28" i="12" s="1"/>
  <c r="AN24" i="12"/>
  <c r="AP24" i="12" s="1"/>
  <c r="AG24" i="12"/>
  <c r="AQ24" i="12" s="1"/>
  <c r="Z24" i="12"/>
  <c r="S24" i="12"/>
  <c r="AC24" i="12" s="1"/>
  <c r="O24" i="12"/>
  <c r="L24" i="12"/>
  <c r="V24" i="12" s="1"/>
  <c r="H24" i="12"/>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G43" i="11"/>
  <c r="AF43" i="11"/>
  <c r="Y43" i="11"/>
  <c r="Z43" i="11" s="1"/>
  <c r="R43" i="11"/>
  <c r="S43" i="11" s="1"/>
  <c r="K43" i="11"/>
  <c r="L43" i="11" s="1"/>
  <c r="H43" i="11"/>
  <c r="O43" i="11" s="1"/>
  <c r="G43" i="11"/>
  <c r="AN42" i="11"/>
  <c r="AM42" i="11"/>
  <c r="AF42" i="11"/>
  <c r="AG42" i="11" s="1"/>
  <c r="Y42" i="11"/>
  <c r="Z42" i="11" s="1"/>
  <c r="S42" i="11"/>
  <c r="R42" i="11"/>
  <c r="L42" i="11"/>
  <c r="K42" i="11"/>
  <c r="G42" i="11"/>
  <c r="H42" i="11" s="1"/>
  <c r="AM40" i="11"/>
  <c r="AN40" i="11" s="1"/>
  <c r="AF40" i="11"/>
  <c r="AG40" i="11" s="1"/>
  <c r="Y40" i="11"/>
  <c r="Z40" i="11" s="1"/>
  <c r="S40" i="11"/>
  <c r="R40" i="11"/>
  <c r="K40" i="11"/>
  <c r="L40" i="11" s="1"/>
  <c r="G40" i="11"/>
  <c r="H40" i="11" s="1"/>
  <c r="AM38" i="11"/>
  <c r="AN38" i="11" s="1"/>
  <c r="AG38" i="11"/>
  <c r="AF38" i="11"/>
  <c r="Y38" i="11"/>
  <c r="Z38" i="11" s="1"/>
  <c r="AJ38" i="11" s="1"/>
  <c r="R38" i="11"/>
  <c r="S38" i="11" s="1"/>
  <c r="K38" i="11"/>
  <c r="L38" i="11" s="1"/>
  <c r="G38" i="11"/>
  <c r="H38" i="11" s="1"/>
  <c r="O38" i="11" s="1"/>
  <c r="AN37" i="11"/>
  <c r="AM37" i="11"/>
  <c r="AF37" i="11"/>
  <c r="AG37" i="11" s="1"/>
  <c r="Z37" i="11"/>
  <c r="Y37" i="1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M33" i="11"/>
  <c r="AN33" i="11" s="1"/>
  <c r="AP33" i="11" s="1"/>
  <c r="AF33" i="11"/>
  <c r="AG33" i="11" s="1"/>
  <c r="AI33" i="11" s="1"/>
  <c r="Z33" i="11"/>
  <c r="AB33" i="11" s="1"/>
  <c r="Y33" i="11"/>
  <c r="S33" i="11"/>
  <c r="U33" i="11" s="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G30" i="11"/>
  <c r="AF30" i="11"/>
  <c r="Z30" i="11"/>
  <c r="Y30" i="11"/>
  <c r="R30" i="11"/>
  <c r="S30" i="11" s="1"/>
  <c r="K30" i="11"/>
  <c r="L30" i="11" s="1"/>
  <c r="H30" i="11"/>
  <c r="O30" i="11" s="1"/>
  <c r="G30" i="11"/>
  <c r="AN29" i="11"/>
  <c r="AM29" i="11"/>
  <c r="AG29" i="11"/>
  <c r="AF29" i="11"/>
  <c r="Y29" i="11"/>
  <c r="Z29" i="11" s="1"/>
  <c r="S29" i="11"/>
  <c r="R29" i="1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Q24" i="11"/>
  <c r="AN24" i="11"/>
  <c r="AP24" i="11" s="1"/>
  <c r="AG24" i="11"/>
  <c r="Z24" i="11"/>
  <c r="AI24" i="11" s="1"/>
  <c r="S24" i="11"/>
  <c r="L24" i="11"/>
  <c r="U24" i="11" s="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Q31" i="10"/>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P28" i="10"/>
  <c r="AN28" i="10"/>
  <c r="AG28" i="10"/>
  <c r="Z28" i="10"/>
  <c r="AJ28" i="10" s="1"/>
  <c r="S28" i="10"/>
  <c r="L28" i="10"/>
  <c r="V28" i="10" s="1"/>
  <c r="H28" i="10"/>
  <c r="O28" i="10" s="1"/>
  <c r="AN24" i="10"/>
  <c r="AP24" i="10" s="1"/>
  <c r="AG24" i="10"/>
  <c r="Z24" i="10"/>
  <c r="AJ24" i="10" s="1"/>
  <c r="S24" i="10"/>
  <c r="AB24" i="10" s="1"/>
  <c r="L24" i="10"/>
  <c r="V24" i="10" s="1"/>
  <c r="H24" i="10"/>
  <c r="O24" i="10" s="1"/>
  <c r="AN23" i="10"/>
  <c r="AG23" i="10"/>
  <c r="Z23" i="10"/>
  <c r="S23" i="10"/>
  <c r="L23" i="10"/>
  <c r="H23" i="10"/>
  <c r="AC45" i="26" l="1"/>
  <c r="U45" i="21"/>
  <c r="AE73" i="20"/>
  <c r="AF48" i="20" s="1"/>
  <c r="AF49" i="20" s="1"/>
  <c r="AG49" i="20" s="1"/>
  <c r="Z45" i="21"/>
  <c r="AJ45" i="21" s="1"/>
  <c r="Y54" i="21"/>
  <c r="Z54" i="21" s="1"/>
  <c r="Y52" i="21"/>
  <c r="Z52" i="21" s="1"/>
  <c r="AB52" i="21" s="1"/>
  <c r="AC52" i="21" s="1"/>
  <c r="Y51" i="21"/>
  <c r="Z51" i="21" s="1"/>
  <c r="AB51" i="21" s="1"/>
  <c r="AC51" i="21" s="1"/>
  <c r="U52" i="21"/>
  <c r="V52" i="21" s="1"/>
  <c r="U51" i="21"/>
  <c r="V51" i="21" s="1"/>
  <c r="U45" i="24"/>
  <c r="AP33" i="10"/>
  <c r="AI30" i="10"/>
  <c r="AB28" i="10"/>
  <c r="AP31" i="10"/>
  <c r="U24" i="10"/>
  <c r="U37" i="17"/>
  <c r="AB37" i="17"/>
  <c r="AP35" i="17"/>
  <c r="E13" i="36"/>
  <c r="F13"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G48" i="20"/>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4"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Z47" i="24"/>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C31" i="18" s="1"/>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AC31"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C31" i="12"/>
  <c r="AI31" i="12"/>
  <c r="AQ31" i="12"/>
  <c r="U33" i="12"/>
  <c r="AC33" i="12"/>
  <c r="AI33" i="12"/>
  <c r="AQ33" i="12"/>
  <c r="U35" i="12"/>
  <c r="AC35" i="12"/>
  <c r="AI35" i="12"/>
  <c r="AQ35" i="12"/>
  <c r="U37" i="12"/>
  <c r="AC37" i="12"/>
  <c r="AI37" i="12"/>
  <c r="AQ37" i="12"/>
  <c r="AG39" i="12"/>
  <c r="U23" i="12"/>
  <c r="V23" i="12" s="1"/>
  <c r="U24" i="12"/>
  <c r="U28" i="12"/>
  <c r="U31" i="11"/>
  <c r="V31" i="11" s="1"/>
  <c r="N33" i="11"/>
  <c r="O33" i="11"/>
  <c r="AB40" i="11"/>
  <c r="AC40" i="11" s="1"/>
  <c r="AI40" i="11"/>
  <c r="AJ40" i="11" s="1"/>
  <c r="AB31" i="11"/>
  <c r="AC31" i="11" s="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Z47" i="26" l="1"/>
  <c r="AB47" i="26" s="1"/>
  <c r="AC47" i="26" s="1"/>
  <c r="AJ45" i="26"/>
  <c r="AL73" i="20"/>
  <c r="AM48"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39" i="36"/>
  <c r="D14" i="36"/>
  <c r="H39" i="36"/>
  <c r="F39" i="36"/>
  <c r="I39" i="36"/>
  <c r="H14" i="36"/>
  <c r="I14" i="36"/>
  <c r="G39" i="36"/>
  <c r="G14" i="36"/>
  <c r="E39" i="36"/>
  <c r="E14"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L73" i="24"/>
  <c r="AM45" i="24" s="1"/>
  <c r="AM54" i="24" s="1"/>
  <c r="AN54" i="24" s="1"/>
  <c r="AP54" i="24" s="1"/>
  <c r="AQ54" i="24" s="1"/>
  <c r="Z47" i="20"/>
  <c r="AB47" i="20" s="1"/>
  <c r="AC47" i="20" s="1"/>
  <c r="Z47" i="19"/>
  <c r="AB47" i="19" s="1"/>
  <c r="AC47" i="19" s="1"/>
  <c r="AM49" i="20"/>
  <c r="AN49" i="20" s="1"/>
  <c r="AP49" i="20" s="1"/>
  <c r="AQ49" i="20" s="1"/>
  <c r="AN48" i="20"/>
  <c r="AP48" i="20" s="1"/>
  <c r="AQ48" i="20"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H60" i="21"/>
  <c r="H66" i="21"/>
  <c r="U59" i="11"/>
  <c r="S50" i="21"/>
  <c r="U47" i="21"/>
  <c r="V47" i="21" s="1"/>
  <c r="N59" i="11"/>
  <c r="O59" i="11" s="1"/>
  <c r="N47" i="21"/>
  <c r="O47" i="21" s="1"/>
  <c r="L50" i="21"/>
  <c r="AI59" i="11"/>
  <c r="AB59" i="11"/>
  <c r="N39" i="21"/>
  <c r="O39" i="21" s="1"/>
  <c r="AP59" i="11"/>
  <c r="AM45" i="26"/>
  <c r="AM54" i="26" s="1"/>
  <c r="AN54" i="26" s="1"/>
  <c r="AB44" i="11"/>
  <c r="AC44" i="11" s="1"/>
  <c r="AI45" i="19"/>
  <c r="AJ45" i="19"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M44" i="20"/>
  <c r="AN44"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Z50" i="26"/>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5" i="36" s="1"/>
  <c r="AP39" i="17"/>
  <c r="I15" i="36" s="1"/>
  <c r="N39" i="17"/>
  <c r="E15" i="36" s="1"/>
  <c r="L47" i="17"/>
  <c r="L50" i="17" s="1"/>
  <c r="L66" i="17" s="1"/>
  <c r="U39" i="17"/>
  <c r="F15" i="36" s="1"/>
  <c r="AB39" i="17"/>
  <c r="G15" i="36" s="1"/>
  <c r="G16"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0" i="36" s="1"/>
  <c r="V46" i="10"/>
  <c r="N46" i="10"/>
  <c r="H47" i="10"/>
  <c r="AI39" i="10"/>
  <c r="H40" i="36" s="1"/>
  <c r="AP39" i="10"/>
  <c r="I40" i="36" s="1"/>
  <c r="AB39" i="10"/>
  <c r="G40" i="36" s="1"/>
  <c r="L47" i="10"/>
  <c r="N39" i="10"/>
  <c r="E40" i="36" s="1"/>
  <c r="AB47" i="21" l="1"/>
  <c r="AC47" i="21" s="1"/>
  <c r="AP45" i="20"/>
  <c r="AQ45" i="20" s="1"/>
  <c r="AG47" i="21"/>
  <c r="AG50" i="21" s="1"/>
  <c r="AI50" i="21" s="1"/>
  <c r="AJ50" i="21" s="1"/>
  <c r="E16" i="36"/>
  <c r="AQ45" i="21"/>
  <c r="F16" i="36"/>
  <c r="AM45" i="19"/>
  <c r="AN45" i="19" s="1"/>
  <c r="AP45" i="19" s="1"/>
  <c r="AQ45" i="19" s="1"/>
  <c r="AG47" i="20"/>
  <c r="AI47" i="20" s="1"/>
  <c r="AJ47" i="20" s="1"/>
  <c r="I41" i="36"/>
  <c r="AN48" i="19"/>
  <c r="AP48" i="19" s="1"/>
  <c r="AQ48" i="19" s="1"/>
  <c r="AM44" i="19"/>
  <c r="AN44" i="19" s="1"/>
  <c r="AP44" i="19" s="1"/>
  <c r="AQ44" i="19" s="1"/>
  <c r="AP44" i="20"/>
  <c r="AQ44" i="20" s="1"/>
  <c r="E41" i="36"/>
  <c r="H16"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1" i="36"/>
  <c r="G41" i="36"/>
  <c r="I16" i="36"/>
  <c r="H41"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H63" i="21"/>
  <c r="O63" i="21" s="1"/>
  <c r="H61" i="21"/>
  <c r="H62" i="21" s="1"/>
  <c r="H67" i="21"/>
  <c r="H68" i="21" s="1"/>
  <c r="H69" i="21"/>
  <c r="O69" i="21" s="1"/>
  <c r="Z66" i="26"/>
  <c r="Z60" i="26"/>
  <c r="L60" i="24"/>
  <c r="L66" i="24"/>
  <c r="S66" i="26"/>
  <c r="S60" i="26"/>
  <c r="Z66" i="24"/>
  <c r="Z60" i="24"/>
  <c r="AG66" i="21"/>
  <c r="AG60" i="21"/>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I47" i="21" l="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AP47" i="21"/>
  <c r="AQ47" i="21"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H70" i="21"/>
  <c r="H64" i="21"/>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AG69" i="21"/>
  <c r="AG67" i="2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AN50"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N50" i="26" l="1"/>
  <c r="S69" i="13"/>
  <c r="S69" i="17"/>
  <c r="U69" i="17" s="1"/>
  <c r="V69" i="17" s="1"/>
  <c r="AN50" i="24"/>
  <c r="AN60" i="24" s="1"/>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AN66" i="24"/>
  <c r="AN66" i="26"/>
  <c r="AN60" i="26"/>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N64" i="21" s="1"/>
  <c r="O64" i="21" s="1"/>
  <c r="N62" i="21"/>
  <c r="O62" i="21" s="1"/>
  <c r="L68" i="26"/>
  <c r="V69" i="21"/>
  <c r="N69" i="21"/>
  <c r="N69" i="24"/>
  <c r="V69" i="24"/>
  <c r="N61" i="21"/>
  <c r="O61" i="21" s="1"/>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AP50" i="24"/>
  <c r="AQ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AB69" i="17" l="1"/>
  <c r="AC69" i="17" s="1"/>
  <c r="S70" i="13"/>
  <c r="S68" i="17"/>
  <c r="S70" i="17" s="1"/>
  <c r="U70" i="17" s="1"/>
  <c r="V70" i="17" s="1"/>
  <c r="U67" i="13"/>
  <c r="V67" i="13" s="1"/>
  <c r="AN50" i="17"/>
  <c r="AN66" i="17" s="1"/>
  <c r="S68" i="16"/>
  <c r="U68" i="16" s="1"/>
  <c r="V68" i="16" s="1"/>
  <c r="AI50" i="17"/>
  <c r="AJ50" i="17" s="1"/>
  <c r="AB67" i="17"/>
  <c r="AC67" i="17" s="1"/>
  <c r="AG69" i="17"/>
  <c r="AI69" i="17" s="1"/>
  <c r="AJ69" i="17" s="1"/>
  <c r="AG67" i="17"/>
  <c r="AG68" i="17" s="1"/>
  <c r="N64" i="14"/>
  <c r="O64" i="14" s="1"/>
  <c r="AG66" i="18"/>
  <c r="AI66" i="18" s="1"/>
  <c r="AJ66" i="18" s="1"/>
  <c r="Z62" i="19"/>
  <c r="Z64" i="19" s="1"/>
  <c r="AB64" i="19" s="1"/>
  <c r="AC64" i="19" s="1"/>
  <c r="S68" i="12"/>
  <c r="U68" i="12" s="1"/>
  <c r="V68" i="12" s="1"/>
  <c r="AI63" i="20"/>
  <c r="AJ63" i="20" s="1"/>
  <c r="AI67" i="19"/>
  <c r="AJ67" i="19" s="1"/>
  <c r="Z68" i="19"/>
  <c r="AB68" i="19" s="1"/>
  <c r="AC68" i="19" s="1"/>
  <c r="N64" i="16"/>
  <c r="O64" i="16" s="1"/>
  <c r="AI63" i="19"/>
  <c r="AJ63" i="19" s="1"/>
  <c r="AB63" i="20"/>
  <c r="AC63" i="20" s="1"/>
  <c r="AB63" i="12"/>
  <c r="AC63" i="12" s="1"/>
  <c r="U64" i="14"/>
  <c r="V64" i="14"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7" i="36" s="1"/>
  <c r="AP50" i="17"/>
  <c r="AQ50" i="17"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2"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N61" i="26"/>
  <c r="AN62" i="26" s="1"/>
  <c r="AN63"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P66" i="24"/>
  <c r="AQ66" i="24" s="1"/>
  <c r="AN67" i="24"/>
  <c r="AN68"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B68" i="17" l="1"/>
  <c r="AC68" i="17" s="1"/>
  <c r="U68" i="17"/>
  <c r="V68" i="17" s="1"/>
  <c r="AB70" i="17"/>
  <c r="AC70" i="17" s="1"/>
  <c r="S70" i="12"/>
  <c r="U70" i="12" s="1"/>
  <c r="V70" i="12" s="1"/>
  <c r="AB62" i="19"/>
  <c r="AC62" i="19" s="1"/>
  <c r="S70" i="16"/>
  <c r="U70" i="16" s="1"/>
  <c r="V70" i="16" s="1"/>
  <c r="AI67" i="17"/>
  <c r="AJ67" i="17" s="1"/>
  <c r="AG67" i="18"/>
  <c r="AG68" i="18" s="1"/>
  <c r="AG69" i="18"/>
  <c r="AI69" i="18" s="1"/>
  <c r="AJ69" i="18" s="1"/>
  <c r="S62" i="17"/>
  <c r="S64" i="17" s="1"/>
  <c r="U64" i="17" s="1"/>
  <c r="F17"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P63" i="26"/>
  <c r="AN50" i="15"/>
  <c r="AN66" i="15" s="1"/>
  <c r="AB64" i="21"/>
  <c r="AC64" i="21" s="1"/>
  <c r="AI63" i="24"/>
  <c r="AQ63" i="24"/>
  <c r="AN70" i="24"/>
  <c r="AI61" i="26"/>
  <c r="AJ61" i="26" s="1"/>
  <c r="AP67" i="24"/>
  <c r="AQ67" i="24" s="1"/>
  <c r="AQ63" i="26"/>
  <c r="AI63" i="26"/>
  <c r="AI68" i="26"/>
  <c r="AJ68" i="26" s="1"/>
  <c r="AG70" i="26"/>
  <c r="AN64"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9" i="18" l="1"/>
  <c r="AP69" i="18" s="1"/>
  <c r="AQ69" i="18" s="1"/>
  <c r="U62" i="17"/>
  <c r="V62" i="17" s="1"/>
  <c r="E43" i="36"/>
  <c r="E18"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2" i="36" s="1"/>
  <c r="U68" i="10"/>
  <c r="V68" i="10" s="1"/>
  <c r="S70" i="10"/>
  <c r="AB70" i="10" s="1"/>
  <c r="AC68" i="10"/>
  <c r="Z62" i="13"/>
  <c r="Z64" i="13" s="1"/>
  <c r="AB64" i="13" s="1"/>
  <c r="AC64" i="13" s="1"/>
  <c r="AB64" i="10"/>
  <c r="G42"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18" i="36"/>
  <c r="AI61" i="16"/>
  <c r="AJ61" i="16" s="1"/>
  <c r="AG64" i="17"/>
  <c r="AI64" i="17" s="1"/>
  <c r="H17" i="36" s="1"/>
  <c r="AI62" i="15"/>
  <c r="AJ62" i="15" s="1"/>
  <c r="AI61" i="15"/>
  <c r="AJ61" i="15" s="1"/>
  <c r="AB70" i="13"/>
  <c r="AC70" i="13" s="1"/>
  <c r="AP61" i="18"/>
  <c r="AQ61" i="18" s="1"/>
  <c r="AP69" i="15"/>
  <c r="AQ69" i="15" s="1"/>
  <c r="AP67" i="15"/>
  <c r="AQ67" i="15" s="1"/>
  <c r="AN70" i="18"/>
  <c r="AP70" i="18" s="1"/>
  <c r="AQ70" i="18" s="1"/>
  <c r="AN64" i="18"/>
  <c r="AP64" i="18" s="1"/>
  <c r="AQ64" i="18" s="1"/>
  <c r="AN68" i="15"/>
  <c r="AP68" i="15" s="1"/>
  <c r="AQ68" i="15" s="1"/>
  <c r="AP60" i="15"/>
  <c r="AQ60" i="15" s="1"/>
  <c r="AN61" i="15"/>
  <c r="AP61" i="15" s="1"/>
  <c r="AQ61" i="15" s="1"/>
  <c r="V64" i="10"/>
  <c r="F43" i="36" s="1"/>
  <c r="AC64" i="10"/>
  <c r="AI68" i="15"/>
  <c r="AJ68" i="15" s="1"/>
  <c r="AI68" i="16"/>
  <c r="AJ68" i="16" s="1"/>
  <c r="AN70" i="13"/>
  <c r="AP70" i="13" s="1"/>
  <c r="AQ70" i="13" s="1"/>
  <c r="AP68" i="13"/>
  <c r="AQ68" i="13" s="1"/>
  <c r="AP60" i="17"/>
  <c r="AQ60" i="17" s="1"/>
  <c r="AN63" i="17"/>
  <c r="AP63" i="17" s="1"/>
  <c r="AQ63" i="17" s="1"/>
  <c r="AI69" i="15"/>
  <c r="AJ69" i="15" s="1"/>
  <c r="AB64" i="17"/>
  <c r="G17"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2"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G43" i="36" l="1"/>
  <c r="AN62" i="15"/>
  <c r="AN64" i="15" s="1"/>
  <c r="AP64" i="15" s="1"/>
  <c r="AQ64" i="15" s="1"/>
  <c r="AN70" i="16"/>
  <c r="AP70" i="16" s="1"/>
  <c r="AQ70" i="16" s="1"/>
  <c r="AC64" i="17"/>
  <c r="AJ64" i="17"/>
  <c r="AJ64" i="10"/>
  <c r="AN62" i="17"/>
  <c r="AN64" i="17" s="1"/>
  <c r="AP64" i="17" s="1"/>
  <c r="I17" i="36" s="1"/>
  <c r="AP64" i="10"/>
  <c r="I42"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18" i="36"/>
  <c r="G18" i="36"/>
  <c r="H43" i="36"/>
  <c r="AP62" i="17"/>
  <c r="AQ62" i="17" s="1"/>
  <c r="AQ64" i="10"/>
  <c r="AQ64" i="17"/>
  <c r="AI70" i="15"/>
  <c r="AJ70" i="15" s="1"/>
  <c r="AP70" i="15"/>
  <c r="AQ70" i="15" s="1"/>
  <c r="AP64" i="11"/>
  <c r="AQ64" i="11" s="1"/>
  <c r="AP65" i="11"/>
  <c r="AQ65" i="11" s="1"/>
  <c r="AP71" i="11"/>
  <c r="AQ71" i="11" s="1"/>
  <c r="AP62" i="16"/>
  <c r="AQ62" i="16" s="1"/>
  <c r="I18" i="36" l="1"/>
  <c r="I43"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N33" i="9"/>
  <c r="AM33" i="9"/>
  <c r="AF33" i="9"/>
  <c r="AG33" i="9" s="1"/>
  <c r="Y33" i="9"/>
  <c r="Z33" i="9" s="1"/>
  <c r="S33" i="9"/>
  <c r="AC33" i="9" s="1"/>
  <c r="R33" i="9"/>
  <c r="K33" i="9"/>
  <c r="L33" i="9" s="1"/>
  <c r="V33" i="9" s="1"/>
  <c r="G33" i="9"/>
  <c r="H33" i="9" s="1"/>
  <c r="O33" i="9" s="1"/>
  <c r="AM32" i="9"/>
  <c r="AN32" i="9" s="1"/>
  <c r="AP32" i="9" s="1"/>
  <c r="AF32" i="9"/>
  <c r="AG32" i="9" s="1"/>
  <c r="Y32" i="9"/>
  <c r="Z32" i="9" s="1"/>
  <c r="R32" i="9"/>
  <c r="S32" i="9" s="1"/>
  <c r="AC32" i="9" s="1"/>
  <c r="K32" i="9"/>
  <c r="L32" i="9" s="1"/>
  <c r="G32" i="9"/>
  <c r="H32" i="9" s="1"/>
  <c r="O32" i="9" s="1"/>
  <c r="AM31" i="9"/>
  <c r="AN31" i="9" s="1"/>
  <c r="AP31" i="9" s="1"/>
  <c r="AG31" i="9"/>
  <c r="AQ31" i="9" s="1"/>
  <c r="AF31" i="9"/>
  <c r="Y31" i="9"/>
  <c r="Z31" i="9" s="1"/>
  <c r="R31" i="9"/>
  <c r="S31" i="9" s="1"/>
  <c r="AC31" i="9" s="1"/>
  <c r="L31" i="9"/>
  <c r="K31" i="9"/>
  <c r="G31" i="9"/>
  <c r="H31" i="9" s="1"/>
  <c r="O31" i="9" s="1"/>
  <c r="AM30" i="9"/>
  <c r="AN30" i="9" s="1"/>
  <c r="AF30" i="9"/>
  <c r="AG30" i="9" s="1"/>
  <c r="Y30" i="9"/>
  <c r="Z30" i="9" s="1"/>
  <c r="AJ30" i="9" s="1"/>
  <c r="R30" i="9"/>
  <c r="S30" i="9" s="1"/>
  <c r="K30" i="9"/>
  <c r="L30" i="9" s="1"/>
  <c r="G30" i="9"/>
  <c r="H30" i="9" s="1"/>
  <c r="O30" i="9" s="1"/>
  <c r="AM29" i="9"/>
  <c r="AN29" i="9" s="1"/>
  <c r="AF29" i="9"/>
  <c r="AG29" i="9" s="1"/>
  <c r="Z29" i="9"/>
  <c r="Y29" i="9"/>
  <c r="R29" i="9"/>
  <c r="S29" i="9" s="1"/>
  <c r="K29" i="9"/>
  <c r="L29" i="9" s="1"/>
  <c r="G29" i="9"/>
  <c r="H29" i="9" s="1"/>
  <c r="AN28" i="9"/>
  <c r="AG28" i="9"/>
  <c r="AQ28" i="9" s="1"/>
  <c r="Z28" i="9"/>
  <c r="AJ28" i="9" s="1"/>
  <c r="S28" i="9"/>
  <c r="AC28" i="9" s="1"/>
  <c r="L28" i="9"/>
  <c r="H28" i="9"/>
  <c r="O28" i="9" s="1"/>
  <c r="AQ24" i="9"/>
  <c r="AN24" i="9"/>
  <c r="AP24" i="9" s="1"/>
  <c r="AG24" i="9"/>
  <c r="Z24" i="9"/>
  <c r="S24" i="9"/>
  <c r="AC24" i="9" s="1"/>
  <c r="L24" i="9"/>
  <c r="H24" i="9"/>
  <c r="AN23" i="9"/>
  <c r="AG23" i="9"/>
  <c r="Z23" i="9"/>
  <c r="S23" i="9"/>
  <c r="L23" i="9"/>
  <c r="H23" i="9"/>
  <c r="AP28" i="9" l="1"/>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4" i="36" l="1"/>
  <c r="I34" i="36"/>
  <c r="H34" i="36"/>
  <c r="G34" i="36"/>
  <c r="F34" i="36"/>
  <c r="E34" i="36"/>
  <c r="AE73" i="9"/>
  <c r="AF45" i="9" s="1"/>
  <c r="AG45" i="9" s="1"/>
  <c r="AI45" i="9" s="1"/>
  <c r="AJ45" i="9" s="1"/>
  <c r="AQ23" i="9"/>
  <c r="AJ23" i="9"/>
  <c r="AC23" i="9"/>
  <c r="V23" i="9"/>
  <c r="O23" i="9"/>
  <c r="AI39" i="9"/>
  <c r="H35" i="36" s="1"/>
  <c r="AJ46" i="9"/>
  <c r="AB46" i="9"/>
  <c r="AI46" i="9"/>
  <c r="H47" i="9"/>
  <c r="AP39" i="9"/>
  <c r="I35" i="36" s="1"/>
  <c r="S47" i="9"/>
  <c r="U39" i="9"/>
  <c r="F35" i="36" s="1"/>
  <c r="AB39" i="9"/>
  <c r="G35" i="36" s="1"/>
  <c r="N39" i="9"/>
  <c r="E35" i="36" s="1"/>
  <c r="L47" i="9"/>
  <c r="E36" i="36" l="1"/>
  <c r="H36" i="36"/>
  <c r="G36" i="36"/>
  <c r="I36" i="36"/>
  <c r="F36"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7"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7" i="36" s="1"/>
  <c r="AB64" i="9"/>
  <c r="G37" i="36" s="1"/>
  <c r="AG62" i="9"/>
  <c r="AG64" i="9" s="1"/>
  <c r="AI61" i="9"/>
  <c r="AJ61" i="9" s="1"/>
  <c r="AP61" i="9"/>
  <c r="AQ61" i="9" s="1"/>
  <c r="AN62" i="9"/>
  <c r="AN64" i="9" s="1"/>
  <c r="E38" i="36" l="1"/>
  <c r="V64" i="9"/>
  <c r="F38" i="36" s="1"/>
  <c r="AC64" i="9"/>
  <c r="AI64" i="9"/>
  <c r="H37" i="36" s="1"/>
  <c r="AP64" i="9"/>
  <c r="I37" i="36" s="1"/>
  <c r="AP62" i="9"/>
  <c r="AQ62" i="9" s="1"/>
  <c r="AI62" i="9"/>
  <c r="AJ62" i="9" s="1"/>
  <c r="G38"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V42" i="8" s="1"/>
  <c r="G42" i="8"/>
  <c r="H42" i="8" s="1"/>
  <c r="O42" i="8" s="1"/>
  <c r="AM40" i="8"/>
  <c r="AN40" i="8" s="1"/>
  <c r="AF40" i="8"/>
  <c r="AG40" i="8" s="1"/>
  <c r="Y40" i="8"/>
  <c r="Z40" i="8" s="1"/>
  <c r="R40" i="8"/>
  <c r="S40" i="8" s="1"/>
  <c r="K40" i="8"/>
  <c r="L40" i="8" s="1"/>
  <c r="G40" i="8"/>
  <c r="H40" i="8" s="1"/>
  <c r="AM38" i="8"/>
  <c r="AN38" i="8" s="1"/>
  <c r="AF38" i="8"/>
  <c r="AG38" i="8" s="1"/>
  <c r="Z38" i="8"/>
  <c r="AJ38" i="8" s="1"/>
  <c r="Y38" i="8"/>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N34" i="8"/>
  <c r="AM34" i="8"/>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H33" i="8"/>
  <c r="O33" i="8" s="1"/>
  <c r="G33" i="8"/>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Z30" i="8"/>
  <c r="AJ30" i="8" s="1"/>
  <c r="Y30" i="8"/>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AB28" i="8" s="1"/>
  <c r="L28" i="8"/>
  <c r="V28" i="8" s="1"/>
  <c r="H28" i="8"/>
  <c r="O28" i="8" s="1"/>
  <c r="AN24" i="8"/>
  <c r="AP24" i="8" s="1"/>
  <c r="AG24" i="8"/>
  <c r="Z24" i="8"/>
  <c r="AJ24" i="8" s="1"/>
  <c r="S24" i="8"/>
  <c r="L24" i="8"/>
  <c r="V24" i="8" s="1"/>
  <c r="H24" i="8"/>
  <c r="O24" i="8" s="1"/>
  <c r="AN23" i="8"/>
  <c r="AG23" i="8"/>
  <c r="Z23" i="8"/>
  <c r="S23" i="8"/>
  <c r="L23" i="8"/>
  <c r="H23" i="8"/>
  <c r="U31" i="8" l="1"/>
  <c r="AB24" i="8"/>
  <c r="U28" i="8"/>
  <c r="AP38" i="8"/>
  <c r="AC28" i="8"/>
  <c r="AP28" i="8"/>
  <c r="H38" i="36"/>
  <c r="I38"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4" i="36" l="1"/>
  <c r="I44" i="36"/>
  <c r="H44" i="36"/>
  <c r="G44" i="36"/>
  <c r="F44" i="36"/>
  <c r="E44"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5" i="36" s="1"/>
  <c r="N39" i="8"/>
  <c r="E45" i="36" s="1"/>
  <c r="AI39" i="8"/>
  <c r="H45" i="36" s="1"/>
  <c r="Z46" i="8"/>
  <c r="AP39" i="8"/>
  <c r="I45" i="36" s="1"/>
  <c r="I46" i="36" s="1"/>
  <c r="U39" i="8"/>
  <c r="F45" i="36" s="1"/>
  <c r="E46" i="36" l="1"/>
  <c r="AL73" i="8"/>
  <c r="AM45" i="8" s="1"/>
  <c r="AN45" i="8" s="1"/>
  <c r="AP45" i="8" s="1"/>
  <c r="AQ45" i="8" s="1"/>
  <c r="G46" i="36"/>
  <c r="H46" i="36"/>
  <c r="F46"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7" i="36" s="1"/>
  <c r="AG64" i="8"/>
  <c r="U64" i="8"/>
  <c r="F47"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48" i="36" s="1"/>
  <c r="O64" i="8"/>
  <c r="AP68" i="8"/>
  <c r="AQ68" i="8" s="1"/>
  <c r="AI62" i="8"/>
  <c r="AJ62" i="8" s="1"/>
  <c r="Z64" i="8"/>
  <c r="AN62" i="8"/>
  <c r="AN64" i="8" s="1"/>
  <c r="AP64" i="8" s="1"/>
  <c r="I47" i="36" s="1"/>
  <c r="AB62" i="8"/>
  <c r="AC62" i="8" s="1"/>
  <c r="E48" i="36" l="1"/>
  <c r="AP70" i="8"/>
  <c r="AQ70" i="8" s="1"/>
  <c r="AQ64" i="8"/>
  <c r="AB64" i="8"/>
  <c r="G47" i="36" s="1"/>
  <c r="AI64" i="8"/>
  <c r="H47" i="36" s="1"/>
  <c r="AP62" i="8"/>
  <c r="AQ62" i="8" s="1"/>
  <c r="I48" i="36" l="1"/>
  <c r="AC64" i="8"/>
  <c r="G48" i="36" s="1"/>
  <c r="AJ64" i="8"/>
  <c r="H48"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P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V34" i="7"/>
  <c r="R34" i="7"/>
  <c r="S34" i="7" s="1"/>
  <c r="AC34" i="7" s="1"/>
  <c r="K34" i="7"/>
  <c r="L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AI32" i="7" s="1"/>
  <c r="Y32" i="7"/>
  <c r="Z32" i="7" s="1"/>
  <c r="AB32" i="7" s="1"/>
  <c r="R32" i="7"/>
  <c r="S32" i="7" s="1"/>
  <c r="K32" i="7"/>
  <c r="L32" i="7" s="1"/>
  <c r="V32" i="7" s="1"/>
  <c r="G32" i="7"/>
  <c r="H32" i="7" s="1"/>
  <c r="O32" i="7" s="1"/>
  <c r="AM31" i="7"/>
  <c r="AN31" i="7" s="1"/>
  <c r="AP31" i="7" s="1"/>
  <c r="AF31" i="7"/>
  <c r="AG31" i="7" s="1"/>
  <c r="AQ31" i="7" s="1"/>
  <c r="Y31" i="7"/>
  <c r="Z31" i="7" s="1"/>
  <c r="AJ31" i="7" s="1"/>
  <c r="R31" i="7"/>
  <c r="S31" i="7" s="1"/>
  <c r="K31" i="7"/>
  <c r="L31" i="7" s="1"/>
  <c r="G31" i="7"/>
  <c r="H31" i="7" s="1"/>
  <c r="O31" i="7" s="1"/>
  <c r="AM30" i="7"/>
  <c r="AN30" i="7" s="1"/>
  <c r="AJ30" i="7"/>
  <c r="AF30" i="7"/>
  <c r="AG30" i="7" s="1"/>
  <c r="AQ30" i="7" s="1"/>
  <c r="Y30" i="7"/>
  <c r="Z30" i="7" s="1"/>
  <c r="R30" i="7"/>
  <c r="S30" i="7" s="1"/>
  <c r="AC30" i="7" s="1"/>
  <c r="K30" i="7"/>
  <c r="L30" i="7" s="1"/>
  <c r="U30" i="7" s="1"/>
  <c r="G30" i="7"/>
  <c r="H30" i="7" s="1"/>
  <c r="O30" i="7" s="1"/>
  <c r="AM29" i="7"/>
  <c r="AN29" i="7" s="1"/>
  <c r="AF29" i="7"/>
  <c r="AG29" i="7" s="1"/>
  <c r="Y29" i="7"/>
  <c r="Z29" i="7" s="1"/>
  <c r="S29" i="7"/>
  <c r="R29" i="7"/>
  <c r="K29" i="7"/>
  <c r="L29" i="7" s="1"/>
  <c r="G29" i="7"/>
  <c r="H29" i="7" s="1"/>
  <c r="AN28" i="7"/>
  <c r="AG28" i="7"/>
  <c r="AP28" i="7" s="1"/>
  <c r="Z28" i="7"/>
  <c r="AJ28" i="7" s="1"/>
  <c r="S28" i="7"/>
  <c r="L28" i="7"/>
  <c r="V28" i="7" s="1"/>
  <c r="H28" i="7"/>
  <c r="AN24" i="7"/>
  <c r="AG24" i="7"/>
  <c r="Z24" i="7"/>
  <c r="AJ24" i="7" s="1"/>
  <c r="S24" i="7"/>
  <c r="O24" i="7"/>
  <c r="L24" i="7"/>
  <c r="V24" i="7" s="1"/>
  <c r="H24" i="7"/>
  <c r="AN23" i="7"/>
  <c r="AG23" i="7"/>
  <c r="Z23" i="7"/>
  <c r="S23" i="7"/>
  <c r="L23" i="7"/>
  <c r="H23" i="7"/>
  <c r="AP34" i="7" l="1"/>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29" i="36" l="1"/>
  <c r="U45" i="7"/>
  <c r="I29" i="36"/>
  <c r="H29" i="36"/>
  <c r="G29" i="36"/>
  <c r="F29" i="36"/>
  <c r="E29"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0" i="36" s="1"/>
  <c r="E31" i="36" s="1"/>
  <c r="AI39" i="7"/>
  <c r="H30" i="36" s="1"/>
  <c r="U39" i="7"/>
  <c r="F30" i="36" s="1"/>
  <c r="S47" i="7"/>
  <c r="AP39" i="7"/>
  <c r="I30" i="36" s="1"/>
  <c r="H47" i="7"/>
  <c r="AB39" i="7"/>
  <c r="G30" i="36" s="1"/>
  <c r="Z47" i="7" l="1"/>
  <c r="Z50" i="7" s="1"/>
  <c r="F31" i="36"/>
  <c r="I31" i="36"/>
  <c r="AB45" i="7"/>
  <c r="G31" i="36"/>
  <c r="H31"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AG66" i="7"/>
  <c r="AI66" i="7" s="1"/>
  <c r="AJ66" i="7" s="1"/>
  <c r="N67" i="7"/>
  <c r="O67" i="7" s="1"/>
  <c r="S63" i="7"/>
  <c r="Z69" i="7"/>
  <c r="AB66" i="7"/>
  <c r="AC66" i="7" s="1"/>
  <c r="Z67" i="7"/>
  <c r="Z68" i="7" s="1"/>
  <c r="U68" i="7"/>
  <c r="V68" i="7" s="1"/>
  <c r="S70" i="7"/>
  <c r="U67" i="7"/>
  <c r="V67" i="7" s="1"/>
  <c r="Z63" i="7"/>
  <c r="AB60" i="7"/>
  <c r="AC60" i="7" s="1"/>
  <c r="H61" i="7"/>
  <c r="H62" i="7" s="1"/>
  <c r="AI50" i="7"/>
  <c r="AJ50" i="7" s="1"/>
  <c r="S61" i="7"/>
  <c r="AB61" i="7" s="1"/>
  <c r="U60" i="7"/>
  <c r="V60" i="7" s="1"/>
  <c r="L61" i="7"/>
  <c r="L62" i="7" s="1"/>
  <c r="N60" i="7"/>
  <c r="O60" i="7" s="1"/>
  <c r="AP50" i="7" l="1"/>
  <c r="AQ50" i="7" s="1"/>
  <c r="AN63" i="7"/>
  <c r="N70" i="7"/>
  <c r="O70" i="7" s="1"/>
  <c r="L64" i="7"/>
  <c r="H64" i="7"/>
  <c r="AN64" i="7"/>
  <c r="AG63" i="7"/>
  <c r="N63" i="7"/>
  <c r="O63" i="7" s="1"/>
  <c r="AN70" i="7"/>
  <c r="U70" i="7"/>
  <c r="V70" i="7" s="1"/>
  <c r="AG67" i="7"/>
  <c r="AG69" i="7"/>
  <c r="AP66" i="7"/>
  <c r="AQ66"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3" i="7" l="1"/>
  <c r="N64" i="7"/>
  <c r="E32" i="36" s="1"/>
  <c r="AI63" i="7"/>
  <c r="AJ63" i="7" s="1"/>
  <c r="AI62" i="7"/>
  <c r="AJ62" i="7" s="1"/>
  <c r="AG64" i="7"/>
  <c r="AP69" i="7"/>
  <c r="AQ69" i="7" s="1"/>
  <c r="AI69" i="7"/>
  <c r="AJ69" i="7" s="1"/>
  <c r="AG68" i="7"/>
  <c r="AP67" i="7"/>
  <c r="AQ67" i="7" s="1"/>
  <c r="AQ63" i="7"/>
  <c r="AP62" i="7"/>
  <c r="AQ62" i="7" s="1"/>
  <c r="AI67" i="7"/>
  <c r="AJ67" i="7" s="1"/>
  <c r="AB62" i="7"/>
  <c r="AC62" i="7" s="1"/>
  <c r="S64" i="7"/>
  <c r="U64" i="7" s="1"/>
  <c r="F32" i="36" s="1"/>
  <c r="AB70" i="7"/>
  <c r="AC70" i="7" s="1"/>
  <c r="AI61" i="7"/>
  <c r="AJ61" i="7" s="1"/>
  <c r="AP61" i="7"/>
  <c r="AQ61" i="7" s="1"/>
  <c r="U62" i="7"/>
  <c r="V62" i="7" s="1"/>
  <c r="V64" i="7" l="1"/>
  <c r="O64" i="7"/>
  <c r="AG70" i="7"/>
  <c r="AI68" i="7"/>
  <c r="AJ68" i="7" s="1"/>
  <c r="AP68" i="7"/>
  <c r="AQ68" i="7" s="1"/>
  <c r="AP64" i="7"/>
  <c r="I32" i="36" s="1"/>
  <c r="AI64" i="7"/>
  <c r="H32" i="36" s="1"/>
  <c r="AB64" i="7"/>
  <c r="G32" i="36" s="1"/>
  <c r="E33" i="36" l="1"/>
  <c r="F33" i="36"/>
  <c r="AC64" i="7"/>
  <c r="G33" i="36" s="1"/>
  <c r="AJ64" i="7"/>
  <c r="H33" i="36" s="1"/>
  <c r="AQ64" i="7"/>
  <c r="I33"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G35" i="6"/>
  <c r="AF35" i="6"/>
  <c r="Y35" i="6"/>
  <c r="Z35" i="6" s="1"/>
  <c r="AJ35" i="6" s="1"/>
  <c r="S35" i="6"/>
  <c r="R35" i="6"/>
  <c r="K35" i="6"/>
  <c r="L35" i="6" s="1"/>
  <c r="V35" i="6" s="1"/>
  <c r="G35" i="6"/>
  <c r="H35" i="6" s="1"/>
  <c r="O35" i="6" s="1"/>
  <c r="AQ34" i="6"/>
  <c r="AM34" i="6"/>
  <c r="AN34" i="6" s="1"/>
  <c r="AF34" i="6"/>
  <c r="AG34" i="6" s="1"/>
  <c r="Y34" i="6"/>
  <c r="Z34" i="6" s="1"/>
  <c r="AI34" i="6" s="1"/>
  <c r="R34" i="6"/>
  <c r="S34" i="6" s="1"/>
  <c r="AC34" i="6" s="1"/>
  <c r="K34" i="6"/>
  <c r="L34" i="6" s="1"/>
  <c r="G34" i="6"/>
  <c r="H34" i="6" s="1"/>
  <c r="O34" i="6" s="1"/>
  <c r="AM33" i="6"/>
  <c r="AN33" i="6" s="1"/>
  <c r="AP33" i="6" s="1"/>
  <c r="AF33" i="6"/>
  <c r="AG33" i="6" s="1"/>
  <c r="AQ33" i="6" s="1"/>
  <c r="Y33" i="6"/>
  <c r="Z33" i="6" s="1"/>
  <c r="AI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N29" i="6"/>
  <c r="AM29" i="6"/>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P35" i="6" l="1"/>
  <c r="AB32" i="6"/>
  <c r="S45" i="6"/>
  <c r="R51" i="6"/>
  <c r="S51" i="6" s="1"/>
  <c r="R52" i="6"/>
  <c r="S52" i="6" s="1"/>
  <c r="AC45" i="6"/>
  <c r="U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4" i="36" s="1"/>
  <c r="AP23" i="6"/>
  <c r="AB23" i="6"/>
  <c r="U23" i="6"/>
  <c r="V23" i="6" s="1"/>
  <c r="AJ31" i="6"/>
  <c r="AB31" i="6"/>
  <c r="AC31" i="6" s="1"/>
  <c r="U31" i="6"/>
  <c r="V31" i="6" s="1"/>
  <c r="N32" i="6"/>
  <c r="O32" i="6"/>
  <c r="AB28" i="6"/>
  <c r="N29" i="6"/>
  <c r="V34" i="6"/>
  <c r="N34" i="6"/>
  <c r="V24" i="6"/>
  <c r="AQ24" i="6"/>
  <c r="AI24" i="6"/>
  <c r="V28" i="6"/>
  <c r="AQ28" i="6"/>
  <c r="AI28" i="6"/>
  <c r="AB29" i="6"/>
  <c r="AC29" i="6" s="1"/>
  <c r="V33" i="6"/>
  <c r="N33" i="6"/>
  <c r="AJ33" i="6"/>
  <c r="AB33" i="6"/>
  <c r="AC35" i="6"/>
  <c r="U35" i="6"/>
  <c r="AQ35" i="6"/>
  <c r="AI35" i="6"/>
  <c r="AN39" i="6"/>
  <c r="I24" i="36" s="1"/>
  <c r="U29" i="6"/>
  <c r="V29" i="6" s="1"/>
  <c r="N31" i="6"/>
  <c r="AI31" i="6"/>
  <c r="AC32" i="6"/>
  <c r="U32" i="6"/>
  <c r="AP32" i="6"/>
  <c r="U34" i="6"/>
  <c r="V37" i="6"/>
  <c r="N37" i="6"/>
  <c r="AJ37" i="6"/>
  <c r="AB37" i="6"/>
  <c r="AP37" i="6"/>
  <c r="H39" i="6"/>
  <c r="D24" i="36" s="1"/>
  <c r="AB24" i="6"/>
  <c r="AJ34" i="6"/>
  <c r="AB34" i="6"/>
  <c r="S39" i="6"/>
  <c r="F24" i="36" s="1"/>
  <c r="L39" i="6"/>
  <c r="E24" i="36" s="1"/>
  <c r="AI23" i="6"/>
  <c r="U24" i="6"/>
  <c r="U28" i="6"/>
  <c r="V30" i="6"/>
  <c r="N30" i="6"/>
  <c r="U36" i="6"/>
  <c r="V36" i="6" s="1"/>
  <c r="AI36" i="6"/>
  <c r="AJ36" i="6" s="1"/>
  <c r="U37" i="6"/>
  <c r="AI37" i="6"/>
  <c r="V38" i="6"/>
  <c r="N38" i="6"/>
  <c r="AJ38" i="6"/>
  <c r="AB38" i="6"/>
  <c r="Z39" i="6"/>
  <c r="G24"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5" i="36" s="1"/>
  <c r="H26" i="36" s="1"/>
  <c r="O29" i="6"/>
  <c r="AJ23" i="6"/>
  <c r="AC23" i="6"/>
  <c r="AB39" i="6"/>
  <c r="G25" i="36" s="1"/>
  <c r="G26" i="36" s="1"/>
  <c r="U39" i="6"/>
  <c r="AP39" i="6"/>
  <c r="I25" i="36" s="1"/>
  <c r="I26" i="36" s="1"/>
  <c r="N39" i="6"/>
  <c r="E25" i="36" s="1"/>
  <c r="E26" i="36" s="1"/>
  <c r="Z47" i="6" l="1"/>
  <c r="AB47" i="6" s="1"/>
  <c r="AC47" i="6" s="1"/>
  <c r="AI54" i="6"/>
  <c r="AJ54" i="6" s="1"/>
  <c r="AJ45" i="6"/>
  <c r="F25" i="36"/>
  <c r="F26"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7"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7" i="36" s="1"/>
  <c r="S64" i="6"/>
  <c r="AB64" i="6" s="1"/>
  <c r="U62" i="6"/>
  <c r="V62" i="6" s="1"/>
  <c r="N68" i="6"/>
  <c r="O68" i="6" s="1"/>
  <c r="L70" i="6"/>
  <c r="N70" i="6" s="1"/>
  <c r="O70" i="6" s="1"/>
  <c r="Z70" i="6"/>
  <c r="AB70" i="6" s="1"/>
  <c r="AC70" i="6" s="1"/>
  <c r="AB68" i="6"/>
  <c r="AC68" i="6" s="1"/>
  <c r="U68" i="6"/>
  <c r="V68" i="6" s="1"/>
  <c r="AB62" i="6"/>
  <c r="AC62" i="6" s="1"/>
  <c r="G27" i="36" l="1"/>
  <c r="E28" i="36"/>
  <c r="AJ64" i="6"/>
  <c r="AN68" i="6"/>
  <c r="AP67" i="6"/>
  <c r="AQ67" i="6" s="1"/>
  <c r="AN62" i="6"/>
  <c r="AP61" i="6"/>
  <c r="AQ61" i="6" s="1"/>
  <c r="U70" i="6"/>
  <c r="V70" i="6" s="1"/>
  <c r="U64" i="6"/>
  <c r="F27" i="36" s="1"/>
  <c r="AC64" i="6"/>
  <c r="G28" i="36" s="1"/>
  <c r="AI70" i="6"/>
  <c r="AJ70" i="6" s="1"/>
  <c r="H28" i="36" l="1"/>
  <c r="V64" i="6"/>
  <c r="AP62" i="6"/>
  <c r="AQ62" i="6" s="1"/>
  <c r="AN64" i="6"/>
  <c r="AP64" i="6" s="1"/>
  <c r="I27" i="36" s="1"/>
  <c r="AN70" i="6"/>
  <c r="AP70" i="6" s="1"/>
  <c r="AQ70" i="6" s="1"/>
  <c r="AP68" i="6"/>
  <c r="AQ68" i="6" s="1"/>
  <c r="F28" i="36" l="1"/>
  <c r="AQ64" i="6"/>
  <c r="I28" i="36" l="1"/>
  <c r="Q73" i="5"/>
  <c r="R45" i="5" s="1"/>
  <c r="G38" i="5"/>
  <c r="H38" i="5" s="1"/>
  <c r="O38" i="5" s="1"/>
  <c r="G37" i="5"/>
  <c r="H37" i="5" s="1"/>
  <c r="O37" i="5" s="1"/>
  <c r="AF34" i="5"/>
  <c r="AG34" i="5" s="1"/>
  <c r="G33" i="5"/>
  <c r="H33" i="5" s="1"/>
  <c r="O33" i="5" s="1"/>
  <c r="AM31" i="5"/>
  <c r="AN31" i="5" s="1"/>
  <c r="AG31" i="5"/>
  <c r="AQ31" i="5" s="1"/>
  <c r="AF31" i="5"/>
  <c r="Y31" i="5"/>
  <c r="Z31" i="5" s="1"/>
  <c r="R31" i="5"/>
  <c r="S31" i="5" s="1"/>
  <c r="K31" i="5"/>
  <c r="L31" i="5" s="1"/>
  <c r="G31" i="5"/>
  <c r="H31" i="5" s="1"/>
  <c r="O31" i="5" s="1"/>
  <c r="Y30" i="5"/>
  <c r="Z30" i="5" s="1"/>
  <c r="AJ30" i="5" s="1"/>
  <c r="AM29" i="5"/>
  <c r="AN29" i="5" s="1"/>
  <c r="AF29" i="5"/>
  <c r="AG29" i="5" s="1"/>
  <c r="Y29" i="5"/>
  <c r="Z29" i="5" s="1"/>
  <c r="R29" i="5"/>
  <c r="S29" i="5" s="1"/>
  <c r="K29" i="5"/>
  <c r="L29" i="5" s="1"/>
  <c r="H29" i="5"/>
  <c r="G29" i="5"/>
  <c r="AN28" i="5"/>
  <c r="AP28" i="5" s="1"/>
  <c r="AG28" i="5"/>
  <c r="Z28" i="5"/>
  <c r="AJ28" i="5" s="1"/>
  <c r="S28" i="5"/>
  <c r="AB28" i="5" s="1"/>
  <c r="L28" i="5"/>
  <c r="V28" i="5" s="1"/>
  <c r="H28" i="5"/>
  <c r="O28" i="5" s="1"/>
  <c r="AN24" i="5"/>
  <c r="AG24" i="5"/>
  <c r="Z24" i="5"/>
  <c r="AJ24" i="5" s="1"/>
  <c r="S24" i="5"/>
  <c r="AC24" i="5" s="1"/>
  <c r="L24" i="5"/>
  <c r="V24" i="5" s="1"/>
  <c r="H24" i="5"/>
  <c r="O24" i="5" s="1"/>
  <c r="AN23" i="5"/>
  <c r="AG23" i="5"/>
  <c r="Z23" i="5"/>
  <c r="S23" i="5"/>
  <c r="L23" i="5"/>
  <c r="H23" i="5"/>
  <c r="F18" i="5"/>
  <c r="AF37" i="5" s="1"/>
  <c r="AG37" i="5" s="1"/>
  <c r="AQ37" i="5" s="1"/>
  <c r="S45" i="5" l="1"/>
  <c r="R54" i="5"/>
  <c r="S54" i="5" s="1"/>
  <c r="U54" i="5" s="1"/>
  <c r="V54" i="5" s="1"/>
  <c r="R52" i="5"/>
  <c r="S52" i="5" s="1"/>
  <c r="R51" i="5"/>
  <c r="S51" i="5" s="1"/>
  <c r="U45" i="5"/>
  <c r="AC45" i="5"/>
  <c r="N31" i="5"/>
  <c r="AP29" i="5"/>
  <c r="AQ29" i="5" s="1"/>
  <c r="AM30" i="5"/>
  <c r="AN30" i="5" s="1"/>
  <c r="R33" i="5"/>
  <c r="S33" i="5" s="1"/>
  <c r="AC33" i="5" s="1"/>
  <c r="AM34" i="5"/>
  <c r="AN34" i="5" s="1"/>
  <c r="AP34" i="5" s="1"/>
  <c r="K37" i="5"/>
  <c r="L37" i="5" s="1"/>
  <c r="K38" i="5"/>
  <c r="L38" i="5" s="1"/>
  <c r="G32" i="5"/>
  <c r="H32" i="5" s="1"/>
  <c r="O32" i="5" s="1"/>
  <c r="Y33" i="5"/>
  <c r="Z33" i="5" s="1"/>
  <c r="AI33" i="5" s="1"/>
  <c r="AQ34" i="5"/>
  <c r="AF33" i="5"/>
  <c r="AG33" i="5" s="1"/>
  <c r="K35" i="5"/>
  <c r="L35" i="5" s="1"/>
  <c r="V35" i="5" s="1"/>
  <c r="R37" i="5"/>
  <c r="S37" i="5" s="1"/>
  <c r="R38" i="5"/>
  <c r="S38" i="5" s="1"/>
  <c r="AC38" i="5" s="1"/>
  <c r="R32" i="5"/>
  <c r="S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U30" i="5" s="1"/>
  <c r="Y34" i="5"/>
  <c r="Z34" i="5" s="1"/>
  <c r="AI34" i="5" s="1"/>
  <c r="AM35" i="5"/>
  <c r="AN35" i="5" s="1"/>
  <c r="AP35" i="5" s="1"/>
  <c r="X73" i="5"/>
  <c r="Y45" i="5" s="1"/>
  <c r="AI29" i="5"/>
  <c r="AJ29" i="5" s="1"/>
  <c r="AB29" i="5"/>
  <c r="AC29" i="5" s="1"/>
  <c r="AI31" i="5"/>
  <c r="AP24" i="5"/>
  <c r="AP31" i="5"/>
  <c r="N24" i="5"/>
  <c r="N28" i="5"/>
  <c r="AC30" i="5"/>
  <c r="AP23" i="5"/>
  <c r="AQ23" i="5" s="1"/>
  <c r="AJ31" i="5"/>
  <c r="AB31" i="5"/>
  <c r="AC31" i="5" s="1"/>
  <c r="AB30" i="5"/>
  <c r="AQ33" i="5"/>
  <c r="U29" i="5"/>
  <c r="V29" i="5" s="1"/>
  <c r="U23" i="5"/>
  <c r="V23" i="5" s="1"/>
  <c r="AB23" i="5"/>
  <c r="AC23" i="5" s="1"/>
  <c r="U31" i="5"/>
  <c r="V31" i="5" s="1"/>
  <c r="AB24" i="5"/>
  <c r="AI23" i="5"/>
  <c r="AJ23" i="5" s="1"/>
  <c r="U24" i="5"/>
  <c r="U28" i="5"/>
  <c r="AC28" i="5"/>
  <c r="N29" i="5"/>
  <c r="O29" i="5" s="1"/>
  <c r="AB32" i="5"/>
  <c r="N34" i="5"/>
  <c r="V37" i="5"/>
  <c r="N37" i="5"/>
  <c r="N23" i="5"/>
  <c r="O23" i="5" s="1"/>
  <c r="AQ24" i="5"/>
  <c r="AI24" i="5"/>
  <c r="AQ28" i="5"/>
  <c r="AI28" i="5"/>
  <c r="AC32" i="5"/>
  <c r="AQ35" i="5"/>
  <c r="V38" i="5"/>
  <c r="N38" i="5"/>
  <c r="AJ38" i="5"/>
  <c r="AB38" i="5"/>
  <c r="AF30" i="5"/>
  <c r="AG30" i="5" s="1"/>
  <c r="K32" i="5"/>
  <c r="L32" i="5" s="1"/>
  <c r="U32" i="5" s="1"/>
  <c r="AM32" i="5"/>
  <c r="AN32" i="5" s="1"/>
  <c r="AP32" i="5" s="1"/>
  <c r="K33" i="5"/>
  <c r="L33" i="5" s="1"/>
  <c r="AM33" i="5"/>
  <c r="AN33" i="5" s="1"/>
  <c r="AP33" i="5" s="1"/>
  <c r="R34" i="5"/>
  <c r="S34" i="5" s="1"/>
  <c r="G35" i="5"/>
  <c r="H35" i="5" s="1"/>
  <c r="O35" i="5" s="1"/>
  <c r="R35" i="5"/>
  <c r="S35" i="5" s="1"/>
  <c r="Y37" i="5"/>
  <c r="Z37" i="5" s="1"/>
  <c r="AF38" i="5"/>
  <c r="AG38" i="5" s="1"/>
  <c r="AP38" i="5" s="1"/>
  <c r="U51" i="5" l="1"/>
  <c r="V51" i="5" s="1"/>
  <c r="U52" i="5"/>
  <c r="V52" i="5" s="1"/>
  <c r="Z45" i="5"/>
  <c r="AB45" i="5" s="1"/>
  <c r="Y54" i="5"/>
  <c r="Z54" i="5" s="1"/>
  <c r="Y52" i="5"/>
  <c r="Z52" i="5" s="1"/>
  <c r="AB52" i="5" s="1"/>
  <c r="AC52" i="5" s="1"/>
  <c r="Y51" i="5"/>
  <c r="Z51" i="5" s="1"/>
  <c r="AB51" i="5" s="1"/>
  <c r="AC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H47" i="5" s="1"/>
  <c r="H50" i="5" s="1"/>
  <c r="AJ37" i="5"/>
  <c r="AB37" i="5"/>
  <c r="AI37" i="5"/>
  <c r="AN39" i="5"/>
  <c r="AC35" i="5"/>
  <c r="U35" i="5"/>
  <c r="AC34" i="5"/>
  <c r="U34" i="5"/>
  <c r="N32" i="5"/>
  <c r="V32" i="5"/>
  <c r="Z39" i="5"/>
  <c r="N35" i="5"/>
  <c r="AB35" i="5"/>
  <c r="AP30" i="5"/>
  <c r="AB54" i="5" l="1"/>
  <c r="AC54" i="5" s="1"/>
  <c r="Z47" i="5"/>
  <c r="AG45" i="5"/>
  <c r="AG47" i="5" s="1"/>
  <c r="AF54" i="5"/>
  <c r="AG54" i="5" s="1"/>
  <c r="AF51" i="5"/>
  <c r="AG51" i="5" s="1"/>
  <c r="AF52" i="5"/>
  <c r="AG52" i="5" s="1"/>
  <c r="AJ45" i="5"/>
  <c r="H60" i="5"/>
  <c r="H66" i="5"/>
  <c r="N47" i="5"/>
  <c r="O47" i="5" s="1"/>
  <c r="L50" i="5"/>
  <c r="U47" i="5"/>
  <c r="V47" i="5" s="1"/>
  <c r="S50" i="5"/>
  <c r="AB47" i="5"/>
  <c r="AC47" i="5" s="1"/>
  <c r="Z50" i="5"/>
  <c r="N39" i="5"/>
  <c r="O39" i="5" s="1"/>
  <c r="U39" i="5"/>
  <c r="V39" i="5" s="1"/>
  <c r="AL73" i="5"/>
  <c r="AM45" i="5" s="1"/>
  <c r="AB39" i="5"/>
  <c r="AC39" i="5" s="1"/>
  <c r="AP39" i="5"/>
  <c r="AQ39" i="5" s="1"/>
  <c r="AI39" i="5"/>
  <c r="AJ39" i="5" s="1"/>
  <c r="AI47" i="5" l="1"/>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H67" i="5"/>
  <c r="H68" i="5" s="1"/>
  <c r="H69" i="5"/>
  <c r="O69" i="5" s="1"/>
  <c r="H63" i="5"/>
  <c r="O63" i="5" s="1"/>
  <c r="H61" i="5"/>
  <c r="H62" i="5" s="1"/>
  <c r="Z66" i="5"/>
  <c r="AB50" i="5"/>
  <c r="AC50" i="5" s="1"/>
  <c r="Z60" i="5"/>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J35" i="4"/>
  <c r="AF35" i="4"/>
  <c r="AG35" i="4" s="1"/>
  <c r="Y35" i="4"/>
  <c r="Z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AG60" i="5" l="1"/>
  <c r="AI60" i="5" s="1"/>
  <c r="AJ60" i="5" s="1"/>
  <c r="AG66" i="5"/>
  <c r="AG67" i="5" s="1"/>
  <c r="AG68" i="5" s="1"/>
  <c r="AN47" i="5"/>
  <c r="AN50" i="5" s="1"/>
  <c r="AP33" i="4"/>
  <c r="S45" i="4"/>
  <c r="AC45" i="4" s="1"/>
  <c r="R52" i="4"/>
  <c r="S52" i="4" s="1"/>
  <c r="U52" i="4" s="1"/>
  <c r="V52" i="4" s="1"/>
  <c r="R51" i="4"/>
  <c r="S51" i="4" s="1"/>
  <c r="AP35" i="4"/>
  <c r="U45" i="4"/>
  <c r="H64" i="5"/>
  <c r="H70" i="5"/>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19" i="36" s="1"/>
  <c r="N28" i="4"/>
  <c r="V30" i="4"/>
  <c r="N30" i="4"/>
  <c r="AJ30" i="4"/>
  <c r="AB30" i="4"/>
  <c r="AJ33" i="4"/>
  <c r="AB33" i="4"/>
  <c r="AC34" i="4"/>
  <c r="U34" i="4"/>
  <c r="N35" i="4"/>
  <c r="AP38" i="4"/>
  <c r="N31" i="4"/>
  <c r="AQ38" i="4"/>
  <c r="AI38" i="4"/>
  <c r="H39" i="4"/>
  <c r="D19" i="36" s="1"/>
  <c r="U23" i="4"/>
  <c r="AC24" i="4"/>
  <c r="U24" i="4"/>
  <c r="AQ30" i="4"/>
  <c r="AI30" i="4"/>
  <c r="AC32" i="4"/>
  <c r="U32" i="4"/>
  <c r="AQ32" i="4"/>
  <c r="AI32" i="4"/>
  <c r="V33" i="4"/>
  <c r="N33" i="4"/>
  <c r="U33" i="4"/>
  <c r="AJ34" i="4"/>
  <c r="AB34" i="4"/>
  <c r="V38" i="4"/>
  <c r="N38" i="4"/>
  <c r="S39" i="4"/>
  <c r="F19" i="36" s="1"/>
  <c r="V28" i="4"/>
  <c r="AQ28" i="4"/>
  <c r="AI28" i="4"/>
  <c r="AJ37" i="4"/>
  <c r="AB37" i="4"/>
  <c r="AN39" i="4"/>
  <c r="I19" i="36" s="1"/>
  <c r="N23" i="4"/>
  <c r="AG39" i="4"/>
  <c r="H19" i="36" s="1"/>
  <c r="N24" i="4"/>
  <c r="AB29" i="4"/>
  <c r="AC29" i="4" s="1"/>
  <c r="AI31" i="4"/>
  <c r="N34" i="4"/>
  <c r="AI34" i="4"/>
  <c r="AC35" i="4"/>
  <c r="U35" i="4"/>
  <c r="U38" i="4"/>
  <c r="Z39" i="4"/>
  <c r="G19" i="36" s="1"/>
  <c r="AI23" i="4"/>
  <c r="X73" i="4"/>
  <c r="Y45" i="4" s="1"/>
  <c r="Y54" i="4" s="1"/>
  <c r="Z54" i="4" s="1"/>
  <c r="AB54" i="4" s="1"/>
  <c r="AC54" i="4" s="1"/>
  <c r="AG61" i="5" l="1"/>
  <c r="AG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AI62" i="5"/>
  <c r="AJ62" i="5" s="1"/>
  <c r="AG64" i="5"/>
  <c r="N68" i="5"/>
  <c r="O68" i="5" s="1"/>
  <c r="L70" i="5"/>
  <c r="N70" i="5" s="1"/>
  <c r="O70" i="5" s="1"/>
  <c r="U69" i="5"/>
  <c r="AC69" i="5"/>
  <c r="AJ63" i="5"/>
  <c r="AB63" i="5"/>
  <c r="N67" i="5"/>
  <c r="O67" i="5" s="1"/>
  <c r="AI61" i="5"/>
  <c r="AJ61" i="5" s="1"/>
  <c r="Z64" i="5"/>
  <c r="L47" i="4"/>
  <c r="V69" i="5"/>
  <c r="N69" i="5"/>
  <c r="S68" i="5"/>
  <c r="U67" i="5"/>
  <c r="V67" i="5" s="1"/>
  <c r="S62" i="5"/>
  <c r="U63" i="5"/>
  <c r="AC63" i="5"/>
  <c r="AQ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0" i="36" s="1"/>
  <c r="H21" i="36" s="1"/>
  <c r="N39" i="4"/>
  <c r="E20" i="36" s="1"/>
  <c r="E21" i="36" s="1"/>
  <c r="AP39" i="4"/>
  <c r="I20" i="36" s="1"/>
  <c r="I21" i="36" s="1"/>
  <c r="U39" i="4"/>
  <c r="F20" i="36" s="1"/>
  <c r="F21" i="36" s="1"/>
  <c r="AB39" i="4"/>
  <c r="G20" i="36" s="1"/>
  <c r="G21" i="36" s="1"/>
  <c r="AG70" i="5" l="1"/>
  <c r="AI69" i="5"/>
  <c r="Z47" i="4"/>
  <c r="AB47" i="4" s="1"/>
  <c r="AC47" i="4" s="1"/>
  <c r="AI54" i="4"/>
  <c r="AJ54" i="4" s="1"/>
  <c r="AG45" i="4"/>
  <c r="AF52" i="4"/>
  <c r="AG52" i="4" s="1"/>
  <c r="AF51" i="4"/>
  <c r="AG51" i="4" s="1"/>
  <c r="AJ45" i="4"/>
  <c r="AN67" i="5"/>
  <c r="AP67" i="5" s="1"/>
  <c r="AQ67" i="5" s="1"/>
  <c r="AP66" i="5"/>
  <c r="AQ66" i="5" s="1"/>
  <c r="AN69" i="5"/>
  <c r="AP69" i="5" s="1"/>
  <c r="AP60" i="5"/>
  <c r="AQ60" i="5" s="1"/>
  <c r="AN63" i="5"/>
  <c r="AP63" i="5" s="1"/>
  <c r="AN61" i="5"/>
  <c r="AQ45" i="4"/>
  <c r="AI45" i="4"/>
  <c r="AG47" i="4"/>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I64" i="5"/>
  <c r="AJ64" i="5" s="1"/>
  <c r="AQ39" i="4"/>
  <c r="AJ39" i="4"/>
  <c r="V39" i="4"/>
  <c r="O39" i="4"/>
  <c r="AC39" i="4"/>
  <c r="AL73" i="4"/>
  <c r="AM45" i="4" s="1"/>
  <c r="AM54" i="4" s="1"/>
  <c r="AN54" i="4" s="1"/>
  <c r="AP54" i="4" s="1"/>
  <c r="AQ54" i="4" s="1"/>
  <c r="AI47" i="4" l="1"/>
  <c r="AJ47" i="4" s="1"/>
  <c r="Z50" i="4"/>
  <c r="AB50" i="4" s="1"/>
  <c r="AC50" i="4" s="1"/>
  <c r="AI51" i="4"/>
  <c r="AJ51" i="4" s="1"/>
  <c r="AI52" i="4"/>
  <c r="AJ52" i="4" s="1"/>
  <c r="AN45" i="4"/>
  <c r="AP45" i="4" s="1"/>
  <c r="AM51" i="4"/>
  <c r="AN51" i="4" s="1"/>
  <c r="AP51" i="4" s="1"/>
  <c r="AQ51" i="4" s="1"/>
  <c r="AM52" i="4"/>
  <c r="AN52" i="4" s="1"/>
  <c r="AP52" i="4" s="1"/>
  <c r="AQ52" i="4" s="1"/>
  <c r="AN62" i="5"/>
  <c r="AP61" i="5"/>
  <c r="AQ61" i="5" s="1"/>
  <c r="AG50" i="4"/>
  <c r="AG60" i="4"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Z66" i="4" l="1"/>
  <c r="Z67" i="4" s="1"/>
  <c r="Z60" i="4"/>
  <c r="Z63" i="4" s="1"/>
  <c r="AN47" i="4"/>
  <c r="AP47" i="4" s="1"/>
  <c r="AQ47" i="4" s="1"/>
  <c r="AI50" i="4"/>
  <c r="AJ50" i="4" s="1"/>
  <c r="AG66" i="4"/>
  <c r="AG69" i="4" s="1"/>
  <c r="AN70" i="5"/>
  <c r="AP70" i="5" s="1"/>
  <c r="AQ70" i="5" s="1"/>
  <c r="AP68" i="5"/>
  <c r="AQ68" i="5" s="1"/>
  <c r="AN64" i="5"/>
  <c r="AP64" i="5" s="1"/>
  <c r="AQ64" i="5" s="1"/>
  <c r="AP62" i="5"/>
  <c r="AQ62" i="5" s="1"/>
  <c r="H70" i="4"/>
  <c r="H64" i="4"/>
  <c r="N60" i="4"/>
  <c r="O60" i="4" s="1"/>
  <c r="L63" i="4"/>
  <c r="L61" i="4"/>
  <c r="AG61" i="4"/>
  <c r="AG62" i="4" s="1"/>
  <c r="AG63" i="4"/>
  <c r="U60" i="4"/>
  <c r="V60" i="4" s="1"/>
  <c r="S63" i="4"/>
  <c r="S61" i="4"/>
  <c r="S62" i="4" s="1"/>
  <c r="S69" i="4"/>
  <c r="AC69" i="4" s="1"/>
  <c r="S67" i="4"/>
  <c r="S68" i="4" s="1"/>
  <c r="U66" i="4"/>
  <c r="V66" i="4" s="1"/>
  <c r="N66" i="4"/>
  <c r="O66" i="4" s="1"/>
  <c r="L69" i="4"/>
  <c r="L67" i="4"/>
  <c r="L68" i="4" s="1"/>
  <c r="Z61" i="4" l="1"/>
  <c r="Z62" i="4" s="1"/>
  <c r="AB60" i="4"/>
  <c r="AC60" i="4" s="1"/>
  <c r="AB66" i="4"/>
  <c r="AC66" i="4" s="1"/>
  <c r="Z69" i="4"/>
  <c r="AJ69" i="4" s="1"/>
  <c r="AI60" i="4"/>
  <c r="AJ60" i="4" s="1"/>
  <c r="AN50" i="4"/>
  <c r="AP50" i="4" s="1"/>
  <c r="AQ50" i="4" s="1"/>
  <c r="AI66" i="4"/>
  <c r="AJ66" i="4" s="1"/>
  <c r="AG67" i="4"/>
  <c r="AG68" i="4" s="1"/>
  <c r="AG70" i="4" s="1"/>
  <c r="AI61" i="4"/>
  <c r="AJ61" i="4" s="1"/>
  <c r="AB67" i="4"/>
  <c r="AC67" i="4" s="1"/>
  <c r="AI62" i="4"/>
  <c r="AJ62" i="4" s="1"/>
  <c r="AG64" i="4"/>
  <c r="AJ63" i="4"/>
  <c r="AB63" i="4"/>
  <c r="U67" i="4"/>
  <c r="V67" i="4" s="1"/>
  <c r="N67" i="4"/>
  <c r="O67" i="4" s="1"/>
  <c r="Z64" i="4"/>
  <c r="AB62" i="4"/>
  <c r="AC62" i="4" s="1"/>
  <c r="AB61" i="4"/>
  <c r="AC61" i="4" s="1"/>
  <c r="AI63" i="4"/>
  <c r="AQ63" i="4"/>
  <c r="L62" i="4"/>
  <c r="U62" i="4" s="1"/>
  <c r="V62" i="4" s="1"/>
  <c r="N61" i="4"/>
  <c r="O61" i="4" s="1"/>
  <c r="U61" i="4"/>
  <c r="V61" i="4" s="1"/>
  <c r="AC63" i="4"/>
  <c r="U63" i="4"/>
  <c r="Z68" i="4"/>
  <c r="N68" i="4"/>
  <c r="O68" i="4" s="1"/>
  <c r="L70" i="4"/>
  <c r="U69" i="4"/>
  <c r="N69" i="4"/>
  <c r="V69" i="4"/>
  <c r="S64" i="4"/>
  <c r="AQ69" i="4"/>
  <c r="S70" i="4"/>
  <c r="U68" i="4"/>
  <c r="V68" i="4" s="1"/>
  <c r="V63" i="4"/>
  <c r="N63" i="4"/>
  <c r="AI67" i="4" l="1"/>
  <c r="AJ67" i="4" s="1"/>
  <c r="AI69" i="4"/>
  <c r="AB69" i="4"/>
  <c r="AN66" i="4"/>
  <c r="AN67" i="4" s="1"/>
  <c r="AN60" i="4"/>
  <c r="AN63" i="4" s="1"/>
  <c r="AP63" i="4" s="1"/>
  <c r="U70" i="4"/>
  <c r="V70" i="4" s="1"/>
  <c r="AB68" i="4"/>
  <c r="AC68" i="4" s="1"/>
  <c r="Z70" i="4"/>
  <c r="AB70" i="4" s="1"/>
  <c r="AC70" i="4" s="1"/>
  <c r="AI68" i="4"/>
  <c r="AJ68" i="4" s="1"/>
  <c r="AI64" i="4"/>
  <c r="H22" i="36" s="1"/>
  <c r="N70" i="4"/>
  <c r="O70" i="4" s="1"/>
  <c r="AB64" i="4"/>
  <c r="G22" i="36" s="1"/>
  <c r="N62" i="4"/>
  <c r="O62" i="4" s="1"/>
  <c r="L64" i="4"/>
  <c r="N64" i="4" s="1"/>
  <c r="E22" i="36" s="1"/>
  <c r="AP66" i="4" l="1"/>
  <c r="AQ66" i="4" s="1"/>
  <c r="AN69" i="4"/>
  <c r="AP69" i="4" s="1"/>
  <c r="AP60" i="4"/>
  <c r="AQ60" i="4" s="1"/>
  <c r="AN61" i="4"/>
  <c r="AP61" i="4" s="1"/>
  <c r="AQ61" i="4" s="1"/>
  <c r="AI70" i="4"/>
  <c r="AJ70" i="4" s="1"/>
  <c r="AJ64" i="4"/>
  <c r="AC64" i="4"/>
  <c r="O64" i="4"/>
  <c r="AN68" i="4"/>
  <c r="AP67" i="4"/>
  <c r="AQ67" i="4" s="1"/>
  <c r="U64" i="4"/>
  <c r="F22" i="36" s="1"/>
  <c r="AN62" i="4" l="1"/>
  <c r="H23" i="36"/>
  <c r="G23" i="36"/>
  <c r="E23" i="36"/>
  <c r="V64" i="4"/>
  <c r="AP68" i="4"/>
  <c r="AQ68" i="4" s="1"/>
  <c r="AN70" i="4"/>
  <c r="AP70" i="4" s="1"/>
  <c r="AQ70" i="4" s="1"/>
  <c r="AP62" i="4"/>
  <c r="AQ62" i="4" s="1"/>
  <c r="AN64" i="4"/>
  <c r="AP64" i="4" s="1"/>
  <c r="I22" i="36" s="1"/>
  <c r="F23" i="36" l="1"/>
  <c r="AQ64" i="4"/>
  <c r="I23" i="36" l="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U28" i="3" s="1"/>
  <c r="H28" i="3"/>
  <c r="O28" i="3" s="1"/>
  <c r="AG24" i="3"/>
  <c r="AQ24" i="3" s="1"/>
  <c r="Z24" i="3"/>
  <c r="S24" i="3"/>
  <c r="AC24" i="3" s="1"/>
  <c r="L24" i="3"/>
  <c r="V24" i="3" s="1"/>
  <c r="H24" i="3"/>
  <c r="O24" i="3" s="1"/>
  <c r="AN23" i="3"/>
  <c r="AG23" i="3"/>
  <c r="Z23" i="3"/>
  <c r="S23" i="3"/>
  <c r="L23" i="3"/>
  <c r="H23" i="3"/>
  <c r="AM37" i="3"/>
  <c r="AN37" i="3" s="1"/>
  <c r="S45" i="3" l="1"/>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I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AB33" i="3" s="1"/>
  <c r="R40" i="3"/>
  <c r="S40" i="3" s="1"/>
  <c r="AB40" i="3" s="1"/>
  <c r="AF40" i="3"/>
  <c r="AG40" i="3" s="1"/>
  <c r="AP40" i="3" s="1"/>
  <c r="K42" i="3"/>
  <c r="L42" i="3" s="1"/>
  <c r="Y42" i="3"/>
  <c r="Z42" i="3" s="1"/>
  <c r="AM42" i="3"/>
  <c r="AN42" i="3" s="1"/>
  <c r="R44" i="3"/>
  <c r="S44" i="3" s="1"/>
  <c r="AF44" i="3"/>
  <c r="AG44" i="3" s="1"/>
  <c r="AP44" i="3" s="1"/>
  <c r="N46" i="3"/>
  <c r="V46" i="3"/>
  <c r="Z45" i="3" l="1"/>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F51" i="3"/>
  <c r="AG51" i="3" s="1"/>
  <c r="AF52" i="3"/>
  <c r="AG52" i="3" s="1"/>
  <c r="AB52" i="3"/>
  <c r="AC52" i="3" s="1"/>
  <c r="AB54" i="3"/>
  <c r="AC54" i="3" s="1"/>
  <c r="AJ54" i="3"/>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L33" i="2"/>
  <c r="K33" i="2"/>
  <c r="G33" i="2"/>
  <c r="H33" i="2" s="1"/>
  <c r="O33" i="2" s="1"/>
  <c r="AM32" i="2"/>
  <c r="AN32" i="2" s="1"/>
  <c r="AF32" i="2"/>
  <c r="AG32" i="2" s="1"/>
  <c r="Z32" i="2"/>
  <c r="Y32" i="2"/>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Q28" i="2"/>
  <c r="AN28" i="2"/>
  <c r="AP28" i="2" s="1"/>
  <c r="AG28" i="2"/>
  <c r="Z28" i="2"/>
  <c r="AI28" i="2" s="1"/>
  <c r="S28" i="2"/>
  <c r="AC28" i="2" s="1"/>
  <c r="L28" i="2"/>
  <c r="U28" i="2" s="1"/>
  <c r="H28" i="2"/>
  <c r="O28" i="2" s="1"/>
  <c r="AQ24" i="2"/>
  <c r="AN24" i="2"/>
  <c r="AP24" i="2" s="1"/>
  <c r="AG24" i="2"/>
  <c r="AI24" i="2" s="1"/>
  <c r="Z24" i="2"/>
  <c r="S24" i="2"/>
  <c r="U24" i="2" s="1"/>
  <c r="O24" i="2"/>
  <c r="L24" i="2"/>
  <c r="H24" i="2"/>
  <c r="AN23" i="2"/>
  <c r="AG23" i="2"/>
  <c r="Z23" i="2"/>
  <c r="S23" i="2"/>
  <c r="L23" i="2"/>
  <c r="H23" i="2"/>
  <c r="AB31" i="2" l="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AC31"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4" i="36" l="1"/>
  <c r="H4" i="36"/>
  <c r="D4" i="36"/>
  <c r="F4" i="36"/>
  <c r="G4" i="36"/>
  <c r="E4" i="36"/>
  <c r="S48" i="1"/>
  <c r="R49" i="1"/>
  <c r="U44" i="1"/>
  <c r="V44" i="1" s="1"/>
  <c r="AE73" i="1"/>
  <c r="Y45" i="1"/>
  <c r="Z45" i="1" s="1"/>
  <c r="AB45" i="1" s="1"/>
  <c r="AC45" i="1" s="1"/>
  <c r="Y44" i="1"/>
  <c r="Z44" i="1" s="1"/>
  <c r="Y48" i="1"/>
  <c r="L47" i="1"/>
  <c r="L50" i="1" s="1"/>
  <c r="L66" i="1" s="1"/>
  <c r="U39" i="1"/>
  <c r="F5" i="36" s="1"/>
  <c r="F6" i="36" s="1"/>
  <c r="AQ23" i="1"/>
  <c r="AC23" i="1"/>
  <c r="V23" i="1"/>
  <c r="AI39" i="1"/>
  <c r="H5" i="36" s="1"/>
  <c r="H47" i="1"/>
  <c r="AB39" i="1"/>
  <c r="G5" i="36" s="1"/>
  <c r="AP39" i="1"/>
  <c r="I5" i="36" s="1"/>
  <c r="N39" i="1"/>
  <c r="E5" i="36" s="1"/>
  <c r="E6" i="36" s="1"/>
  <c r="S47" i="1"/>
  <c r="G6" i="36" l="1"/>
  <c r="I6" i="36"/>
  <c r="H6"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S67" i="1" s="1"/>
  <c r="S68" i="1" s="1"/>
  <c r="H69" i="1"/>
  <c r="N69" i="1" s="1"/>
  <c r="O69" i="1" s="1"/>
  <c r="H67" i="1"/>
  <c r="H68" i="1" s="1"/>
  <c r="N66" i="1"/>
  <c r="O66" i="1" s="1"/>
  <c r="L61" i="1"/>
  <c r="L62" i="1" s="1"/>
  <c r="L63" i="1"/>
  <c r="L68" i="1"/>
  <c r="U66" i="1"/>
  <c r="V66" i="1" s="1"/>
  <c r="S69" i="1"/>
  <c r="U69" i="1" s="1"/>
  <c r="V69" i="1" s="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N67" i="1" l="1"/>
  <c r="O67" i="1" s="1"/>
  <c r="H70" i="1"/>
  <c r="L70" i="1"/>
  <c r="N68" i="1"/>
  <c r="O68" i="1" s="1"/>
  <c r="U63" i="1"/>
  <c r="V63" i="1" s="1"/>
  <c r="S70" i="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U70" i="1" l="1"/>
  <c r="V70" i="1" s="1"/>
  <c r="U64" i="1"/>
  <c r="N64" i="1"/>
  <c r="E7"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7"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8" i="36"/>
  <c r="F8" i="36"/>
  <c r="Z70" i="1"/>
  <c r="AB68" i="1"/>
  <c r="AC68" i="1" s="1"/>
  <c r="AN69" i="1"/>
  <c r="AP69" i="1" s="1"/>
  <c r="AQ69" i="1" s="1"/>
  <c r="AN67" i="1"/>
  <c r="AP67" i="1" s="1"/>
  <c r="AQ67" i="1" s="1"/>
  <c r="AP66" i="1"/>
  <c r="AQ66" i="1" s="1"/>
  <c r="AI63" i="1"/>
  <c r="AJ63" i="1" s="1"/>
  <c r="AI69" i="1"/>
  <c r="AJ69" i="1" s="1"/>
  <c r="AI60" i="1"/>
  <c r="AJ60" i="1" s="1"/>
  <c r="Z62" i="1"/>
  <c r="Z64" i="1" s="1"/>
  <c r="AB64" i="1" s="1"/>
  <c r="G7"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8" i="36"/>
  <c r="AJ64" i="1"/>
  <c r="H8" i="36" s="1"/>
  <c r="H7" i="36"/>
  <c r="AP68" i="1"/>
  <c r="AQ68" i="1" s="1"/>
  <c r="AN62" i="1"/>
  <c r="AN64" i="1" s="1"/>
  <c r="AP64" i="1" s="1"/>
  <c r="I7" i="36" s="1"/>
  <c r="AP61" i="1"/>
  <c r="AQ61" i="1" s="1"/>
  <c r="AQ64" i="1" l="1"/>
  <c r="AP62" i="1"/>
  <c r="AQ62" i="1" s="1"/>
  <c r="I8" i="36" l="1"/>
</calcChain>
</file>

<file path=xl/sharedStrings.xml><?xml version="1.0" encoding="utf-8"?>
<sst xmlns="http://schemas.openxmlformats.org/spreadsheetml/2006/main" count="5490" uniqueCount="280">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</sst>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 #,##0_-;_-* &quot;-&quot;??_-;_-@_-"/>
    <numFmt numFmtId="172" formatCode="_-&quot;$&quot;* #,##0.0000_-;\-&quot;$&quot;* #,##0.0000_-;_-&quot;$&quot;* &quot;-&quot;??_-;_-@_-"/>
    <numFmt numFmtId="173" formatCode="_-&quot;$&quot;* #,##0.00000_-;\-&quot;$&quot;* #,##0.00000_-;_-&quot;$&quot;* &quot;-&quot;??_-;_-@_-"/>
    <numFmt numFmtId="174" formatCode="0.0000%"/>
    <numFmt numFmtId="175" formatCode="_(* #,##0.0_);_(* \(#,##0.0\);_(* &quot;-&quot;??_);_(@_)"/>
    <numFmt numFmtId="176" formatCode="#,##0.0"/>
    <numFmt numFmtId="177" formatCode="mm/dd/yyyy"/>
    <numFmt numFmtId="178" formatCode="0\-0"/>
    <numFmt numFmtId="179" formatCode="_-* #,##0.0_-;\-* #,##0.0_-;_-* &quot;-&quot;??_-;_-@_-"/>
    <numFmt numFmtId="180" formatCode="_(&quot;$&quot;* #,##0_);_(&quot;$&quot;* \(#,##0\);_(&quot;$&quot;* &quot;-&quot;??_);_(@_)"/>
    <numFmt numFmtId="181" formatCode="_(* #,##0_);_(* \(#,##0\);_(* &quot;-&quot;??_);_(@_)"/>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 numFmtId="189" formatCode="0.000"/>
    <numFmt numFmtId="190" formatCode="0.0%"/>
    <numFmt numFmtId="191" formatCode="0.0000"/>
    <numFmt numFmtId="192" formatCode="#,##0.00;[Red]\(#,##0.00\)"/>
    <numFmt numFmtId="193" formatCode="#,##0.0000;[Red]\(#,##0.0000\)"/>
    <numFmt numFmtId="194" formatCode="[$-409]mmmm\ d\,\ yyyy;@"/>
  </numFmts>
  <fonts count="9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175" fontId="26" fillId="0" borderId="0"/>
    <xf numFmtId="175" fontId="26" fillId="0" borderId="0"/>
    <xf numFmtId="175" fontId="26" fillId="0" borderId="0"/>
    <xf numFmtId="175" fontId="26" fillId="0" borderId="0"/>
    <xf numFmtId="176" fontId="26" fillId="0" borderId="0"/>
    <xf numFmtId="176" fontId="26" fillId="0" borderId="0"/>
    <xf numFmtId="176" fontId="26" fillId="0" borderId="0"/>
    <xf numFmtId="176" fontId="26" fillId="0" borderId="0"/>
    <xf numFmtId="175" fontId="26" fillId="0" borderId="0"/>
    <xf numFmtId="175" fontId="26" fillId="0" borderId="0"/>
    <xf numFmtId="175" fontId="26" fillId="0" borderId="0"/>
    <xf numFmtId="175" fontId="26" fillId="0" borderId="0"/>
    <xf numFmtId="177" fontId="26" fillId="0" borderId="0"/>
    <xf numFmtId="177" fontId="26" fillId="0" borderId="0"/>
    <xf numFmtId="177" fontId="26" fillId="0" borderId="0"/>
    <xf numFmtId="177" fontId="26" fillId="0" borderId="0"/>
    <xf numFmtId="178" fontId="26" fillId="0" borderId="0"/>
    <xf numFmtId="178" fontId="26" fillId="0" borderId="0"/>
    <xf numFmtId="178" fontId="26" fillId="0" borderId="0"/>
    <xf numFmtId="178" fontId="26" fillId="0" borderId="0"/>
    <xf numFmtId="177" fontId="26" fillId="0" borderId="0"/>
    <xf numFmtId="0" fontId="8" fillId="1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8" fillId="10" borderId="0" applyNumberFormat="0" applyBorder="0" applyAlignment="0" applyProtection="0"/>
    <xf numFmtId="0" fontId="38" fillId="41" borderId="0" applyNumberFormat="0" applyBorder="0" applyAlignment="0" applyProtection="0"/>
    <xf numFmtId="0" fontId="8" fillId="1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39"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9" fillId="4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9" fillId="50"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1" fillId="51"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1" fillId="4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1" fillId="4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1" fillId="5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1" fillId="53"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1" fillId="54"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1" fillId="55"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1" fillId="5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1" fillId="5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1" fillId="5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41" fillId="5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1" fillId="58" borderId="0" applyNumberFormat="0" applyBorder="0" applyAlignment="0" applyProtection="0"/>
    <xf numFmtId="0" fontId="14" fillId="3" borderId="0" applyNumberFormat="0" applyBorder="0" applyAlignment="0" applyProtection="0"/>
    <xf numFmtId="0" fontId="42" fillId="42" borderId="0" applyNumberFormat="0" applyBorder="0" applyAlignment="0" applyProtection="0"/>
    <xf numFmtId="0" fontId="14" fillId="3"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18" fillId="6"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5" fillId="59" borderId="30" applyNumberFormat="0" applyAlignment="0" applyProtection="0"/>
    <xf numFmtId="0" fontId="45" fillId="59" borderId="30" applyNumberFormat="0" applyAlignment="0" applyProtection="0"/>
    <xf numFmtId="0" fontId="18" fillId="6"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5" fillId="59" borderId="30" applyNumberFormat="0" applyAlignment="0" applyProtection="0"/>
    <xf numFmtId="0" fontId="45" fillId="59" borderId="30" applyNumberFormat="0" applyAlignment="0" applyProtection="0"/>
    <xf numFmtId="0" fontId="45" fillId="59" borderId="30" applyNumberFormat="0" applyAlignment="0" applyProtection="0"/>
    <xf numFmtId="0" fontId="20" fillId="7" borderId="7" applyNumberFormat="0" applyAlignment="0" applyProtection="0"/>
    <xf numFmtId="0" fontId="20" fillId="7" borderId="7" applyNumberFormat="0" applyAlignment="0" applyProtection="0"/>
    <xf numFmtId="0" fontId="46" fillId="60" borderId="31" applyNumberFormat="0" applyAlignment="0" applyProtection="0"/>
    <xf numFmtId="41"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1" fontId="26" fillId="0" borderId="0">
      <alignment vertical="center"/>
    </xf>
    <xf numFmtId="41"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1" fontId="26" fillId="0" borderId="0">
      <alignment vertical="center"/>
    </xf>
    <xf numFmtId="41"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47" fillId="0" borderId="0" applyFont="0" applyFill="0" applyBorder="0" applyAlignment="0" applyProtection="0"/>
    <xf numFmtId="168" fontId="47" fillId="0" borderId="0" applyFont="0" applyFill="0" applyBorder="0" applyAlignment="0" applyProtection="0"/>
    <xf numFmtId="168" fontId="26" fillId="0" borderId="0">
      <alignment vertical="center"/>
    </xf>
    <xf numFmtId="168" fontId="26" fillId="0" borderId="0">
      <alignment vertical="center"/>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41" fontId="26" fillId="0" borderId="0">
      <alignment vertical="center"/>
    </xf>
    <xf numFmtId="41"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70"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3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9" fontId="49" fillId="61" borderId="32" applyAlignment="0" applyProtection="0"/>
    <xf numFmtId="43" fontId="47" fillId="0" borderId="0" applyFont="0" applyFill="0" applyBorder="0" applyAlignment="0" applyProtection="0"/>
    <xf numFmtId="49" fontId="49" fillId="61" borderId="32"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5"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9" fontId="49" fillId="61" borderId="32"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5"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lignment vertical="center"/>
    </xf>
    <xf numFmtId="43"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26" fillId="0" borderId="0">
      <alignment vertical="center"/>
    </xf>
    <xf numFmtId="43"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3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4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lignment vertical="center"/>
    </xf>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26" fillId="0" borderId="0">
      <alignment vertical="center"/>
    </xf>
    <xf numFmtId="179" fontId="26" fillId="0" borderId="0" applyFont="0" applyFill="0" applyBorder="0" applyAlignment="0" applyProtection="0"/>
    <xf numFmtId="43" fontId="26" fillId="0" borderId="0">
      <alignment vertical="center"/>
    </xf>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47" fillId="0" borderId="0" applyFont="0" applyFill="0" applyBorder="0" applyAlignment="0" applyProtection="0"/>
    <xf numFmtId="170" fontId="26" fillId="0" borderId="0">
      <alignment vertical="center"/>
    </xf>
    <xf numFmtId="170" fontId="26" fillId="0" borderId="0">
      <alignment vertical="center"/>
    </xf>
    <xf numFmtId="43" fontId="51" fillId="0" borderId="0" applyFont="0" applyFill="0" applyBorder="0" applyAlignment="0" applyProtection="0"/>
    <xf numFmtId="179"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170"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4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lignment vertical="center"/>
    </xf>
    <xf numFmtId="166"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66"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5" fontId="3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175" fontId="38" fillId="0" borderId="0" applyFont="0" applyFill="0" applyBorder="0" applyAlignment="0" applyProtection="0"/>
    <xf numFmtId="170" fontId="38"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26" fillId="0" borderId="0">
      <alignment vertical="center"/>
    </xf>
    <xf numFmtId="170" fontId="38" fillId="0" borderId="0" applyFont="0" applyFill="0" applyBorder="0" applyAlignment="0" applyProtection="0"/>
    <xf numFmtId="170" fontId="26" fillId="0" borderId="0">
      <alignment vertical="center"/>
    </xf>
    <xf numFmtId="170" fontId="47" fillId="0" borderId="0" applyFont="0" applyFill="0" applyBorder="0" applyAlignment="0" applyProtection="0"/>
    <xf numFmtId="170" fontId="38" fillId="0" borderId="0" applyFont="0" applyFill="0" applyBorder="0" applyAlignment="0" applyProtection="0"/>
    <xf numFmtId="170" fontId="47"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66" fontId="26" fillId="0" borderId="0" applyFont="0" applyFill="0" applyBorder="0" applyAlignment="0" applyProtection="0"/>
    <xf numFmtId="43" fontId="26" fillId="0" borderId="0">
      <alignment vertical="center"/>
    </xf>
    <xf numFmtId="43" fontId="26" fillId="0" borderId="0">
      <alignment vertical="center"/>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66" fontId="26" fillId="0" borderId="0" applyFont="0" applyFill="0" applyBorder="0" applyAlignment="0" applyProtection="0"/>
    <xf numFmtId="43" fontId="26" fillId="0" borderId="0">
      <alignment vertical="center"/>
    </xf>
    <xf numFmtId="43" fontId="26" fillId="0" borderId="0">
      <alignment vertical="center"/>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48"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47"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2"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42"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8" fillId="0" borderId="0" applyFont="0" applyFill="0" applyBorder="0" applyAlignment="0" applyProtection="0"/>
    <xf numFmtId="44" fontId="26" fillId="0" borderId="0" applyFont="0" applyFill="0" applyBorder="0" applyAlignment="0" applyProtection="0"/>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4" fontId="26" fillId="0" borderId="0" applyFont="0" applyFill="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4" fontId="26" fillId="0" borderId="0" applyFont="0" applyFill="0" applyBorder="0" applyAlignment="0" applyProtection="0"/>
    <xf numFmtId="15" fontId="26" fillId="0" borderId="0"/>
    <xf numFmtId="0" fontId="22" fillId="0" borderId="0" applyNumberFormat="0" applyFill="0" applyBorder="0" applyAlignment="0" applyProtection="0"/>
    <xf numFmtId="0" fontId="22" fillId="0" borderId="0" applyNumberFormat="0" applyFill="0" applyBorder="0" applyAlignment="0" applyProtection="0"/>
    <xf numFmtId="0" fontId="52" fillId="0" borderId="0" applyNumberForma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0" fontId="13" fillId="2" borderId="0" applyNumberFormat="0" applyBorder="0" applyAlignment="0" applyProtection="0"/>
    <xf numFmtId="0" fontId="53" fillId="43" borderId="0" applyNumberFormat="0" applyBorder="0" applyAlignment="0" applyProtection="0"/>
    <xf numFmtId="0" fontId="13" fillId="2"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2" borderId="0" applyNumberFormat="0" applyBorder="0" applyAlignment="0" applyProtection="0"/>
    <xf numFmtId="0" fontId="54" fillId="43"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3" fillId="43" borderId="0" applyNumberFormat="0" applyBorder="0" applyAlignment="0" applyProtection="0"/>
    <xf numFmtId="38" fontId="29" fillId="61" borderId="0" applyNumberFormat="0" applyBorder="0" applyAlignment="0" applyProtection="0"/>
    <xf numFmtId="0" fontId="10" fillId="0" borderId="1"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10" fillId="0" borderId="1"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6" fillId="0" borderId="33" applyNumberFormat="0" applyFill="0" applyAlignment="0" applyProtection="0"/>
    <xf numFmtId="0" fontId="11" fillId="0" borderId="2"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11" fillId="0" borderId="2"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8" fillId="0" borderId="34" applyNumberFormat="0" applyFill="0" applyAlignment="0" applyProtection="0"/>
    <xf numFmtId="0" fontId="12" fillId="0" borderId="3"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12" fillId="0" borderId="3"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60" fillId="0" borderId="35" applyNumberFormat="0" applyFill="0" applyAlignment="0" applyProtection="0"/>
    <xf numFmtId="0" fontId="12"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2"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alignment vertical="top"/>
      <protection locked="0"/>
    </xf>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0" fontId="16" fillId="5" borderId="4" applyNumberFormat="0" applyAlignment="0" applyProtection="0"/>
    <xf numFmtId="0" fontId="62" fillId="46" borderId="30" applyNumberFormat="0" applyAlignment="0" applyProtection="0"/>
    <xf numFmtId="0" fontId="62" fillId="46" borderId="30" applyNumberFormat="0" applyAlignment="0" applyProtection="0"/>
    <xf numFmtId="0" fontId="62" fillId="46" borderId="30" applyNumberFormat="0" applyAlignment="0" applyProtection="0"/>
    <xf numFmtId="0" fontId="16" fillId="5" borderId="4" applyNumberFormat="0" applyAlignment="0" applyProtection="0"/>
    <xf numFmtId="0" fontId="63" fillId="46" borderId="4" applyNumberFormat="0" applyAlignment="0" applyProtection="0"/>
    <xf numFmtId="0" fontId="63" fillId="46" borderId="4" applyNumberFormat="0" applyAlignment="0" applyProtection="0"/>
    <xf numFmtId="0" fontId="63" fillId="46" borderId="4" applyNumberFormat="0" applyAlignment="0" applyProtection="0"/>
    <xf numFmtId="0" fontId="63" fillId="46" borderId="4" applyNumberFormat="0" applyAlignment="0" applyProtection="0"/>
    <xf numFmtId="0" fontId="62" fillId="46" borderId="30" applyNumberFormat="0" applyAlignment="0" applyProtection="0"/>
    <xf numFmtId="0" fontId="62" fillId="46" borderId="30" applyNumberFormat="0" applyAlignment="0" applyProtection="0"/>
    <xf numFmtId="0" fontId="62" fillId="46" borderId="30" applyNumberFormat="0" applyAlignment="0" applyProtection="0"/>
    <xf numFmtId="0" fontId="19" fillId="0" borderId="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19" fillId="0" borderId="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5" fillId="0" borderId="36" applyNumberFormat="0" applyFill="0" applyAlignment="0" applyProtection="0"/>
    <xf numFmtId="182" fontId="26" fillId="0" borderId="0"/>
    <xf numFmtId="182" fontId="26" fillId="0" borderId="0"/>
    <xf numFmtId="182" fontId="26" fillId="0" borderId="0"/>
    <xf numFmtId="182" fontId="26" fillId="0" borderId="0"/>
    <xf numFmtId="181" fontId="26" fillId="0" borderId="0"/>
    <xf numFmtId="181" fontId="26" fillId="0" borderId="0"/>
    <xf numFmtId="181" fontId="26" fillId="0" borderId="0"/>
    <xf numFmtId="181" fontId="26" fillId="0" borderId="0"/>
    <xf numFmtId="182" fontId="26" fillId="0" borderId="0"/>
    <xf numFmtId="182" fontId="26" fillId="0" borderId="0"/>
    <xf numFmtId="182" fontId="26" fillId="0" borderId="0"/>
    <xf numFmtId="182" fontId="26" fillId="0" borderId="0"/>
    <xf numFmtId="0" fontId="15"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15"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7" fillId="63" borderId="0" applyNumberFormat="0" applyBorder="0" applyAlignment="0" applyProtection="0"/>
    <xf numFmtId="183" fontId="26" fillId="0" borderId="0"/>
    <xf numFmtId="183" fontId="26" fillId="0" borderId="0"/>
    <xf numFmtId="183" fontId="26" fillId="0" borderId="0"/>
    <xf numFmtId="183"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26" fillId="0" borderId="0"/>
    <xf numFmtId="0" fontId="26" fillId="0" borderId="0"/>
    <xf numFmtId="0" fontId="26" fillId="0" borderId="0"/>
    <xf numFmtId="0" fontId="47" fillId="0" borderId="0"/>
    <xf numFmtId="0" fontId="26"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8" fillId="0" borderId="0"/>
    <xf numFmtId="0" fontId="50" fillId="0" borderId="0"/>
    <xf numFmtId="0" fontId="8"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3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xf numFmtId="0" fontId="38" fillId="0" borderId="0"/>
    <xf numFmtId="0" fontId="38" fillId="0" borderId="0"/>
    <xf numFmtId="0" fontId="47" fillId="0" borderId="0"/>
    <xf numFmtId="0" fontId="47" fillId="0" borderId="0"/>
    <xf numFmtId="0" fontId="38" fillId="0" borderId="0"/>
    <xf numFmtId="0" fontId="26" fillId="0" borderId="0"/>
    <xf numFmtId="0" fontId="26" fillId="0" borderId="0"/>
    <xf numFmtId="0" fontId="47" fillId="0" borderId="0"/>
    <xf numFmtId="0" fontId="47" fillId="0" borderId="0"/>
    <xf numFmtId="0" fontId="47" fillId="0" borderId="0"/>
    <xf numFmtId="0" fontId="38" fillId="0" borderId="0"/>
    <xf numFmtId="0" fontId="26" fillId="0" borderId="0"/>
    <xf numFmtId="0" fontId="26" fillId="0" borderId="0"/>
    <xf numFmtId="0" fontId="47" fillId="0" borderId="0"/>
    <xf numFmtId="0" fontId="26" fillId="0" borderId="0">
      <alignment vertical="center"/>
    </xf>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47" fillId="0" borderId="0"/>
    <xf numFmtId="0" fontId="26" fillId="0" borderId="0"/>
    <xf numFmtId="0" fontId="26" fillId="0" borderId="0"/>
    <xf numFmtId="0" fontId="47" fillId="0" borderId="0"/>
    <xf numFmtId="0" fontId="47" fillId="0" borderId="0"/>
    <xf numFmtId="0" fontId="26" fillId="0" borderId="0"/>
    <xf numFmtId="0" fontId="47" fillId="0" borderId="0"/>
    <xf numFmtId="0" fontId="47" fillId="0" borderId="0"/>
    <xf numFmtId="0" fontId="47" fillId="0" borderId="0"/>
    <xf numFmtId="0" fontId="47" fillId="0" borderId="0"/>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26" fillId="0" borderId="0"/>
    <xf numFmtId="0" fontId="26" fillId="0" borderId="0"/>
    <xf numFmtId="0" fontId="26" fillId="0" borderId="0">
      <alignment vertical="center"/>
    </xf>
    <xf numFmtId="0" fontId="38" fillId="0" borderId="0"/>
    <xf numFmtId="0" fontId="26" fillId="0" borderId="0">
      <alignment vertical="center"/>
    </xf>
    <xf numFmtId="0" fontId="26" fillId="0" borderId="0">
      <alignment vertical="center"/>
    </xf>
    <xf numFmtId="0" fontId="38" fillId="0" borderId="0"/>
    <xf numFmtId="0" fontId="26" fillId="0" borderId="0"/>
    <xf numFmtId="0" fontId="47" fillId="0" borderId="0"/>
    <xf numFmtId="0" fontId="26" fillId="0" borderId="0"/>
    <xf numFmtId="0" fontId="38" fillId="0" borderId="0"/>
    <xf numFmtId="0" fontId="26" fillId="0" borderId="0"/>
    <xf numFmtId="0" fontId="26"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48" fillId="0" borderId="0"/>
    <xf numFmtId="0" fontId="48" fillId="0" borderId="0"/>
    <xf numFmtId="0" fontId="38" fillId="0" borderId="0"/>
    <xf numFmtId="0" fontId="48" fillId="0" borderId="0"/>
    <xf numFmtId="0" fontId="48" fillId="0" borderId="0"/>
    <xf numFmtId="0" fontId="48" fillId="0" borderId="0"/>
    <xf numFmtId="0" fontId="48" fillId="0" borderId="0"/>
    <xf numFmtId="0" fontId="26" fillId="0" borderId="0"/>
    <xf numFmtId="0" fontId="48"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26"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26" fillId="0" borderId="0">
      <alignment vertical="center"/>
    </xf>
    <xf numFmtId="0" fontId="68" fillId="0" borderId="0">
      <alignment vertical="top"/>
    </xf>
    <xf numFmtId="0" fontId="26" fillId="0" borderId="0">
      <alignment vertical="center"/>
    </xf>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48" fillId="0" borderId="0"/>
    <xf numFmtId="0" fontId="38" fillId="0" borderId="0"/>
    <xf numFmtId="0" fontId="48" fillId="0" borderId="0"/>
    <xf numFmtId="0" fontId="26" fillId="0" borderId="0">
      <alignment vertical="center"/>
    </xf>
    <xf numFmtId="0" fontId="48" fillId="0" borderId="0"/>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alignment vertical="center"/>
    </xf>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xf numFmtId="0" fontId="3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26" fillId="0" borderId="0">
      <alignment vertical="center"/>
    </xf>
    <xf numFmtId="0" fontId="26" fillId="0" borderId="0">
      <alignment vertical="center"/>
    </xf>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38" fillId="0" borderId="0"/>
    <xf numFmtId="0" fontId="26" fillId="0" borderId="0"/>
    <xf numFmtId="0" fontId="26" fillId="0" borderId="0"/>
    <xf numFmtId="0" fontId="38" fillId="0" borderId="0"/>
    <xf numFmtId="0" fontId="26" fillId="0" borderId="0">
      <alignment vertical="center"/>
    </xf>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26" fillId="0" borderId="0"/>
    <xf numFmtId="0" fontId="48" fillId="0" borderId="0"/>
    <xf numFmtId="0" fontId="38" fillId="0" borderId="0"/>
    <xf numFmtId="0" fontId="47" fillId="0" borderId="0"/>
    <xf numFmtId="0" fontId="4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1" fillId="64" borderId="37"/>
    <xf numFmtId="0" fontId="26" fillId="0" borderId="0"/>
    <xf numFmtId="0" fontId="26" fillId="0" borderId="0"/>
    <xf numFmtId="0" fontId="51" fillId="64" borderId="37"/>
    <xf numFmtId="0" fontId="38" fillId="0" borderId="0"/>
    <xf numFmtId="0" fontId="47"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38" fillId="0" borderId="0"/>
    <xf numFmtId="0" fontId="38" fillId="0" borderId="0"/>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47" fillId="0" borderId="0"/>
    <xf numFmtId="0" fontId="38" fillId="0" borderId="0"/>
    <xf numFmtId="0" fontId="38" fillId="0" borderId="0"/>
    <xf numFmtId="0" fontId="38" fillId="0" borderId="0"/>
    <xf numFmtId="0" fontId="50" fillId="0" borderId="0"/>
    <xf numFmtId="0" fontId="26" fillId="0" borderId="0">
      <alignment vertical="center"/>
    </xf>
    <xf numFmtId="0" fontId="26" fillId="0" borderId="0">
      <alignment vertical="center"/>
    </xf>
    <xf numFmtId="0" fontId="38" fillId="0" borderId="0"/>
    <xf numFmtId="0" fontId="26" fillId="0" borderId="0">
      <alignment vertical="center"/>
    </xf>
    <xf numFmtId="0" fontId="26" fillId="0" borderId="0"/>
    <xf numFmtId="0" fontId="26" fillId="0" borderId="0"/>
    <xf numFmtId="0" fontId="26" fillId="0" borderId="0">
      <alignment vertical="center"/>
    </xf>
    <xf numFmtId="0" fontId="38" fillId="0" borderId="0"/>
    <xf numFmtId="0" fontId="26" fillId="0" borderId="0"/>
    <xf numFmtId="0" fontId="26" fillId="0" borderId="0"/>
    <xf numFmtId="0" fontId="38" fillId="0" borderId="0"/>
    <xf numFmtId="0" fontId="26" fillId="0" borderId="0"/>
    <xf numFmtId="0" fontId="26" fillId="0" borderId="0"/>
    <xf numFmtId="0" fontId="68" fillId="0" borderId="0">
      <alignment vertical="top"/>
    </xf>
    <xf numFmtId="0" fontId="4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48" fillId="0" borderId="0"/>
    <xf numFmtId="0" fontId="50" fillId="0" borderId="0"/>
    <xf numFmtId="0" fontId="4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26" fillId="0" borderId="0"/>
    <xf numFmtId="0" fontId="26"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64" borderId="37"/>
    <xf numFmtId="0" fontId="26"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26" fillId="0" borderId="0">
      <alignment vertical="center"/>
    </xf>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26" fillId="0" borderId="0">
      <alignment vertical="center"/>
    </xf>
    <xf numFmtId="0" fontId="38" fillId="0" borderId="0"/>
    <xf numFmtId="0" fontId="38" fillId="0" borderId="0"/>
    <xf numFmtId="0" fontId="26" fillId="0" borderId="0">
      <alignment vertical="center"/>
    </xf>
    <xf numFmtId="0" fontId="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38" fillId="0" borderId="0"/>
    <xf numFmtId="0" fontId="38" fillId="0" borderId="0"/>
    <xf numFmtId="0" fontId="26" fillId="0" borderId="0"/>
    <xf numFmtId="0" fontId="8" fillId="0" borderId="0"/>
    <xf numFmtId="0" fontId="38"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26" fillId="0" borderId="0"/>
    <xf numFmtId="0" fontId="26" fillId="0" borderId="0"/>
    <xf numFmtId="0" fontId="38"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3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3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48" fillId="0" borderId="0"/>
    <xf numFmtId="0" fontId="8" fillId="0" borderId="0"/>
    <xf numFmtId="0" fontId="8" fillId="0" borderId="0"/>
    <xf numFmtId="0" fontId="8" fillId="0" borderId="0"/>
    <xf numFmtId="0" fontId="8" fillId="0" borderId="0"/>
    <xf numFmtId="0" fontId="3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38" fillId="0" borderId="0"/>
    <xf numFmtId="0" fontId="38" fillId="0" borderId="0"/>
    <xf numFmtId="0" fontId="26" fillId="0" borderId="0">
      <alignment vertical="center"/>
    </xf>
    <xf numFmtId="0" fontId="8" fillId="0" borderId="0"/>
    <xf numFmtId="0" fontId="38" fillId="0" borderId="0"/>
    <xf numFmtId="0" fontId="38" fillId="0" borderId="0"/>
    <xf numFmtId="0" fontId="3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26" fillId="0" borderId="0"/>
    <xf numFmtId="0" fontId="26"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3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48" fillId="0" borderId="0"/>
    <xf numFmtId="0" fontId="26" fillId="0" borderId="0">
      <alignment vertical="center"/>
    </xf>
    <xf numFmtId="0" fontId="26" fillId="0" borderId="0">
      <alignment vertical="center"/>
    </xf>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26"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4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alignment vertical="center"/>
    </xf>
    <xf numFmtId="0" fontId="26" fillId="0" borderId="0">
      <alignment vertical="center"/>
    </xf>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47"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26" fillId="0" borderId="0"/>
    <xf numFmtId="0" fontId="26" fillId="0" borderId="0"/>
    <xf numFmtId="0" fontId="8" fillId="0" borderId="0"/>
    <xf numFmtId="0" fontId="26" fillId="0" borderId="0"/>
    <xf numFmtId="0" fontId="26" fillId="0" borderId="0"/>
    <xf numFmtId="0" fontId="47"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47" fillId="0" borderId="0"/>
    <xf numFmtId="0" fontId="47"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38" fillId="0" borderId="0"/>
    <xf numFmtId="0" fontId="38"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alignment vertical="center"/>
    </xf>
    <xf numFmtId="0" fontId="38"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38" fillId="0" borderId="0"/>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47"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26" fillId="0" borderId="0">
      <alignment vertical="center"/>
    </xf>
    <xf numFmtId="0" fontId="26" fillId="0" borderId="0"/>
    <xf numFmtId="0" fontId="38" fillId="0" borderId="0"/>
    <xf numFmtId="0" fontId="47" fillId="0" borderId="0"/>
    <xf numFmtId="0" fontId="26" fillId="0" borderId="0"/>
    <xf numFmtId="0" fontId="38" fillId="0" borderId="0"/>
    <xf numFmtId="0" fontId="26" fillId="0" borderId="0"/>
    <xf numFmtId="0" fontId="38" fillId="0" borderId="0"/>
    <xf numFmtId="0" fontId="38" fillId="0" borderId="0"/>
    <xf numFmtId="0" fontId="38"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4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47" fillId="0" borderId="0"/>
    <xf numFmtId="0" fontId="26" fillId="0" borderId="0">
      <alignment vertical="center"/>
    </xf>
    <xf numFmtId="0" fontId="26" fillId="0" borderId="0"/>
    <xf numFmtId="0" fontId="26" fillId="0" borderId="0"/>
    <xf numFmtId="0" fontId="4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alignment vertical="center"/>
    </xf>
    <xf numFmtId="0" fontId="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8" fillId="8" borderId="8" applyNumberFormat="0" applyFont="0" applyAlignment="0" applyProtection="0"/>
    <xf numFmtId="0" fontId="48" fillId="8" borderId="8" applyNumberFormat="0" applyFont="0" applyAlignment="0" applyProtection="0"/>
    <xf numFmtId="0" fontId="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17" fillId="6" borderId="5" applyNumberFormat="0" applyAlignment="0" applyProtection="0"/>
    <xf numFmtId="0" fontId="69" fillId="59" borderId="39" applyNumberFormat="0" applyAlignment="0" applyProtection="0"/>
    <xf numFmtId="0" fontId="69" fillId="59" borderId="39" applyNumberFormat="0" applyAlignment="0" applyProtection="0"/>
    <xf numFmtId="0" fontId="69" fillId="59" borderId="39" applyNumberFormat="0" applyAlignment="0" applyProtection="0"/>
    <xf numFmtId="0" fontId="17" fillId="6" borderId="5" applyNumberFormat="0" applyAlignment="0" applyProtection="0"/>
    <xf numFmtId="0" fontId="70" fillId="59" borderId="5" applyNumberFormat="0" applyAlignment="0" applyProtection="0"/>
    <xf numFmtId="0" fontId="70" fillId="59" borderId="5" applyNumberFormat="0" applyAlignment="0" applyProtection="0"/>
    <xf numFmtId="0" fontId="70" fillId="59" borderId="5" applyNumberFormat="0" applyAlignment="0" applyProtection="0"/>
    <xf numFmtId="0" fontId="70" fillId="59" borderId="5" applyNumberFormat="0" applyAlignment="0" applyProtection="0"/>
    <xf numFmtId="0" fontId="69" fillId="59" borderId="39" applyNumberFormat="0" applyAlignment="0" applyProtection="0"/>
    <xf numFmtId="0" fontId="69" fillId="59" borderId="39" applyNumberFormat="0" applyAlignment="0" applyProtection="0"/>
    <xf numFmtId="0" fontId="69" fillId="59" borderId="39" applyNumberFormat="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3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0" fontId="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3"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23" fillId="0" borderId="9"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5" fillId="0" borderId="0" applyNumberForma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4" fillId="32" borderId="0" applyNumberFormat="0" applyBorder="0" applyAlignment="0" applyProtection="0"/>
    <xf numFmtId="0" fontId="3" fillId="0" borderId="0"/>
    <xf numFmtId="170"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9" fontId="26"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8" borderId="8" applyNumberFormat="0" applyFont="0" applyAlignment="0" applyProtection="0"/>
    <xf numFmtId="9" fontId="3" fillId="0" borderId="0" applyFont="0" applyFill="0" applyBorder="0" applyAlignment="0" applyProtection="0"/>
    <xf numFmtId="175" fontId="26" fillId="0" borderId="0"/>
    <xf numFmtId="182" fontId="26" fillId="0" borderId="0"/>
    <xf numFmtId="175" fontId="26" fillId="0" borderId="0"/>
    <xf numFmtId="182" fontId="26" fillId="0" borderId="0"/>
    <xf numFmtId="175" fontId="26" fillId="0" borderId="0"/>
    <xf numFmtId="182" fontId="26" fillId="0" borderId="0"/>
    <xf numFmtId="0" fontId="3" fillId="0" borderId="0"/>
    <xf numFmtId="170" fontId="3" fillId="0" borderId="0" applyFont="0" applyFill="0" applyBorder="0" applyAlignment="0" applyProtection="0"/>
    <xf numFmtId="169" fontId="26"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8" borderId="8" applyNumberFormat="0" applyFont="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0" fontId="26" fillId="0" borderId="0"/>
    <xf numFmtId="169"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8" borderId="8" applyNumberFormat="0" applyFont="0" applyAlignment="0" applyProtection="0"/>
    <xf numFmtId="9"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5" fontId="26" fillId="0" borderId="0"/>
    <xf numFmtId="175" fontId="26" fillId="0" borderId="0"/>
    <xf numFmtId="175" fontId="26"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82" fontId="26" fillId="0" borderId="0"/>
    <xf numFmtId="182" fontId="26" fillId="0" borderId="0"/>
    <xf numFmtId="182"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26" fillId="0" borderId="0"/>
    <xf numFmtId="175" fontId="26" fillId="0" borderId="0"/>
    <xf numFmtId="175" fontId="26" fillId="0" borderId="0"/>
    <xf numFmtId="182" fontId="26" fillId="0" borderId="0"/>
    <xf numFmtId="182" fontId="26" fillId="0" borderId="0"/>
    <xf numFmtId="182" fontId="26" fillId="0" borderId="0"/>
    <xf numFmtId="0" fontId="1" fillId="0" borderId="0"/>
    <xf numFmtId="170" fontId="1" fillId="0" borderId="0" applyFont="0" applyFill="0" applyBorder="0" applyAlignment="0" applyProtection="0"/>
    <xf numFmtId="0" fontId="26" fillId="0" borderId="0"/>
    <xf numFmtId="0" fontId="26" fillId="0" borderId="0"/>
  </cellStyleXfs>
  <cellXfs count="416">
    <xf numFmtId="0" fontId="0" fillId="0" borderId="0" xfId="0"/>
    <xf numFmtId="0" fontId="27" fillId="33" borderId="0" xfId="0" applyFont="1" applyFill="1" applyAlignment="1" applyProtection="1">
      <alignment vertical="top" wrapText="1"/>
    </xf>
    <xf numFmtId="0" fontId="0" fillId="33" borderId="0" xfId="0" applyFill="1" applyBorder="1" applyProtection="1"/>
    <xf numFmtId="0" fontId="30" fillId="33" borderId="0" xfId="0" applyFont="1" applyFill="1" applyBorder="1" applyAlignment="1" applyProtection="1"/>
    <xf numFmtId="0" fontId="0" fillId="33" borderId="0" xfId="0" applyFill="1" applyBorder="1" applyAlignment="1" applyProtection="1">
      <alignment horizontal="left" indent="1"/>
    </xf>
    <xf numFmtId="0" fontId="31" fillId="33" borderId="0" xfId="0" applyFont="1" applyFill="1" applyBorder="1" applyAlignment="1" applyProtection="1"/>
    <xf numFmtId="0" fontId="0" fillId="0" borderId="0" xfId="0" applyProtection="1"/>
    <xf numFmtId="0" fontId="28" fillId="0" borderId="0" xfId="0" applyFont="1" applyAlignment="1" applyProtection="1">
      <alignment horizontal="right"/>
    </xf>
    <xf numFmtId="0" fontId="26" fillId="0" borderId="0" xfId="0" applyFont="1" applyAlignment="1" applyProtection="1">
      <alignment horizontal="right"/>
    </xf>
    <xf numFmtId="0" fontId="31" fillId="0" borderId="0" xfId="0" applyFont="1" applyAlignment="1" applyProtection="1">
      <alignment horizontal="center"/>
    </xf>
    <xf numFmtId="0" fontId="33" fillId="35" borderId="0" xfId="0" applyFont="1" applyFill="1" applyAlignment="1" applyProtection="1">
      <alignment horizontal="center"/>
    </xf>
    <xf numFmtId="0" fontId="26" fillId="0" borderId="0" xfId="0" applyFont="1" applyProtection="1"/>
    <xf numFmtId="0" fontId="28" fillId="0" borderId="0" xfId="0" applyFont="1" applyProtection="1"/>
    <xf numFmtId="171" fontId="28" fillId="34" borderId="11" xfId="1" applyNumberFormat="1" applyFont="1" applyFill="1" applyBorder="1" applyProtection="1">
      <protection locked="0"/>
    </xf>
    <xf numFmtId="0" fontId="28" fillId="0" borderId="0" xfId="0" applyFont="1" applyAlignment="1" applyProtection="1"/>
    <xf numFmtId="0" fontId="28" fillId="0" borderId="0" xfId="0" applyFont="1" applyAlignment="1" applyProtection="1">
      <alignment horizontal="center"/>
    </xf>
    <xf numFmtId="0" fontId="28" fillId="0" borderId="15" xfId="0" applyFont="1" applyBorder="1" applyAlignment="1" applyProtection="1">
      <alignment horizontal="center"/>
    </xf>
    <xf numFmtId="0" fontId="28" fillId="0" borderId="16" xfId="0" applyFont="1" applyBorder="1" applyAlignment="1" applyProtection="1">
      <alignment horizontal="center"/>
    </xf>
    <xf numFmtId="0" fontId="28" fillId="0" borderId="17" xfId="0" applyFont="1" applyBorder="1" applyAlignment="1" applyProtection="1">
      <alignment horizontal="center"/>
    </xf>
    <xf numFmtId="0" fontId="28" fillId="0" borderId="19" xfId="0" quotePrefix="1" applyFont="1" applyBorder="1" applyAlignment="1" applyProtection="1">
      <alignment horizontal="center"/>
    </xf>
    <xf numFmtId="0" fontId="28"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2"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2"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8"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28" fillId="36" borderId="11" xfId="0" applyNumberFormat="1" applyFont="1" applyFill="1" applyBorder="1" applyAlignment="1" applyProtection="1">
      <alignment vertical="center"/>
    </xf>
    <xf numFmtId="10" fontId="28" fillId="36" borderId="14" xfId="3" applyNumberFormat="1" applyFont="1" applyFill="1" applyBorder="1" applyAlignment="1" applyProtection="1">
      <alignment vertical="center"/>
    </xf>
    <xf numFmtId="0" fontId="0" fillId="0" borderId="0" xfId="0" applyFill="1" applyProtection="1"/>
    <xf numFmtId="0" fontId="26"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6" fillId="0" borderId="0" xfId="0" applyFont="1" applyAlignment="1" applyProtection="1">
      <alignment vertical="top"/>
    </xf>
    <xf numFmtId="173" fontId="0" fillId="34" borderId="18" xfId="2" applyNumberFormat="1" applyFont="1" applyFill="1" applyBorder="1" applyAlignment="1" applyProtection="1">
      <alignment vertical="top"/>
      <protection locked="0"/>
    </xf>
    <xf numFmtId="171" fontId="0" fillId="0" borderId="18" xfId="0" applyNumberFormat="1" applyFill="1" applyBorder="1" applyAlignment="1" applyProtection="1">
      <alignment vertical="center"/>
    </xf>
    <xf numFmtId="173" fontId="0" fillId="34" borderId="18" xfId="2" applyNumberFormat="1" applyFont="1" applyFill="1" applyBorder="1" applyAlignment="1" applyProtection="1">
      <alignment vertical="center"/>
      <protection locked="0"/>
    </xf>
    <xf numFmtId="172" fontId="0" fillId="37" borderId="18" xfId="2" applyNumberFormat="1" applyFont="1" applyFill="1" applyBorder="1" applyAlignment="1" applyProtection="1">
      <alignment vertical="top"/>
      <protection locked="0"/>
    </xf>
    <xf numFmtId="171" fontId="0" fillId="38" borderId="18" xfId="0" applyNumberFormat="1" applyFill="1" applyBorder="1" applyAlignment="1" applyProtection="1">
      <alignment vertical="center"/>
    </xf>
    <xf numFmtId="172" fontId="0" fillId="37" borderId="18" xfId="2" applyNumberFormat="1" applyFont="1" applyFill="1" applyBorder="1" applyAlignment="1" applyProtection="1">
      <alignment vertical="center"/>
      <protection locked="0"/>
    </xf>
    <xf numFmtId="0" fontId="28"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8"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8" fillId="36" borderId="0" xfId="0" applyFont="1" applyFill="1" applyAlignment="1" applyProtection="1">
      <alignment vertical="center"/>
    </xf>
    <xf numFmtId="0" fontId="28" fillId="36" borderId="11" xfId="0" applyFont="1" applyFill="1" applyBorder="1" applyAlignment="1" applyProtection="1">
      <alignment vertical="center"/>
    </xf>
    <xf numFmtId="0" fontId="28" fillId="36" borderId="14" xfId="0" applyFont="1" applyFill="1" applyBorder="1" applyAlignment="1" applyProtection="1">
      <alignment vertical="center"/>
    </xf>
    <xf numFmtId="0" fontId="0" fillId="0" borderId="0" xfId="0" applyAlignment="1" applyProtection="1">
      <alignment vertical="top" wrapText="1"/>
    </xf>
    <xf numFmtId="172" fontId="26" fillId="34" borderId="18" xfId="2" applyNumberFormat="1" applyFill="1" applyBorder="1" applyAlignment="1" applyProtection="1">
      <alignment vertical="top"/>
      <protection locked="0"/>
    </xf>
    <xf numFmtId="44" fontId="26" fillId="0" borderId="16" xfId="2" applyBorder="1" applyAlignment="1" applyProtection="1">
      <alignment vertical="center"/>
    </xf>
    <xf numFmtId="10" fontId="26"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6" fillId="37" borderId="18" xfId="0" applyNumberFormat="1" applyFont="1" applyFill="1" applyBorder="1" applyAlignment="1" applyProtection="1">
      <alignment vertical="center"/>
    </xf>
    <xf numFmtId="0" fontId="26" fillId="0" borderId="0" xfId="4" applyFont="1" applyAlignment="1" applyProtection="1">
      <alignment vertical="top"/>
    </xf>
    <xf numFmtId="0" fontId="26" fillId="0" borderId="0" xfId="4" applyAlignment="1" applyProtection="1">
      <alignment vertical="top"/>
    </xf>
    <xf numFmtId="0" fontId="26" fillId="35" borderId="0" xfId="4" applyFill="1" applyAlignment="1" applyProtection="1">
      <alignment vertical="top"/>
      <protection locked="0"/>
    </xf>
    <xf numFmtId="0" fontId="26" fillId="0" borderId="0" xfId="4" applyFill="1" applyAlignment="1" applyProtection="1">
      <alignment vertical="top"/>
    </xf>
    <xf numFmtId="1" fontId="26" fillId="37" borderId="18" xfId="4" applyNumberFormat="1" applyFill="1" applyBorder="1" applyAlignment="1" applyProtection="1">
      <alignment vertical="center"/>
    </xf>
    <xf numFmtId="0" fontId="26" fillId="0" borderId="0" xfId="4" applyAlignment="1" applyProtection="1">
      <alignment vertical="center"/>
    </xf>
    <xf numFmtId="44" fontId="26" fillId="0" borderId="18" xfId="4" applyNumberFormat="1" applyBorder="1" applyAlignment="1" applyProtection="1">
      <alignment vertical="center"/>
    </xf>
    <xf numFmtId="0" fontId="26" fillId="0" borderId="0" xfId="4" applyProtection="1"/>
    <xf numFmtId="0" fontId="26"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2" fontId="26"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6"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6" fillId="39" borderId="26" xfId="3" applyNumberFormat="1" applyFill="1" applyBorder="1" applyAlignment="1" applyProtection="1">
      <alignment vertical="center"/>
    </xf>
    <xf numFmtId="0" fontId="28"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8" fillId="0" borderId="21" xfId="0" applyNumberFormat="1" applyFont="1" applyFill="1" applyBorder="1" applyAlignment="1" applyProtection="1">
      <alignment vertical="center"/>
    </xf>
    <xf numFmtId="0" fontId="28" fillId="0" borderId="18" xfId="0" applyFont="1" applyFill="1" applyBorder="1" applyAlignment="1" applyProtection="1">
      <alignment vertical="center"/>
    </xf>
    <xf numFmtId="9" fontId="28" fillId="0" borderId="18" xfId="0" applyNumberFormat="1" applyFont="1" applyFill="1" applyBorder="1" applyAlignment="1" applyProtection="1">
      <alignment vertical="center"/>
    </xf>
    <xf numFmtId="0" fontId="28" fillId="0" borderId="0" xfId="0" applyFont="1" applyFill="1" applyBorder="1" applyAlignment="1" applyProtection="1">
      <alignment vertical="center"/>
    </xf>
    <xf numFmtId="44" fontId="28" fillId="0" borderId="18" xfId="0" applyNumberFormat="1" applyFont="1" applyFill="1" applyBorder="1" applyAlignment="1" applyProtection="1">
      <alignment vertical="center"/>
    </xf>
    <xf numFmtId="10" fontId="28" fillId="0" borderId="16" xfId="3" applyNumberFormat="1" applyFont="1" applyFill="1" applyBorder="1" applyAlignment="1" applyProtection="1">
      <alignment vertical="center"/>
    </xf>
    <xf numFmtId="0" fontId="26"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6" fillId="0" borderId="21" xfId="0" applyNumberFormat="1" applyFont="1" applyFill="1" applyBorder="1" applyAlignment="1" applyProtection="1">
      <alignment vertical="center"/>
    </xf>
    <xf numFmtId="0" fontId="26" fillId="0" borderId="18" xfId="0" applyFont="1" applyFill="1" applyBorder="1" applyAlignment="1" applyProtection="1">
      <alignment vertical="center"/>
    </xf>
    <xf numFmtId="9" fontId="26" fillId="0" borderId="18" xfId="0" applyNumberFormat="1" applyFont="1" applyFill="1" applyBorder="1" applyAlignment="1" applyProtection="1">
      <alignment vertical="center"/>
      <protection locked="0"/>
    </xf>
    <xf numFmtId="44" fontId="26" fillId="0" borderId="16" xfId="0" applyNumberFormat="1" applyFont="1" applyFill="1" applyBorder="1" applyAlignment="1" applyProtection="1">
      <alignment vertical="center"/>
    </xf>
    <xf numFmtId="0" fontId="26" fillId="0" borderId="0" xfId="0" applyFont="1" applyFill="1" applyBorder="1" applyAlignment="1" applyProtection="1">
      <alignment vertical="center"/>
    </xf>
    <xf numFmtId="44" fontId="26" fillId="0" borderId="18" xfId="0" applyNumberFormat="1" applyFont="1" applyFill="1" applyBorder="1" applyAlignment="1" applyProtection="1">
      <alignment vertical="center"/>
    </xf>
    <xf numFmtId="10" fontId="26" fillId="0" borderId="16" xfId="3" applyNumberFormat="1" applyFont="1" applyFill="1" applyBorder="1" applyAlignment="1" applyProtection="1">
      <alignment vertical="center"/>
    </xf>
    <xf numFmtId="0" fontId="28" fillId="0" borderId="0" xfId="0" applyFont="1" applyAlignment="1" applyProtection="1">
      <alignment horizontal="left" vertical="top" wrapText="1" indent="1"/>
    </xf>
    <xf numFmtId="0" fontId="0" fillId="0" borderId="18" xfId="0" applyFill="1" applyBorder="1" applyAlignment="1" applyProtection="1">
      <alignment vertical="top"/>
    </xf>
    <xf numFmtId="44" fontId="35" fillId="0" borderId="21" xfId="0" applyNumberFormat="1" applyFont="1" applyFill="1" applyBorder="1" applyAlignment="1" applyProtection="1">
      <alignment vertical="center"/>
    </xf>
    <xf numFmtId="44" fontId="35" fillId="0" borderId="18" xfId="0" applyNumberFormat="1" applyFont="1" applyFill="1" applyBorder="1" applyAlignment="1" applyProtection="1">
      <alignment vertical="center"/>
    </xf>
    <xf numFmtId="10" fontId="35"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8" fillId="40" borderId="28" xfId="0" applyNumberFormat="1" applyFont="1" applyFill="1" applyBorder="1" applyAlignment="1" applyProtection="1">
      <alignment vertical="center"/>
    </xf>
    <xf numFmtId="0" fontId="28" fillId="40" borderId="19" xfId="0" applyFont="1" applyFill="1" applyBorder="1" applyAlignment="1" applyProtection="1">
      <alignment vertical="center"/>
    </xf>
    <xf numFmtId="44" fontId="28" fillId="40" borderId="20" xfId="0" applyNumberFormat="1" applyFont="1" applyFill="1" applyBorder="1" applyAlignment="1" applyProtection="1">
      <alignment vertical="center"/>
    </xf>
    <xf numFmtId="0" fontId="28" fillId="40" borderId="27" xfId="0" applyFont="1" applyFill="1" applyBorder="1" applyAlignment="1" applyProtection="1">
      <alignment vertical="center"/>
    </xf>
    <xf numFmtId="44" fontId="28" fillId="40" borderId="19" xfId="0" applyNumberFormat="1" applyFont="1" applyFill="1" applyBorder="1" applyAlignment="1" applyProtection="1">
      <alignment vertical="center"/>
    </xf>
    <xf numFmtId="10" fontId="28" fillId="40" borderId="20" xfId="3" applyNumberFormat="1" applyFont="1" applyFill="1" applyBorder="1" applyAlignment="1" applyProtection="1">
      <alignment vertical="center"/>
    </xf>
    <xf numFmtId="0" fontId="26" fillId="39" borderId="22" xfId="4" applyFont="1" applyFill="1" applyBorder="1" applyProtection="1"/>
    <xf numFmtId="0" fontId="26" fillId="39" borderId="23" xfId="4" applyFill="1" applyBorder="1" applyAlignment="1" applyProtection="1">
      <alignment vertical="top"/>
    </xf>
    <xf numFmtId="0" fontId="26" fillId="39" borderId="23" xfId="4" applyFill="1" applyBorder="1" applyAlignment="1" applyProtection="1">
      <alignment vertical="top"/>
      <protection locked="0"/>
    </xf>
    <xf numFmtId="0" fontId="26" fillId="39" borderId="25" xfId="4" applyFill="1" applyBorder="1" applyAlignment="1" applyProtection="1">
      <alignment vertical="center"/>
      <protection locked="0"/>
    </xf>
    <xf numFmtId="0" fontId="26" fillId="39" borderId="23" xfId="4" applyFill="1" applyBorder="1" applyAlignment="1" applyProtection="1">
      <alignment vertical="center"/>
    </xf>
    <xf numFmtId="0" fontId="26" fillId="39" borderId="24" xfId="4" applyFill="1" applyBorder="1" applyAlignment="1" applyProtection="1">
      <alignment vertical="center"/>
      <protection locked="0"/>
    </xf>
    <xf numFmtId="44" fontId="26" fillId="39" borderId="24" xfId="4" applyNumberFormat="1" applyFill="1" applyBorder="1" applyAlignment="1" applyProtection="1">
      <alignment vertical="center"/>
    </xf>
    <xf numFmtId="0" fontId="28" fillId="0" borderId="0" xfId="4" applyFont="1" applyFill="1" applyAlignment="1" applyProtection="1">
      <alignment vertical="top"/>
    </xf>
    <xf numFmtId="9" fontId="26" fillId="0" borderId="18" xfId="4" applyNumberFormat="1" applyFill="1" applyBorder="1" applyAlignment="1" applyProtection="1">
      <alignment vertical="top"/>
    </xf>
    <xf numFmtId="9" fontId="26" fillId="0" borderId="0" xfId="4" applyNumberFormat="1" applyFill="1" applyBorder="1" applyAlignment="1" applyProtection="1">
      <alignment vertical="center"/>
    </xf>
    <xf numFmtId="44" fontId="28" fillId="0" borderId="21" xfId="4" applyNumberFormat="1" applyFont="1" applyFill="1" applyBorder="1" applyAlignment="1" applyProtection="1">
      <alignment vertical="center"/>
    </xf>
    <xf numFmtId="0" fontId="28" fillId="0" borderId="18" xfId="4" applyFont="1" applyFill="1" applyBorder="1" applyAlignment="1" applyProtection="1">
      <alignment vertical="center"/>
    </xf>
    <xf numFmtId="9" fontId="28" fillId="0" borderId="18" xfId="4" applyNumberFormat="1" applyFont="1" applyFill="1" applyBorder="1" applyAlignment="1" applyProtection="1">
      <alignment vertical="center"/>
    </xf>
    <xf numFmtId="0" fontId="28" fillId="0" borderId="0" xfId="4" applyFont="1" applyFill="1" applyBorder="1" applyAlignment="1" applyProtection="1">
      <alignment vertical="center"/>
    </xf>
    <xf numFmtId="44" fontId="28" fillId="0" borderId="18" xfId="4" applyNumberFormat="1" applyFont="1" applyFill="1" applyBorder="1" applyAlignment="1" applyProtection="1">
      <alignment vertical="center"/>
    </xf>
    <xf numFmtId="0" fontId="26" fillId="0" borderId="0" xfId="4" applyFont="1" applyFill="1" applyAlignment="1" applyProtection="1">
      <alignment horizontal="left" vertical="top" indent="1"/>
    </xf>
    <xf numFmtId="9" fontId="26" fillId="0" borderId="18" xfId="4" applyNumberFormat="1" applyFill="1" applyBorder="1" applyAlignment="1" applyProtection="1">
      <alignment vertical="top"/>
      <protection locked="0"/>
    </xf>
    <xf numFmtId="44" fontId="26" fillId="0" borderId="21" xfId="4" applyNumberFormat="1" applyFont="1" applyFill="1" applyBorder="1" applyAlignment="1" applyProtection="1">
      <alignment vertical="center"/>
    </xf>
    <xf numFmtId="0" fontId="26" fillId="0" borderId="18" xfId="4" applyFont="1" applyFill="1" applyBorder="1" applyAlignment="1" applyProtection="1">
      <alignment vertical="center"/>
    </xf>
    <xf numFmtId="9" fontId="26" fillId="0" borderId="18" xfId="4" applyNumberFormat="1" applyFont="1" applyFill="1" applyBorder="1" applyAlignment="1" applyProtection="1">
      <alignment vertical="top"/>
      <protection locked="0"/>
    </xf>
    <xf numFmtId="9" fontId="26" fillId="0" borderId="18" xfId="4" applyNumberFormat="1" applyFont="1" applyFill="1" applyBorder="1" applyAlignment="1" applyProtection="1">
      <alignment vertical="center"/>
    </xf>
    <xf numFmtId="44" fontId="26" fillId="0" borderId="16" xfId="4" applyNumberFormat="1" applyFont="1" applyFill="1" applyBorder="1" applyAlignment="1" applyProtection="1">
      <alignment vertical="center"/>
    </xf>
    <xf numFmtId="0" fontId="26" fillId="0" borderId="0" xfId="4" applyFont="1" applyFill="1" applyBorder="1" applyAlignment="1" applyProtection="1">
      <alignment vertical="center"/>
    </xf>
    <xf numFmtId="44" fontId="26" fillId="0" borderId="18" xfId="4" applyNumberFormat="1" applyFont="1" applyFill="1" applyBorder="1" applyAlignment="1" applyProtection="1">
      <alignment vertical="center"/>
    </xf>
    <xf numFmtId="0" fontId="28" fillId="0" borderId="0" xfId="4" applyFont="1" applyAlignment="1" applyProtection="1">
      <alignment horizontal="left" vertical="top" wrapText="1" indent="1"/>
    </xf>
    <xf numFmtId="0" fontId="26" fillId="0" borderId="18" xfId="4" applyFill="1" applyBorder="1" applyAlignment="1" applyProtection="1">
      <alignment vertical="top"/>
    </xf>
    <xf numFmtId="0" fontId="26" fillId="0" borderId="0" xfId="4" applyFill="1" applyBorder="1" applyAlignment="1" applyProtection="1">
      <alignment vertical="center"/>
    </xf>
    <xf numFmtId="44" fontId="35" fillId="0" borderId="21" xfId="4" applyNumberFormat="1" applyFont="1" applyFill="1" applyBorder="1" applyAlignment="1" applyProtection="1">
      <alignment vertical="center"/>
    </xf>
    <xf numFmtId="44" fontId="35" fillId="0" borderId="18" xfId="4" applyNumberFormat="1" applyFont="1" applyFill="1" applyBorder="1" applyAlignment="1" applyProtection="1">
      <alignment vertical="center"/>
    </xf>
    <xf numFmtId="0" fontId="26" fillId="40" borderId="0" xfId="4" applyFill="1" applyAlignment="1" applyProtection="1">
      <alignment vertical="top"/>
    </xf>
    <xf numFmtId="0" fontId="26" fillId="40" borderId="18" xfId="4" applyFill="1" applyBorder="1" applyAlignment="1" applyProtection="1">
      <alignment vertical="top"/>
    </xf>
    <xf numFmtId="0" fontId="26" fillId="40" borderId="0" xfId="4" applyFill="1" applyBorder="1" applyAlignment="1" applyProtection="1">
      <alignment vertical="center"/>
    </xf>
    <xf numFmtId="44" fontId="28" fillId="40" borderId="21" xfId="4" applyNumberFormat="1" applyFont="1" applyFill="1" applyBorder="1" applyAlignment="1" applyProtection="1">
      <alignment vertical="center"/>
    </xf>
    <xf numFmtId="0" fontId="28" fillId="40" borderId="18" xfId="4" applyFont="1" applyFill="1" applyBorder="1" applyAlignment="1" applyProtection="1">
      <alignment vertical="center"/>
    </xf>
    <xf numFmtId="44" fontId="28" fillId="40" borderId="16" xfId="4" applyNumberFormat="1" applyFont="1" applyFill="1" applyBorder="1" applyAlignment="1" applyProtection="1">
      <alignment vertical="center"/>
    </xf>
    <xf numFmtId="0" fontId="28" fillId="40" borderId="0" xfId="4" applyFont="1" applyFill="1" applyBorder="1" applyAlignment="1" applyProtection="1">
      <alignment vertical="center"/>
    </xf>
    <xf numFmtId="44" fontId="28" fillId="40" borderId="18" xfId="4" applyNumberFormat="1" applyFont="1" applyFill="1" applyBorder="1" applyAlignment="1" applyProtection="1">
      <alignment vertical="center"/>
    </xf>
    <xf numFmtId="10" fontId="28" fillId="40" borderId="16" xfId="3" applyNumberFormat="1" applyFont="1" applyFill="1" applyBorder="1" applyAlignment="1" applyProtection="1">
      <alignment vertical="center"/>
    </xf>
    <xf numFmtId="172" fontId="26" fillId="39" borderId="25" xfId="2" applyNumberFormat="1" applyFill="1" applyBorder="1" applyAlignment="1" applyProtection="1">
      <alignment vertical="top"/>
      <protection locked="0"/>
    </xf>
    <xf numFmtId="0" fontId="26" fillId="39" borderId="23" xfId="4" applyFill="1" applyBorder="1" applyAlignment="1" applyProtection="1">
      <alignment vertical="center"/>
      <protection locked="0"/>
    </xf>
    <xf numFmtId="44" fontId="26" fillId="39" borderId="29" xfId="2" applyFill="1" applyBorder="1" applyAlignment="1" applyProtection="1">
      <alignment vertical="center"/>
    </xf>
    <xf numFmtId="0" fontId="26" fillId="39" borderId="25" xfId="4" applyFill="1" applyBorder="1" applyAlignment="1" applyProtection="1">
      <alignment vertical="center"/>
    </xf>
    <xf numFmtId="44" fontId="26" fillId="39" borderId="24" xfId="2" applyFill="1" applyBorder="1" applyAlignment="1" applyProtection="1">
      <alignment vertical="center"/>
    </xf>
    <xf numFmtId="44" fontId="26" fillId="39" borderId="25" xfId="4" applyNumberFormat="1" applyFill="1" applyBorder="1" applyAlignment="1" applyProtection="1">
      <alignment vertical="center"/>
    </xf>
    <xf numFmtId="44" fontId="0" fillId="0" borderId="0" xfId="0" applyNumberFormat="1" applyProtection="1"/>
    <xf numFmtId="174" fontId="26" fillId="34" borderId="11" xfId="3" applyNumberFormat="1" applyFill="1" applyBorder="1" applyProtection="1">
      <protection locked="0"/>
    </xf>
    <xf numFmtId="0" fontId="36"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2" fontId="0" fillId="66" borderId="18" xfId="2" applyNumberFormat="1" applyFont="1" applyFill="1" applyBorder="1" applyAlignment="1" applyProtection="1">
      <alignment vertical="top"/>
      <protection locked="0"/>
    </xf>
    <xf numFmtId="44" fontId="35" fillId="66" borderId="16" xfId="0" applyNumberFormat="1" applyFont="1" applyFill="1" applyBorder="1" applyAlignment="1" applyProtection="1">
      <alignment vertical="center"/>
    </xf>
    <xf numFmtId="44" fontId="35"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8"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8"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8" fillId="0" borderId="0" xfId="0" applyFont="1" applyFill="1"/>
    <xf numFmtId="0" fontId="29" fillId="0" borderId="0" xfId="0" applyFont="1" applyFill="1" applyAlignment="1">
      <alignment horizontal="right" vertical="top"/>
    </xf>
    <xf numFmtId="0" fontId="29" fillId="0" borderId="10" xfId="0" applyFont="1" applyFill="1" applyBorder="1" applyAlignment="1">
      <alignment horizontal="right" vertical="top"/>
    </xf>
    <xf numFmtId="0" fontId="32" fillId="0" borderId="0" xfId="0" applyFont="1" applyAlignment="1" applyProtection="1"/>
    <xf numFmtId="0" fontId="0" fillId="0" borderId="0" xfId="0" applyFill="1"/>
    <xf numFmtId="0" fontId="32" fillId="0" borderId="0" xfId="0" applyFont="1" applyFill="1" applyAlignment="1" applyProtection="1"/>
    <xf numFmtId="0" fontId="0" fillId="34" borderId="0" xfId="0" applyFill="1" applyProtection="1"/>
    <xf numFmtId="0" fontId="7" fillId="0" borderId="0" xfId="46642"/>
    <xf numFmtId="0" fontId="76" fillId="0" borderId="26" xfId="46642" applyFont="1" applyBorder="1" applyAlignment="1">
      <alignment horizontal="center" vertical="center" wrapText="1"/>
    </xf>
    <xf numFmtId="0" fontId="77" fillId="0" borderId="43" xfId="46642" applyFont="1" applyBorder="1" applyAlignment="1">
      <alignment vertical="center" wrapText="1"/>
    </xf>
    <xf numFmtId="44" fontId="78" fillId="0" borderId="44" xfId="46643" applyFont="1" applyBorder="1" applyAlignment="1">
      <alignment vertical="center" wrapText="1"/>
    </xf>
    <xf numFmtId="0" fontId="77" fillId="0" borderId="48" xfId="46642" applyFont="1" applyBorder="1" applyAlignment="1">
      <alignment vertical="center" wrapText="1"/>
    </xf>
    <xf numFmtId="44" fontId="78" fillId="0" borderId="49" xfId="46643" applyFont="1" applyBorder="1" applyAlignment="1">
      <alignment vertical="center" wrapText="1"/>
    </xf>
    <xf numFmtId="44" fontId="78" fillId="0" borderId="19" xfId="46643" applyFont="1" applyBorder="1" applyAlignment="1">
      <alignment vertical="center" wrapText="1"/>
    </xf>
    <xf numFmtId="44" fontId="78" fillId="0" borderId="50" xfId="46643" applyFont="1" applyBorder="1" applyAlignment="1">
      <alignment vertical="center" wrapText="1"/>
    </xf>
    <xf numFmtId="0" fontId="77" fillId="0" borderId="51" xfId="46642" applyFont="1" applyBorder="1" applyAlignment="1">
      <alignment vertical="center" wrapText="1"/>
    </xf>
    <xf numFmtId="0" fontId="78" fillId="0" borderId="52" xfId="46642" applyFont="1" applyBorder="1" applyAlignment="1">
      <alignment vertical="center" wrapText="1"/>
    </xf>
    <xf numFmtId="0" fontId="77" fillId="0" borderId="55" xfId="46642" applyFont="1" applyBorder="1" applyAlignment="1">
      <alignment vertical="center" wrapText="1"/>
    </xf>
    <xf numFmtId="0" fontId="78" fillId="0" borderId="56" xfId="46642" applyFont="1" applyBorder="1" applyAlignment="1">
      <alignment vertical="center" wrapText="1"/>
    </xf>
    <xf numFmtId="10" fontId="78" fillId="0" borderId="57" xfId="46644" applyNumberFormat="1" applyFont="1" applyBorder="1" applyAlignment="1">
      <alignment vertical="center" wrapText="1"/>
    </xf>
    <xf numFmtId="10" fontId="78" fillId="0" borderId="58" xfId="46644" applyNumberFormat="1" applyFont="1" applyBorder="1" applyAlignment="1">
      <alignment vertical="center" wrapText="1"/>
    </xf>
    <xf numFmtId="0" fontId="23" fillId="0" borderId="0" xfId="46642" applyFont="1"/>
    <xf numFmtId="10" fontId="0" fillId="0" borderId="0" xfId="46644" applyNumberFormat="1" applyFont="1"/>
    <xf numFmtId="10" fontId="7" fillId="0" borderId="0" xfId="46642" applyNumberFormat="1"/>
    <xf numFmtId="0" fontId="6" fillId="0" borderId="0" xfId="46642" applyFont="1"/>
    <xf numFmtId="0" fontId="5" fillId="0" borderId="0" xfId="46645"/>
    <xf numFmtId="0" fontId="23" fillId="0" borderId="0" xfId="46645" applyFont="1"/>
    <xf numFmtId="0" fontId="5" fillId="0" borderId="0" xfId="46649"/>
    <xf numFmtId="0" fontId="23" fillId="0" borderId="0" xfId="46649" applyFont="1"/>
    <xf numFmtId="0" fontId="28" fillId="0" borderId="0" xfId="0" applyFont="1"/>
    <xf numFmtId="187" fontId="5"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78" fillId="0" borderId="44" xfId="46643" applyFont="1" applyFill="1" applyBorder="1" applyAlignment="1">
      <alignment vertical="center" wrapText="1"/>
    </xf>
    <xf numFmtId="44" fontId="78" fillId="0" borderId="45" xfId="46643" applyFont="1" applyFill="1" applyBorder="1" applyAlignment="1">
      <alignment vertical="center" wrapText="1"/>
    </xf>
    <xf numFmtId="44" fontId="78" fillId="0" borderId="49" xfId="46643" applyFont="1" applyFill="1" applyBorder="1" applyAlignment="1">
      <alignment vertical="center" wrapText="1"/>
    </xf>
    <xf numFmtId="44" fontId="78" fillId="0" borderId="19" xfId="46643" applyFont="1" applyFill="1" applyBorder="1" applyAlignment="1">
      <alignment vertical="center" wrapText="1"/>
    </xf>
    <xf numFmtId="0" fontId="78" fillId="0" borderId="52" xfId="46642" applyFont="1" applyFill="1" applyBorder="1" applyAlignment="1">
      <alignment vertical="center" wrapText="1"/>
    </xf>
    <xf numFmtId="0" fontId="78" fillId="0" borderId="56" xfId="46642" applyFont="1" applyFill="1" applyBorder="1" applyAlignment="1">
      <alignment vertical="center" wrapText="1"/>
    </xf>
    <xf numFmtId="188" fontId="5" fillId="0" borderId="0" xfId="46653" applyNumberFormat="1"/>
    <xf numFmtId="0" fontId="79" fillId="0" borderId="41" xfId="46642" applyFont="1" applyBorder="1" applyAlignment="1">
      <alignment horizontal="center" vertical="center" wrapText="1"/>
    </xf>
    <xf numFmtId="188" fontId="0" fillId="0" borderId="0" xfId="0" applyNumberFormat="1"/>
    <xf numFmtId="43" fontId="80" fillId="0" borderId="0" xfId="46650" applyFont="1"/>
    <xf numFmtId="0" fontId="0" fillId="34" borderId="0" xfId="0" applyFill="1" applyAlignment="1" applyProtection="1">
      <alignment vertical="top" wrapText="1"/>
      <protection locked="0"/>
    </xf>
    <xf numFmtId="179" fontId="5"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4" fillId="0" borderId="0" xfId="46645" applyFont="1"/>
    <xf numFmtId="0" fontId="28" fillId="36" borderId="13" xfId="0" applyFont="1" applyFill="1" applyBorder="1" applyAlignment="1" applyProtection="1">
      <alignment vertical="top"/>
    </xf>
    <xf numFmtId="0" fontId="28" fillId="36" borderId="13" xfId="0" applyFont="1" applyFill="1" applyBorder="1" applyAlignment="1" applyProtection="1">
      <alignment vertical="top"/>
      <protection locked="0"/>
    </xf>
    <xf numFmtId="172" fontId="28" fillId="36" borderId="11" xfId="2" applyNumberFormat="1" applyFont="1" applyFill="1" applyBorder="1" applyAlignment="1" applyProtection="1">
      <alignment vertical="top"/>
      <protection locked="0"/>
    </xf>
    <xf numFmtId="0" fontId="28" fillId="36" borderId="11" xfId="0" applyFont="1" applyFill="1" applyBorder="1" applyAlignment="1" applyProtection="1">
      <alignment vertical="center"/>
      <protection locked="0"/>
    </xf>
    <xf numFmtId="44" fontId="28" fillId="36" borderId="14" xfId="2" applyFont="1" applyFill="1" applyBorder="1" applyAlignment="1" applyProtection="1">
      <alignment vertical="center"/>
    </xf>
    <xf numFmtId="172" fontId="28" fillId="36" borderId="11" xfId="2" applyNumberFormat="1" applyFont="1" applyFill="1" applyBorder="1" applyAlignment="1" applyProtection="1">
      <alignment vertical="center"/>
      <protection locked="0"/>
    </xf>
    <xf numFmtId="0" fontId="28" fillId="36" borderId="14" xfId="0" applyFont="1" applyFill="1" applyBorder="1" applyAlignment="1" applyProtection="1">
      <alignment vertical="center"/>
      <protection locked="0"/>
    </xf>
    <xf numFmtId="0" fontId="28" fillId="0" borderId="0" xfId="0" applyFont="1" applyFill="1" applyProtection="1"/>
    <xf numFmtId="9" fontId="0" fillId="0" borderId="18" xfId="3" applyFont="1" applyFill="1" applyBorder="1" applyAlignment="1" applyProtection="1">
      <alignment vertical="top"/>
    </xf>
    <xf numFmtId="9" fontId="26" fillId="0" borderId="18" xfId="3" applyFill="1" applyBorder="1" applyAlignment="1" applyProtection="1">
      <alignment vertical="top"/>
    </xf>
    <xf numFmtId="9" fontId="26"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6" fillId="39" borderId="24" xfId="3" applyFill="1" applyBorder="1" applyAlignment="1" applyProtection="1">
      <alignment vertical="top"/>
      <protection locked="0"/>
    </xf>
    <xf numFmtId="9" fontId="26" fillId="0" borderId="18" xfId="3" applyFill="1" applyBorder="1" applyAlignment="1" applyProtection="1">
      <alignment vertical="top"/>
      <protection locked="0"/>
    </xf>
    <xf numFmtId="9" fontId="28" fillId="40" borderId="19" xfId="3" applyFont="1" applyFill="1" applyBorder="1" applyAlignment="1" applyProtection="1">
      <alignment vertical="center"/>
    </xf>
    <xf numFmtId="9" fontId="28" fillId="0" borderId="18" xfId="3" applyFont="1" applyFill="1" applyBorder="1" applyAlignment="1" applyProtection="1">
      <alignment vertical="center"/>
    </xf>
    <xf numFmtId="9" fontId="26" fillId="0" borderId="18" xfId="3" applyFont="1" applyFill="1" applyBorder="1" applyAlignment="1" applyProtection="1">
      <alignment vertical="top"/>
      <protection locked="0"/>
    </xf>
    <xf numFmtId="9" fontId="28" fillId="40" borderId="18" xfId="3" applyFont="1" applyFill="1" applyBorder="1" applyAlignment="1" applyProtection="1">
      <alignment vertical="center"/>
    </xf>
    <xf numFmtId="9" fontId="26" fillId="39" borderId="25" xfId="3" applyFill="1" applyBorder="1" applyAlignment="1" applyProtection="1">
      <alignment vertical="top"/>
      <protection locked="0"/>
    </xf>
    <xf numFmtId="9" fontId="26" fillId="0" borderId="18" xfId="3" applyFont="1" applyFill="1" applyBorder="1" applyAlignment="1" applyProtection="1">
      <alignment vertical="center"/>
      <protection locked="0"/>
    </xf>
    <xf numFmtId="9" fontId="26" fillId="40" borderId="18" xfId="3" applyFill="1" applyBorder="1" applyAlignment="1" applyProtection="1">
      <alignment vertical="top"/>
    </xf>
    <xf numFmtId="10" fontId="0" fillId="0" borderId="0" xfId="0" applyNumberFormat="1"/>
    <xf numFmtId="0" fontId="28" fillId="67" borderId="0" xfId="0" applyFont="1" applyFill="1"/>
    <xf numFmtId="0" fontId="0" fillId="67" borderId="0" xfId="0" applyFill="1"/>
    <xf numFmtId="190" fontId="0" fillId="0" borderId="0" xfId="3" applyNumberFormat="1" applyFont="1"/>
    <xf numFmtId="0" fontId="0" fillId="34" borderId="0" xfId="0" applyFill="1" applyAlignment="1" applyProtection="1">
      <alignment vertical="top" wrapText="1"/>
    </xf>
    <xf numFmtId="191" fontId="4" fillId="0" borderId="0" xfId="46645" applyNumberFormat="1" applyFont="1"/>
    <xf numFmtId="190" fontId="0" fillId="0" borderId="18" xfId="0" applyNumberFormat="1" applyFill="1" applyBorder="1" applyAlignment="1" applyProtection="1">
      <alignment vertical="top"/>
    </xf>
    <xf numFmtId="190" fontId="26" fillId="0" borderId="18" xfId="4" applyNumberFormat="1" applyFill="1" applyBorder="1" applyAlignment="1" applyProtection="1">
      <alignment vertical="top"/>
    </xf>
    <xf numFmtId="190" fontId="26" fillId="0" borderId="18" xfId="0" applyNumberFormat="1" applyFont="1" applyFill="1" applyBorder="1" applyAlignment="1" applyProtection="1">
      <alignment vertical="center"/>
    </xf>
    <xf numFmtId="190" fontId="26" fillId="0" borderId="18" xfId="4" applyNumberFormat="1" applyFont="1" applyFill="1" applyBorder="1" applyAlignment="1" applyProtection="1">
      <alignment vertical="center"/>
    </xf>
    <xf numFmtId="190" fontId="26" fillId="0" borderId="18" xfId="0" applyNumberFormat="1" applyFont="1" applyFill="1" applyBorder="1" applyAlignment="1" applyProtection="1">
      <alignment vertical="center"/>
      <protection locked="0"/>
    </xf>
    <xf numFmtId="190" fontId="0" fillId="0" borderId="18" xfId="3" applyNumberFormat="1" applyFont="1" applyFill="1" applyBorder="1" applyAlignment="1" applyProtection="1">
      <alignment vertical="top"/>
    </xf>
    <xf numFmtId="190" fontId="26" fillId="0" borderId="18" xfId="3" applyNumberFormat="1" applyFont="1" applyFill="1" applyBorder="1" applyAlignment="1" applyProtection="1">
      <alignment vertical="center"/>
    </xf>
    <xf numFmtId="190" fontId="26"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6" fillId="0" borderId="18" xfId="3" applyNumberFormat="1" applyFont="1" applyFill="1" applyBorder="1" applyAlignment="1" applyProtection="1">
      <alignment vertical="center"/>
    </xf>
    <xf numFmtId="10" fontId="26" fillId="0" borderId="18" xfId="3" applyNumberFormat="1" applyFill="1" applyBorder="1" applyAlignment="1" applyProtection="1">
      <alignment vertical="top"/>
    </xf>
    <xf numFmtId="190" fontId="28" fillId="40" borderId="18" xfId="3" applyNumberFormat="1" applyFont="1" applyFill="1" applyBorder="1" applyAlignment="1" applyProtection="1">
      <alignment vertical="center"/>
    </xf>
    <xf numFmtId="190" fontId="28" fillId="40" borderId="19" xfId="3" applyNumberFormat="1" applyFont="1" applyFill="1" applyBorder="1" applyAlignment="1" applyProtection="1">
      <alignment vertical="center"/>
    </xf>
    <xf numFmtId="190" fontId="0" fillId="0" borderId="0" xfId="3" applyNumberFormat="1" applyFont="1" applyProtection="1"/>
    <xf numFmtId="187" fontId="4" fillId="0" borderId="0" xfId="46645" applyNumberFormat="1" applyFont="1"/>
    <xf numFmtId="10" fontId="77" fillId="0" borderId="11" xfId="46644" applyNumberFormat="1" applyFont="1" applyFill="1" applyBorder="1" applyAlignment="1">
      <alignment vertical="center" wrapText="1"/>
    </xf>
    <xf numFmtId="10" fontId="77" fillId="0" borderId="11" xfId="46644" applyNumberFormat="1" applyFont="1" applyBorder="1" applyAlignment="1">
      <alignment vertical="center" wrapText="1"/>
    </xf>
    <xf numFmtId="10" fontId="77" fillId="0" borderId="53" xfId="46644" applyNumberFormat="1" applyFont="1" applyBorder="1" applyAlignment="1">
      <alignment vertical="center" wrapText="1"/>
    </xf>
    <xf numFmtId="44" fontId="77" fillId="0" borderId="11" xfId="2" applyFont="1" applyFill="1" applyBorder="1" applyAlignment="1">
      <alignment vertical="center" wrapText="1"/>
    </xf>
    <xf numFmtId="44" fontId="77" fillId="0" borderId="11" xfId="2" applyFont="1" applyBorder="1" applyAlignment="1">
      <alignment vertical="center" wrapText="1"/>
    </xf>
    <xf numFmtId="44" fontId="77" fillId="0" borderId="53" xfId="2" applyFont="1" applyBorder="1" applyAlignment="1">
      <alignment vertical="center" wrapText="1"/>
    </xf>
    <xf numFmtId="10" fontId="77" fillId="0" borderId="57" xfId="46644" applyNumberFormat="1" applyFont="1" applyFill="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44" fontId="77" fillId="0" borderId="45" xfId="46643" applyFont="1" applyFill="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44" fontId="77" fillId="0" borderId="19" xfId="46643" applyFont="1" applyFill="1" applyBorder="1" applyAlignment="1">
      <alignment vertical="center" wrapText="1"/>
    </xf>
    <xf numFmtId="44" fontId="77" fillId="0" borderId="53" xfId="2" applyFont="1" applyFill="1" applyBorder="1" applyAlignment="1">
      <alignment vertical="center" wrapText="1"/>
    </xf>
    <xf numFmtId="44" fontId="77" fillId="0" borderId="45" xfId="46643" applyFont="1" applyBorder="1" applyAlignment="1">
      <alignment vertical="center" wrapText="1"/>
    </xf>
    <xf numFmtId="44" fontId="77" fillId="0" borderId="46" xfId="46643" applyFont="1" applyBorder="1" applyAlignment="1">
      <alignment vertical="center" wrapText="1"/>
    </xf>
    <xf numFmtId="0" fontId="0" fillId="0" borderId="0" xfId="0" applyBorder="1"/>
    <xf numFmtId="191" fontId="0" fillId="0" borderId="0" xfId="0" applyNumberFormat="1"/>
    <xf numFmtId="189" fontId="80" fillId="0" borderId="0" xfId="0" applyNumberFormat="1" applyFont="1"/>
    <xf numFmtId="0" fontId="80" fillId="0" borderId="0" xfId="0" applyFont="1"/>
    <xf numFmtId="189" fontId="2" fillId="0" borderId="0" xfId="46645" applyNumberFormat="1" applyFont="1"/>
    <xf numFmtId="2" fontId="5" fillId="0" borderId="0" xfId="46653" applyNumberFormat="1"/>
    <xf numFmtId="191" fontId="5" fillId="0" borderId="0" xfId="46653" applyNumberFormat="1"/>
    <xf numFmtId="0" fontId="1" fillId="37" borderId="0" xfId="46857" applyFill="1"/>
    <xf numFmtId="0" fontId="88" fillId="37" borderId="0" xfId="46857"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vertical="top"/>
      <protection locked="0"/>
    </xf>
    <xf numFmtId="0" fontId="87" fillId="37" borderId="0" xfId="46857" applyFont="1" applyFill="1" applyAlignment="1">
      <alignment horizontal="left" vertical="top"/>
    </xf>
    <xf numFmtId="0" fontId="74" fillId="37" borderId="0" xfId="46857" applyFont="1" applyFill="1" applyBorder="1" applyAlignment="1" applyProtection="1">
      <alignment horizontal="left"/>
      <protection locked="0"/>
    </xf>
    <xf numFmtId="0" fontId="87" fillId="37" borderId="0" xfId="46857" applyFont="1" applyFill="1" applyAlignment="1">
      <alignment horizontal="left"/>
    </xf>
    <xf numFmtId="0" fontId="89" fillId="37" borderId="0" xfId="46857" applyFont="1" applyFill="1" applyBorder="1" applyAlignment="1" applyProtection="1">
      <alignment horizontal="left"/>
      <protection locked="0"/>
    </xf>
    <xf numFmtId="0" fontId="89" fillId="37" borderId="0" xfId="46857" applyNumberFormat="1" applyFont="1" applyFill="1" applyBorder="1" applyAlignment="1" applyProtection="1">
      <alignment horizontal="right"/>
      <protection locked="0"/>
    </xf>
    <xf numFmtId="0" fontId="89" fillId="37" borderId="0" xfId="46857" applyFont="1" applyFill="1" applyBorder="1" applyAlignment="1" applyProtection="1">
      <alignment horizontal="left" wrapText="1"/>
      <protection locked="0"/>
    </xf>
    <xf numFmtId="0" fontId="89" fillId="37" borderId="0" xfId="46857" applyFont="1" applyFill="1" applyAlignment="1">
      <alignment horizontal="left" wrapText="1"/>
    </xf>
    <xf numFmtId="0" fontId="89" fillId="37" borderId="0" xfId="46857" applyNumberFormat="1" applyFont="1" applyFill="1" applyBorder="1" applyAlignment="1" applyProtection="1">
      <alignment horizontal="left"/>
      <protection locked="0"/>
    </xf>
    <xf numFmtId="0" fontId="74" fillId="37" borderId="0" xfId="46857" applyFont="1" applyFill="1" applyBorder="1" applyAlignment="1" applyProtection="1">
      <alignment horizontal="left" wrapText="1"/>
      <protection locked="0"/>
    </xf>
    <xf numFmtId="0" fontId="29" fillId="37" borderId="0" xfId="46857" applyFont="1" applyFill="1" applyBorder="1" applyAlignment="1" applyProtection="1">
      <alignment horizontal="left"/>
      <protection locked="0"/>
    </xf>
    <xf numFmtId="193" fontId="89" fillId="37" borderId="0" xfId="46857" applyNumberFormat="1" applyFont="1" applyFill="1" applyAlignment="1">
      <alignment horizontal="right"/>
    </xf>
    <xf numFmtId="0" fontId="29" fillId="37" borderId="0" xfId="46857" applyNumberFormat="1" applyFont="1" applyFill="1" applyBorder="1" applyAlignment="1" applyProtection="1">
      <alignment horizontal="right"/>
      <protection locked="0"/>
    </xf>
    <xf numFmtId="0" fontId="90" fillId="37" borderId="0" xfId="46857" applyFont="1" applyFill="1"/>
    <xf numFmtId="193" fontId="88" fillId="37" borderId="0" xfId="46857" applyNumberFormat="1" applyFont="1" applyFill="1" applyBorder="1" applyAlignment="1" applyProtection="1">
      <alignment horizontal="left" vertical="top" wrapText="1"/>
      <protection locked="0"/>
    </xf>
    <xf numFmtId="0" fontId="91" fillId="37" borderId="0" xfId="46857" applyFont="1" applyFill="1" applyBorder="1" applyAlignment="1" applyProtection="1">
      <alignment horizontal="left" vertical="top" wrapText="1"/>
      <protection locked="0"/>
    </xf>
    <xf numFmtId="0" fontId="89" fillId="37" borderId="0" xfId="46858" applyNumberFormat="1" applyFont="1" applyFill="1" applyBorder="1" applyAlignment="1" applyProtection="1">
      <alignment horizontal="right"/>
      <protection locked="0"/>
    </xf>
    <xf numFmtId="191" fontId="89" fillId="37" borderId="0" xfId="46857" applyNumberFormat="1" applyFont="1" applyFill="1" applyBorder="1" applyAlignment="1" applyProtection="1">
      <alignment horizontal="right"/>
      <protection locked="0"/>
    </xf>
    <xf numFmtId="4" fontId="89" fillId="37" borderId="0" xfId="46857" applyNumberFormat="1" applyFont="1" applyFill="1" applyBorder="1" applyAlignment="1" applyProtection="1">
      <alignment horizontal="right"/>
      <protection locked="0"/>
    </xf>
    <xf numFmtId="0" fontId="28" fillId="37" borderId="0" xfId="46857" applyFont="1" applyFill="1" applyBorder="1" applyAlignment="1" applyProtection="1">
      <alignment horizontal="left"/>
      <protection locked="0"/>
    </xf>
    <xf numFmtId="187" fontId="89" fillId="37" borderId="0" xfId="46857" applyNumberFormat="1" applyFont="1" applyFill="1" applyBorder="1" applyAlignment="1" applyProtection="1">
      <alignment horizontal="right"/>
      <protection locked="0"/>
    </xf>
    <xf numFmtId="2" fontId="89" fillId="37" borderId="0" xfId="46857" applyNumberFormat="1" applyFont="1" applyFill="1" applyBorder="1" applyAlignment="1" applyProtection="1">
      <alignment horizontal="right"/>
      <protection locked="0"/>
    </xf>
    <xf numFmtId="0" fontId="38" fillId="37" borderId="0" xfId="46857" applyFont="1" applyFill="1" applyBorder="1" applyAlignment="1" applyProtection="1">
      <alignment horizontal="left" wrapText="1"/>
      <protection locked="0"/>
    </xf>
    <xf numFmtId="15" fontId="32" fillId="37" borderId="0" xfId="46859" applyNumberFormat="1" applyFont="1" applyFill="1" applyBorder="1" applyAlignment="1" applyProtection="1">
      <alignment horizontal="left"/>
      <protection locked="0"/>
    </xf>
    <xf numFmtId="0" fontId="26" fillId="37" borderId="0" xfId="46859" applyFill="1" applyBorder="1" applyProtection="1">
      <protection locked="0"/>
    </xf>
    <xf numFmtId="0" fontId="26" fillId="37" borderId="0" xfId="46859" applyNumberFormat="1" applyFill="1" applyBorder="1" applyProtection="1">
      <protection locked="0"/>
    </xf>
    <xf numFmtId="194" fontId="29" fillId="37" borderId="0" xfId="46859" applyNumberFormat="1" applyFont="1" applyFill="1" applyBorder="1" applyAlignment="1" applyProtection="1">
      <alignment horizontal="left"/>
      <protection locked="0"/>
    </xf>
    <xf numFmtId="192" fontId="89" fillId="37" borderId="0" xfId="46857" applyNumberFormat="1" applyFont="1" applyFill="1" applyAlignment="1">
      <alignment horizontal="right"/>
    </xf>
    <xf numFmtId="0" fontId="26" fillId="37" borderId="0" xfId="46859" applyNumberFormat="1" applyFill="1" applyBorder="1" applyAlignment="1" applyProtection="1">
      <alignment horizontal="left" indent="2"/>
      <protection locked="0"/>
    </xf>
    <xf numFmtId="15" fontId="92" fillId="37" borderId="0" xfId="46859" applyNumberFormat="1" applyFont="1" applyFill="1" applyBorder="1" applyAlignment="1" applyProtection="1">
      <alignment horizontal="left" vertical="top" wrapText="1"/>
      <protection locked="0"/>
    </xf>
    <xf numFmtId="0" fontId="87" fillId="37" borderId="0" xfId="46857" applyFont="1" applyFill="1" applyAlignment="1">
      <alignment horizontal="left" vertical="top" wrapText="1"/>
    </xf>
    <xf numFmtId="0" fontId="87" fillId="37" borderId="0" xfId="46857" applyFont="1" applyFill="1" applyBorder="1" applyAlignment="1" applyProtection="1">
      <alignment horizontal="left" vertical="top" wrapText="1"/>
      <protection locked="0"/>
    </xf>
    <xf numFmtId="193" fontId="87" fillId="37" borderId="0" xfId="46857" applyNumberFormat="1" applyFont="1" applyFill="1" applyBorder="1" applyAlignment="1" applyProtection="1">
      <alignment horizontal="left" vertical="top" wrapText="1"/>
      <protection locked="0"/>
    </xf>
    <xf numFmtId="15" fontId="28" fillId="37" borderId="0" xfId="46859" applyNumberFormat="1" applyFont="1" applyFill="1" applyBorder="1" applyAlignment="1" applyProtection="1">
      <alignment horizontal="left"/>
      <protection locked="0"/>
    </xf>
    <xf numFmtId="0" fontId="29" fillId="37" borderId="0" xfId="46860" applyFont="1" applyFill="1" applyBorder="1" applyAlignment="1" applyProtection="1">
      <alignment horizontal="left" wrapText="1" indent="2"/>
      <protection locked="0"/>
    </xf>
    <xf numFmtId="0" fontId="89" fillId="37" borderId="0" xfId="46857" applyFont="1" applyFill="1" applyBorder="1" applyAlignment="1" applyProtection="1">
      <alignment horizontal="left" vertical="top"/>
      <protection locked="0"/>
    </xf>
    <xf numFmtId="2" fontId="89" fillId="37" borderId="0" xfId="46857" applyNumberFormat="1" applyFont="1" applyFill="1" applyBorder="1" applyAlignment="1" applyProtection="1">
      <alignment horizontal="right" vertical="top"/>
      <protection locked="0"/>
    </xf>
    <xf numFmtId="15" fontId="28" fillId="37" borderId="0" xfId="46859" applyNumberFormat="1" applyFont="1" applyFill="1" applyBorder="1" applyAlignment="1" applyProtection="1">
      <alignment horizontal="left"/>
    </xf>
    <xf numFmtId="0" fontId="29" fillId="37" borderId="0" xfId="46859" applyFont="1" applyFill="1" applyBorder="1" applyAlignment="1" applyProtection="1">
      <alignment horizontal="left" vertical="center"/>
      <protection locked="0"/>
    </xf>
    <xf numFmtId="2" fontId="29" fillId="37" borderId="0" xfId="46859" applyNumberFormat="1" applyFont="1" applyFill="1" applyBorder="1" applyAlignment="1" applyProtection="1">
      <alignment horizontal="right" vertical="top"/>
      <protection locked="0"/>
    </xf>
    <xf numFmtId="0" fontId="29" fillId="37" borderId="0" xfId="46857" applyFont="1" applyFill="1" applyBorder="1" applyProtection="1">
      <protection locked="0"/>
    </xf>
    <xf numFmtId="0" fontId="29" fillId="37" borderId="0" xfId="46857" applyFont="1" applyFill="1" applyBorder="1" applyAlignment="1" applyProtection="1">
      <alignment vertical="center"/>
      <protection locked="0"/>
    </xf>
    <xf numFmtId="0" fontId="29" fillId="37" borderId="0" xfId="46859" applyNumberFormat="1" applyFont="1" applyFill="1" applyBorder="1" applyAlignment="1" applyProtection="1">
      <alignment horizontal="right" vertical="top"/>
      <protection locked="0"/>
    </xf>
    <xf numFmtId="0" fontId="89" fillId="37" borderId="0" xfId="46857" applyFont="1" applyFill="1" applyBorder="1" applyAlignment="1" applyProtection="1">
      <alignment wrapText="1"/>
      <protection locked="0"/>
    </xf>
    <xf numFmtId="0" fontId="84" fillId="37" borderId="0" xfId="46857" applyFont="1" applyFill="1" applyBorder="1" applyAlignment="1">
      <alignment horizontal="left"/>
    </xf>
    <xf numFmtId="0" fontId="90" fillId="37" borderId="0" xfId="46857" applyFont="1" applyFill="1" applyBorder="1" applyAlignment="1">
      <alignment horizontal="center"/>
    </xf>
    <xf numFmtId="0" fontId="90" fillId="37" borderId="0" xfId="46857" applyNumberFormat="1" applyFont="1" applyFill="1" applyBorder="1"/>
    <xf numFmtId="0" fontId="1" fillId="37" borderId="0" xfId="46857" applyFill="1" applyProtection="1">
      <protection locked="0"/>
    </xf>
    <xf numFmtId="2" fontId="29" fillId="37" borderId="0" xfId="46857" applyNumberFormat="1" applyFont="1" applyFill="1" applyBorder="1" applyAlignment="1" applyProtection="1">
      <alignment horizontal="right"/>
      <protection locked="0"/>
    </xf>
    <xf numFmtId="2" fontId="0" fillId="0" borderId="0" xfId="0" applyNumberFormat="1"/>
    <xf numFmtId="0" fontId="89" fillId="38" borderId="0" xfId="46857" applyNumberFormat="1" applyFont="1" applyFill="1" applyBorder="1" applyAlignment="1" applyProtection="1">
      <alignment horizontal="right"/>
      <protection locked="0"/>
    </xf>
    <xf numFmtId="191" fontId="89" fillId="38" borderId="0" xfId="46857" applyNumberFormat="1" applyFont="1" applyFill="1" applyBorder="1" applyAlignment="1" applyProtection="1">
      <alignment horizontal="right"/>
      <protection locked="0"/>
    </xf>
    <xf numFmtId="193" fontId="89" fillId="38" borderId="0" xfId="46857" applyNumberFormat="1" applyFont="1" applyFill="1" applyAlignment="1">
      <alignment horizontal="right"/>
    </xf>
    <xf numFmtId="2" fontId="89" fillId="38" borderId="0" xfId="46857" applyNumberFormat="1" applyFont="1" applyFill="1" applyBorder="1" applyAlignment="1" applyProtection="1">
      <alignment horizontal="right"/>
      <protection locked="0"/>
    </xf>
    <xf numFmtId="2" fontId="4" fillId="0" borderId="0" xfId="46645" applyNumberFormat="1" applyFont="1"/>
    <xf numFmtId="2" fontId="89" fillId="38" borderId="0" xfId="46858" applyNumberFormat="1" applyFont="1" applyFill="1" applyBorder="1" applyAlignment="1" applyProtection="1">
      <alignment horizontal="right"/>
      <protection locked="0"/>
    </xf>
    <xf numFmtId="4" fontId="89" fillId="38" borderId="0" xfId="46857" applyNumberFormat="1" applyFont="1" applyFill="1" applyBorder="1" applyAlignment="1" applyProtection="1">
      <alignment horizontal="right"/>
      <protection locked="0"/>
    </xf>
    <xf numFmtId="0" fontId="89" fillId="38" borderId="0" xfId="46858" applyNumberFormat="1" applyFont="1" applyFill="1" applyBorder="1" applyAlignment="1" applyProtection="1">
      <alignment horizontal="right"/>
      <protection locked="0"/>
    </xf>
    <xf numFmtId="0" fontId="89" fillId="37" borderId="0" xfId="0" applyFont="1" applyFill="1" applyBorder="1" applyAlignment="1" applyProtection="1">
      <alignment horizontal="left"/>
      <protection locked="0"/>
    </xf>
    <xf numFmtId="192" fontId="89" fillId="38" borderId="0" xfId="0" applyNumberFormat="1" applyFont="1" applyFill="1" applyBorder="1" applyAlignment="1" applyProtection="1">
      <alignment horizontal="right"/>
      <protection locked="0"/>
    </xf>
    <xf numFmtId="193" fontId="89" fillId="38" borderId="0" xfId="0" applyNumberFormat="1" applyFont="1" applyFill="1" applyBorder="1" applyAlignment="1" applyProtection="1">
      <alignment horizontal="right"/>
      <protection locked="0"/>
    </xf>
    <xf numFmtId="43" fontId="89" fillId="38" borderId="0" xfId="46857" applyNumberFormat="1" applyFont="1" applyFill="1" applyBorder="1" applyAlignment="1" applyProtection="1">
      <alignment horizontal="right"/>
      <protection locked="0"/>
    </xf>
    <xf numFmtId="0" fontId="77" fillId="0" borderId="42" xfId="46642" applyFont="1" applyBorder="1" applyAlignment="1">
      <alignment horizontal="center" vertical="center" wrapText="1"/>
    </xf>
    <xf numFmtId="0" fontId="77" fillId="0" borderId="47" xfId="46642" applyFont="1" applyBorder="1" applyAlignment="1">
      <alignment horizontal="center" vertical="center" wrapText="1"/>
    </xf>
    <xf numFmtId="0" fontId="77" fillId="0" borderId="54" xfId="46642" applyFont="1" applyBorder="1" applyAlignment="1">
      <alignment horizontal="center" vertical="center" wrapText="1"/>
    </xf>
    <xf numFmtId="0" fontId="23" fillId="0" borderId="22" xfId="46642" applyFont="1" applyBorder="1" applyAlignment="1">
      <alignment horizontal="center"/>
    </xf>
    <xf numFmtId="0" fontId="23" fillId="0" borderId="23" xfId="46642" applyFont="1" applyBorder="1" applyAlignment="1">
      <alignment horizontal="center"/>
    </xf>
    <xf numFmtId="0" fontId="23" fillId="0" borderId="26" xfId="46642" applyFont="1" applyBorder="1" applyAlignment="1">
      <alignment horizontal="center"/>
    </xf>
    <xf numFmtId="0" fontId="89" fillId="37" borderId="0" xfId="46857" applyFont="1" applyFill="1" applyBorder="1" applyAlignment="1" applyProtection="1">
      <alignment horizontal="left" wrapText="1"/>
      <protection locked="0"/>
    </xf>
    <xf numFmtId="0" fontId="89" fillId="37" borderId="0" xfId="0" applyFont="1" applyFill="1" applyBorder="1" applyAlignment="1" applyProtection="1">
      <alignment horizontal="left" wrapText="1"/>
      <protection locked="0"/>
    </xf>
    <xf numFmtId="0" fontId="89" fillId="0" borderId="0" xfId="0" applyFont="1" applyAlignment="1">
      <alignment horizontal="left" wrapText="1"/>
    </xf>
    <xf numFmtId="0" fontId="88" fillId="37" borderId="0" xfId="46857" applyFont="1" applyFill="1" applyBorder="1" applyAlignment="1" applyProtection="1">
      <alignment horizontal="left" vertical="top" wrapText="1"/>
      <protection locked="0"/>
    </xf>
    <xf numFmtId="0" fontId="87" fillId="37" borderId="0" xfId="46857" applyFont="1" applyFill="1" applyAlignment="1">
      <alignment horizontal="left" vertical="top" wrapText="1"/>
    </xf>
    <xf numFmtId="0" fontId="89" fillId="37" borderId="0" xfId="46857" applyFont="1" applyFill="1" applyAlignment="1">
      <alignment horizontal="left" wrapText="1"/>
    </xf>
    <xf numFmtId="0" fontId="84" fillId="37" borderId="0" xfId="46857"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vertical="top"/>
      <protection locked="0"/>
    </xf>
    <xf numFmtId="0" fontId="89" fillId="37" borderId="0" xfId="46857" applyFont="1" applyFill="1" applyBorder="1" applyAlignment="1">
      <alignment horizontal="left" vertical="top" wrapText="1"/>
    </xf>
    <xf numFmtId="0" fontId="89" fillId="37" borderId="0" xfId="46857" applyFont="1" applyFill="1" applyBorder="1" applyAlignment="1">
      <alignment horizontal="left" wrapText="1"/>
    </xf>
    <xf numFmtId="0" fontId="89" fillId="37" borderId="0" xfId="46857" applyFont="1" applyFill="1" applyBorder="1" applyAlignment="1" applyProtection="1">
      <alignment horizontal="left" wrapText="1" indent="6"/>
      <protection locked="0"/>
    </xf>
    <xf numFmtId="0" fontId="89" fillId="37" borderId="0" xfId="46857" applyFont="1" applyFill="1" applyBorder="1" applyAlignment="1" applyProtection="1">
      <alignment wrapText="1"/>
      <protection locked="0"/>
    </xf>
    <xf numFmtId="0" fontId="87" fillId="37" borderId="0" xfId="46857" applyFont="1" applyFill="1" applyBorder="1" applyAlignment="1" applyProtection="1">
      <alignment horizontal="left" vertical="top" wrapText="1"/>
      <protection locked="0"/>
    </xf>
    <xf numFmtId="0" fontId="29" fillId="37" borderId="0" xfId="46860" applyFont="1" applyFill="1" applyBorder="1" applyAlignment="1" applyProtection="1">
      <alignment horizontal="left" wrapText="1" indent="2"/>
      <protection locked="0"/>
    </xf>
    <xf numFmtId="15" fontId="92" fillId="37" borderId="0" xfId="46859" applyNumberFormat="1"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protection locked="0"/>
    </xf>
    <xf numFmtId="193" fontId="88" fillId="37" borderId="0" xfId="46857" applyNumberFormat="1"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wrapText="1"/>
      <protection locked="0"/>
    </xf>
    <xf numFmtId="0" fontId="28" fillId="37" borderId="0" xfId="46857" applyFont="1" applyFill="1" applyBorder="1" applyAlignment="1" applyProtection="1">
      <alignment horizontal="left"/>
      <protection locked="0"/>
    </xf>
    <xf numFmtId="0" fontId="91" fillId="37" borderId="0" xfId="46857" applyFont="1" applyFill="1" applyBorder="1" applyAlignment="1" applyProtection="1">
      <alignment horizontal="left" vertical="top" wrapText="1"/>
      <protection locked="0"/>
    </xf>
    <xf numFmtId="0" fontId="83" fillId="37" borderId="0" xfId="46857" applyFont="1" applyFill="1" applyBorder="1" applyAlignment="1" applyProtection="1">
      <alignment horizontal="center" vertical="top" wrapText="1"/>
      <protection locked="0"/>
    </xf>
    <xf numFmtId="0" fontId="84" fillId="37" borderId="0" xfId="46857" applyFont="1" applyFill="1" applyBorder="1" applyAlignment="1" applyProtection="1">
      <alignment horizontal="center" vertical="top" wrapText="1"/>
      <protection locked="0"/>
    </xf>
    <xf numFmtId="0" fontId="85" fillId="37" borderId="0" xfId="46857" applyFont="1" applyFill="1" applyBorder="1" applyAlignment="1" applyProtection="1">
      <alignment horizontal="center" vertical="top" wrapText="1"/>
      <protection locked="0"/>
    </xf>
    <xf numFmtId="0" fontId="74" fillId="37" borderId="0" xfId="46857" applyFont="1" applyFill="1" applyBorder="1" applyAlignment="1" applyProtection="1">
      <alignment horizontal="center" vertical="top" wrapText="1"/>
      <protection locked="0"/>
    </xf>
    <xf numFmtId="0" fontId="86" fillId="37" borderId="0" xfId="46857" applyFont="1" applyFill="1" applyBorder="1" applyAlignment="1" applyProtection="1">
      <alignment horizontal="right" vertical="top" wrapText="1"/>
      <protection locked="0"/>
    </xf>
    <xf numFmtId="0" fontId="87" fillId="37" borderId="0" xfId="46857" applyFont="1" applyFill="1" applyAlignment="1">
      <alignment horizontal="left"/>
    </xf>
    <xf numFmtId="0" fontId="84" fillId="37" borderId="0" xfId="46857" applyFont="1" applyFill="1" applyAlignment="1">
      <alignment horizontal="left" vertical="top" wrapText="1"/>
    </xf>
    <xf numFmtId="0" fontId="87" fillId="37" borderId="0" xfId="46857" applyFont="1" applyFill="1" applyAlignment="1">
      <alignment horizontal="left" vertical="top"/>
    </xf>
    <xf numFmtId="193" fontId="87" fillId="37" borderId="0" xfId="46857" applyNumberFormat="1" applyFont="1" applyFill="1" applyBorder="1" applyAlignment="1" applyProtection="1">
      <alignment horizontal="left" vertical="top" wrapText="1"/>
      <protection locked="0"/>
    </xf>
    <xf numFmtId="193" fontId="84" fillId="37" borderId="0" xfId="46857" applyNumberFormat="1" applyFont="1" applyFill="1" applyBorder="1" applyAlignment="1" applyProtection="1">
      <alignment horizontal="left" vertical="top" wrapText="1"/>
      <protection locked="0"/>
    </xf>
    <xf numFmtId="0" fontId="28" fillId="40" borderId="0" xfId="4" applyFont="1" applyFill="1" applyAlignment="1" applyProtection="1">
      <alignment horizontal="left" vertical="top" wrapText="1"/>
    </xf>
    <xf numFmtId="0" fontId="28" fillId="0" borderId="16" xfId="0" applyFont="1" applyFill="1" applyBorder="1" applyAlignment="1" applyProtection="1">
      <alignment horizontal="center" wrapText="1"/>
    </xf>
    <xf numFmtId="0" fontId="0" fillId="0" borderId="20" xfId="0" applyBorder="1" applyAlignment="1">
      <alignment wrapText="1"/>
    </xf>
    <xf numFmtId="0" fontId="28" fillId="0" borderId="18" xfId="0" applyFont="1" applyFill="1" applyBorder="1" applyAlignment="1" applyProtection="1">
      <alignment horizontal="center" wrapText="1"/>
    </xf>
    <xf numFmtId="0" fontId="0" fillId="0" borderId="19" xfId="0" applyBorder="1" applyAlignment="1">
      <alignment wrapText="1"/>
    </xf>
    <xf numFmtId="0" fontId="34" fillId="0" borderId="0" xfId="0" applyFont="1" applyAlignment="1" applyProtection="1">
      <alignment horizontal="left" vertical="top" wrapText="1" indent="1"/>
    </xf>
    <xf numFmtId="0" fontId="28" fillId="40" borderId="0" xfId="0" applyFont="1" applyFill="1" applyAlignment="1" applyProtection="1">
      <alignment horizontal="left" vertical="top" wrapText="1"/>
    </xf>
    <xf numFmtId="0" fontId="28" fillId="0" borderId="12" xfId="0" applyFont="1" applyBorder="1" applyAlignment="1" applyProtection="1">
      <alignment horizontal="center"/>
    </xf>
    <xf numFmtId="0" fontId="28" fillId="0" borderId="13" xfId="0" applyFont="1" applyBorder="1" applyAlignment="1" applyProtection="1">
      <alignment horizontal="center"/>
    </xf>
    <xf numFmtId="0" fontId="28" fillId="0" borderId="14" xfId="0" applyFont="1" applyBorder="1" applyAlignment="1" applyProtection="1">
      <alignment horizontal="center"/>
    </xf>
    <xf numFmtId="0" fontId="28" fillId="0" borderId="0" xfId="0" applyFont="1" applyAlignment="1" applyProtection="1">
      <alignment horizontal="center" wrapText="1"/>
    </xf>
    <xf numFmtId="0" fontId="0" fillId="0" borderId="0" xfId="0" applyAlignment="1">
      <alignment horizontal="center" wrapText="1"/>
    </xf>
    <xf numFmtId="0" fontId="30" fillId="33" borderId="0" xfId="0" applyFont="1" applyFill="1" applyBorder="1" applyAlignment="1" applyProtection="1">
      <alignment horizontal="left" indent="7"/>
    </xf>
    <xf numFmtId="0" fontId="31" fillId="34" borderId="0" xfId="0" applyFont="1" applyFill="1" applyAlignment="1" applyProtection="1">
      <alignment horizontal="left" vertical="center"/>
    </xf>
    <xf numFmtId="0" fontId="34" fillId="0" borderId="0" xfId="4" applyFont="1" applyAlignment="1" applyProtection="1">
      <alignment horizontal="left" vertical="top" wrapText="1" indent="1"/>
    </xf>
    <xf numFmtId="10" fontId="34" fillId="0" borderId="0" xfId="0" applyNumberFormat="1" applyFont="1" applyAlignment="1" applyProtection="1">
      <alignment horizontal="left" vertical="top" wrapText="1" indent="1"/>
    </xf>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tabSelected="1" view="pageBreakPreview" zoomScale="85" zoomScaleNormal="85" zoomScaleSheetLayoutView="85" workbookViewId="0">
      <selection activeCell="H10" sqref="H10"/>
    </sheetView>
  </sheetViews>
  <sheetFormatPr defaultColWidth="9.140625" defaultRowHeight="15" x14ac:dyDescent="0.25"/>
  <cols>
    <col min="1" max="1" width="1.85546875" style="191" customWidth="1"/>
    <col min="2" max="2" width="22" style="191" customWidth="1"/>
    <col min="3" max="3" width="33.85546875" style="191" customWidth="1"/>
    <col min="4" max="4" width="15.85546875" style="191" customWidth="1"/>
    <col min="5" max="5" width="21.28515625" style="191" customWidth="1"/>
    <col min="6" max="7" width="17.28515625" style="191" customWidth="1"/>
    <col min="8" max="8" width="16.5703125" style="191" customWidth="1"/>
    <col min="9" max="9" width="18.42578125" style="191" customWidth="1"/>
    <col min="10" max="10" width="1.7109375" style="191" customWidth="1"/>
    <col min="11" max="12" width="9.140625" style="191"/>
    <col min="13" max="18" width="10.28515625" style="191" bestFit="1" customWidth="1"/>
    <col min="19" max="16384" width="9.140625" style="191"/>
  </cols>
  <sheetData>
    <row r="1" spans="2:9" ht="6.75" customHeight="1" thickBot="1" x14ac:dyDescent="0.3"/>
    <row r="2" spans="2:9" ht="15.75" thickBot="1" x14ac:dyDescent="0.3">
      <c r="B2" s="367" t="s">
        <v>137</v>
      </c>
      <c r="C2" s="368"/>
      <c r="D2" s="368"/>
      <c r="E2" s="368"/>
      <c r="F2" s="368"/>
      <c r="G2" s="368"/>
      <c r="H2" s="368"/>
      <c r="I2" s="369"/>
    </row>
    <row r="3" spans="2:9" ht="49.5" customHeight="1" thickBot="1" x14ac:dyDescent="0.3">
      <c r="B3" s="226" t="s">
        <v>66</v>
      </c>
      <c r="C3" s="192"/>
      <c r="D3" s="192" t="s">
        <v>107</v>
      </c>
      <c r="E3" s="192" t="s">
        <v>108</v>
      </c>
      <c r="F3" s="192" t="s">
        <v>109</v>
      </c>
      <c r="G3" s="192" t="s">
        <v>110</v>
      </c>
      <c r="H3" s="192" t="s">
        <v>111</v>
      </c>
      <c r="I3" s="192" t="s">
        <v>112</v>
      </c>
    </row>
    <row r="4" spans="2:9" ht="15" customHeight="1" x14ac:dyDescent="0.25">
      <c r="B4" s="364" t="s">
        <v>134</v>
      </c>
      <c r="C4" s="193" t="s">
        <v>67</v>
      </c>
      <c r="D4" s="219">
        <f>+'Res (750)'!H39</f>
        <v>28.64</v>
      </c>
      <c r="E4" s="220">
        <f>+'Res (750)'!L39</f>
        <v>30.419999999999998</v>
      </c>
      <c r="F4" s="197">
        <f>+'Res (750)'!S39</f>
        <v>32.31</v>
      </c>
      <c r="G4" s="197">
        <f>+'Res (750)'!Z39</f>
        <v>34.04</v>
      </c>
      <c r="H4" s="197">
        <f>+'Res (750)'!AG39</f>
        <v>35.04</v>
      </c>
      <c r="I4" s="198">
        <f>+'Res (750)'!AN39</f>
        <v>35.659999999999997</v>
      </c>
    </row>
    <row r="5" spans="2:9" x14ac:dyDescent="0.25">
      <c r="B5" s="365"/>
      <c r="C5" s="195" t="s">
        <v>68</v>
      </c>
      <c r="D5" s="221"/>
      <c r="E5" s="222">
        <f>+'Res (750)'!N39</f>
        <v>1.7799999999999976</v>
      </c>
      <c r="F5" s="197">
        <f>+'Res (750)'!U39</f>
        <v>1.8900000000000041</v>
      </c>
      <c r="G5" s="197">
        <f>+'Res (750)'!AB39</f>
        <v>1.7299999999999969</v>
      </c>
      <c r="H5" s="197">
        <f>+'Res (750)'!AI39</f>
        <v>1</v>
      </c>
      <c r="I5" s="198">
        <f>+'Res (750)'!AP39</f>
        <v>0.61999999999999744</v>
      </c>
    </row>
    <row r="6" spans="2:9" x14ac:dyDescent="0.25">
      <c r="B6" s="365"/>
      <c r="C6" s="199" t="s">
        <v>69</v>
      </c>
      <c r="D6" s="223"/>
      <c r="E6" s="277">
        <f>E5/D4</f>
        <v>6.2150837988826729E-2</v>
      </c>
      <c r="F6" s="278">
        <f>F5/E4</f>
        <v>6.2130177514793036E-2</v>
      </c>
      <c r="G6" s="278">
        <f t="shared" ref="G6:I6" si="0">G5/F4</f>
        <v>5.3543794490869601E-2</v>
      </c>
      <c r="H6" s="278">
        <f t="shared" si="0"/>
        <v>2.9377203290246769E-2</v>
      </c>
      <c r="I6" s="279">
        <f t="shared" si="0"/>
        <v>1.7694063926940565E-2</v>
      </c>
    </row>
    <row r="7" spans="2:9" x14ac:dyDescent="0.25">
      <c r="B7" s="365"/>
      <c r="C7" s="199" t="s">
        <v>135</v>
      </c>
      <c r="D7" s="223"/>
      <c r="E7" s="280">
        <f>+'Res (750)'!N64</f>
        <v>1.4635522509999817</v>
      </c>
      <c r="F7" s="281">
        <f>+'Res (750)'!U64</f>
        <v>1.5509200000000192</v>
      </c>
      <c r="G7" s="281">
        <f>+'Res (750)'!AB64</f>
        <v>1.786399999999972</v>
      </c>
      <c r="H7" s="281">
        <f>+'Res (750)'!AI64</f>
        <v>0.82824000000002229</v>
      </c>
      <c r="I7" s="282">
        <f>+'Res (750)'!AP64</f>
        <v>0.51967999999999392</v>
      </c>
    </row>
    <row r="8" spans="2:9" ht="15.75" thickBot="1" x14ac:dyDescent="0.3">
      <c r="B8" s="366"/>
      <c r="C8" s="201" t="s">
        <v>70</v>
      </c>
      <c r="D8" s="224"/>
      <c r="E8" s="283">
        <f>+'Res (750)'!O64</f>
        <v>1.2773153494077408E-2</v>
      </c>
      <c r="F8" s="284">
        <f>+'Res (750)'!V64</f>
        <v>1.3364943126516799E-2</v>
      </c>
      <c r="G8" s="284">
        <f>+'Res (750)'!AC64</f>
        <v>1.5191146519709301E-2</v>
      </c>
      <c r="H8" s="284">
        <f>+'Res (750)'!AJ64</f>
        <v>6.9377751726962898E-3</v>
      </c>
      <c r="I8" s="285">
        <f>+'Res (750)'!AQ64</f>
        <v>4.323120992359133E-3</v>
      </c>
    </row>
    <row r="9" spans="2:9" x14ac:dyDescent="0.25">
      <c r="B9" s="364" t="s">
        <v>102</v>
      </c>
      <c r="C9" s="193" t="s">
        <v>67</v>
      </c>
      <c r="D9" s="219">
        <f>+'Res (232)'!H39</f>
        <v>28.64</v>
      </c>
      <c r="E9" s="286">
        <f>+'Res (232)'!L39</f>
        <v>30.419999999999998</v>
      </c>
      <c r="F9" s="287">
        <f>+'Res (232)'!S39</f>
        <v>32.31</v>
      </c>
      <c r="G9" s="287">
        <f>+'Res (232)'!Z39</f>
        <v>34.04</v>
      </c>
      <c r="H9" s="287">
        <f>+'Res (232)'!AG39</f>
        <v>35.04</v>
      </c>
      <c r="I9" s="288">
        <f>+'Res (232)'!AN39</f>
        <v>35.659999999999997</v>
      </c>
    </row>
    <row r="10" spans="2:9" x14ac:dyDescent="0.25">
      <c r="B10" s="365"/>
      <c r="C10" s="195" t="s">
        <v>68</v>
      </c>
      <c r="D10" s="221"/>
      <c r="E10" s="289">
        <f>+'Res (232)'!N39</f>
        <v>1.7799999999999976</v>
      </c>
      <c r="F10" s="287">
        <f>+'Res (232)'!U39</f>
        <v>1.8900000000000041</v>
      </c>
      <c r="G10" s="287">
        <f>+'Res (232)'!AB39</f>
        <v>1.7299999999999969</v>
      </c>
      <c r="H10" s="287">
        <f>+'Res (232)'!AI39</f>
        <v>1</v>
      </c>
      <c r="I10" s="288">
        <f>+'Res (232)'!AP39</f>
        <v>0.61999999999999744</v>
      </c>
    </row>
    <row r="11" spans="2:9" x14ac:dyDescent="0.25">
      <c r="B11" s="365"/>
      <c r="C11" s="199" t="s">
        <v>69</v>
      </c>
      <c r="D11" s="223"/>
      <c r="E11" s="277">
        <f>E10/D9</f>
        <v>6.2150837988826729E-2</v>
      </c>
      <c r="F11" s="278">
        <f t="shared" ref="F11:I11" si="1">F10/E9</f>
        <v>6.2130177514793036E-2</v>
      </c>
      <c r="G11" s="278">
        <f t="shared" si="1"/>
        <v>5.3543794490869601E-2</v>
      </c>
      <c r="H11" s="278">
        <f t="shared" si="1"/>
        <v>2.9377203290246769E-2</v>
      </c>
      <c r="I11" s="279">
        <f t="shared" si="1"/>
        <v>1.7694063926940565E-2</v>
      </c>
    </row>
    <row r="12" spans="2:9" x14ac:dyDescent="0.25">
      <c r="B12" s="365"/>
      <c r="C12" s="199" t="s">
        <v>135</v>
      </c>
      <c r="D12" s="223"/>
      <c r="E12" s="280">
        <f>+'Res (232)'!N64</f>
        <v>1.658491362976001</v>
      </c>
      <c r="F12" s="280">
        <f>+'Res (232)'!U64</f>
        <v>1.5509199999999979</v>
      </c>
      <c r="G12" s="280">
        <f>+'Res (232)'!AB64</f>
        <v>1.5340304000000202</v>
      </c>
      <c r="H12" s="280">
        <f>+'Res (232)'!AI64</f>
        <v>0.82823999999997966</v>
      </c>
      <c r="I12" s="290">
        <f>+'Res (232)'!AP64</f>
        <v>0.51968000000001524</v>
      </c>
    </row>
    <row r="13" spans="2:9" ht="15.75" thickBot="1" x14ac:dyDescent="0.3">
      <c r="B13" s="366"/>
      <c r="C13" s="201" t="s">
        <v>70</v>
      </c>
      <c r="D13" s="224"/>
      <c r="E13" s="283">
        <f>+'Res (232)'!O64</f>
        <v>3.1915353120819639E-2</v>
      </c>
      <c r="F13" s="284">
        <f>+'Res (232)'!V64</f>
        <v>2.8922229118764901E-2</v>
      </c>
      <c r="G13" s="284">
        <f>+'Res (232)'!AC64</f>
        <v>2.7803135863737956E-2</v>
      </c>
      <c r="H13" s="284">
        <f>+'Res (232)'!AJ64</f>
        <v>1.4605151907241877E-2</v>
      </c>
      <c r="I13" s="285">
        <f>+'Res (232)'!AQ64</f>
        <v>9.032101666100736E-3</v>
      </c>
    </row>
    <row r="14" spans="2:9" ht="15" customHeight="1" x14ac:dyDescent="0.25">
      <c r="B14" s="364" t="s">
        <v>71</v>
      </c>
      <c r="C14" s="193" t="s">
        <v>67</v>
      </c>
      <c r="D14" s="194">
        <f>+'SC (2000)'!H39</f>
        <v>71.319999999999993</v>
      </c>
      <c r="E14" s="291">
        <f>+'SC (2000)'!L39</f>
        <v>76.23</v>
      </c>
      <c r="F14" s="291">
        <f>+'SC (2000)'!S39</f>
        <v>81.489999999999995</v>
      </c>
      <c r="G14" s="291">
        <f>+'SC (2000)'!Z39</f>
        <v>86.21</v>
      </c>
      <c r="H14" s="291">
        <f>+'SC (2000)'!AG39</f>
        <v>89.29</v>
      </c>
      <c r="I14" s="292">
        <f>+'SC (2000)'!AN39</f>
        <v>91.769999999999982</v>
      </c>
    </row>
    <row r="15" spans="2:9" x14ac:dyDescent="0.25">
      <c r="B15" s="365"/>
      <c r="C15" s="195" t="s">
        <v>68</v>
      </c>
      <c r="D15" s="196"/>
      <c r="E15" s="287">
        <f>+'SC (2000)'!N39</f>
        <v>4.9100000000000108</v>
      </c>
      <c r="F15" s="287">
        <f>+'SC (2000)'!U39</f>
        <v>5.2599999999999909</v>
      </c>
      <c r="G15" s="287">
        <f>+'SC (2000)'!AB39</f>
        <v>4.7199999999999989</v>
      </c>
      <c r="H15" s="287">
        <f>+'SC (2000)'!AI39</f>
        <v>3.0800000000000125</v>
      </c>
      <c r="I15" s="288">
        <f>+'SC (2000)'!AP39</f>
        <v>2.4799999999999756</v>
      </c>
    </row>
    <row r="16" spans="2:9" x14ac:dyDescent="0.25">
      <c r="B16" s="365"/>
      <c r="C16" s="199" t="s">
        <v>69</v>
      </c>
      <c r="D16" s="200"/>
      <c r="E16" s="278">
        <f>E15/D14</f>
        <v>6.884464385866533E-2</v>
      </c>
      <c r="F16" s="278">
        <f t="shared" ref="F16:I16" si="2">F15/E14</f>
        <v>6.9001705365341601E-2</v>
      </c>
      <c r="G16" s="278">
        <f t="shared" si="2"/>
        <v>5.7921217327279409E-2</v>
      </c>
      <c r="H16" s="278">
        <f t="shared" si="2"/>
        <v>3.572671383830197E-2</v>
      </c>
      <c r="I16" s="279">
        <f t="shared" si="2"/>
        <v>2.7774666815992558E-2</v>
      </c>
    </row>
    <row r="17" spans="2:9" x14ac:dyDescent="0.25">
      <c r="B17" s="365"/>
      <c r="C17" s="199" t="s">
        <v>135</v>
      </c>
      <c r="D17" s="200"/>
      <c r="E17" s="281">
        <f>+'SC (2000)'!N64</f>
        <v>3.3719582960000025</v>
      </c>
      <c r="F17" s="281">
        <f>+'SC (2000)'!U64</f>
        <v>4.2873599999999783</v>
      </c>
      <c r="G17" s="281">
        <f>+'SC (2000)'!AB64</f>
        <v>4.8232799999999543</v>
      </c>
      <c r="H17" s="281">
        <f>+'SC (2000)'!AI64</f>
        <v>2.5172000000000594</v>
      </c>
      <c r="I17" s="282">
        <f>+'SC (2000)'!AP64</f>
        <v>2.0299999999999727</v>
      </c>
    </row>
    <row r="18" spans="2:9" ht="15.75" thickBot="1" x14ac:dyDescent="0.3">
      <c r="B18" s="366"/>
      <c r="C18" s="201" t="s">
        <v>70</v>
      </c>
      <c r="D18" s="202"/>
      <c r="E18" s="284">
        <f>+'SC (2000)'!O64</f>
        <v>1.126531886041577E-2</v>
      </c>
      <c r="F18" s="284">
        <f>+'SC (2000)'!V64</f>
        <v>1.4164006989851534E-2</v>
      </c>
      <c r="G18" s="284">
        <f>+'SC (2000)'!AC64</f>
        <v>1.5711963502706282E-2</v>
      </c>
      <c r="H18" s="284">
        <f>+'SC (2000)'!AJ64</f>
        <v>8.0730035355486528E-3</v>
      </c>
      <c r="I18" s="285">
        <f>+'SC (2000)'!AQ64</f>
        <v>6.4583484523269737E-3</v>
      </c>
    </row>
    <row r="19" spans="2:9" ht="15" customHeight="1" x14ac:dyDescent="0.25">
      <c r="B19" s="364" t="s">
        <v>72</v>
      </c>
      <c r="C19" s="193" t="s">
        <v>67</v>
      </c>
      <c r="D19" s="194">
        <f>+'&gt;50 (250)'!H39</f>
        <v>1461.925</v>
      </c>
      <c r="E19" s="291">
        <f>+'&gt;50 (250)'!L39</f>
        <v>1520.75</v>
      </c>
      <c r="F19" s="291">
        <f>+'&gt;50 (250)'!S39</f>
        <v>1631.2049999999999</v>
      </c>
      <c r="G19" s="291">
        <f>+'&gt;50 (250)'!Z39</f>
        <v>1778.2249999999999</v>
      </c>
      <c r="H19" s="291">
        <f>+'&gt;50 (250)'!AG39</f>
        <v>1846.2449999999999</v>
      </c>
      <c r="I19" s="292">
        <f>+'&gt;50 (250)'!AN39</f>
        <v>1898.6399999999999</v>
      </c>
    </row>
    <row r="20" spans="2:9" x14ac:dyDescent="0.25">
      <c r="B20" s="365"/>
      <c r="C20" s="195" t="s">
        <v>68</v>
      </c>
      <c r="D20" s="196"/>
      <c r="E20" s="287">
        <f>+'&gt;50 (250)'!N39</f>
        <v>58.825000000000045</v>
      </c>
      <c r="F20" s="287">
        <f>+'&gt;50 (250)'!U39</f>
        <v>110.45499999999993</v>
      </c>
      <c r="G20" s="287">
        <f>+'&gt;50 (250)'!AB39</f>
        <v>147.01999999999998</v>
      </c>
      <c r="H20" s="287">
        <f>+'&gt;50 (250)'!AI39</f>
        <v>68.019999999999982</v>
      </c>
      <c r="I20" s="288">
        <f>+'&gt;50 (250)'!AP39</f>
        <v>52.394999999999982</v>
      </c>
    </row>
    <row r="21" spans="2:9" x14ac:dyDescent="0.25">
      <c r="B21" s="365"/>
      <c r="C21" s="199" t="s">
        <v>69</v>
      </c>
      <c r="D21" s="200"/>
      <c r="E21" s="278">
        <f>E20/D19</f>
        <v>4.0238042307231936E-2</v>
      </c>
      <c r="F21" s="278">
        <f t="shared" ref="F21:I21" si="3">F20/E19</f>
        <v>7.2631925036988274E-2</v>
      </c>
      <c r="G21" s="278">
        <f t="shared" si="3"/>
        <v>9.0129689401393445E-2</v>
      </c>
      <c r="H21" s="278">
        <f t="shared" si="3"/>
        <v>3.8251627325001043E-2</v>
      </c>
      <c r="I21" s="279">
        <f t="shared" si="3"/>
        <v>2.8379223775826062E-2</v>
      </c>
    </row>
    <row r="22" spans="2:9" x14ac:dyDescent="0.25">
      <c r="B22" s="365"/>
      <c r="C22" s="199" t="s">
        <v>135</v>
      </c>
      <c r="D22" s="200"/>
      <c r="E22" s="281">
        <f>+'&gt;50 (250)'!N64</f>
        <v>581.71727650000685</v>
      </c>
      <c r="F22" s="281">
        <f>+'&gt;50 (250)'!U64</f>
        <v>-220.62967500000377</v>
      </c>
      <c r="G22" s="281">
        <f>+'&gt;50 (250)'!AB64</f>
        <v>217.65212500000052</v>
      </c>
      <c r="H22" s="281">
        <f>+'&gt;50 (250)'!AI64</f>
        <v>76.953000000001339</v>
      </c>
      <c r="I22" s="282">
        <f>+'&gt;50 (250)'!AP64</f>
        <v>59.32499999999709</v>
      </c>
    </row>
    <row r="23" spans="2:9" ht="15.75" thickBot="1" x14ac:dyDescent="0.3">
      <c r="B23" s="366"/>
      <c r="C23" s="201" t="s">
        <v>70</v>
      </c>
      <c r="D23" s="202"/>
      <c r="E23" s="284">
        <f>+'&gt;50 (250)'!O64</f>
        <v>2.9334528305604478E-2</v>
      </c>
      <c r="F23" s="284">
        <f>+'&gt;50 (250)'!V64</f>
        <v>-1.080872658544519E-2</v>
      </c>
      <c r="G23" s="284">
        <f>+'&gt;50 (250)'!AC64</f>
        <v>1.0779366573444095E-2</v>
      </c>
      <c r="H23" s="284">
        <f>+'&gt;50 (250)'!AJ64</f>
        <v>3.7705049652374213E-3</v>
      </c>
      <c r="I23" s="285">
        <f>+'&gt;50 (250)'!AQ64</f>
        <v>2.8958581082037115E-3</v>
      </c>
    </row>
    <row r="24" spans="2:9" ht="15" customHeight="1" x14ac:dyDescent="0.25">
      <c r="B24" s="364" t="s">
        <v>73</v>
      </c>
      <c r="C24" s="193" t="s">
        <v>67</v>
      </c>
      <c r="D24" s="194">
        <f>+'&gt;1500(2500)'!H39</f>
        <v>15941.18</v>
      </c>
      <c r="E24" s="291">
        <f>+'&gt;1500(2500)'!L39</f>
        <v>16596.93</v>
      </c>
      <c r="F24" s="291">
        <f>+'&gt;1500(2500)'!S39</f>
        <v>17775.810000000001</v>
      </c>
      <c r="G24" s="291">
        <f>+'&gt;1500(2500)'!Z39</f>
        <v>19197.54</v>
      </c>
      <c r="H24" s="291">
        <f>+'&gt;1500(2500)'!AG39</f>
        <v>19929.3</v>
      </c>
      <c r="I24" s="292">
        <f>+'&gt;1500(2500)'!AN39</f>
        <v>20390.55</v>
      </c>
    </row>
    <row r="25" spans="2:9" x14ac:dyDescent="0.25">
      <c r="B25" s="365"/>
      <c r="C25" s="195" t="s">
        <v>68</v>
      </c>
      <c r="D25" s="196"/>
      <c r="E25" s="287">
        <f>+'&gt;1500(2500)'!N39</f>
        <v>655.75</v>
      </c>
      <c r="F25" s="287">
        <f>+'&gt;1500(2500)'!U39</f>
        <v>1178.880000000001</v>
      </c>
      <c r="G25" s="287">
        <f>+'&gt;1500(2500)'!AB39</f>
        <v>1421.7299999999996</v>
      </c>
      <c r="H25" s="287">
        <f>+'&gt;1500(2500)'!AI39</f>
        <v>731.7599999999984</v>
      </c>
      <c r="I25" s="288">
        <f>+'&gt;1500(2500)'!AP39</f>
        <v>461.25</v>
      </c>
    </row>
    <row r="26" spans="2:9" x14ac:dyDescent="0.25">
      <c r="B26" s="365"/>
      <c r="C26" s="199" t="s">
        <v>69</v>
      </c>
      <c r="D26" s="200"/>
      <c r="E26" s="278">
        <f>E25/D24</f>
        <v>4.1135599748575703E-2</v>
      </c>
      <c r="F26" s="278">
        <f t="shared" ref="F26:I26" si="4">F25/E24</f>
        <v>7.1030003741655898E-2</v>
      </c>
      <c r="G26" s="278">
        <f t="shared" si="4"/>
        <v>7.9981165415246872E-2</v>
      </c>
      <c r="H26" s="278">
        <f t="shared" si="4"/>
        <v>3.8117383789797982E-2</v>
      </c>
      <c r="I26" s="279">
        <f t="shared" si="4"/>
        <v>2.3144315154069638E-2</v>
      </c>
    </row>
    <row r="27" spans="2:9" x14ac:dyDescent="0.25">
      <c r="B27" s="365"/>
      <c r="C27" s="199" t="s">
        <v>135</v>
      </c>
      <c r="D27" s="200"/>
      <c r="E27" s="281">
        <f>+'&gt;1500(2500)'!N64</f>
        <v>5820.9808649999613</v>
      </c>
      <c r="F27" s="281">
        <f>+'&gt;1500(2500)'!U64</f>
        <v>-2088.2399999999907</v>
      </c>
      <c r="G27" s="281">
        <f>+'&gt;1500(2500)'!AB64</f>
        <v>2167.9332499999728</v>
      </c>
      <c r="H27" s="281">
        <f>+'&gt;1500(2500)'!AI64</f>
        <v>827.61765000000014</v>
      </c>
      <c r="I27" s="282">
        <f>+'&gt;1500(2500)'!AP64</f>
        <v>522.28035000001546</v>
      </c>
    </row>
    <row r="28" spans="2:9" ht="15.75" thickBot="1" x14ac:dyDescent="0.3">
      <c r="B28" s="366"/>
      <c r="C28" s="201" t="s">
        <v>70</v>
      </c>
      <c r="D28" s="202"/>
      <c r="E28" s="284">
        <f>+'&gt;1500(2500)'!O64</f>
        <v>2.9033370878773185E-2</v>
      </c>
      <c r="F28" s="284">
        <f>+'&gt;1500(2500)'!V64</f>
        <v>-1.0121671584422435E-2</v>
      </c>
      <c r="G28" s="284">
        <f>+'&gt;1500(2500)'!AC64</f>
        <v>1.0615389193385658E-2</v>
      </c>
      <c r="H28" s="284">
        <f>+'&gt;1500(2500)'!AJ64</f>
        <v>4.0099028594523922E-3</v>
      </c>
      <c r="I28" s="285">
        <f>+'&gt;1500(2500)'!AQ64</f>
        <v>2.5204018979715754E-3</v>
      </c>
    </row>
    <row r="29" spans="2:9" ht="15" customHeight="1" x14ac:dyDescent="0.25">
      <c r="B29" s="364" t="s">
        <v>74</v>
      </c>
      <c r="C29" s="193" t="s">
        <v>67</v>
      </c>
      <c r="D29" s="194">
        <f>+'LU(7500)'!H39</f>
        <v>48420.320000000007</v>
      </c>
      <c r="E29" s="291">
        <f>+'LU(7500)'!L39</f>
        <v>50117.57</v>
      </c>
      <c r="F29" s="291">
        <f>+'LU(7500)'!S39</f>
        <v>53527.22</v>
      </c>
      <c r="G29" s="291">
        <f>+'LU(7500)'!Z39</f>
        <v>57937.19</v>
      </c>
      <c r="H29" s="291">
        <f>+'LU(7500)'!AG39</f>
        <v>59998.94</v>
      </c>
      <c r="I29" s="292">
        <f>+'LU(7500)'!AN39</f>
        <v>61297.94</v>
      </c>
    </row>
    <row r="30" spans="2:9" x14ac:dyDescent="0.25">
      <c r="B30" s="365"/>
      <c r="C30" s="195" t="s">
        <v>68</v>
      </c>
      <c r="D30" s="196"/>
      <c r="E30" s="287">
        <f>+'LU(7500)'!N39</f>
        <v>1697.2499999999927</v>
      </c>
      <c r="F30" s="287">
        <f>+'LU(7500)'!U39</f>
        <v>3409.6500000000015</v>
      </c>
      <c r="G30" s="287">
        <f>+'LU(7500)'!AB39</f>
        <v>4409.9700000000012</v>
      </c>
      <c r="H30" s="287">
        <f>+'LU(7500)'!AI39</f>
        <v>2061.75</v>
      </c>
      <c r="I30" s="288">
        <f>+'LU(7500)'!AP39</f>
        <v>1299</v>
      </c>
    </row>
    <row r="31" spans="2:9" x14ac:dyDescent="0.25">
      <c r="B31" s="365"/>
      <c r="C31" s="199" t="s">
        <v>69</v>
      </c>
      <c r="D31" s="200"/>
      <c r="E31" s="278">
        <f>E30/D29</f>
        <v>3.5052432532457295E-2</v>
      </c>
      <c r="F31" s="278">
        <f t="shared" ref="F31:I31" si="5">F30/E29</f>
        <v>6.8033027139983077E-2</v>
      </c>
      <c r="G31" s="278">
        <f t="shared" si="5"/>
        <v>8.2387428302833604E-2</v>
      </c>
      <c r="H31" s="278">
        <f t="shared" si="5"/>
        <v>3.5585950923750359E-2</v>
      </c>
      <c r="I31" s="279">
        <f t="shared" si="5"/>
        <v>2.1650382490090658E-2</v>
      </c>
    </row>
    <row r="32" spans="2:9" x14ac:dyDescent="0.25">
      <c r="B32" s="365"/>
      <c r="C32" s="199" t="s">
        <v>135</v>
      </c>
      <c r="D32" s="200"/>
      <c r="E32" s="281">
        <f>+'LU(7500)'!N64</f>
        <v>17325.578100000042</v>
      </c>
      <c r="F32" s="281">
        <f>+'LU(7500)'!U64</f>
        <v>-7900.937399999937</v>
      </c>
      <c r="G32" s="281">
        <f>+'LU(7500)'!AB64</f>
        <v>7617.7424499999033</v>
      </c>
      <c r="H32" s="281">
        <f>+'LU(7500)'!AI64</f>
        <v>2332.1730999998981</v>
      </c>
      <c r="I32" s="282">
        <f>+'LU(7500)'!AP64</f>
        <v>1471.4521000001114</v>
      </c>
    </row>
    <row r="33" spans="1:9" ht="15.75" thickBot="1" x14ac:dyDescent="0.3">
      <c r="B33" s="366"/>
      <c r="C33" s="201" t="s">
        <v>70</v>
      </c>
      <c r="D33" s="202"/>
      <c r="E33" s="284">
        <f>+'LU(7500)'!O64</f>
        <v>2.8166247650569274E-2</v>
      </c>
      <c r="F33" s="284">
        <f>+'LU(7500)'!V64</f>
        <v>-1.2492706499628668E-2</v>
      </c>
      <c r="G33" s="284">
        <f>+'LU(7500)'!AC64</f>
        <v>1.219730516391467E-2</v>
      </c>
      <c r="H33" s="284">
        <f>+'LU(7500)'!AJ64</f>
        <v>3.6892085729092424E-3</v>
      </c>
      <c r="I33" s="285">
        <f>+'LU(7500)'!AQ64</f>
        <v>2.3190990703409508E-3</v>
      </c>
    </row>
    <row r="34" spans="1:9" ht="15" customHeight="1" x14ac:dyDescent="0.25">
      <c r="B34" s="364" t="s">
        <v>75</v>
      </c>
      <c r="C34" s="193" t="s">
        <v>67</v>
      </c>
      <c r="D34" s="194">
        <f>+'SN (.4)'!H39</f>
        <v>9.5285200000000003</v>
      </c>
      <c r="E34" s="291">
        <f>+'SN (.4)'!L39</f>
        <v>11.223880000000001</v>
      </c>
      <c r="F34" s="291">
        <f>+'SN (.4)'!S39</f>
        <v>13.566559999999999</v>
      </c>
      <c r="G34" s="291">
        <f>+'SN (.4)'!Z39</f>
        <v>16.029640000000001</v>
      </c>
      <c r="H34" s="291">
        <f>+'SN (.4)'!AG39</f>
        <v>18.22092</v>
      </c>
      <c r="I34" s="292">
        <f>+'SN (.4)'!AN39</f>
        <v>20.32696</v>
      </c>
    </row>
    <row r="35" spans="1:9" x14ac:dyDescent="0.25">
      <c r="B35" s="365"/>
      <c r="C35" s="195" t="s">
        <v>68</v>
      </c>
      <c r="D35" s="196"/>
      <c r="E35" s="287">
        <f>+'SN (.4)'!N39</f>
        <v>1.6953600000000009</v>
      </c>
      <c r="F35" s="287">
        <f>+'SN (.4)'!U39</f>
        <v>2.3426799999999979</v>
      </c>
      <c r="G35" s="287">
        <f>+'SN (.4)'!AB39</f>
        <v>2.4630800000000015</v>
      </c>
      <c r="H35" s="287">
        <f>+'SN (.4)'!AI39</f>
        <v>2.191279999999999</v>
      </c>
      <c r="I35" s="288">
        <f>+'SN (.4)'!AP39</f>
        <v>2.1060400000000001</v>
      </c>
    </row>
    <row r="36" spans="1:9" x14ac:dyDescent="0.25">
      <c r="A36" s="208"/>
      <c r="B36" s="365"/>
      <c r="C36" s="199" t="s">
        <v>69</v>
      </c>
      <c r="D36" s="200"/>
      <c r="E36" s="278">
        <f>E35/D34</f>
        <v>0.17792479839471406</v>
      </c>
      <c r="F36" s="278">
        <f t="shared" ref="F36:I36" si="6">F35/E34</f>
        <v>0.20872283025121416</v>
      </c>
      <c r="G36" s="278">
        <f t="shared" si="6"/>
        <v>0.18155523581512201</v>
      </c>
      <c r="H36" s="278">
        <f t="shared" si="6"/>
        <v>0.13670175998961917</v>
      </c>
      <c r="I36" s="279">
        <f t="shared" si="6"/>
        <v>0.11558362585423788</v>
      </c>
    </row>
    <row r="37" spans="1:9" x14ac:dyDescent="0.25">
      <c r="B37" s="365"/>
      <c r="C37" s="199" t="s">
        <v>135</v>
      </c>
      <c r="D37" s="200"/>
      <c r="E37" s="281">
        <f>+'SN (.4)'!N64</f>
        <v>1.6163196768880042</v>
      </c>
      <c r="F37" s="281">
        <f>+'SN (.4)'!U64</f>
        <v>1.9185741119999982</v>
      </c>
      <c r="G37" s="281">
        <f>+'SN (.4)'!AB64</f>
        <v>2.0820394560000004</v>
      </c>
      <c r="H37" s="281">
        <f>+'SN (.4)'!AI64</f>
        <v>1.7956178239999971</v>
      </c>
      <c r="I37" s="282">
        <f>+'SN (.4)'!AP64</f>
        <v>1.7264289279999936</v>
      </c>
    </row>
    <row r="38" spans="1:9" ht="15.75" thickBot="1" x14ac:dyDescent="0.3">
      <c r="B38" s="366"/>
      <c r="C38" s="201" t="s">
        <v>70</v>
      </c>
      <c r="D38" s="202"/>
      <c r="E38" s="284">
        <f>+'SN (.4)'!O64</f>
        <v>8.2936259552706726E-2</v>
      </c>
      <c r="F38" s="284">
        <f>+'SN (.4)'!V64</f>
        <v>9.0906067167730073E-2</v>
      </c>
      <c r="G38" s="284">
        <f>+'SN (.4)'!AC64</f>
        <v>9.04306989708651E-2</v>
      </c>
      <c r="H38" s="284">
        <f>+'SN (.4)'!AJ64</f>
        <v>7.1522513811016333E-2</v>
      </c>
      <c r="I38" s="285">
        <f>+'SN (.4)'!AQ64</f>
        <v>6.4176535208105595E-2</v>
      </c>
    </row>
    <row r="39" spans="1:9" ht="15" customHeight="1" x14ac:dyDescent="0.25">
      <c r="B39" s="364" t="s">
        <v>76</v>
      </c>
      <c r="C39" s="193" t="s">
        <v>67</v>
      </c>
      <c r="D39" s="194">
        <f>+'StLght (1.5)'!H39</f>
        <v>7.7621000000000002</v>
      </c>
      <c r="E39" s="291">
        <f>+'StLght (1.5)'!L39</f>
        <v>7.6402000000000001</v>
      </c>
      <c r="F39" s="291">
        <f>+'StLght (1.5)'!S39</f>
        <v>8.2054000000000009</v>
      </c>
      <c r="G39" s="291">
        <f>+'StLght (1.5)'!Z39</f>
        <v>8.9666999999999994</v>
      </c>
      <c r="H39" s="291">
        <f>+'StLght (1.5)'!AG39</f>
        <v>9.3122999999999987</v>
      </c>
      <c r="I39" s="292">
        <f>+'StLght (1.5)'!AN39</f>
        <v>9.6048000000000009</v>
      </c>
    </row>
    <row r="40" spans="1:9" x14ac:dyDescent="0.25">
      <c r="B40" s="365"/>
      <c r="C40" s="195" t="s">
        <v>68</v>
      </c>
      <c r="D40" s="196"/>
      <c r="E40" s="287">
        <f>+'StLght (1.5)'!N39</f>
        <v>-0.12190000000000012</v>
      </c>
      <c r="F40" s="287">
        <f>+'StLght (1.5)'!U39</f>
        <v>0.56520000000000081</v>
      </c>
      <c r="G40" s="287">
        <f>+'StLght (1.5)'!AB39</f>
        <v>0.76129999999999853</v>
      </c>
      <c r="H40" s="287">
        <f>+'StLght (1.5)'!AI39</f>
        <v>0.34559999999999924</v>
      </c>
      <c r="I40" s="288">
        <f>+'StLght (1.5)'!AP39</f>
        <v>0.2925000000000022</v>
      </c>
    </row>
    <row r="41" spans="1:9" x14ac:dyDescent="0.25">
      <c r="A41" s="208"/>
      <c r="B41" s="365"/>
      <c r="C41" s="199" t="s">
        <v>69</v>
      </c>
      <c r="D41" s="200"/>
      <c r="E41" s="278">
        <f>E40/D39</f>
        <v>-1.5704512953968658E-2</v>
      </c>
      <c r="F41" s="278">
        <f t="shared" ref="F41:I41" si="7">F40/E39</f>
        <v>7.3977121017774511E-2</v>
      </c>
      <c r="G41" s="278">
        <f t="shared" si="7"/>
        <v>9.2780364150437333E-2</v>
      </c>
      <c r="H41" s="278">
        <f t="shared" si="7"/>
        <v>3.8542607648298623E-2</v>
      </c>
      <c r="I41" s="279">
        <f t="shared" si="7"/>
        <v>3.1410070551851021E-2</v>
      </c>
    </row>
    <row r="42" spans="1:9" x14ac:dyDescent="0.25">
      <c r="B42" s="365"/>
      <c r="C42" s="199" t="s">
        <v>135</v>
      </c>
      <c r="D42" s="200"/>
      <c r="E42" s="281">
        <f>+'StLght (1.5)'!N64</f>
        <v>6.8365734499998609E-2</v>
      </c>
      <c r="F42" s="281">
        <f>+'StLght (1.5)'!U64</f>
        <v>0.65081219999999718</v>
      </c>
      <c r="G42" s="281">
        <f>+'StLght (1.5)'!AB64</f>
        <v>1.124259600000002</v>
      </c>
      <c r="H42" s="281">
        <f>+'StLght (1.5)'!AI64</f>
        <v>0.41333139999999702</v>
      </c>
      <c r="I42" s="282">
        <f>+'StLght (1.5)'!AP64</f>
        <v>0.35341880000000003</v>
      </c>
    </row>
    <row r="43" spans="1:9" ht="15.75" thickBot="1" x14ac:dyDescent="0.3">
      <c r="B43" s="366"/>
      <c r="C43" s="201" t="s">
        <v>70</v>
      </c>
      <c r="D43" s="202"/>
      <c r="E43" s="284">
        <f>+'StLght (1.5)'!O64</f>
        <v>1.8873049743747294E-3</v>
      </c>
      <c r="F43" s="284">
        <f>+'StLght (1.5)'!V64</f>
        <v>1.7932482363761267E-2</v>
      </c>
      <c r="G43" s="284">
        <f>+'StLght (1.5)'!AC64</f>
        <v>3.0432130564741568E-2</v>
      </c>
      <c r="H43" s="284">
        <f>+'StLght (1.5)'!AJ64</f>
        <v>1.0857873077370794E-2</v>
      </c>
      <c r="I43" s="285">
        <f>+'StLght (1.5)'!AQ64</f>
        <v>9.1842968351581473E-3</v>
      </c>
    </row>
    <row r="44" spans="1:9" x14ac:dyDescent="0.25">
      <c r="B44" s="364" t="s">
        <v>77</v>
      </c>
      <c r="C44" s="193" t="s">
        <v>67</v>
      </c>
      <c r="D44" s="194">
        <f>+'USL (470)'!H39</f>
        <v>17.074999999999999</v>
      </c>
      <c r="E44" s="291">
        <f>+'USL (470)'!L39</f>
        <v>17.772999999999996</v>
      </c>
      <c r="F44" s="291">
        <f>+'USL (470)'!S39</f>
        <v>19.430999999999997</v>
      </c>
      <c r="G44" s="291">
        <f>+'USL (470)'!Z39</f>
        <v>21.434999999999999</v>
      </c>
      <c r="H44" s="291">
        <f>+'USL (470)'!AG39</f>
        <v>22.785</v>
      </c>
      <c r="I44" s="292">
        <f>+'USL (470)'!AN39</f>
        <v>23.934000000000001</v>
      </c>
    </row>
    <row r="45" spans="1:9" x14ac:dyDescent="0.25">
      <c r="A45" s="208"/>
      <c r="B45" s="365"/>
      <c r="C45" s="195" t="s">
        <v>68</v>
      </c>
      <c r="D45" s="196"/>
      <c r="E45" s="287">
        <f>+'USL (470)'!N39</f>
        <v>0.69799999999999685</v>
      </c>
      <c r="F45" s="287">
        <f>+'USL (470)'!U39</f>
        <v>1.6580000000000013</v>
      </c>
      <c r="G45" s="287">
        <f>+'USL (470)'!AB39</f>
        <v>2.0040000000000013</v>
      </c>
      <c r="H45" s="287">
        <f>+'USL (470)'!AI39</f>
        <v>1.3500000000000014</v>
      </c>
      <c r="I45" s="288">
        <f>+'USL (470)'!AP39</f>
        <v>1.1490000000000009</v>
      </c>
    </row>
    <row r="46" spans="1:9" x14ac:dyDescent="0.25">
      <c r="B46" s="365"/>
      <c r="C46" s="199" t="s">
        <v>69</v>
      </c>
      <c r="D46" s="200"/>
      <c r="E46" s="278">
        <f>E45/D44</f>
        <v>4.0878477306002747E-2</v>
      </c>
      <c r="F46" s="278">
        <f t="shared" ref="F46:I46" si="8">F45/E44</f>
        <v>9.3287571034715674E-2</v>
      </c>
      <c r="G46" s="278">
        <f t="shared" si="8"/>
        <v>0.10313416705264791</v>
      </c>
      <c r="H46" s="278">
        <f t="shared" si="8"/>
        <v>6.2981105668299578E-2</v>
      </c>
      <c r="I46" s="279">
        <f t="shared" si="8"/>
        <v>5.0427913100724198E-2</v>
      </c>
    </row>
    <row r="47" spans="1:9" x14ac:dyDescent="0.25">
      <c r="B47" s="365"/>
      <c r="C47" s="199" t="s">
        <v>135</v>
      </c>
      <c r="D47" s="200"/>
      <c r="E47" s="281">
        <f>+'USL (470)'!N64</f>
        <v>0.65028075644001149</v>
      </c>
      <c r="F47" s="281">
        <f>+'USL (470)'!U64</f>
        <v>1.3625359999999915</v>
      </c>
      <c r="G47" s="281">
        <f>+'USL (470)'!AB64</f>
        <v>1.8724719999999877</v>
      </c>
      <c r="H47" s="281">
        <f>+'USL (470)'!AI64</f>
        <v>1.1124400000000065</v>
      </c>
      <c r="I47" s="282">
        <f>+'USL (470)'!AP64</f>
        <v>0.94922800000000507</v>
      </c>
    </row>
    <row r="48" spans="1:9" ht="15.75" thickBot="1" x14ac:dyDescent="0.3">
      <c r="B48" s="366"/>
      <c r="C48" s="201" t="s">
        <v>70</v>
      </c>
      <c r="D48" s="202"/>
      <c r="E48" s="203">
        <f>+'USL (470)'!O64</f>
        <v>9.205191695234349E-3</v>
      </c>
      <c r="F48" s="203">
        <f>+'USL (470)'!V64</f>
        <v>1.9111749500947905E-2</v>
      </c>
      <c r="G48" s="203">
        <f>+'USL (470)'!AC64</f>
        <v>2.5771872982666238E-2</v>
      </c>
      <c r="H48" s="203">
        <f>+'USL (470)'!AJ64</f>
        <v>1.4926447578369799E-2</v>
      </c>
      <c r="I48" s="204">
        <f>+'USL (470)'!AQ64</f>
        <v>1.2549194032189258E-2</v>
      </c>
    </row>
    <row r="49" spans="3:10" ht="3.75" customHeight="1" x14ac:dyDescent="0.25"/>
    <row r="51" spans="3:10" x14ac:dyDescent="0.25">
      <c r="C51" s="205"/>
      <c r="E51" s="206"/>
      <c r="F51" s="206"/>
      <c r="G51" s="206"/>
      <c r="H51" s="206"/>
      <c r="I51" s="206"/>
      <c r="J51" s="207"/>
    </row>
    <row r="53" spans="3:10" x14ac:dyDescent="0.25">
      <c r="E53" s="207"/>
      <c r="F53" s="207"/>
      <c r="G53" s="207"/>
      <c r="H53" s="207"/>
      <c r="I53" s="207"/>
      <c r="J53" s="207"/>
    </row>
    <row r="54" spans="3:10" x14ac:dyDescent="0.25">
      <c r="E54" s="207"/>
      <c r="F54" s="207"/>
      <c r="G54" s="207"/>
      <c r="H54" s="207"/>
      <c r="I54" s="207"/>
      <c r="J54" s="207"/>
    </row>
    <row r="55" spans="3:10" x14ac:dyDescent="0.25">
      <c r="E55" s="207"/>
      <c r="F55" s="207"/>
      <c r="G55" s="207"/>
      <c r="H55" s="207"/>
      <c r="I55" s="207"/>
      <c r="J55" s="207"/>
    </row>
    <row r="56" spans="3:10" x14ac:dyDescent="0.25">
      <c r="E56" s="207"/>
      <c r="F56" s="207"/>
      <c r="G56" s="207"/>
      <c r="H56" s="207"/>
      <c r="I56" s="207"/>
      <c r="J56" s="207"/>
    </row>
    <row r="57" spans="3:10" x14ac:dyDescent="0.25">
      <c r="E57" s="207"/>
      <c r="F57" s="207"/>
      <c r="G57" s="207"/>
      <c r="H57" s="207"/>
      <c r="I57" s="207"/>
      <c r="J57" s="207"/>
    </row>
    <row r="58" spans="3:10" x14ac:dyDescent="0.25">
      <c r="E58" s="207"/>
      <c r="F58" s="207"/>
      <c r="G58" s="207"/>
      <c r="H58" s="207"/>
      <c r="I58" s="207"/>
      <c r="J58" s="207"/>
    </row>
    <row r="59" spans="3:10" x14ac:dyDescent="0.25">
      <c r="E59" s="207"/>
      <c r="F59" s="207"/>
      <c r="G59" s="207"/>
      <c r="H59" s="207"/>
      <c r="I59" s="207"/>
      <c r="J59" s="207"/>
    </row>
    <row r="60" spans="3:10" x14ac:dyDescent="0.25">
      <c r="E60" s="207"/>
      <c r="F60" s="207"/>
      <c r="G60" s="207"/>
      <c r="H60" s="207"/>
      <c r="I60" s="207"/>
      <c r="J60" s="207"/>
    </row>
    <row r="62" spans="3:10" x14ac:dyDescent="0.25">
      <c r="C62" s="205"/>
      <c r="E62" s="206"/>
      <c r="F62" s="206"/>
      <c r="G62" s="206"/>
      <c r="H62" s="206"/>
      <c r="I62" s="206"/>
      <c r="J62" s="207"/>
    </row>
    <row r="64" spans="3:10" x14ac:dyDescent="0.25">
      <c r="E64" s="207"/>
      <c r="F64" s="207"/>
      <c r="G64" s="207"/>
      <c r="H64" s="207"/>
      <c r="I64" s="207"/>
      <c r="J64" s="207"/>
    </row>
    <row r="65" spans="5:10" x14ac:dyDescent="0.25">
      <c r="E65" s="207"/>
      <c r="F65" s="207"/>
      <c r="G65" s="207"/>
      <c r="H65" s="207"/>
      <c r="I65" s="207"/>
      <c r="J65" s="207"/>
    </row>
    <row r="66" spans="5:10" x14ac:dyDescent="0.25">
      <c r="E66" s="207"/>
      <c r="F66" s="207"/>
      <c r="G66" s="207"/>
      <c r="H66" s="207"/>
      <c r="I66" s="207"/>
      <c r="J66" s="207"/>
    </row>
    <row r="67" spans="5:10" x14ac:dyDescent="0.25">
      <c r="E67" s="207"/>
      <c r="F67" s="207"/>
      <c r="G67" s="207"/>
      <c r="H67" s="207"/>
      <c r="I67" s="207"/>
      <c r="J67" s="207"/>
    </row>
    <row r="68" spans="5:10" x14ac:dyDescent="0.25">
      <c r="E68" s="207"/>
      <c r="F68" s="207"/>
      <c r="G68" s="207"/>
      <c r="H68" s="207"/>
      <c r="I68" s="207"/>
      <c r="J68" s="207"/>
    </row>
    <row r="69" spans="5:10" x14ac:dyDescent="0.25">
      <c r="E69" s="207"/>
      <c r="F69" s="207"/>
      <c r="G69" s="207"/>
      <c r="H69" s="207"/>
      <c r="I69" s="207"/>
      <c r="J69" s="207"/>
    </row>
    <row r="70" spans="5:10" x14ac:dyDescent="0.25">
      <c r="E70" s="207"/>
      <c r="F70" s="207"/>
      <c r="G70" s="207"/>
      <c r="H70" s="207"/>
      <c r="I70" s="207"/>
      <c r="J70" s="207"/>
    </row>
    <row r="71" spans="5:10" x14ac:dyDescent="0.25">
      <c r="E71" s="207"/>
      <c r="F71" s="207"/>
      <c r="G71" s="207"/>
      <c r="H71" s="207"/>
      <c r="I71" s="207"/>
      <c r="J71" s="207"/>
    </row>
  </sheetData>
  <mergeCells count="10">
    <mergeCell ref="B29:B33"/>
    <mergeCell ref="B34:B38"/>
    <mergeCell ref="B39:B43"/>
    <mergeCell ref="B44:B48"/>
    <mergeCell ref="B2:I2"/>
    <mergeCell ref="B4:B8"/>
    <mergeCell ref="B9:B13"/>
    <mergeCell ref="B14:B18"/>
    <mergeCell ref="B19:B23"/>
    <mergeCell ref="B24:B28"/>
  </mergeCells>
  <pageMargins left="0.31496062992125984" right="0.31496062992125984"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
      <c r="B31" s="21" t="s">
        <v>136</v>
      </c>
      <c r="C31" s="21"/>
      <c r="D31" s="22" t="s">
        <v>17</v>
      </c>
      <c r="E31" s="23"/>
      <c r="F31" s="24">
        <f>+'Proposed Rates'!D67</f>
        <v>0</v>
      </c>
      <c r="G31" s="25">
        <f>$F$18</f>
        <v>250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250</v>
      </c>
      <c r="Z31" s="26">
        <f t="shared" si="26"/>
        <v>0</v>
      </c>
      <c r="AA31" s="27"/>
      <c r="AB31" s="30">
        <f t="shared" si="3"/>
        <v>-0.24</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258.375</v>
      </c>
      <c r="H44" s="26">
        <f>G44*F44</f>
        <v>1.5502500000000001E-2</v>
      </c>
      <c r="I44" s="27"/>
      <c r="J44" s="46">
        <f>'Proposed Rates'!E233</f>
        <v>6.0000000000000002E-5</v>
      </c>
      <c r="K44" s="45">
        <f>$F$18*(1+J73)</f>
        <v>258.45</v>
      </c>
      <c r="L44" s="26">
        <f>K44*J44</f>
        <v>1.5507E-2</v>
      </c>
      <c r="M44" s="27"/>
      <c r="N44" s="30">
        <f>L44-H44</f>
        <v>4.4999999999992962E-6</v>
      </c>
      <c r="O44" s="31">
        <f>IF((H44)=0,"",(N44/H44))</f>
        <v>2.9027576197382978E-4</v>
      </c>
      <c r="Q44" s="46">
        <f>'Proposed Rates'!F233</f>
        <v>6.0000000000000002E-5</v>
      </c>
      <c r="R44" s="45">
        <f>$F$18*(1+Q73)</f>
        <v>258.45</v>
      </c>
      <c r="S44" s="26">
        <f>R44*Q44</f>
        <v>1.5507E-2</v>
      </c>
      <c r="T44" s="27"/>
      <c r="U44" s="30">
        <f t="shared" si="1"/>
        <v>0</v>
      </c>
      <c r="V44" s="31">
        <f t="shared" si="2"/>
        <v>0</v>
      </c>
      <c r="X44" s="46">
        <f>'Proposed Rates'!G233</f>
        <v>6.0000000000000002E-5</v>
      </c>
      <c r="Y44" s="45">
        <f>$F$18*(1+X73)</f>
        <v>258.45</v>
      </c>
      <c r="Z44" s="26">
        <f>Y44*X44</f>
        <v>1.5507E-2</v>
      </c>
      <c r="AA44" s="27"/>
      <c r="AB44" s="30">
        <f t="shared" si="3"/>
        <v>0</v>
      </c>
      <c r="AC44" s="31">
        <f t="shared" si="4"/>
        <v>0</v>
      </c>
      <c r="AE44" s="46">
        <f>'Proposed Rates'!H233</f>
        <v>6.0000000000000002E-5</v>
      </c>
      <c r="AF44" s="45">
        <f>$F$18*(1+AE73)</f>
        <v>258.45</v>
      </c>
      <c r="AG44" s="26">
        <f>AF44*AE44</f>
        <v>1.5507E-2</v>
      </c>
      <c r="AH44" s="27"/>
      <c r="AI44" s="30">
        <f t="shared" si="5"/>
        <v>0</v>
      </c>
      <c r="AJ44" s="31">
        <f t="shared" si="6"/>
        <v>0</v>
      </c>
      <c r="AL44" s="46">
        <f>'Proposed Rates'!I233</f>
        <v>6.0000000000000002E-5</v>
      </c>
      <c r="AM44" s="45">
        <f>$F$18*(1+AL73)</f>
        <v>258.45</v>
      </c>
      <c r="AN44" s="26">
        <f>AM44*AL44</f>
        <v>1.5507E-2</v>
      </c>
      <c r="AO44" s="27"/>
      <c r="AP44" s="30">
        <f t="shared" si="7"/>
        <v>0</v>
      </c>
      <c r="AQ44" s="31">
        <f t="shared" si="8"/>
        <v>0</v>
      </c>
    </row>
    <row r="45" spans="2:43" x14ac:dyDescent="0.2">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30.218901250000002</v>
      </c>
      <c r="I47" s="36"/>
      <c r="J47" s="53"/>
      <c r="K47" s="55"/>
      <c r="L47" s="54">
        <f>SUM(L40:L46)+L39</f>
        <v>31.933473499999998</v>
      </c>
      <c r="M47" s="36"/>
      <c r="N47" s="37">
        <f t="shared" ref="N47:N64" si="58">L47-H47</f>
        <v>1.7145722499999962</v>
      </c>
      <c r="O47" s="38">
        <f t="shared" ref="O47:O64" si="59">IF((H47)=0,"",(N47/H47))</f>
        <v>5.6738404742627632E-2</v>
      </c>
      <c r="Q47" s="53"/>
      <c r="R47" s="55"/>
      <c r="S47" s="54">
        <f>SUM(S40:S46)+S39</f>
        <v>33.823473499999999</v>
      </c>
      <c r="T47" s="36"/>
      <c r="U47" s="37">
        <f t="shared" si="1"/>
        <v>1.8900000000000006</v>
      </c>
      <c r="V47" s="38">
        <f t="shared" si="2"/>
        <v>5.918554397159459E-2</v>
      </c>
      <c r="X47" s="53"/>
      <c r="Y47" s="55"/>
      <c r="Z47" s="54">
        <f>SUM(Z40:Z46)+Z39</f>
        <v>35.703473500000001</v>
      </c>
      <c r="AA47" s="36"/>
      <c r="AB47" s="37">
        <f t="shared" si="3"/>
        <v>1.8800000000000026</v>
      </c>
      <c r="AC47" s="38">
        <f t="shared" si="4"/>
        <v>5.5582700576272945E-2</v>
      </c>
      <c r="AE47" s="53"/>
      <c r="AF47" s="55"/>
      <c r="AG47" s="54">
        <f>SUM(AG40:AG46)+AG39</f>
        <v>36.703473500000001</v>
      </c>
      <c r="AH47" s="36"/>
      <c r="AI47" s="37">
        <f t="shared" si="5"/>
        <v>1</v>
      </c>
      <c r="AJ47" s="38">
        <f t="shared" si="6"/>
        <v>2.8008479343053273E-2</v>
      </c>
      <c r="AL47" s="53"/>
      <c r="AM47" s="55"/>
      <c r="AN47" s="54">
        <f>SUM(AN40:AN46)+AN39</f>
        <v>37.323473499999992</v>
      </c>
      <c r="AO47" s="36"/>
      <c r="AP47" s="37">
        <f t="shared" si="7"/>
        <v>0.61999999999999034</v>
      </c>
      <c r="AQ47" s="38">
        <f t="shared" si="8"/>
        <v>1.6892134200867673E-2</v>
      </c>
    </row>
    <row r="48" spans="2:43" x14ac:dyDescent="0.2">
      <c r="B48" s="27" t="s">
        <v>28</v>
      </c>
      <c r="C48" s="27"/>
      <c r="D48" s="56" t="s">
        <v>20</v>
      </c>
      <c r="E48" s="57"/>
      <c r="F48" s="28">
        <f>'Proposed Rates'!D153</f>
        <v>7.6E-3</v>
      </c>
      <c r="G48" s="58">
        <f>F18*(1+F73)</f>
        <v>258.375</v>
      </c>
      <c r="H48" s="26">
        <f>G48*F48</f>
        <v>1.9636499999999999</v>
      </c>
      <c r="I48" s="27"/>
      <c r="J48" s="28">
        <f>'Proposed Rates'!E153</f>
        <v>7.4000000000000003E-3</v>
      </c>
      <c r="K48" s="59">
        <f>F18*(1+J73)</f>
        <v>258.45</v>
      </c>
      <c r="L48" s="26">
        <f>K48*J48</f>
        <v>1.9125300000000001</v>
      </c>
      <c r="M48" s="27"/>
      <c r="N48" s="30">
        <f t="shared" si="58"/>
        <v>-5.1119999999999832E-2</v>
      </c>
      <c r="O48" s="31">
        <f t="shared" si="59"/>
        <v>-2.6033152547551668E-2</v>
      </c>
      <c r="Q48" s="28">
        <f>'Proposed Rates'!F153</f>
        <v>7.4000000000000003E-3</v>
      </c>
      <c r="R48" s="59">
        <f>$F$18*(1+Q73)</f>
        <v>258.45</v>
      </c>
      <c r="S48" s="26">
        <f>R48*Q48</f>
        <v>1.9125300000000001</v>
      </c>
      <c r="T48" s="27"/>
      <c r="U48" s="30">
        <f t="shared" si="1"/>
        <v>0</v>
      </c>
      <c r="V48" s="31">
        <f t="shared" si="2"/>
        <v>0</v>
      </c>
      <c r="X48" s="28">
        <f>'Proposed Rates'!G153</f>
        <v>7.4000000000000003E-3</v>
      </c>
      <c r="Y48" s="59">
        <f>$F$18*(1+X73)</f>
        <v>258.45</v>
      </c>
      <c r="Z48" s="26">
        <f>Y48*X48</f>
        <v>1.9125300000000001</v>
      </c>
      <c r="AA48" s="27"/>
      <c r="AB48" s="30">
        <f t="shared" si="3"/>
        <v>0</v>
      </c>
      <c r="AC48" s="31">
        <f t="shared" si="4"/>
        <v>0</v>
      </c>
      <c r="AE48" s="28">
        <f>'Proposed Rates'!H153</f>
        <v>7.4000000000000003E-3</v>
      </c>
      <c r="AF48" s="59">
        <f>$F$18*(1+AE73)</f>
        <v>258.45</v>
      </c>
      <c r="AG48" s="26">
        <f>AF48*AE48</f>
        <v>1.9125300000000001</v>
      </c>
      <c r="AH48" s="27"/>
      <c r="AI48" s="30">
        <f t="shared" si="5"/>
        <v>0</v>
      </c>
      <c r="AJ48" s="31">
        <f t="shared" si="6"/>
        <v>0</v>
      </c>
      <c r="AL48" s="28">
        <f>'Proposed Rates'!I153</f>
        <v>7.4000000000000003E-3</v>
      </c>
      <c r="AM48" s="59">
        <f>$F$18*(1+AL73)</f>
        <v>258.45</v>
      </c>
      <c r="AN48" s="26">
        <f>AM48*AL48</f>
        <v>1.9125300000000001</v>
      </c>
      <c r="AO48" s="27"/>
      <c r="AP48" s="30">
        <f t="shared" si="7"/>
        <v>0</v>
      </c>
      <c r="AQ48" s="31">
        <f t="shared" si="8"/>
        <v>0</v>
      </c>
    </row>
    <row r="49" spans="2:43" ht="25.5" x14ac:dyDescent="0.2">
      <c r="B49" s="60" t="s">
        <v>29</v>
      </c>
      <c r="C49" s="27"/>
      <c r="D49" s="56" t="s">
        <v>20</v>
      </c>
      <c r="E49" s="57"/>
      <c r="F49" s="28">
        <f>'Proposed Rates'!D167</f>
        <v>5.1999999999999998E-3</v>
      </c>
      <c r="G49" s="58">
        <f>G48</f>
        <v>258.375</v>
      </c>
      <c r="H49" s="26">
        <f>G49*F49</f>
        <v>1.34355</v>
      </c>
      <c r="I49" s="27"/>
      <c r="J49" s="28">
        <f>'Proposed Rates'!E167</f>
        <v>5.1999999999999998E-3</v>
      </c>
      <c r="K49" s="59">
        <f>K48</f>
        <v>258.45</v>
      </c>
      <c r="L49" s="26">
        <f>K49*J49</f>
        <v>1.3439399999999999</v>
      </c>
      <c r="M49" s="27"/>
      <c r="N49" s="30">
        <f t="shared" si="58"/>
        <v>3.8999999999989043E-4</v>
      </c>
      <c r="O49" s="31">
        <f t="shared" si="59"/>
        <v>2.9027576197379363E-4</v>
      </c>
      <c r="Q49" s="28">
        <f>'Proposed Rates'!F167</f>
        <v>5.1999999999999998E-3</v>
      </c>
      <c r="R49" s="59">
        <f>R48</f>
        <v>258.45</v>
      </c>
      <c r="S49" s="26">
        <f>R49*Q49</f>
        <v>1.3439399999999999</v>
      </c>
      <c r="T49" s="27"/>
      <c r="U49" s="30">
        <f t="shared" si="1"/>
        <v>0</v>
      </c>
      <c r="V49" s="31">
        <f t="shared" si="2"/>
        <v>0</v>
      </c>
      <c r="X49" s="28">
        <f>'Proposed Rates'!G167</f>
        <v>5.1999999999999998E-3</v>
      </c>
      <c r="Y49" s="59">
        <f>Y48</f>
        <v>258.45</v>
      </c>
      <c r="Z49" s="26">
        <f>Y49*X49</f>
        <v>1.3439399999999999</v>
      </c>
      <c r="AA49" s="27"/>
      <c r="AB49" s="30">
        <f t="shared" si="3"/>
        <v>0</v>
      </c>
      <c r="AC49" s="31">
        <f t="shared" si="4"/>
        <v>0</v>
      </c>
      <c r="AE49" s="28">
        <f>'Proposed Rates'!H167</f>
        <v>5.1999999999999998E-3</v>
      </c>
      <c r="AF49" s="59">
        <f>AF48</f>
        <v>258.45</v>
      </c>
      <c r="AG49" s="26">
        <f>AF49*AE49</f>
        <v>1.3439399999999999</v>
      </c>
      <c r="AH49" s="27"/>
      <c r="AI49" s="30">
        <f t="shared" si="5"/>
        <v>0</v>
      </c>
      <c r="AJ49" s="31">
        <f t="shared" si="6"/>
        <v>0</v>
      </c>
      <c r="AL49" s="28">
        <f>'Proposed Rates'!I167</f>
        <v>5.1999999999999998E-3</v>
      </c>
      <c r="AM49" s="59">
        <f>AM48</f>
        <v>258.45</v>
      </c>
      <c r="AN49" s="26">
        <f>AM49*AL49</f>
        <v>1.3439399999999999</v>
      </c>
      <c r="AO49" s="27"/>
      <c r="AP49" s="30">
        <f t="shared" si="7"/>
        <v>0</v>
      </c>
      <c r="AQ49" s="31">
        <f t="shared" si="8"/>
        <v>0</v>
      </c>
    </row>
    <row r="50" spans="2:43" ht="25.5" x14ac:dyDescent="0.2">
      <c r="B50" s="50" t="s">
        <v>30</v>
      </c>
      <c r="C50" s="35"/>
      <c r="D50" s="35"/>
      <c r="E50" s="35"/>
      <c r="F50" s="61"/>
      <c r="G50" s="53"/>
      <c r="H50" s="54">
        <f>SUM(H47:H49)</f>
        <v>33.526101250000004</v>
      </c>
      <c r="I50" s="62"/>
      <c r="J50" s="63"/>
      <c r="K50" s="64"/>
      <c r="L50" s="54">
        <f>SUM(L47:L49)</f>
        <v>35.189943499999998</v>
      </c>
      <c r="M50" s="62"/>
      <c r="N50" s="37">
        <f t="shared" si="58"/>
        <v>1.6638422499999947</v>
      </c>
      <c r="O50" s="38">
        <f t="shared" si="59"/>
        <v>4.9628265380245923E-2</v>
      </c>
      <c r="Q50" s="63"/>
      <c r="R50" s="64"/>
      <c r="S50" s="54">
        <f>SUM(S47:S49)</f>
        <v>37.079943499999999</v>
      </c>
      <c r="T50" s="62"/>
      <c r="U50" s="37">
        <f t="shared" si="1"/>
        <v>1.8900000000000006</v>
      </c>
      <c r="V50" s="38">
        <f t="shared" si="2"/>
        <v>5.3708526130483859E-2</v>
      </c>
      <c r="X50" s="63"/>
      <c r="Y50" s="64"/>
      <c r="Z50" s="54">
        <f>SUM(Z47:Z49)</f>
        <v>38.959943499999994</v>
      </c>
      <c r="AA50" s="62"/>
      <c r="AB50" s="37">
        <f t="shared" si="3"/>
        <v>1.8799999999999955</v>
      </c>
      <c r="AC50" s="38">
        <f t="shared" si="4"/>
        <v>5.0701263878678661E-2</v>
      </c>
      <c r="AE50" s="63"/>
      <c r="AF50" s="64"/>
      <c r="AG50" s="54">
        <f>SUM(AG47:AG49)</f>
        <v>39.959943499999994</v>
      </c>
      <c r="AH50" s="62"/>
      <c r="AI50" s="37">
        <f t="shared" si="5"/>
        <v>1</v>
      </c>
      <c r="AJ50" s="38">
        <f t="shared" si="6"/>
        <v>2.5667388352347074E-2</v>
      </c>
      <c r="AL50" s="63"/>
      <c r="AM50" s="64"/>
      <c r="AN50" s="54">
        <f>SUM(AN47:AN49)</f>
        <v>40.579943499999985</v>
      </c>
      <c r="AO50" s="62"/>
      <c r="AP50" s="37">
        <f t="shared" si="7"/>
        <v>0.61999999999999034</v>
      </c>
      <c r="AQ50" s="38">
        <f t="shared" si="8"/>
        <v>1.5515537453149562E-2</v>
      </c>
    </row>
    <row r="51" spans="2:43" ht="25.5" x14ac:dyDescent="0.2">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5" x14ac:dyDescent="0.2">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66.676263750000004</v>
      </c>
      <c r="I60" s="94"/>
      <c r="J60" s="95"/>
      <c r="K60" s="95"/>
      <c r="L60" s="93">
        <f>SUM(L51:L56,L50)</f>
        <v>68.710398499999997</v>
      </c>
      <c r="M60" s="96"/>
      <c r="N60" s="97">
        <f t="shared" ref="N60" si="72">L60-H60</f>
        <v>2.0341347499999927</v>
      </c>
      <c r="O60" s="98">
        <f t="shared" ref="O60" si="73">IF((H60)=0,"",(N60/H60))</f>
        <v>3.0507629486062685E-2</v>
      </c>
      <c r="Q60" s="95"/>
      <c r="R60" s="95"/>
      <c r="S60" s="97">
        <f>SUM(S51:S56,S50)</f>
        <v>70.620398499999993</v>
      </c>
      <c r="T60" s="96"/>
      <c r="U60" s="97">
        <f t="shared" si="1"/>
        <v>1.9099999999999966</v>
      </c>
      <c r="V60" s="98">
        <f>IF((L60)=0,"",(U60/L60))</f>
        <v>2.7797830338591279E-2</v>
      </c>
      <c r="X60" s="95"/>
      <c r="Y60" s="95"/>
      <c r="Z60" s="97">
        <f>SUM(Z51:Z56,Z50)</f>
        <v>72.520398499999999</v>
      </c>
      <c r="AA60" s="96"/>
      <c r="AB60" s="97">
        <f t="shared" si="3"/>
        <v>1.9000000000000057</v>
      </c>
      <c r="AC60" s="98">
        <f>IF((S60)=0,"",(AB60/S60))</f>
        <v>2.6904407796566113E-2</v>
      </c>
      <c r="AE60" s="95"/>
      <c r="AF60" s="95"/>
      <c r="AG60" s="97">
        <f>SUM(AG51:AG56,AG50)</f>
        <v>73.540398499999995</v>
      </c>
      <c r="AH60" s="96"/>
      <c r="AI60" s="97">
        <f t="shared" ref="AI60:AI64" si="74">AG60-Z60</f>
        <v>1.019999999999996</v>
      </c>
      <c r="AJ60" s="98">
        <f>IF((Z60)=0,"",(AI60/Z60))</f>
        <v>1.4065008205932514E-2</v>
      </c>
      <c r="AL60" s="95"/>
      <c r="AM60" s="95"/>
      <c r="AN60" s="97">
        <f>SUM(AN51:AN56,AN50)</f>
        <v>74.180398499999981</v>
      </c>
      <c r="AO60" s="96"/>
      <c r="AP60" s="97">
        <f t="shared" ref="AP60:AP64" si="75">AN60-AG60</f>
        <v>0.63999999999998636</v>
      </c>
      <c r="AQ60" s="98">
        <f>IF((AG60)=0,"",(AP60/AG60))</f>
        <v>8.7026996460997739E-3</v>
      </c>
    </row>
    <row r="61" spans="2:43" x14ac:dyDescent="0.2">
      <c r="B61" s="99" t="s">
        <v>40</v>
      </c>
      <c r="C61" s="21"/>
      <c r="D61" s="21"/>
      <c r="E61" s="21"/>
      <c r="F61" s="100">
        <v>0.13</v>
      </c>
      <c r="G61" s="101"/>
      <c r="H61" s="102">
        <f>H60*F61</f>
        <v>8.6679142875000004</v>
      </c>
      <c r="I61" s="103"/>
      <c r="J61" s="104">
        <v>0.13</v>
      </c>
      <c r="K61" s="103"/>
      <c r="L61" s="105">
        <f>L60*J61</f>
        <v>8.9323518049999997</v>
      </c>
      <c r="M61" s="106"/>
      <c r="N61" s="107">
        <f t="shared" si="58"/>
        <v>0.26443751749999933</v>
      </c>
      <c r="O61" s="108">
        <f t="shared" si="59"/>
        <v>3.0507629486062719E-2</v>
      </c>
      <c r="Q61" s="104">
        <v>0.13</v>
      </c>
      <c r="R61" s="103"/>
      <c r="S61" s="105">
        <f>S60*Q61</f>
        <v>9.1806518050000001</v>
      </c>
      <c r="T61" s="106"/>
      <c r="U61" s="107">
        <f t="shared" si="1"/>
        <v>0.24830000000000041</v>
      </c>
      <c r="V61" s="108">
        <f t="shared" ref="V61:V70" si="76">IF((L61)=0,"",(U61/L61))</f>
        <v>2.7797830338591373E-2</v>
      </c>
      <c r="X61" s="104">
        <v>0.13</v>
      </c>
      <c r="Y61" s="103"/>
      <c r="Z61" s="105">
        <f>Z60*X61</f>
        <v>9.427651805</v>
      </c>
      <c r="AA61" s="106"/>
      <c r="AB61" s="107">
        <f t="shared" si="3"/>
        <v>0.24699999999999989</v>
      </c>
      <c r="AC61" s="108">
        <f t="shared" ref="AC61:AC70" si="77">IF((S61)=0,"",(AB61/S61))</f>
        <v>2.6904407796566016E-2</v>
      </c>
      <c r="AE61" s="104">
        <v>0.13</v>
      </c>
      <c r="AF61" s="103"/>
      <c r="AG61" s="105">
        <f>AG60*AE61</f>
        <v>9.560251805</v>
      </c>
      <c r="AH61" s="106"/>
      <c r="AI61" s="107">
        <f t="shared" si="74"/>
        <v>0.13260000000000005</v>
      </c>
      <c r="AJ61" s="108">
        <f t="shared" ref="AJ61:AJ70" si="78">IF((Z61)=0,"",(AI61/Z61))</f>
        <v>1.4065008205932575E-2</v>
      </c>
      <c r="AL61" s="104">
        <v>0.13</v>
      </c>
      <c r="AM61" s="103"/>
      <c r="AN61" s="105">
        <f>AN60*AL61</f>
        <v>9.643451804999998</v>
      </c>
      <c r="AO61" s="106"/>
      <c r="AP61" s="107">
        <f t="shared" si="75"/>
        <v>8.3199999999997942E-2</v>
      </c>
      <c r="AQ61" s="108">
        <f t="shared" ref="AQ61:AQ70" si="79">IF((AG61)=0,"",(AP61/AG61))</f>
        <v>8.7026996460997444E-3</v>
      </c>
    </row>
    <row r="62" spans="2:43" x14ac:dyDescent="0.2">
      <c r="B62" s="109" t="s">
        <v>41</v>
      </c>
      <c r="C62" s="21"/>
      <c r="D62" s="21"/>
      <c r="E62" s="21"/>
      <c r="F62" s="110"/>
      <c r="G62" s="101"/>
      <c r="H62" s="102">
        <f>H60+H61</f>
        <v>75.344178037500001</v>
      </c>
      <c r="I62" s="103"/>
      <c r="J62" s="103"/>
      <c r="K62" s="103"/>
      <c r="L62" s="105">
        <f>L60+L61</f>
        <v>77.642750304999993</v>
      </c>
      <c r="M62" s="106"/>
      <c r="N62" s="107">
        <f t="shared" si="58"/>
        <v>2.298572267499992</v>
      </c>
      <c r="O62" s="108">
        <f t="shared" si="59"/>
        <v>3.0507629486062691E-2</v>
      </c>
      <c r="Q62" s="103"/>
      <c r="R62" s="103"/>
      <c r="S62" s="105">
        <f>S60+S61</f>
        <v>79.80105030499999</v>
      </c>
      <c r="T62" s="106"/>
      <c r="U62" s="107">
        <f t="shared" si="1"/>
        <v>2.158299999999997</v>
      </c>
      <c r="V62" s="108">
        <f t="shared" si="76"/>
        <v>2.7797830338591289E-2</v>
      </c>
      <c r="X62" s="103"/>
      <c r="Y62" s="103"/>
      <c r="Z62" s="105">
        <f>Z60+Z61</f>
        <v>81.948050304999995</v>
      </c>
      <c r="AA62" s="106"/>
      <c r="AB62" s="107">
        <f t="shared" si="3"/>
        <v>2.1470000000000056</v>
      </c>
      <c r="AC62" s="108">
        <f t="shared" si="77"/>
        <v>2.6904407796566103E-2</v>
      </c>
      <c r="AE62" s="103"/>
      <c r="AF62" s="103"/>
      <c r="AG62" s="105">
        <f>AG60+AG61</f>
        <v>83.100650304999988</v>
      </c>
      <c r="AH62" s="106"/>
      <c r="AI62" s="107">
        <f t="shared" si="74"/>
        <v>1.1525999999999925</v>
      </c>
      <c r="AJ62" s="108">
        <f t="shared" si="78"/>
        <v>1.406500820593248E-2</v>
      </c>
      <c r="AL62" s="103"/>
      <c r="AM62" s="103"/>
      <c r="AN62" s="105">
        <f>AN60+AN61</f>
        <v>83.823850304999979</v>
      </c>
      <c r="AO62" s="106"/>
      <c r="AP62" s="107">
        <f t="shared" si="75"/>
        <v>0.72319999999999141</v>
      </c>
      <c r="AQ62" s="108">
        <f t="shared" si="79"/>
        <v>8.7026996460998571E-3</v>
      </c>
    </row>
    <row r="63" spans="2:43" ht="15.75" customHeight="1" x14ac:dyDescent="0.2">
      <c r="B63" s="405" t="s">
        <v>127</v>
      </c>
      <c r="C63" s="405"/>
      <c r="D63" s="405"/>
      <c r="E63" s="21"/>
      <c r="F63" s="267">
        <f>'Res (100)'!F64</f>
        <v>0.318</v>
      </c>
      <c r="G63" s="101"/>
      <c r="H63" s="111">
        <f>F63*H60</f>
        <v>21.203051872500001</v>
      </c>
      <c r="I63" s="103"/>
      <c r="J63" s="268">
        <f>'Res (100)'!J64</f>
        <v>0.318</v>
      </c>
      <c r="K63" s="103"/>
      <c r="L63" s="112">
        <f>J63*L60</f>
        <v>21.849906723</v>
      </c>
      <c r="M63" s="106"/>
      <c r="N63" s="112">
        <f t="shared" si="58"/>
        <v>0.64685485049999869</v>
      </c>
      <c r="O63" s="113">
        <f t="shared" si="59"/>
        <v>3.0507629486062733E-2</v>
      </c>
      <c r="Q63" s="268">
        <f>'Res (100)'!Q64</f>
        <v>0.318</v>
      </c>
      <c r="R63" s="103"/>
      <c r="S63" s="112">
        <f>Q63*S60</f>
        <v>22.457286722999999</v>
      </c>
      <c r="T63" s="106"/>
      <c r="U63" s="112">
        <f t="shared" si="1"/>
        <v>0.60737999999999914</v>
      </c>
      <c r="V63" s="113">
        <f t="shared" si="76"/>
        <v>2.7797830338591286E-2</v>
      </c>
      <c r="X63" s="268">
        <f>Q63</f>
        <v>0.318</v>
      </c>
      <c r="Y63" s="103"/>
      <c r="Z63" s="112">
        <f>X63*Z60</f>
        <v>23.061486723000002</v>
      </c>
      <c r="AA63" s="106"/>
      <c r="AB63" s="112">
        <f t="shared" si="3"/>
        <v>0.60420000000000229</v>
      </c>
      <c r="AC63" s="113">
        <f t="shared" si="77"/>
        <v>2.6904407796566134E-2</v>
      </c>
      <c r="AE63" s="268">
        <f>X63</f>
        <v>0.318</v>
      </c>
      <c r="AF63" s="103"/>
      <c r="AG63" s="112">
        <f>AE63*AG60</f>
        <v>23.385846723</v>
      </c>
      <c r="AH63" s="106"/>
      <c r="AI63" s="112">
        <f t="shared" si="74"/>
        <v>0.32435999999999865</v>
      </c>
      <c r="AJ63" s="113">
        <f t="shared" si="78"/>
        <v>1.4065008205932509E-2</v>
      </c>
      <c r="AL63" s="268">
        <f>AE63</f>
        <v>0.318</v>
      </c>
      <c r="AM63" s="103"/>
      <c r="AN63" s="112">
        <f>AL63*AN60</f>
        <v>23.589366722999994</v>
      </c>
      <c r="AO63" s="106"/>
      <c r="AP63" s="112">
        <f t="shared" si="75"/>
        <v>0.20351999999999393</v>
      </c>
      <c r="AQ63" s="113">
        <f t="shared" si="79"/>
        <v>8.7026996460996993E-3</v>
      </c>
    </row>
    <row r="64" spans="2:43" ht="13.5" customHeight="1" thickBot="1" x14ac:dyDescent="0.25">
      <c r="B64" s="406" t="s">
        <v>126</v>
      </c>
      <c r="C64" s="406"/>
      <c r="D64" s="406"/>
      <c r="E64" s="114"/>
      <c r="F64" s="115"/>
      <c r="G64" s="116"/>
      <c r="H64" s="117">
        <f>H62-H63</f>
        <v>54.141126165000003</v>
      </c>
      <c r="I64" s="118"/>
      <c r="J64" s="118"/>
      <c r="K64" s="118"/>
      <c r="L64" s="119">
        <f>L62-L63</f>
        <v>55.792843581999989</v>
      </c>
      <c r="M64" s="120"/>
      <c r="N64" s="121">
        <f t="shared" si="58"/>
        <v>1.6517174169999862</v>
      </c>
      <c r="O64" s="122">
        <f t="shared" si="59"/>
        <v>3.0507629486062539E-2</v>
      </c>
      <c r="Q64" s="118"/>
      <c r="R64" s="118"/>
      <c r="S64" s="119">
        <f>S62-S63</f>
        <v>57.343763581999994</v>
      </c>
      <c r="T64" s="120"/>
      <c r="U64" s="121">
        <f t="shared" si="1"/>
        <v>1.550920000000005</v>
      </c>
      <c r="V64" s="122">
        <f t="shared" si="76"/>
        <v>2.7797830338591421E-2</v>
      </c>
      <c r="X64" s="118"/>
      <c r="Y64" s="118"/>
      <c r="Z64" s="119">
        <f>Z62-Z63</f>
        <v>58.886563581999994</v>
      </c>
      <c r="AA64" s="120"/>
      <c r="AB64" s="121">
        <f t="shared" si="3"/>
        <v>1.5427999999999997</v>
      </c>
      <c r="AC64" s="122">
        <f t="shared" si="77"/>
        <v>2.690440779656603E-2</v>
      </c>
      <c r="AE64" s="118"/>
      <c r="AF64" s="118"/>
      <c r="AG64" s="119">
        <f>AG62-AG63</f>
        <v>59.714803581999988</v>
      </c>
      <c r="AH64" s="120"/>
      <c r="AI64" s="121">
        <f t="shared" si="74"/>
        <v>0.82823999999999387</v>
      </c>
      <c r="AJ64" s="122">
        <f t="shared" si="78"/>
        <v>1.4065008205932468E-2</v>
      </c>
      <c r="AL64" s="118"/>
      <c r="AM64" s="118"/>
      <c r="AN64" s="119">
        <f>AN62-AN63</f>
        <v>60.234483581999982</v>
      </c>
      <c r="AO64" s="120"/>
      <c r="AP64" s="121">
        <f t="shared" si="75"/>
        <v>0.51967999999999392</v>
      </c>
      <c r="AQ64" s="122">
        <f t="shared" si="79"/>
        <v>8.7026996460998589E-3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64.533763750000006</v>
      </c>
      <c r="I66" s="134"/>
      <c r="J66" s="135"/>
      <c r="K66" s="135"/>
      <c r="L66" s="133">
        <f>SUM(L57:L58,L50,L51:L53)</f>
        <v>66.567898500000013</v>
      </c>
      <c r="M66" s="136"/>
      <c r="N66" s="137">
        <f t="shared" ref="N66:N70" si="80">L66-H66</f>
        <v>2.0341347500000069</v>
      </c>
      <c r="O66" s="98">
        <f t="shared" ref="O66:O70" si="81">IF((H66)=0,"",(N66/H66))</f>
        <v>3.1520472878044506E-2</v>
      </c>
      <c r="Q66" s="135"/>
      <c r="R66" s="135"/>
      <c r="S66" s="137">
        <f>SUM(S57:S58,S50,S51:S53)</f>
        <v>68.477898500000009</v>
      </c>
      <c r="T66" s="136"/>
      <c r="U66" s="137">
        <f t="shared" si="1"/>
        <v>1.9099999999999966</v>
      </c>
      <c r="V66" s="98">
        <f t="shared" si="76"/>
        <v>2.8692508597067942E-2</v>
      </c>
      <c r="X66" s="135"/>
      <c r="Y66" s="135"/>
      <c r="Z66" s="137">
        <f>SUM(Z57:Z58,Z50,Z51:Z53)</f>
        <v>70.377898500000001</v>
      </c>
      <c r="AA66" s="136"/>
      <c r="AB66" s="137">
        <f t="shared" si="3"/>
        <v>1.8999999999999915</v>
      </c>
      <c r="AC66" s="98">
        <f t="shared" si="77"/>
        <v>2.7746178571761971E-2</v>
      </c>
      <c r="AE66" s="135"/>
      <c r="AF66" s="135"/>
      <c r="AG66" s="137">
        <f>SUM(AG57:AG58,AG50,AG51:AG53)</f>
        <v>71.397898500000011</v>
      </c>
      <c r="AH66" s="136"/>
      <c r="AI66" s="137">
        <f t="shared" ref="AI66:AI70" si="82">AG66-Z66</f>
        <v>1.0200000000000102</v>
      </c>
      <c r="AJ66" s="98">
        <f t="shared" si="78"/>
        <v>1.4493186380096447E-2</v>
      </c>
      <c r="AL66" s="135"/>
      <c r="AM66" s="135"/>
      <c r="AN66" s="137">
        <f>SUM(AN57:AN58,AN50,AN51:AN53)</f>
        <v>72.037898499999997</v>
      </c>
      <c r="AO66" s="136"/>
      <c r="AP66" s="137">
        <f t="shared" ref="AP66:AP70" si="83">AN66-AG66</f>
        <v>0.63999999999998636</v>
      </c>
      <c r="AQ66" s="98">
        <f t="shared" si="79"/>
        <v>8.9638492651150821E-3</v>
      </c>
    </row>
    <row r="67" spans="1:43" s="79" customFormat="1" x14ac:dyDescent="0.2">
      <c r="B67" s="138" t="s">
        <v>40</v>
      </c>
      <c r="C67" s="73"/>
      <c r="D67" s="73"/>
      <c r="E67" s="73"/>
      <c r="F67" s="139">
        <v>0.13</v>
      </c>
      <c r="G67" s="132"/>
      <c r="H67" s="140">
        <f>H66*F67</f>
        <v>8.3893892875000002</v>
      </c>
      <c r="I67" s="141"/>
      <c r="J67" s="142">
        <v>0.13</v>
      </c>
      <c r="K67" s="143"/>
      <c r="L67" s="144">
        <f>L66*J67</f>
        <v>8.6538268050000013</v>
      </c>
      <c r="M67" s="145"/>
      <c r="N67" s="146">
        <f t="shared" si="80"/>
        <v>0.26443751750000111</v>
      </c>
      <c r="O67" s="108">
        <f t="shared" si="81"/>
        <v>3.1520472878044534E-2</v>
      </c>
      <c r="Q67" s="142">
        <v>0.13</v>
      </c>
      <c r="R67" s="143"/>
      <c r="S67" s="144">
        <f>S66*Q67</f>
        <v>8.9021268050000018</v>
      </c>
      <c r="T67" s="145"/>
      <c r="U67" s="146">
        <f t="shared" si="1"/>
        <v>0.24830000000000041</v>
      </c>
      <c r="V67" s="108">
        <f t="shared" si="76"/>
        <v>2.8692508597068043E-2</v>
      </c>
      <c r="X67" s="142">
        <v>0.13</v>
      </c>
      <c r="Y67" s="143"/>
      <c r="Z67" s="144">
        <f>Z66*X67</f>
        <v>9.1491268049999999</v>
      </c>
      <c r="AA67" s="145"/>
      <c r="AB67" s="146">
        <f t="shared" si="3"/>
        <v>0.24699999999999811</v>
      </c>
      <c r="AC67" s="108">
        <f t="shared" si="77"/>
        <v>2.7746178571761881E-2</v>
      </c>
      <c r="AE67" s="142">
        <v>0.13</v>
      </c>
      <c r="AF67" s="143"/>
      <c r="AG67" s="144">
        <f>AG66*AE67</f>
        <v>9.2817268050000017</v>
      </c>
      <c r="AH67" s="145"/>
      <c r="AI67" s="146">
        <f t="shared" si="82"/>
        <v>0.13260000000000183</v>
      </c>
      <c r="AJ67" s="108">
        <f t="shared" si="78"/>
        <v>1.4493186380096503E-2</v>
      </c>
      <c r="AL67" s="142">
        <v>0.13</v>
      </c>
      <c r="AM67" s="143"/>
      <c r="AN67" s="144">
        <f>AN66*AL67</f>
        <v>9.3649268049999996</v>
      </c>
      <c r="AO67" s="145"/>
      <c r="AP67" s="146">
        <f t="shared" si="83"/>
        <v>8.3199999999997942E-2</v>
      </c>
      <c r="AQ67" s="108">
        <f t="shared" si="79"/>
        <v>8.9638492651150526E-3</v>
      </c>
    </row>
    <row r="68" spans="1:43" s="79" customFormat="1" x14ac:dyDescent="0.2">
      <c r="B68" s="147" t="s">
        <v>41</v>
      </c>
      <c r="C68" s="73"/>
      <c r="D68" s="73"/>
      <c r="E68" s="73"/>
      <c r="F68" s="148"/>
      <c r="G68" s="149"/>
      <c r="H68" s="140">
        <f>H66+H67</f>
        <v>72.923153037500001</v>
      </c>
      <c r="I68" s="141"/>
      <c r="J68" s="141"/>
      <c r="K68" s="141"/>
      <c r="L68" s="144">
        <f>L66+L67</f>
        <v>75.221725305000007</v>
      </c>
      <c r="M68" s="145"/>
      <c r="N68" s="146">
        <f t="shared" si="80"/>
        <v>2.2985722675000062</v>
      </c>
      <c r="O68" s="108">
        <f t="shared" si="81"/>
        <v>3.1520472878044485E-2</v>
      </c>
      <c r="Q68" s="141"/>
      <c r="R68" s="141"/>
      <c r="S68" s="144">
        <f>S66+S67</f>
        <v>77.380025305000004</v>
      </c>
      <c r="T68" s="145"/>
      <c r="U68" s="146">
        <f t="shared" si="1"/>
        <v>2.158299999999997</v>
      </c>
      <c r="V68" s="108">
        <f t="shared" si="76"/>
        <v>2.8692508597067956E-2</v>
      </c>
      <c r="X68" s="141"/>
      <c r="Y68" s="141"/>
      <c r="Z68" s="144">
        <f>Z66+Z67</f>
        <v>79.527025304999995</v>
      </c>
      <c r="AA68" s="145"/>
      <c r="AB68" s="146">
        <f t="shared" si="3"/>
        <v>2.1469999999999914</v>
      </c>
      <c r="AC68" s="108">
        <f t="shared" si="77"/>
        <v>2.7746178571761985E-2</v>
      </c>
      <c r="AE68" s="141"/>
      <c r="AF68" s="141"/>
      <c r="AG68" s="144">
        <f>AG66+AG67</f>
        <v>80.679625305000016</v>
      </c>
      <c r="AH68" s="145"/>
      <c r="AI68" s="146">
        <f t="shared" si="82"/>
        <v>1.1526000000000209</v>
      </c>
      <c r="AJ68" s="108">
        <f t="shared" si="78"/>
        <v>1.4493186380096567E-2</v>
      </c>
      <c r="AL68" s="141"/>
      <c r="AM68" s="141"/>
      <c r="AN68" s="144">
        <f>AN66+AN67</f>
        <v>81.402825304999993</v>
      </c>
      <c r="AO68" s="145"/>
      <c r="AP68" s="146">
        <f t="shared" si="83"/>
        <v>0.72319999999997719</v>
      </c>
      <c r="AQ68" s="108">
        <f t="shared" si="79"/>
        <v>8.9638492651149902E-3</v>
      </c>
    </row>
    <row r="69" spans="1:43" s="79" customFormat="1" ht="15.75" customHeight="1" x14ac:dyDescent="0.2">
      <c r="B69" s="405" t="s">
        <v>127</v>
      </c>
      <c r="C69" s="405"/>
      <c r="D69" s="405"/>
      <c r="E69" s="73"/>
      <c r="F69" s="269">
        <f>F63</f>
        <v>0.318</v>
      </c>
      <c r="G69" s="149"/>
      <c r="H69" s="150">
        <f>F69*H66</f>
        <v>20.521736872500004</v>
      </c>
      <c r="I69" s="141"/>
      <c r="J69" s="268">
        <f>'Res (100)'!J70</f>
        <v>0.318</v>
      </c>
      <c r="K69" s="141"/>
      <c r="L69" s="112">
        <f>J69*L66</f>
        <v>21.168591723000006</v>
      </c>
      <c r="M69" s="145"/>
      <c r="N69" s="151">
        <f t="shared" si="80"/>
        <v>0.64685485050000224</v>
      </c>
      <c r="O69" s="113">
        <f t="shared" si="81"/>
        <v>3.1520472878044506E-2</v>
      </c>
      <c r="Q69" s="268">
        <f>'Res (100)'!Q70</f>
        <v>0.318</v>
      </c>
      <c r="R69" s="141"/>
      <c r="S69" s="112">
        <f>Q69*S66</f>
        <v>21.775971723000005</v>
      </c>
      <c r="T69" s="145"/>
      <c r="U69" s="151">
        <f t="shared" si="1"/>
        <v>0.60737999999999914</v>
      </c>
      <c r="V69" s="113">
        <f t="shared" si="76"/>
        <v>2.8692508597067953E-2</v>
      </c>
      <c r="X69" s="268">
        <f>Q69</f>
        <v>0.318</v>
      </c>
      <c r="Y69" s="141"/>
      <c r="Z69" s="112">
        <f>X69*Z66</f>
        <v>22.380171723</v>
      </c>
      <c r="AA69" s="145"/>
      <c r="AB69" s="151">
        <f t="shared" si="3"/>
        <v>0.60419999999999519</v>
      </c>
      <c r="AC69" s="113">
        <f t="shared" si="77"/>
        <v>2.774617857176187E-2</v>
      </c>
      <c r="AE69" s="268">
        <f>X69</f>
        <v>0.318</v>
      </c>
      <c r="AF69" s="141"/>
      <c r="AG69" s="112">
        <f>AE69*AG66</f>
        <v>22.704531723000002</v>
      </c>
      <c r="AH69" s="145"/>
      <c r="AI69" s="151">
        <f t="shared" si="82"/>
        <v>0.3243600000000022</v>
      </c>
      <c r="AJ69" s="113">
        <f t="shared" si="78"/>
        <v>1.44931863800964E-2</v>
      </c>
      <c r="AL69" s="268">
        <f>AE69</f>
        <v>0.318</v>
      </c>
      <c r="AM69" s="141"/>
      <c r="AN69" s="112">
        <f>AL69*AN66</f>
        <v>22.908051723</v>
      </c>
      <c r="AO69" s="145"/>
      <c r="AP69" s="151">
        <f t="shared" si="83"/>
        <v>0.20351999999999748</v>
      </c>
      <c r="AQ69" s="113">
        <f t="shared" si="79"/>
        <v>8.9638492651151636E-3</v>
      </c>
    </row>
    <row r="70" spans="1:43" s="79" customFormat="1" ht="13.5" customHeight="1" thickBot="1" x14ac:dyDescent="0.25">
      <c r="B70" s="400" t="s">
        <v>128</v>
      </c>
      <c r="C70" s="400"/>
      <c r="D70" s="400"/>
      <c r="E70" s="152"/>
      <c r="F70" s="153"/>
      <c r="G70" s="154"/>
      <c r="H70" s="155">
        <f>H68-H69</f>
        <v>52.401416165000001</v>
      </c>
      <c r="I70" s="156"/>
      <c r="J70" s="156"/>
      <c r="K70" s="156"/>
      <c r="L70" s="157">
        <f>L68-L69</f>
        <v>54.053133582000001</v>
      </c>
      <c r="M70" s="158"/>
      <c r="N70" s="159">
        <f t="shared" si="80"/>
        <v>1.6517174170000004</v>
      </c>
      <c r="O70" s="160">
        <f t="shared" si="81"/>
        <v>3.1520472878044409E-2</v>
      </c>
      <c r="Q70" s="156"/>
      <c r="R70" s="156"/>
      <c r="S70" s="157">
        <f>S68-S69</f>
        <v>55.604053581999999</v>
      </c>
      <c r="T70" s="158"/>
      <c r="U70" s="159">
        <f t="shared" si="1"/>
        <v>1.5509199999999979</v>
      </c>
      <c r="V70" s="160">
        <f t="shared" si="76"/>
        <v>2.869250859706796E-2</v>
      </c>
      <c r="X70" s="156"/>
      <c r="Y70" s="156"/>
      <c r="Z70" s="157">
        <f>Z68-Z69</f>
        <v>57.146853581999991</v>
      </c>
      <c r="AA70" s="158"/>
      <c r="AB70" s="159">
        <f t="shared" si="3"/>
        <v>1.5427999999999926</v>
      </c>
      <c r="AC70" s="160">
        <f t="shared" si="77"/>
        <v>2.7746178571761967E-2</v>
      </c>
      <c r="AE70" s="156"/>
      <c r="AF70" s="156"/>
      <c r="AG70" s="157">
        <f>AG68-AG69</f>
        <v>57.975093582000014</v>
      </c>
      <c r="AH70" s="158"/>
      <c r="AI70" s="159">
        <f t="shared" si="82"/>
        <v>0.82824000000002229</v>
      </c>
      <c r="AJ70" s="160">
        <f t="shared" si="78"/>
        <v>1.4493186380096695E-2</v>
      </c>
      <c r="AL70" s="156"/>
      <c r="AM70" s="156"/>
      <c r="AN70" s="157">
        <f>AN68-AN69</f>
        <v>58.494773581999993</v>
      </c>
      <c r="AO70" s="158"/>
      <c r="AP70" s="159">
        <f t="shared" si="83"/>
        <v>0.51967999999997971</v>
      </c>
      <c r="AQ70" s="160">
        <f t="shared" si="79"/>
        <v>8.9638492651149225E-3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
      <c r="B31" s="21" t="s">
        <v>136</v>
      </c>
      <c r="C31" s="21"/>
      <c r="D31" s="22" t="s">
        <v>17</v>
      </c>
      <c r="E31" s="23"/>
      <c r="F31" s="24">
        <f>+'Proposed Rates'!D67</f>
        <v>0</v>
      </c>
      <c r="G31" s="25">
        <f>$F$18</f>
        <v>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500</v>
      </c>
      <c r="Z31" s="26">
        <f t="shared" si="26"/>
        <v>0</v>
      </c>
      <c r="AA31" s="27"/>
      <c r="AB31" s="30">
        <f t="shared" si="3"/>
        <v>-0.24</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516.75</v>
      </c>
      <c r="H44" s="26">
        <f>G44*F44</f>
        <v>3.1005000000000001E-2</v>
      </c>
      <c r="I44" s="27"/>
      <c r="J44" s="46">
        <f>'Proposed Rates'!E233</f>
        <v>6.0000000000000002E-5</v>
      </c>
      <c r="K44" s="45">
        <f>$F$18*(1+J73)</f>
        <v>516.9</v>
      </c>
      <c r="L44" s="26">
        <f>K44*J44</f>
        <v>3.1014E-2</v>
      </c>
      <c r="M44" s="27"/>
      <c r="N44" s="30">
        <f>L44-H44</f>
        <v>8.9999999999985925E-6</v>
      </c>
      <c r="O44" s="31">
        <f>IF((H44)=0,"",(N44/H44))</f>
        <v>2.9027576197382978E-4</v>
      </c>
      <c r="Q44" s="46">
        <f>'Proposed Rates'!F233</f>
        <v>6.0000000000000002E-5</v>
      </c>
      <c r="R44" s="45">
        <f>$F$18*(1+Q73)</f>
        <v>516.9</v>
      </c>
      <c r="S44" s="26">
        <f>R44*Q44</f>
        <v>3.1014E-2</v>
      </c>
      <c r="T44" s="27"/>
      <c r="U44" s="30">
        <f t="shared" si="1"/>
        <v>0</v>
      </c>
      <c r="V44" s="31">
        <f t="shared" si="2"/>
        <v>0</v>
      </c>
      <c r="X44" s="46">
        <f>'Proposed Rates'!G233</f>
        <v>6.0000000000000002E-5</v>
      </c>
      <c r="Y44" s="45">
        <f>$F$18*(1+X73)</f>
        <v>516.9</v>
      </c>
      <c r="Z44" s="26">
        <f>Y44*X44</f>
        <v>3.1014E-2</v>
      </c>
      <c r="AA44" s="27"/>
      <c r="AB44" s="30">
        <f t="shared" si="3"/>
        <v>0</v>
      </c>
      <c r="AC44" s="31">
        <f t="shared" si="4"/>
        <v>0</v>
      </c>
      <c r="AE44" s="46">
        <f>'Proposed Rates'!H233</f>
        <v>6.0000000000000002E-5</v>
      </c>
      <c r="AF44" s="45">
        <f>$F$18*(1+AE73)</f>
        <v>516.9</v>
      </c>
      <c r="AG44" s="26">
        <f>AF44*AE44</f>
        <v>3.1014E-2</v>
      </c>
      <c r="AH44" s="27"/>
      <c r="AI44" s="30">
        <f t="shared" si="5"/>
        <v>0</v>
      </c>
      <c r="AJ44" s="31">
        <f t="shared" si="6"/>
        <v>0</v>
      </c>
      <c r="AL44" s="46">
        <f>'Proposed Rates'!I233</f>
        <v>6.0000000000000002E-5</v>
      </c>
      <c r="AM44" s="45">
        <f>$F$18*(1+AL73)</f>
        <v>516.9</v>
      </c>
      <c r="AN44" s="26">
        <f>AM44*AL44</f>
        <v>3.1014E-2</v>
      </c>
      <c r="AO44" s="27"/>
      <c r="AP44" s="30">
        <f t="shared" si="7"/>
        <v>0</v>
      </c>
      <c r="AQ44" s="31">
        <f t="shared" si="8"/>
        <v>0</v>
      </c>
    </row>
    <row r="45" spans="2:43" x14ac:dyDescent="0.2">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31.227802499999999</v>
      </c>
      <c r="I47" s="36"/>
      <c r="J47" s="53"/>
      <c r="K47" s="55"/>
      <c r="L47" s="54">
        <f>SUM(L40:L46)+L39</f>
        <v>32.876946999999994</v>
      </c>
      <c r="M47" s="36"/>
      <c r="N47" s="37">
        <f t="shared" ref="N47:N64" si="58">L47-H47</f>
        <v>1.6491444999999949</v>
      </c>
      <c r="O47" s="38">
        <f t="shared" ref="O47:O64" si="59">IF((H47)=0,"",(N47/H47))</f>
        <v>5.2810136095871457E-2</v>
      </c>
      <c r="Q47" s="53"/>
      <c r="R47" s="55"/>
      <c r="S47" s="54">
        <f>SUM(S40:S46)+S39</f>
        <v>34.766947000000002</v>
      </c>
      <c r="T47" s="36"/>
      <c r="U47" s="37">
        <f t="shared" si="1"/>
        <v>1.8900000000000077</v>
      </c>
      <c r="V47" s="38">
        <f t="shared" si="2"/>
        <v>5.748708966194483E-2</v>
      </c>
      <c r="X47" s="53"/>
      <c r="Y47" s="55"/>
      <c r="Z47" s="54">
        <f>SUM(Z40:Z46)+Z39</f>
        <v>36.796946999999996</v>
      </c>
      <c r="AA47" s="36"/>
      <c r="AB47" s="37">
        <f t="shared" si="3"/>
        <v>2.029999999999994</v>
      </c>
      <c r="AC47" s="38">
        <f t="shared" si="4"/>
        <v>5.8388790939854281E-2</v>
      </c>
      <c r="AE47" s="53"/>
      <c r="AF47" s="55"/>
      <c r="AG47" s="54">
        <f>SUM(AG40:AG46)+AG39</f>
        <v>37.796946999999996</v>
      </c>
      <c r="AH47" s="36"/>
      <c r="AI47" s="37">
        <f t="shared" si="5"/>
        <v>1</v>
      </c>
      <c r="AJ47" s="38">
        <f t="shared" si="6"/>
        <v>2.7176167631515737E-2</v>
      </c>
      <c r="AL47" s="53"/>
      <c r="AM47" s="55"/>
      <c r="AN47" s="54">
        <f>SUM(AN40:AN46)+AN39</f>
        <v>38.416946999999993</v>
      </c>
      <c r="AO47" s="36"/>
      <c r="AP47" s="37">
        <f t="shared" si="7"/>
        <v>0.61999999999999744</v>
      </c>
      <c r="AQ47" s="38">
        <f t="shared" si="8"/>
        <v>1.6403441262068004E-2</v>
      </c>
    </row>
    <row r="48" spans="2:43" x14ac:dyDescent="0.2">
      <c r="B48" s="27" t="s">
        <v>28</v>
      </c>
      <c r="C48" s="27"/>
      <c r="D48" s="56" t="s">
        <v>20</v>
      </c>
      <c r="E48" s="57"/>
      <c r="F48" s="28">
        <f>'Proposed Rates'!D153</f>
        <v>7.6E-3</v>
      </c>
      <c r="G48" s="58">
        <f>F18*(1+F73)</f>
        <v>516.75</v>
      </c>
      <c r="H48" s="26">
        <f>G48*F48</f>
        <v>3.9272999999999998</v>
      </c>
      <c r="I48" s="27"/>
      <c r="J48" s="28">
        <f>'Proposed Rates'!E153</f>
        <v>7.4000000000000003E-3</v>
      </c>
      <c r="K48" s="59">
        <f>F18*(1+J73)</f>
        <v>516.9</v>
      </c>
      <c r="L48" s="26">
        <f>K48*J48</f>
        <v>3.8250600000000001</v>
      </c>
      <c r="M48" s="27"/>
      <c r="N48" s="30">
        <f t="shared" si="58"/>
        <v>-0.10223999999999966</v>
      </c>
      <c r="O48" s="31">
        <f t="shared" si="59"/>
        <v>-2.6033152547551668E-2</v>
      </c>
      <c r="Q48" s="28">
        <f>'Proposed Rates'!F153</f>
        <v>7.4000000000000003E-3</v>
      </c>
      <c r="R48" s="59">
        <f>$F$18*(1+Q73)</f>
        <v>516.9</v>
      </c>
      <c r="S48" s="26">
        <f>R48*Q48</f>
        <v>3.8250600000000001</v>
      </c>
      <c r="T48" s="27"/>
      <c r="U48" s="30">
        <f t="shared" si="1"/>
        <v>0</v>
      </c>
      <c r="V48" s="31">
        <f t="shared" si="2"/>
        <v>0</v>
      </c>
      <c r="X48" s="28">
        <f>'Proposed Rates'!G153</f>
        <v>7.4000000000000003E-3</v>
      </c>
      <c r="Y48" s="59">
        <f>$F$18*(1+X73)</f>
        <v>516.9</v>
      </c>
      <c r="Z48" s="26">
        <f>Y48*X48</f>
        <v>3.8250600000000001</v>
      </c>
      <c r="AA48" s="27"/>
      <c r="AB48" s="30">
        <f t="shared" si="3"/>
        <v>0</v>
      </c>
      <c r="AC48" s="31">
        <f t="shared" si="4"/>
        <v>0</v>
      </c>
      <c r="AE48" s="28">
        <f>'Proposed Rates'!H153</f>
        <v>7.4000000000000003E-3</v>
      </c>
      <c r="AF48" s="59">
        <f>$F$18*(1+AE73)</f>
        <v>516.9</v>
      </c>
      <c r="AG48" s="26">
        <f>AF48*AE48</f>
        <v>3.8250600000000001</v>
      </c>
      <c r="AH48" s="27"/>
      <c r="AI48" s="30">
        <f t="shared" si="5"/>
        <v>0</v>
      </c>
      <c r="AJ48" s="31">
        <f t="shared" si="6"/>
        <v>0</v>
      </c>
      <c r="AL48" s="28">
        <f>'Proposed Rates'!I153</f>
        <v>7.4000000000000003E-3</v>
      </c>
      <c r="AM48" s="59">
        <f>$F$18*(1+AL73)</f>
        <v>516.9</v>
      </c>
      <c r="AN48" s="26">
        <f>AM48*AL48</f>
        <v>3.8250600000000001</v>
      </c>
      <c r="AO48" s="27"/>
      <c r="AP48" s="30">
        <f t="shared" si="7"/>
        <v>0</v>
      </c>
      <c r="AQ48" s="31">
        <f t="shared" si="8"/>
        <v>0</v>
      </c>
    </row>
    <row r="49" spans="2:43" ht="25.5" x14ac:dyDescent="0.2">
      <c r="B49" s="60" t="s">
        <v>29</v>
      </c>
      <c r="C49" s="27"/>
      <c r="D49" s="56" t="s">
        <v>20</v>
      </c>
      <c r="E49" s="57"/>
      <c r="F49" s="28">
        <f>'Proposed Rates'!D167</f>
        <v>5.1999999999999998E-3</v>
      </c>
      <c r="G49" s="58">
        <f>G48</f>
        <v>516.75</v>
      </c>
      <c r="H49" s="26">
        <f>G49*F49</f>
        <v>2.6871</v>
      </c>
      <c r="I49" s="27"/>
      <c r="J49" s="28">
        <f>'Proposed Rates'!E167</f>
        <v>5.1999999999999998E-3</v>
      </c>
      <c r="K49" s="59">
        <f>K48</f>
        <v>516.9</v>
      </c>
      <c r="L49" s="26">
        <f>K49*J49</f>
        <v>2.6878799999999998</v>
      </c>
      <c r="M49" s="27"/>
      <c r="N49" s="30">
        <f t="shared" si="58"/>
        <v>7.7999999999978087E-4</v>
      </c>
      <c r="O49" s="31">
        <f t="shared" si="59"/>
        <v>2.9027576197379363E-4</v>
      </c>
      <c r="Q49" s="28">
        <f>'Proposed Rates'!F167</f>
        <v>5.1999999999999998E-3</v>
      </c>
      <c r="R49" s="59">
        <f>R48</f>
        <v>516.9</v>
      </c>
      <c r="S49" s="26">
        <f>R49*Q49</f>
        <v>2.6878799999999998</v>
      </c>
      <c r="T49" s="27"/>
      <c r="U49" s="30">
        <f t="shared" si="1"/>
        <v>0</v>
      </c>
      <c r="V49" s="31">
        <f t="shared" si="2"/>
        <v>0</v>
      </c>
      <c r="X49" s="28">
        <f>'Proposed Rates'!G167</f>
        <v>5.1999999999999998E-3</v>
      </c>
      <c r="Y49" s="59">
        <f>Y48</f>
        <v>516.9</v>
      </c>
      <c r="Z49" s="26">
        <f>Y49*X49</f>
        <v>2.6878799999999998</v>
      </c>
      <c r="AA49" s="27"/>
      <c r="AB49" s="30">
        <f t="shared" si="3"/>
        <v>0</v>
      </c>
      <c r="AC49" s="31">
        <f t="shared" si="4"/>
        <v>0</v>
      </c>
      <c r="AE49" s="28">
        <f>'Proposed Rates'!H167</f>
        <v>5.1999999999999998E-3</v>
      </c>
      <c r="AF49" s="59">
        <f>AF48</f>
        <v>516.9</v>
      </c>
      <c r="AG49" s="26">
        <f>AF49*AE49</f>
        <v>2.6878799999999998</v>
      </c>
      <c r="AH49" s="27"/>
      <c r="AI49" s="30">
        <f t="shared" si="5"/>
        <v>0</v>
      </c>
      <c r="AJ49" s="31">
        <f t="shared" si="6"/>
        <v>0</v>
      </c>
      <c r="AL49" s="28">
        <f>'Proposed Rates'!I167</f>
        <v>5.1999999999999998E-3</v>
      </c>
      <c r="AM49" s="59">
        <f>AM48</f>
        <v>516.9</v>
      </c>
      <c r="AN49" s="26">
        <f>AM49*AL49</f>
        <v>2.6878799999999998</v>
      </c>
      <c r="AO49" s="27"/>
      <c r="AP49" s="30">
        <f t="shared" si="7"/>
        <v>0</v>
      </c>
      <c r="AQ49" s="31">
        <f t="shared" si="8"/>
        <v>0</v>
      </c>
    </row>
    <row r="50" spans="2:43" ht="25.5" x14ac:dyDescent="0.2">
      <c r="B50" s="50" t="s">
        <v>30</v>
      </c>
      <c r="C50" s="35"/>
      <c r="D50" s="35"/>
      <c r="E50" s="35"/>
      <c r="F50" s="61"/>
      <c r="G50" s="53"/>
      <c r="H50" s="54">
        <f>SUM(H47:H49)</f>
        <v>37.842202499999999</v>
      </c>
      <c r="I50" s="62"/>
      <c r="J50" s="63"/>
      <c r="K50" s="64"/>
      <c r="L50" s="54">
        <f>SUM(L47:L49)</f>
        <v>39.389886999999995</v>
      </c>
      <c r="M50" s="62"/>
      <c r="N50" s="37">
        <f t="shared" si="58"/>
        <v>1.5476844999999955</v>
      </c>
      <c r="O50" s="38">
        <f t="shared" si="59"/>
        <v>4.0898372656823966E-2</v>
      </c>
      <c r="Q50" s="63"/>
      <c r="R50" s="64"/>
      <c r="S50" s="54">
        <f>SUM(S47:S49)</f>
        <v>41.279887000000002</v>
      </c>
      <c r="T50" s="62"/>
      <c r="U50" s="37">
        <f t="shared" si="1"/>
        <v>1.8900000000000077</v>
      </c>
      <c r="V50" s="38">
        <f t="shared" si="2"/>
        <v>4.7981858896929762E-2</v>
      </c>
      <c r="X50" s="63"/>
      <c r="Y50" s="64"/>
      <c r="Z50" s="54">
        <f>SUM(Z47:Z49)</f>
        <v>43.309886999999996</v>
      </c>
      <c r="AA50" s="62"/>
      <c r="AB50" s="37">
        <f t="shared" si="3"/>
        <v>2.029999999999994</v>
      </c>
      <c r="AC50" s="38">
        <f t="shared" si="4"/>
        <v>4.9176491205026651E-2</v>
      </c>
      <c r="AE50" s="63"/>
      <c r="AF50" s="64"/>
      <c r="AG50" s="54">
        <f>SUM(AG47:AG49)</f>
        <v>44.309886999999996</v>
      </c>
      <c r="AH50" s="62"/>
      <c r="AI50" s="37">
        <f t="shared" si="5"/>
        <v>1</v>
      </c>
      <c r="AJ50" s="38">
        <f t="shared" si="6"/>
        <v>2.3089416049503896E-2</v>
      </c>
      <c r="AL50" s="63"/>
      <c r="AM50" s="64"/>
      <c r="AN50" s="54">
        <f>SUM(AN47:AN49)</f>
        <v>44.929886999999994</v>
      </c>
      <c r="AO50" s="62"/>
      <c r="AP50" s="37">
        <f t="shared" si="7"/>
        <v>0.61999999999999744</v>
      </c>
      <c r="AQ50" s="38">
        <f t="shared" si="8"/>
        <v>1.3992362472059509E-2</v>
      </c>
    </row>
    <row r="51" spans="2:43" ht="25.5" x14ac:dyDescent="0.2">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103.8925275</v>
      </c>
      <c r="I60" s="94"/>
      <c r="J60" s="95"/>
      <c r="K60" s="95"/>
      <c r="L60" s="93">
        <f>SUM(L51:L56,L50)</f>
        <v>105.81079700000001</v>
      </c>
      <c r="M60" s="96"/>
      <c r="N60" s="97">
        <f t="shared" ref="N60" si="72">L60-H60</f>
        <v>1.9182695000000081</v>
      </c>
      <c r="O60" s="98">
        <f t="shared" ref="O60" si="73">IF((H60)=0,"",(N60/H60))</f>
        <v>1.8463979519605087E-2</v>
      </c>
      <c r="Q60" s="95"/>
      <c r="R60" s="95"/>
      <c r="S60" s="97">
        <f>SUM(S51:S56,S50)</f>
        <v>107.720797</v>
      </c>
      <c r="T60" s="96"/>
      <c r="U60" s="97">
        <f t="shared" si="1"/>
        <v>1.9099999999999966</v>
      </c>
      <c r="V60" s="98">
        <f>IF((L60)=0,"",(U60/L60))</f>
        <v>1.8051087924420381E-2</v>
      </c>
      <c r="X60" s="95"/>
      <c r="Y60" s="95"/>
      <c r="Z60" s="97">
        <f>SUM(Z51:Z56,Z50)</f>
        <v>109.77079699999999</v>
      </c>
      <c r="AA60" s="96"/>
      <c r="AB60" s="97">
        <f t="shared" si="3"/>
        <v>2.0499999999999829</v>
      </c>
      <c r="AC60" s="98">
        <f>IF((S60)=0,"",(AB60/S60))</f>
        <v>1.9030679841702088E-2</v>
      </c>
      <c r="AE60" s="95"/>
      <c r="AF60" s="95"/>
      <c r="AG60" s="97">
        <f>SUM(AG51:AG56,AG50)</f>
        <v>110.790797</v>
      </c>
      <c r="AH60" s="96"/>
      <c r="AI60" s="97">
        <f t="shared" ref="AI60:AI64" si="74">AG60-Z60</f>
        <v>1.0200000000000102</v>
      </c>
      <c r="AJ60" s="98">
        <f>IF((Z60)=0,"",(AI60/Z60))</f>
        <v>9.2920888603916247E-3</v>
      </c>
      <c r="AL60" s="95"/>
      <c r="AM60" s="95"/>
      <c r="AN60" s="97">
        <f>SUM(AN51:AN56,AN50)</f>
        <v>111.430797</v>
      </c>
      <c r="AO60" s="96"/>
      <c r="AP60" s="97">
        <f t="shared" ref="AP60:AP64" si="75">AN60-AG60</f>
        <v>0.64000000000000057</v>
      </c>
      <c r="AQ60" s="98">
        <f>IF((AG60)=0,"",(AP60/AG60))</f>
        <v>5.7766530915018205E-3</v>
      </c>
    </row>
    <row r="61" spans="2:43" x14ac:dyDescent="0.2">
      <c r="B61" s="99" t="s">
        <v>40</v>
      </c>
      <c r="C61" s="21"/>
      <c r="D61" s="21"/>
      <c r="E61" s="21"/>
      <c r="F61" s="100">
        <v>0.13</v>
      </c>
      <c r="G61" s="101"/>
      <c r="H61" s="102">
        <f>H60*F61</f>
        <v>13.506028575</v>
      </c>
      <c r="I61" s="103"/>
      <c r="J61" s="104">
        <v>0.13</v>
      </c>
      <c r="K61" s="103"/>
      <c r="L61" s="105">
        <f>L60*J61</f>
        <v>13.755403610000002</v>
      </c>
      <c r="M61" s="106"/>
      <c r="N61" s="107">
        <f t="shared" si="58"/>
        <v>0.24937503500000169</v>
      </c>
      <c r="O61" s="108">
        <f t="shared" si="59"/>
        <v>1.8463979519605132E-2</v>
      </c>
      <c r="Q61" s="104">
        <v>0.13</v>
      </c>
      <c r="R61" s="103"/>
      <c r="S61" s="105">
        <f>S60*Q61</f>
        <v>14.003703610000001</v>
      </c>
      <c r="T61" s="106"/>
      <c r="U61" s="107">
        <f t="shared" si="1"/>
        <v>0.24829999999999863</v>
      </c>
      <c r="V61" s="108">
        <f t="shared" ref="V61:V70" si="76">IF((L61)=0,"",(U61/L61))</f>
        <v>1.8051087924420315E-2</v>
      </c>
      <c r="X61" s="104">
        <v>0.13</v>
      </c>
      <c r="Y61" s="103"/>
      <c r="Z61" s="105">
        <f>Z60*X61</f>
        <v>14.270203609999999</v>
      </c>
      <c r="AA61" s="106"/>
      <c r="AB61" s="107">
        <f t="shared" si="3"/>
        <v>0.26649999999999885</v>
      </c>
      <c r="AC61" s="108">
        <f t="shared" ref="AC61:AC70" si="77">IF((S61)=0,"",(AB61/S61))</f>
        <v>1.9030679841702165E-2</v>
      </c>
      <c r="AE61" s="104">
        <v>0.13</v>
      </c>
      <c r="AF61" s="103"/>
      <c r="AG61" s="105">
        <f>AG60*AE61</f>
        <v>14.402803609999999</v>
      </c>
      <c r="AH61" s="106"/>
      <c r="AI61" s="107">
        <f t="shared" si="74"/>
        <v>0.13260000000000005</v>
      </c>
      <c r="AJ61" s="108">
        <f t="shared" ref="AJ61:AJ70" si="78">IF((Z61)=0,"",(AI61/Z61))</f>
        <v>9.2920888603915345E-3</v>
      </c>
      <c r="AL61" s="104">
        <v>0.13</v>
      </c>
      <c r="AM61" s="103"/>
      <c r="AN61" s="105">
        <f>AN60*AL61</f>
        <v>14.486003610000001</v>
      </c>
      <c r="AO61" s="106"/>
      <c r="AP61" s="107">
        <f t="shared" si="75"/>
        <v>8.3200000000001495E-2</v>
      </c>
      <c r="AQ61" s="108">
        <f t="shared" ref="AQ61:AQ70" si="79">IF((AG61)=0,"",(AP61/AG61))</f>
        <v>5.7766530915019185E-3</v>
      </c>
    </row>
    <row r="62" spans="2:43" x14ac:dyDescent="0.2">
      <c r="B62" s="109" t="s">
        <v>41</v>
      </c>
      <c r="C62" s="21"/>
      <c r="D62" s="21"/>
      <c r="E62" s="21"/>
      <c r="F62" s="110"/>
      <c r="G62" s="101"/>
      <c r="H62" s="102">
        <f>H60+H61</f>
        <v>117.398556075</v>
      </c>
      <c r="I62" s="103"/>
      <c r="J62" s="103"/>
      <c r="K62" s="103"/>
      <c r="L62" s="105">
        <f>L60+L61</f>
        <v>119.56620061000001</v>
      </c>
      <c r="M62" s="106"/>
      <c r="N62" s="107">
        <f t="shared" si="58"/>
        <v>2.167644535000008</v>
      </c>
      <c r="O62" s="108">
        <f t="shared" si="59"/>
        <v>1.8463979519605076E-2</v>
      </c>
      <c r="Q62" s="103"/>
      <c r="R62" s="103"/>
      <c r="S62" s="105">
        <f>S60+S61</f>
        <v>121.72450061000001</v>
      </c>
      <c r="T62" s="106"/>
      <c r="U62" s="107">
        <f t="shared" si="1"/>
        <v>2.158299999999997</v>
      </c>
      <c r="V62" s="108">
        <f t="shared" si="76"/>
        <v>1.8051087924420391E-2</v>
      </c>
      <c r="X62" s="103"/>
      <c r="Y62" s="103"/>
      <c r="Z62" s="105">
        <f>Z60+Z61</f>
        <v>124.04100060999998</v>
      </c>
      <c r="AA62" s="106"/>
      <c r="AB62" s="107">
        <f t="shared" si="3"/>
        <v>2.3164999999999765</v>
      </c>
      <c r="AC62" s="108">
        <f t="shared" si="77"/>
        <v>1.9030679841702054E-2</v>
      </c>
      <c r="AE62" s="103"/>
      <c r="AF62" s="103"/>
      <c r="AG62" s="105">
        <f>AG60+AG61</f>
        <v>125.19360061</v>
      </c>
      <c r="AH62" s="106"/>
      <c r="AI62" s="107">
        <f t="shared" si="74"/>
        <v>1.1526000000000209</v>
      </c>
      <c r="AJ62" s="108">
        <f t="shared" si="78"/>
        <v>9.292088860391701E-3</v>
      </c>
      <c r="AL62" s="244"/>
      <c r="AM62" s="103"/>
      <c r="AN62" s="105">
        <f>AN60+AN61</f>
        <v>125.91680061</v>
      </c>
      <c r="AO62" s="106"/>
      <c r="AP62" s="107">
        <f t="shared" si="75"/>
        <v>0.72319999999999141</v>
      </c>
      <c r="AQ62" s="108">
        <f t="shared" si="79"/>
        <v>5.7766530915017459E-3</v>
      </c>
    </row>
    <row r="63" spans="2:43" ht="15.75" customHeight="1" x14ac:dyDescent="0.2">
      <c r="B63" s="405" t="s">
        <v>127</v>
      </c>
      <c r="C63" s="405"/>
      <c r="D63" s="405"/>
      <c r="E63" s="21"/>
      <c r="F63" s="267">
        <f>'Res (100)'!F64</f>
        <v>0.318</v>
      </c>
      <c r="G63" s="101"/>
      <c r="H63" s="111">
        <f>F63*H60</f>
        <v>33.037823744999997</v>
      </c>
      <c r="I63" s="103"/>
      <c r="J63" s="268">
        <f>'Res (100)'!J64</f>
        <v>0.318</v>
      </c>
      <c r="K63" s="103"/>
      <c r="L63" s="112">
        <f>J63*L60</f>
        <v>33.647833446</v>
      </c>
      <c r="M63" s="106"/>
      <c r="N63" s="112">
        <f t="shared" si="58"/>
        <v>0.61000970100000274</v>
      </c>
      <c r="O63" s="113">
        <f t="shared" si="59"/>
        <v>1.846397951960509E-2</v>
      </c>
      <c r="Q63" s="268">
        <f>'Res (100)'!Q64</f>
        <v>0.318</v>
      </c>
      <c r="R63" s="103"/>
      <c r="S63" s="112">
        <f>Q63*S60</f>
        <v>34.255213445999999</v>
      </c>
      <c r="T63" s="106"/>
      <c r="U63" s="112">
        <f t="shared" si="1"/>
        <v>0.60737999999999914</v>
      </c>
      <c r="V63" s="113">
        <f t="shared" si="76"/>
        <v>1.8051087924420391E-2</v>
      </c>
      <c r="X63" s="268">
        <f>Q63</f>
        <v>0.318</v>
      </c>
      <c r="Y63" s="103"/>
      <c r="Z63" s="112">
        <f>X63*Z60</f>
        <v>34.907113445999997</v>
      </c>
      <c r="AA63" s="106"/>
      <c r="AB63" s="112">
        <f t="shared" si="3"/>
        <v>0.6518999999999977</v>
      </c>
      <c r="AC63" s="113">
        <f t="shared" si="77"/>
        <v>1.9030679841702182E-2</v>
      </c>
      <c r="AE63" s="268">
        <f>X63</f>
        <v>0.318</v>
      </c>
      <c r="AF63" s="103"/>
      <c r="AG63" s="112">
        <f>AE63*AG60</f>
        <v>35.231473446000003</v>
      </c>
      <c r="AH63" s="106"/>
      <c r="AI63" s="112">
        <f t="shared" si="74"/>
        <v>0.32436000000000575</v>
      </c>
      <c r="AJ63" s="113">
        <f t="shared" si="78"/>
        <v>9.2920888603916958E-3</v>
      </c>
      <c r="AL63" s="268">
        <f>AE63</f>
        <v>0.318</v>
      </c>
      <c r="AM63" s="103"/>
      <c r="AN63" s="112">
        <f>AL63*AN60</f>
        <v>35.434993446</v>
      </c>
      <c r="AO63" s="106"/>
      <c r="AP63" s="112">
        <f t="shared" si="75"/>
        <v>0.20351999999999748</v>
      </c>
      <c r="AQ63" s="113">
        <f t="shared" si="79"/>
        <v>5.7766530915017433E-3</v>
      </c>
    </row>
    <row r="64" spans="2:43" ht="13.5" customHeight="1" thickBot="1" x14ac:dyDescent="0.25">
      <c r="B64" s="406" t="s">
        <v>126</v>
      </c>
      <c r="C64" s="406"/>
      <c r="D64" s="406"/>
      <c r="E64" s="114"/>
      <c r="F64" s="246"/>
      <c r="G64" s="116"/>
      <c r="H64" s="117">
        <f>H62-H63</f>
        <v>84.360732330000005</v>
      </c>
      <c r="I64" s="118"/>
      <c r="J64" s="249"/>
      <c r="K64" s="118"/>
      <c r="L64" s="119">
        <f>L62-L63</f>
        <v>85.918367164000017</v>
      </c>
      <c r="M64" s="120"/>
      <c r="N64" s="121">
        <f t="shared" si="58"/>
        <v>1.5576348340000123</v>
      </c>
      <c r="O64" s="122">
        <f t="shared" si="59"/>
        <v>1.8463979519605152E-2</v>
      </c>
      <c r="Q64" s="249"/>
      <c r="R64" s="118"/>
      <c r="S64" s="119">
        <f>S62-S63</f>
        <v>87.469287164000008</v>
      </c>
      <c r="T64" s="120"/>
      <c r="U64" s="121">
        <f t="shared" si="1"/>
        <v>1.5509199999999908</v>
      </c>
      <c r="V64" s="122">
        <f t="shared" si="76"/>
        <v>1.8051087924420305E-2</v>
      </c>
      <c r="X64" s="249"/>
      <c r="Y64" s="118"/>
      <c r="Z64" s="119">
        <f>Z62-Z63</f>
        <v>89.133887163999987</v>
      </c>
      <c r="AA64" s="120"/>
      <c r="AB64" s="121">
        <f t="shared" si="3"/>
        <v>1.6645999999999788</v>
      </c>
      <c r="AC64" s="122">
        <f t="shared" si="77"/>
        <v>1.9030679841702005E-2</v>
      </c>
      <c r="AE64" s="249"/>
      <c r="AF64" s="118"/>
      <c r="AG64" s="119">
        <f>AG62-AG63</f>
        <v>89.962127164000009</v>
      </c>
      <c r="AH64" s="120"/>
      <c r="AI64" s="121">
        <f t="shared" si="74"/>
        <v>0.82824000000002229</v>
      </c>
      <c r="AJ64" s="122">
        <f t="shared" si="78"/>
        <v>9.2920888603917808E-3</v>
      </c>
      <c r="AL64" s="249"/>
      <c r="AM64" s="118"/>
      <c r="AN64" s="119">
        <f>AN62-AN63</f>
        <v>90.481807164000003</v>
      </c>
      <c r="AO64" s="120"/>
      <c r="AP64" s="121">
        <f t="shared" si="75"/>
        <v>0.51967999999999392</v>
      </c>
      <c r="AQ64" s="122">
        <f t="shared" si="79"/>
        <v>5.7766530915017468E-3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99.607527500000003</v>
      </c>
      <c r="I66" s="134"/>
      <c r="J66" s="250"/>
      <c r="K66" s="135"/>
      <c r="L66" s="133">
        <f>SUM(L57:L58,L50,L51:L53)</f>
        <v>101.52579699999998</v>
      </c>
      <c r="M66" s="136"/>
      <c r="N66" s="137">
        <f t="shared" ref="N66:N69" si="80">L66-H66</f>
        <v>1.9182694999999796</v>
      </c>
      <c r="O66" s="98">
        <f t="shared" ref="O66:O69" si="81">IF((H66)=0,"",(N66/H66))</f>
        <v>1.9258278446877216E-2</v>
      </c>
      <c r="Q66" s="250"/>
      <c r="R66" s="135"/>
      <c r="S66" s="137">
        <f>SUM(S57:S58,S50,S51:S53)</f>
        <v>103.43579699999999</v>
      </c>
      <c r="T66" s="136"/>
      <c r="U66" s="137">
        <f t="shared" si="1"/>
        <v>1.9100000000000108</v>
      </c>
      <c r="V66" s="98">
        <f t="shared" si="76"/>
        <v>1.8812952534615523E-2</v>
      </c>
      <c r="X66" s="250"/>
      <c r="Y66" s="135"/>
      <c r="Z66" s="137">
        <f>SUM(Z57:Z58,Z50,Z51:Z53)</f>
        <v>105.48579699999999</v>
      </c>
      <c r="AA66" s="136"/>
      <c r="AB66" s="137">
        <f t="shared" si="3"/>
        <v>2.0499999999999972</v>
      </c>
      <c r="AC66" s="98">
        <f t="shared" si="77"/>
        <v>1.9819057419744126E-2</v>
      </c>
      <c r="AE66" s="250"/>
      <c r="AF66" s="135"/>
      <c r="AG66" s="137">
        <f>SUM(AG57:AG58,AG50,AG51:AG53)</f>
        <v>106.505797</v>
      </c>
      <c r="AH66" s="136"/>
      <c r="AI66" s="137">
        <f t="shared" ref="AI66:AI69" si="82">AG66-Z66</f>
        <v>1.0200000000000102</v>
      </c>
      <c r="AJ66" s="98">
        <f t="shared" si="78"/>
        <v>9.6695482141544633E-3</v>
      </c>
      <c r="AL66" s="250"/>
      <c r="AM66" s="135"/>
      <c r="AN66" s="137">
        <f>SUM(AN57:AN58,AN50,AN51:AN53)</f>
        <v>151.64579700000002</v>
      </c>
      <c r="AO66" s="136"/>
      <c r="AP66" s="137">
        <f t="shared" ref="AP66:AP69" si="83">AN66-AG66</f>
        <v>45.140000000000015</v>
      </c>
      <c r="AQ66" s="98">
        <f t="shared" si="79"/>
        <v>0.4238266955553604</v>
      </c>
    </row>
    <row r="67" spans="1:43" s="79" customFormat="1" x14ac:dyDescent="0.2">
      <c r="B67" s="138" t="s">
        <v>40</v>
      </c>
      <c r="C67" s="73"/>
      <c r="D67" s="73"/>
      <c r="E67" s="73"/>
      <c r="F67" s="248">
        <v>0.13</v>
      </c>
      <c r="G67" s="132"/>
      <c r="H67" s="140">
        <f>H66*F67</f>
        <v>12.948978575000002</v>
      </c>
      <c r="I67" s="141"/>
      <c r="J67" s="251">
        <v>0.13</v>
      </c>
      <c r="K67" s="143"/>
      <c r="L67" s="144">
        <f>L66*J67</f>
        <v>13.198353609999998</v>
      </c>
      <c r="M67" s="145"/>
      <c r="N67" s="146">
        <f t="shared" si="80"/>
        <v>0.24937503499999636</v>
      </c>
      <c r="O67" s="108">
        <f t="shared" si="81"/>
        <v>1.9258278446877136E-2</v>
      </c>
      <c r="Q67" s="251">
        <v>0.13</v>
      </c>
      <c r="R67" s="143"/>
      <c r="S67" s="144">
        <f>S66*Q67</f>
        <v>13.44665361</v>
      </c>
      <c r="T67" s="145"/>
      <c r="U67" s="146">
        <f t="shared" si="1"/>
        <v>0.24830000000000219</v>
      </c>
      <c r="V67" s="108">
        <f t="shared" si="76"/>
        <v>1.8812952534615582E-2</v>
      </c>
      <c r="X67" s="251">
        <v>0.13</v>
      </c>
      <c r="Y67" s="143"/>
      <c r="Z67" s="144">
        <f>Z66*X67</f>
        <v>13.713153609999999</v>
      </c>
      <c r="AA67" s="145"/>
      <c r="AB67" s="146">
        <f t="shared" si="3"/>
        <v>0.26649999999999885</v>
      </c>
      <c r="AC67" s="108">
        <f t="shared" si="77"/>
        <v>1.9819057419744067E-2</v>
      </c>
      <c r="AE67" s="251">
        <v>0.13</v>
      </c>
      <c r="AF67" s="143"/>
      <c r="AG67" s="144">
        <f>AG66*AE67</f>
        <v>13.845753610000001</v>
      </c>
      <c r="AH67" s="145"/>
      <c r="AI67" s="146">
        <f t="shared" si="82"/>
        <v>0.13260000000000183</v>
      </c>
      <c r="AJ67" s="108">
        <f t="shared" si="78"/>
        <v>9.6695482141544997E-3</v>
      </c>
      <c r="AL67" s="251">
        <v>0.13</v>
      </c>
      <c r="AM67" s="143"/>
      <c r="AN67" s="144">
        <f>AN66*AL67</f>
        <v>19.713953610000004</v>
      </c>
      <c r="AO67" s="145"/>
      <c r="AP67" s="146">
        <f t="shared" si="83"/>
        <v>5.8682000000000034</v>
      </c>
      <c r="AQ67" s="108">
        <f t="shared" si="79"/>
        <v>0.42382669555536046</v>
      </c>
    </row>
    <row r="68" spans="1:43" s="79" customFormat="1" x14ac:dyDescent="0.2">
      <c r="B68" s="147" t="s">
        <v>41</v>
      </c>
      <c r="C68" s="73"/>
      <c r="D68" s="73"/>
      <c r="E68" s="73"/>
      <c r="F68" s="243"/>
      <c r="G68" s="149"/>
      <c r="H68" s="140">
        <f>H66+H67</f>
        <v>112.556506075</v>
      </c>
      <c r="I68" s="141"/>
      <c r="J68" s="244"/>
      <c r="K68" s="141"/>
      <c r="L68" s="144">
        <f>L66+L67</f>
        <v>114.72415060999998</v>
      </c>
      <c r="M68" s="145"/>
      <c r="N68" s="146">
        <f t="shared" si="80"/>
        <v>2.1676445349999796</v>
      </c>
      <c r="O68" s="108">
        <f t="shared" si="81"/>
        <v>1.925827844687724E-2</v>
      </c>
      <c r="Q68" s="244"/>
      <c r="R68" s="141"/>
      <c r="S68" s="144">
        <f>S66+S67</f>
        <v>116.88245060999999</v>
      </c>
      <c r="T68" s="145"/>
      <c r="U68" s="146">
        <f t="shared" si="1"/>
        <v>2.1583000000000112</v>
      </c>
      <c r="V68" s="108">
        <f t="shared" si="76"/>
        <v>1.8812952534615516E-2</v>
      </c>
      <c r="X68" s="244"/>
      <c r="Y68" s="141"/>
      <c r="Z68" s="144">
        <f>Z66+Z67</f>
        <v>119.19895061</v>
      </c>
      <c r="AA68" s="145"/>
      <c r="AB68" s="146">
        <f t="shared" si="3"/>
        <v>2.3165000000000049</v>
      </c>
      <c r="AC68" s="108">
        <f t="shared" si="77"/>
        <v>1.9819057419744195E-2</v>
      </c>
      <c r="AE68" s="244"/>
      <c r="AF68" s="141"/>
      <c r="AG68" s="144">
        <f>AG66+AG67</f>
        <v>120.35155061</v>
      </c>
      <c r="AH68" s="145"/>
      <c r="AI68" s="146">
        <f t="shared" si="82"/>
        <v>1.1526000000000067</v>
      </c>
      <c r="AJ68" s="108">
        <f t="shared" si="78"/>
        <v>9.6695482141544234E-3</v>
      </c>
      <c r="AL68" s="244"/>
      <c r="AM68" s="141"/>
      <c r="AN68" s="144">
        <f>AN66+AN67</f>
        <v>171.35975061000002</v>
      </c>
      <c r="AO68" s="145"/>
      <c r="AP68" s="146">
        <f t="shared" si="83"/>
        <v>51.008200000000016</v>
      </c>
      <c r="AQ68" s="108">
        <f t="shared" si="79"/>
        <v>0.42382669555536034</v>
      </c>
    </row>
    <row r="69" spans="1:43" s="79" customFormat="1" ht="15.75" customHeight="1" x14ac:dyDescent="0.2">
      <c r="B69" s="405" t="s">
        <v>127</v>
      </c>
      <c r="C69" s="405"/>
      <c r="D69" s="405"/>
      <c r="E69" s="73"/>
      <c r="F69" s="269">
        <f>F63</f>
        <v>0.318</v>
      </c>
      <c r="G69" s="149"/>
      <c r="H69" s="150">
        <f>F69*H66</f>
        <v>31.675193745000001</v>
      </c>
      <c r="I69" s="141"/>
      <c r="J69" s="268">
        <f>'Res (100)'!J70</f>
        <v>0.318</v>
      </c>
      <c r="K69" s="141"/>
      <c r="L69" s="112">
        <f>J69*L66</f>
        <v>32.285203445999997</v>
      </c>
      <c r="M69" s="145"/>
      <c r="N69" s="151">
        <f t="shared" si="80"/>
        <v>0.61000970099999563</v>
      </c>
      <c r="O69" s="113">
        <f t="shared" si="81"/>
        <v>1.9258278446877282E-2</v>
      </c>
      <c r="Q69" s="268">
        <f>'Res (100)'!Q70</f>
        <v>0.318</v>
      </c>
      <c r="R69" s="141"/>
      <c r="S69" s="112">
        <f>Q69*S66</f>
        <v>32.892583445999996</v>
      </c>
      <c r="T69" s="145"/>
      <c r="U69" s="151">
        <f t="shared" si="1"/>
        <v>0.60737999999999914</v>
      </c>
      <c r="V69" s="113">
        <f t="shared" si="76"/>
        <v>1.8812952534615388E-2</v>
      </c>
      <c r="X69" s="268">
        <f>Q69</f>
        <v>0.318</v>
      </c>
      <c r="Y69" s="141"/>
      <c r="Z69" s="112">
        <f>X69*Z66</f>
        <v>33.544483446000001</v>
      </c>
      <c r="AA69" s="145"/>
      <c r="AB69" s="151">
        <f t="shared" si="3"/>
        <v>0.65190000000000481</v>
      </c>
      <c r="AC69" s="113">
        <f t="shared" si="77"/>
        <v>1.9819057419744303E-2</v>
      </c>
      <c r="AE69" s="268">
        <f>X69</f>
        <v>0.318</v>
      </c>
      <c r="AF69" s="141"/>
      <c r="AG69" s="112">
        <f>AE69*AG66</f>
        <v>33.868843446</v>
      </c>
      <c r="AH69" s="145"/>
      <c r="AI69" s="151">
        <f t="shared" si="82"/>
        <v>0.32435999999999865</v>
      </c>
      <c r="AJ69" s="113">
        <f t="shared" si="78"/>
        <v>9.6695482141543262E-3</v>
      </c>
      <c r="AL69" s="268">
        <f>AE69</f>
        <v>0.318</v>
      </c>
      <c r="AM69" s="141"/>
      <c r="AN69" s="112">
        <f>AL69*AN66</f>
        <v>48.223363446000008</v>
      </c>
      <c r="AO69" s="145"/>
      <c r="AP69" s="151">
        <f t="shared" si="83"/>
        <v>14.354520000000008</v>
      </c>
      <c r="AQ69" s="113">
        <f t="shared" si="79"/>
        <v>0.42382669555536046</v>
      </c>
    </row>
    <row r="70" spans="1:43" s="79" customFormat="1" ht="13.5" customHeight="1" thickBot="1" x14ac:dyDescent="0.25">
      <c r="B70" s="400" t="s">
        <v>128</v>
      </c>
      <c r="C70" s="400"/>
      <c r="D70" s="400"/>
      <c r="E70" s="152"/>
      <c r="F70" s="153"/>
      <c r="G70" s="154"/>
      <c r="H70" s="155">
        <f>H68-H69</f>
        <v>80.88131233</v>
      </c>
      <c r="I70" s="156"/>
      <c r="J70" s="156"/>
      <c r="K70" s="156"/>
      <c r="L70" s="157">
        <f>L68-L69</f>
        <v>82.438947163999984</v>
      </c>
      <c r="M70" s="158"/>
      <c r="N70" s="159">
        <f t="shared" ref="N70" si="84">L70-H70</f>
        <v>1.5576348339999839</v>
      </c>
      <c r="O70" s="160">
        <f t="shared" ref="O70" si="85">IF((H70)=0,"",(N70/H70))</f>
        <v>1.9258278446877223E-2</v>
      </c>
      <c r="Q70" s="156"/>
      <c r="R70" s="156"/>
      <c r="S70" s="157">
        <f>S68-S69</f>
        <v>83.989867164000003</v>
      </c>
      <c r="T70" s="158"/>
      <c r="U70" s="159">
        <f t="shared" si="1"/>
        <v>1.5509200000000192</v>
      </c>
      <c r="V70" s="160">
        <f t="shared" si="76"/>
        <v>1.8812952534615651E-2</v>
      </c>
      <c r="X70" s="156"/>
      <c r="Y70" s="156"/>
      <c r="Z70" s="157">
        <f>Z68-Z69</f>
        <v>85.654467163999996</v>
      </c>
      <c r="AA70" s="158"/>
      <c r="AB70" s="159">
        <f t="shared" si="3"/>
        <v>1.664599999999993</v>
      </c>
      <c r="AC70" s="160">
        <f t="shared" si="77"/>
        <v>1.9819057419744067E-2</v>
      </c>
      <c r="AE70" s="252"/>
      <c r="AF70" s="156"/>
      <c r="AG70" s="157">
        <f>AG68-AG69</f>
        <v>86.482707164000004</v>
      </c>
      <c r="AH70" s="158"/>
      <c r="AI70" s="159">
        <f t="shared" ref="AI70" si="86">AG70-Z70</f>
        <v>0.82824000000000808</v>
      </c>
      <c r="AJ70" s="160">
        <f t="shared" si="78"/>
        <v>9.6695482141544616E-3</v>
      </c>
      <c r="AL70" s="156"/>
      <c r="AM70" s="156"/>
      <c r="AN70" s="157">
        <f>AN68-AN69</f>
        <v>123.13638716400001</v>
      </c>
      <c r="AO70" s="158"/>
      <c r="AP70" s="159">
        <f t="shared" ref="AP70" si="87">AN70-AG70</f>
        <v>36.653680000000008</v>
      </c>
      <c r="AQ70" s="160">
        <f t="shared" si="79"/>
        <v>0.42382669555536034</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C13" zoomScale="85" zoomScaleNormal="85" zoomScaleSheetLayoutView="100" workbookViewId="0">
      <selection activeCell="S31" sqref="S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750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16">
        <f>G23*F23</f>
        <v>27.79</v>
      </c>
      <c r="I23" s="27"/>
      <c r="J23" s="24">
        <f>+'Res (100)'!J23</f>
        <v>30.59</v>
      </c>
      <c r="K23" s="29">
        <v>1</v>
      </c>
      <c r="L23" s="216">
        <f>K23*J23</f>
        <v>30.59</v>
      </c>
      <c r="M23" s="27"/>
      <c r="N23" s="217">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
      <c r="B31" s="21" t="s">
        <v>136</v>
      </c>
      <c r="C31" s="21"/>
      <c r="D31" s="22" t="s">
        <v>17</v>
      </c>
      <c r="E31" s="23"/>
      <c r="F31" s="24">
        <f>+'Proposed Rates'!D67</f>
        <v>0</v>
      </c>
      <c r="G31" s="25">
        <f>$F$18</f>
        <v>750</v>
      </c>
      <c r="H31" s="26">
        <f t="shared" si="0"/>
        <v>0</v>
      </c>
      <c r="I31" s="27"/>
      <c r="J31" s="178">
        <f>+'Proposed Rates'!E67</f>
        <v>0.24</v>
      </c>
      <c r="K31" s="25">
        <v>1</v>
      </c>
      <c r="L31" s="26">
        <f t="shared" si="22"/>
        <v>0.24</v>
      </c>
      <c r="M31" s="27"/>
      <c r="N31" s="30">
        <f t="shared" si="23"/>
        <v>0.24</v>
      </c>
      <c r="O31" s="31" t="str">
        <f t="shared" si="24"/>
        <v/>
      </c>
      <c r="Q31" s="176">
        <f>+'Res (100)'!Q31</f>
        <v>0.24</v>
      </c>
      <c r="R31" s="25">
        <f t="shared" si="31"/>
        <v>750</v>
      </c>
      <c r="S31" s="26">
        <f>L31</f>
        <v>0.24</v>
      </c>
      <c r="T31" s="27"/>
      <c r="U31" s="30">
        <f t="shared" si="1"/>
        <v>0</v>
      </c>
      <c r="V31" s="31">
        <f t="shared" si="2"/>
        <v>0</v>
      </c>
      <c r="X31" s="24">
        <f>+'Res (100)'!X31</f>
        <v>0</v>
      </c>
      <c r="Y31" s="25">
        <f t="shared" si="32"/>
        <v>750</v>
      </c>
      <c r="Z31" s="26">
        <f t="shared" si="26"/>
        <v>0</v>
      </c>
      <c r="AA31" s="27"/>
      <c r="AB31" s="30">
        <f t="shared" si="3"/>
        <v>-0.24</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775.12500000000011</v>
      </c>
      <c r="H44" s="26">
        <f>G44*F44</f>
        <v>4.6507500000000007E-2</v>
      </c>
      <c r="I44" s="27"/>
      <c r="J44" s="46">
        <f>'Proposed Rates'!E233</f>
        <v>6.0000000000000002E-5</v>
      </c>
      <c r="K44" s="45">
        <f>$F$18*(1+J73)</f>
        <v>775.35</v>
      </c>
      <c r="L44" s="26">
        <f>K44*J44</f>
        <v>4.6521E-2</v>
      </c>
      <c r="M44" s="27"/>
      <c r="N44" s="30">
        <f>L44-H44</f>
        <v>1.3499999999992685E-5</v>
      </c>
      <c r="O44" s="31">
        <f>IF((H44)=0,"",(N44/H44))</f>
        <v>2.9027576197371784E-4</v>
      </c>
      <c r="Q44" s="46">
        <f>'Proposed Rates'!F233</f>
        <v>6.0000000000000002E-5</v>
      </c>
      <c r="R44" s="45">
        <f>$F$18*(1+Q73)</f>
        <v>775.35</v>
      </c>
      <c r="S44" s="26">
        <f>R44*Q44</f>
        <v>4.6521E-2</v>
      </c>
      <c r="T44" s="27"/>
      <c r="U44" s="30">
        <f t="shared" si="1"/>
        <v>0</v>
      </c>
      <c r="V44" s="31">
        <f t="shared" si="2"/>
        <v>0</v>
      </c>
      <c r="X44" s="46">
        <f>'Proposed Rates'!G233</f>
        <v>6.0000000000000002E-5</v>
      </c>
      <c r="Y44" s="45">
        <f>$F$18*(1+X73)</f>
        <v>775.35</v>
      </c>
      <c r="Z44" s="26">
        <f>Y44*X44</f>
        <v>4.6521E-2</v>
      </c>
      <c r="AA44" s="27"/>
      <c r="AB44" s="30">
        <f t="shared" si="3"/>
        <v>0</v>
      </c>
      <c r="AC44" s="31">
        <f t="shared" si="4"/>
        <v>0</v>
      </c>
      <c r="AE44" s="46">
        <f>'Proposed Rates'!H233</f>
        <v>6.0000000000000002E-5</v>
      </c>
      <c r="AF44" s="45">
        <f>$F$18*(1+AE73)</f>
        <v>775.35</v>
      </c>
      <c r="AG44" s="26">
        <f>AF44*AE44</f>
        <v>4.6521E-2</v>
      </c>
      <c r="AH44" s="27"/>
      <c r="AI44" s="30">
        <f t="shared" si="5"/>
        <v>0</v>
      </c>
      <c r="AJ44" s="31">
        <f t="shared" si="6"/>
        <v>0</v>
      </c>
      <c r="AL44" s="46">
        <f>'Proposed Rates'!I233</f>
        <v>6.0000000000000002E-5</v>
      </c>
      <c r="AM44" s="45">
        <f>$F$18*(1+AL73)</f>
        <v>775.35</v>
      </c>
      <c r="AN44" s="26">
        <f>AM44*AL44</f>
        <v>4.6521E-2</v>
      </c>
      <c r="AO44" s="27"/>
      <c r="AP44" s="30">
        <f t="shared" si="7"/>
        <v>0</v>
      </c>
      <c r="AQ44" s="31">
        <f t="shared" si="8"/>
        <v>0</v>
      </c>
    </row>
    <row r="45" spans="2:43" x14ac:dyDescent="0.2">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32.236703750000018</v>
      </c>
      <c r="I47" s="36"/>
      <c r="J47" s="53"/>
      <c r="K47" s="55"/>
      <c r="L47" s="54">
        <f>SUM(L40:L46)+L39</f>
        <v>33.820420499999997</v>
      </c>
      <c r="M47" s="36"/>
      <c r="N47" s="37">
        <f t="shared" ref="N47:N64" si="58">L47-H47</f>
        <v>1.5837167499999794</v>
      </c>
      <c r="O47" s="38">
        <f t="shared" ref="O47:O64" si="59">IF((H47)=0,"",(N47/H47))</f>
        <v>4.9127750848285114E-2</v>
      </c>
      <c r="Q47" s="53"/>
      <c r="R47" s="55"/>
      <c r="S47" s="54">
        <f>SUM(S40:S46)+S39</f>
        <v>35.710420500000005</v>
      </c>
      <c r="T47" s="36"/>
      <c r="U47" s="37">
        <f t="shared" si="1"/>
        <v>1.8900000000000077</v>
      </c>
      <c r="V47" s="38">
        <f t="shared" si="2"/>
        <v>5.5883397428485783E-2</v>
      </c>
      <c r="X47" s="53"/>
      <c r="Y47" s="55"/>
      <c r="Z47" s="54">
        <f>SUM(Z40:Z46)+Z39</f>
        <v>37.890420500000005</v>
      </c>
      <c r="AA47" s="36"/>
      <c r="AB47" s="37">
        <f t="shared" si="3"/>
        <v>2.1799999999999997</v>
      </c>
      <c r="AC47" s="38">
        <f t="shared" si="4"/>
        <v>6.1046606830070772E-2</v>
      </c>
      <c r="AE47" s="53"/>
      <c r="AF47" s="55"/>
      <c r="AG47" s="54">
        <f>SUM(AG40:AG46)+AG39</f>
        <v>38.890420500000005</v>
      </c>
      <c r="AH47" s="36"/>
      <c r="AI47" s="37">
        <f t="shared" si="5"/>
        <v>1</v>
      </c>
      <c r="AJ47" s="38">
        <f t="shared" si="6"/>
        <v>2.6391895017369889E-2</v>
      </c>
      <c r="AL47" s="53"/>
      <c r="AM47" s="55"/>
      <c r="AN47" s="54">
        <f>SUM(AN40:AN46)+AN39</f>
        <v>39.510420500000002</v>
      </c>
      <c r="AO47" s="36"/>
      <c r="AP47" s="37">
        <f t="shared" si="7"/>
        <v>0.61999999999999744</v>
      </c>
      <c r="AQ47" s="38">
        <f t="shared" si="8"/>
        <v>1.5942229269544601E-2</v>
      </c>
    </row>
    <row r="48" spans="2:43" x14ac:dyDescent="0.2">
      <c r="B48" s="27" t="s">
        <v>28</v>
      </c>
      <c r="C48" s="27"/>
      <c r="D48" s="56" t="s">
        <v>20</v>
      </c>
      <c r="E48" s="57"/>
      <c r="F48" s="28">
        <f>'Proposed Rates'!D153</f>
        <v>7.6E-3</v>
      </c>
      <c r="G48" s="58">
        <f>F18*(1+F73)</f>
        <v>775.12500000000011</v>
      </c>
      <c r="H48" s="26">
        <f>G48*F48</f>
        <v>5.890950000000001</v>
      </c>
      <c r="I48" s="27"/>
      <c r="J48" s="28">
        <f>'Proposed Rates'!E153</f>
        <v>7.4000000000000003E-3</v>
      </c>
      <c r="K48" s="59">
        <f>F18*(1+J73)</f>
        <v>775.35</v>
      </c>
      <c r="L48" s="26">
        <f>K48*J48</f>
        <v>5.7375900000000009</v>
      </c>
      <c r="M48" s="27"/>
      <c r="N48" s="30">
        <f t="shared" si="58"/>
        <v>-0.15336000000000016</v>
      </c>
      <c r="O48" s="31">
        <f t="shared" si="59"/>
        <v>-2.6033152547551775E-2</v>
      </c>
      <c r="Q48" s="28">
        <f>'Proposed Rates'!F153</f>
        <v>7.4000000000000003E-3</v>
      </c>
      <c r="R48" s="59">
        <f>$F$18*(1+Q73)</f>
        <v>775.35</v>
      </c>
      <c r="S48" s="26">
        <f>R48*Q48</f>
        <v>5.7375900000000009</v>
      </c>
      <c r="T48" s="27"/>
      <c r="U48" s="30">
        <f t="shared" si="1"/>
        <v>0</v>
      </c>
      <c r="V48" s="31">
        <f t="shared" si="2"/>
        <v>0</v>
      </c>
      <c r="X48" s="28">
        <f>'Proposed Rates'!G153</f>
        <v>7.4000000000000003E-3</v>
      </c>
      <c r="Y48" s="59">
        <f>$F$18*(1+X73)</f>
        <v>775.35</v>
      </c>
      <c r="Z48" s="26">
        <f>Y48*X48</f>
        <v>5.7375900000000009</v>
      </c>
      <c r="AA48" s="27"/>
      <c r="AB48" s="30">
        <f t="shared" si="3"/>
        <v>0</v>
      </c>
      <c r="AC48" s="31">
        <f t="shared" si="4"/>
        <v>0</v>
      </c>
      <c r="AE48" s="28">
        <f>'Proposed Rates'!H153</f>
        <v>7.4000000000000003E-3</v>
      </c>
      <c r="AF48" s="59">
        <f>$F$18*(1+AE73)</f>
        <v>775.35</v>
      </c>
      <c r="AG48" s="26">
        <f>AF48*AE48</f>
        <v>5.7375900000000009</v>
      </c>
      <c r="AH48" s="27"/>
      <c r="AI48" s="30">
        <f t="shared" si="5"/>
        <v>0</v>
      </c>
      <c r="AJ48" s="31">
        <f t="shared" si="6"/>
        <v>0</v>
      </c>
      <c r="AL48" s="28">
        <f>'Proposed Rates'!I153</f>
        <v>7.4000000000000003E-3</v>
      </c>
      <c r="AM48" s="59">
        <f>$F$18*(1+AL73)</f>
        <v>775.35</v>
      </c>
      <c r="AN48" s="26">
        <f>AM48*AL48</f>
        <v>5.7375900000000009</v>
      </c>
      <c r="AO48" s="27"/>
      <c r="AP48" s="30">
        <f t="shared" si="7"/>
        <v>0</v>
      </c>
      <c r="AQ48" s="31">
        <f t="shared" si="8"/>
        <v>0</v>
      </c>
    </row>
    <row r="49" spans="2:43" ht="25.5" x14ac:dyDescent="0.2">
      <c r="B49" s="60" t="s">
        <v>29</v>
      </c>
      <c r="C49" s="27"/>
      <c r="D49" s="56" t="s">
        <v>20</v>
      </c>
      <c r="E49" s="57"/>
      <c r="F49" s="28">
        <f>'Proposed Rates'!D167</f>
        <v>5.1999999999999998E-3</v>
      </c>
      <c r="G49" s="58">
        <f>G48</f>
        <v>775.12500000000011</v>
      </c>
      <c r="H49" s="26">
        <f>G49*F49</f>
        <v>4.0306500000000005</v>
      </c>
      <c r="I49" s="27"/>
      <c r="J49" s="28">
        <f>'Proposed Rates'!E167</f>
        <v>5.1999999999999998E-3</v>
      </c>
      <c r="K49" s="59">
        <f>K48</f>
        <v>775.35</v>
      </c>
      <c r="L49" s="26">
        <f>K49*J49</f>
        <v>4.0318199999999997</v>
      </c>
      <c r="M49" s="27"/>
      <c r="N49" s="30">
        <f t="shared" si="58"/>
        <v>1.1699999999992272E-3</v>
      </c>
      <c r="O49" s="31">
        <f t="shared" si="59"/>
        <v>2.9027576197368342E-4</v>
      </c>
      <c r="Q49" s="28">
        <f>'Proposed Rates'!F167</f>
        <v>5.1999999999999998E-3</v>
      </c>
      <c r="R49" s="59">
        <f>R48</f>
        <v>775.35</v>
      </c>
      <c r="S49" s="26">
        <f>R49*Q49</f>
        <v>4.0318199999999997</v>
      </c>
      <c r="T49" s="27"/>
      <c r="U49" s="30">
        <f t="shared" si="1"/>
        <v>0</v>
      </c>
      <c r="V49" s="31">
        <f t="shared" si="2"/>
        <v>0</v>
      </c>
      <c r="X49" s="28">
        <f>'Proposed Rates'!G167</f>
        <v>5.1999999999999998E-3</v>
      </c>
      <c r="Y49" s="59">
        <f>Y48</f>
        <v>775.35</v>
      </c>
      <c r="Z49" s="26">
        <f>Y49*X49</f>
        <v>4.0318199999999997</v>
      </c>
      <c r="AA49" s="27"/>
      <c r="AB49" s="30">
        <f t="shared" si="3"/>
        <v>0</v>
      </c>
      <c r="AC49" s="31">
        <f t="shared" si="4"/>
        <v>0</v>
      </c>
      <c r="AE49" s="28">
        <f>'Proposed Rates'!H167</f>
        <v>5.1999999999999998E-3</v>
      </c>
      <c r="AF49" s="59">
        <f>AF48</f>
        <v>775.35</v>
      </c>
      <c r="AG49" s="26">
        <f>AF49*AE49</f>
        <v>4.0318199999999997</v>
      </c>
      <c r="AH49" s="27"/>
      <c r="AI49" s="30">
        <f t="shared" si="5"/>
        <v>0</v>
      </c>
      <c r="AJ49" s="31">
        <f t="shared" si="6"/>
        <v>0</v>
      </c>
      <c r="AL49" s="28">
        <f>'Proposed Rates'!I167</f>
        <v>5.1999999999999998E-3</v>
      </c>
      <c r="AM49" s="59">
        <f>AM48</f>
        <v>775.35</v>
      </c>
      <c r="AN49" s="26">
        <f>AM49*AL49</f>
        <v>4.0318199999999997</v>
      </c>
      <c r="AO49" s="27"/>
      <c r="AP49" s="30">
        <f t="shared" si="7"/>
        <v>0</v>
      </c>
      <c r="AQ49" s="31">
        <f t="shared" si="8"/>
        <v>0</v>
      </c>
    </row>
    <row r="50" spans="2:43" ht="25.5" x14ac:dyDescent="0.2">
      <c r="B50" s="50" t="s">
        <v>30</v>
      </c>
      <c r="C50" s="35"/>
      <c r="D50" s="35"/>
      <c r="E50" s="35"/>
      <c r="F50" s="61"/>
      <c r="G50" s="53"/>
      <c r="H50" s="54">
        <f>SUM(H47:H49)</f>
        <v>42.158303750000023</v>
      </c>
      <c r="I50" s="62"/>
      <c r="J50" s="63"/>
      <c r="K50" s="64"/>
      <c r="L50" s="54">
        <f>SUM(L47:L49)</f>
        <v>43.589830499999991</v>
      </c>
      <c r="M50" s="62"/>
      <c r="N50" s="37">
        <f t="shared" si="58"/>
        <v>1.4315267499999678</v>
      </c>
      <c r="O50" s="38">
        <f t="shared" si="59"/>
        <v>3.3955985480083911E-2</v>
      </c>
      <c r="Q50" s="63"/>
      <c r="R50" s="64"/>
      <c r="S50" s="54">
        <f>SUM(S47:S49)</f>
        <v>45.479830500000006</v>
      </c>
      <c r="T50" s="62"/>
      <c r="U50" s="37">
        <f t="shared" si="1"/>
        <v>1.8900000000000148</v>
      </c>
      <c r="V50" s="38">
        <f t="shared" si="2"/>
        <v>4.3358737079741916E-2</v>
      </c>
      <c r="X50" s="63"/>
      <c r="Y50" s="64"/>
      <c r="Z50" s="54">
        <f>SUM(Z47:Z49)</f>
        <v>47.659830499999998</v>
      </c>
      <c r="AA50" s="62"/>
      <c r="AB50" s="37">
        <f t="shared" si="3"/>
        <v>2.1799999999999926</v>
      </c>
      <c r="AC50" s="38">
        <f t="shared" si="4"/>
        <v>4.7933336075207937E-2</v>
      </c>
      <c r="AE50" s="63"/>
      <c r="AF50" s="64"/>
      <c r="AG50" s="54">
        <f>SUM(AG47:AG49)</f>
        <v>48.659830499999998</v>
      </c>
      <c r="AH50" s="62"/>
      <c r="AI50" s="37">
        <f t="shared" si="5"/>
        <v>1</v>
      </c>
      <c r="AJ50" s="38">
        <f t="shared" si="6"/>
        <v>2.0982030139616213E-2</v>
      </c>
      <c r="AL50" s="63"/>
      <c r="AM50" s="64"/>
      <c r="AN50" s="54">
        <f>SUM(AN47:AN49)</f>
        <v>49.279830500000003</v>
      </c>
      <c r="AO50" s="62"/>
      <c r="AP50" s="37">
        <f t="shared" si="7"/>
        <v>0.62000000000000455</v>
      </c>
      <c r="AQ50" s="38">
        <f t="shared" si="8"/>
        <v>1.2741515817651781E-2</v>
      </c>
    </row>
    <row r="51" spans="2:43" ht="25.5" x14ac:dyDescent="0.2">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5" x14ac:dyDescent="0.2">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141.10879125000002</v>
      </c>
      <c r="I60" s="94"/>
      <c r="J60" s="95"/>
      <c r="K60" s="95"/>
      <c r="L60" s="93">
        <f>SUM(L51:L56,L50)</f>
        <v>142.91119549999999</v>
      </c>
      <c r="M60" s="96"/>
      <c r="N60" s="97">
        <f t="shared" ref="N60" si="72">L60-H60</f>
        <v>1.8024042499999666</v>
      </c>
      <c r="O60" s="98">
        <f t="shared" ref="O60" si="73">IF((H60)=0,"",(N60/H60))</f>
        <v>1.2773153494077332E-2</v>
      </c>
      <c r="Q60" s="95"/>
      <c r="R60" s="95"/>
      <c r="S60" s="97">
        <f>SUM(S51:S56,S50)</f>
        <v>144.82119550000002</v>
      </c>
      <c r="T60" s="96"/>
      <c r="U60" s="97">
        <f t="shared" si="1"/>
        <v>1.910000000000025</v>
      </c>
      <c r="V60" s="98">
        <f>IF((L60)=0,"",(U60/L60))</f>
        <v>1.336494312651681E-2</v>
      </c>
      <c r="X60" s="95"/>
      <c r="Y60" s="95"/>
      <c r="Z60" s="97">
        <f>SUM(Z51:Z56,Z50)</f>
        <v>147.02119549999998</v>
      </c>
      <c r="AA60" s="96"/>
      <c r="AB60" s="97">
        <f t="shared" si="3"/>
        <v>2.1999999999999602</v>
      </c>
      <c r="AC60" s="98">
        <f>IF((S60)=0,"",(AB60/S60))</f>
        <v>1.5191146519709264E-2</v>
      </c>
      <c r="AE60" s="95"/>
      <c r="AF60" s="95"/>
      <c r="AG60" s="97">
        <f>SUM(AG51:AG56,AG50)</f>
        <v>148.04119550000001</v>
      </c>
      <c r="AH60" s="96"/>
      <c r="AI60" s="97">
        <f t="shared" ref="AI60:AI64" si="74">AG60-Z60</f>
        <v>1.0200000000000387</v>
      </c>
      <c r="AJ60" s="98">
        <f>IF((Z60)=0,"",(AI60/Z60))</f>
        <v>6.9377751726963669E-3</v>
      </c>
      <c r="AL60" s="95"/>
      <c r="AM60" s="95"/>
      <c r="AN60" s="97">
        <f>SUM(AN51:AN56,AN50)</f>
        <v>148.6811955</v>
      </c>
      <c r="AO60" s="96"/>
      <c r="AP60" s="97">
        <f t="shared" ref="AP60:AP64" si="75">AN60-AG60</f>
        <v>0.63999999999998636</v>
      </c>
      <c r="AQ60" s="98">
        <f>IF((AG60)=0,"",(AP60/AG60))</f>
        <v>4.3231209923590913E-3</v>
      </c>
    </row>
    <row r="61" spans="2:43" x14ac:dyDescent="0.2">
      <c r="B61" s="99" t="s">
        <v>40</v>
      </c>
      <c r="C61" s="21"/>
      <c r="D61" s="21"/>
      <c r="E61" s="21"/>
      <c r="F61" s="100">
        <v>0.13</v>
      </c>
      <c r="G61" s="101"/>
      <c r="H61" s="102">
        <f>H60*F61</f>
        <v>18.344142862500004</v>
      </c>
      <c r="I61" s="103"/>
      <c r="J61" s="104">
        <v>0.13</v>
      </c>
      <c r="K61" s="103"/>
      <c r="L61" s="105">
        <f>L60*J61</f>
        <v>18.578455415000001</v>
      </c>
      <c r="M61" s="106"/>
      <c r="N61" s="107">
        <f t="shared" si="58"/>
        <v>0.23431255249999694</v>
      </c>
      <c r="O61" s="108">
        <f t="shared" si="59"/>
        <v>1.2773153494077401E-2</v>
      </c>
      <c r="Q61" s="104">
        <v>0.13</v>
      </c>
      <c r="R61" s="103"/>
      <c r="S61" s="105">
        <f>S60*Q61</f>
        <v>18.826755415000004</v>
      </c>
      <c r="T61" s="106"/>
      <c r="U61" s="107">
        <f t="shared" si="1"/>
        <v>0.24830000000000396</v>
      </c>
      <c r="V61" s="108">
        <f t="shared" ref="V61:V70" si="76">IF((L61)=0,"",(U61/L61))</f>
        <v>1.3364943126516848E-2</v>
      </c>
      <c r="X61" s="104">
        <v>0.13</v>
      </c>
      <c r="Y61" s="103"/>
      <c r="Z61" s="105">
        <f>Z60*X61</f>
        <v>19.112755414999999</v>
      </c>
      <c r="AA61" s="106"/>
      <c r="AB61" s="107">
        <f t="shared" si="3"/>
        <v>0.28599999999999426</v>
      </c>
      <c r="AC61" s="108">
        <f t="shared" ref="AC61:AC70" si="77">IF((S61)=0,"",(AB61/S61))</f>
        <v>1.5191146519709231E-2</v>
      </c>
      <c r="AE61" s="104">
        <v>0.13</v>
      </c>
      <c r="AF61" s="103"/>
      <c r="AG61" s="105">
        <f>AG60*AE61</f>
        <v>19.245355415000002</v>
      </c>
      <c r="AH61" s="106"/>
      <c r="AI61" s="107">
        <f t="shared" si="74"/>
        <v>0.1326000000000036</v>
      </c>
      <c r="AJ61" s="108">
        <f t="shared" ref="AJ61:AJ70" si="78">IF((Z61)=0,"",(AI61/Z61))</f>
        <v>6.9377751726962915E-3</v>
      </c>
      <c r="AL61" s="104">
        <v>0.13</v>
      </c>
      <c r="AM61" s="103"/>
      <c r="AN61" s="105">
        <f>AN60*AL61</f>
        <v>19.328555415</v>
      </c>
      <c r="AO61" s="106"/>
      <c r="AP61" s="107">
        <f t="shared" si="75"/>
        <v>8.3199999999997942E-2</v>
      </c>
      <c r="AQ61" s="108">
        <f t="shared" ref="AQ61:AQ70" si="79">IF((AG61)=0,"",(AP61/AG61))</f>
        <v>4.3231209923590766E-3</v>
      </c>
    </row>
    <row r="62" spans="2:43" x14ac:dyDescent="0.2">
      <c r="B62" s="109" t="s">
        <v>41</v>
      </c>
      <c r="C62" s="21"/>
      <c r="D62" s="21"/>
      <c r="E62" s="21"/>
      <c r="F62" s="110"/>
      <c r="G62" s="101"/>
      <c r="H62" s="102">
        <f>H60+H61</f>
        <v>159.45293411250003</v>
      </c>
      <c r="I62" s="103"/>
      <c r="J62" s="103"/>
      <c r="K62" s="103"/>
      <c r="L62" s="105">
        <f>L60+L61</f>
        <v>161.489650915</v>
      </c>
      <c r="M62" s="106"/>
      <c r="N62" s="107">
        <f t="shared" si="58"/>
        <v>2.0367168024999671</v>
      </c>
      <c r="O62" s="108">
        <f t="shared" si="59"/>
        <v>1.2773153494077361E-2</v>
      </c>
      <c r="Q62" s="103"/>
      <c r="R62" s="103"/>
      <c r="S62" s="105">
        <f>S60+S61</f>
        <v>163.64795091500002</v>
      </c>
      <c r="T62" s="106"/>
      <c r="U62" s="107">
        <f t="shared" si="1"/>
        <v>2.1583000000000254</v>
      </c>
      <c r="V62" s="108">
        <f t="shared" si="76"/>
        <v>1.3364943126516792E-2</v>
      </c>
      <c r="X62" s="103"/>
      <c r="Y62" s="103"/>
      <c r="Z62" s="105">
        <f>Z60+Z61</f>
        <v>166.13395091499999</v>
      </c>
      <c r="AA62" s="106"/>
      <c r="AB62" s="107">
        <f t="shared" si="3"/>
        <v>2.4859999999999616</v>
      </c>
      <c r="AC62" s="108">
        <f t="shared" si="77"/>
        <v>1.5191146519709304E-2</v>
      </c>
      <c r="AE62" s="103"/>
      <c r="AF62" s="103"/>
      <c r="AG62" s="105">
        <f>AG60+AG61</f>
        <v>167.28655091500002</v>
      </c>
      <c r="AH62" s="106"/>
      <c r="AI62" s="107">
        <f t="shared" si="74"/>
        <v>1.1526000000000352</v>
      </c>
      <c r="AJ62" s="108">
        <f t="shared" si="78"/>
        <v>6.9377751726963149E-3</v>
      </c>
      <c r="AL62" s="103"/>
      <c r="AM62" s="103"/>
      <c r="AN62" s="105">
        <f>AN60+AN61</f>
        <v>168.00975091500001</v>
      </c>
      <c r="AO62" s="106"/>
      <c r="AP62" s="107">
        <f t="shared" si="75"/>
        <v>0.72319999999999141</v>
      </c>
      <c r="AQ62" s="108">
        <f t="shared" si="79"/>
        <v>4.3231209923591321E-3</v>
      </c>
    </row>
    <row r="63" spans="2:43" ht="15.75" customHeight="1" x14ac:dyDescent="0.2">
      <c r="B63" s="405" t="s">
        <v>127</v>
      </c>
      <c r="C63" s="405"/>
      <c r="D63" s="405"/>
      <c r="E63" s="21"/>
      <c r="F63" s="242">
        <f>'Res (100)'!F64</f>
        <v>0.318</v>
      </c>
      <c r="G63" s="101"/>
      <c r="H63" s="111">
        <f>F63*H60</f>
        <v>44.872595617500011</v>
      </c>
      <c r="I63" s="103"/>
      <c r="J63" s="268">
        <f>'Res (100)'!J64</f>
        <v>0.318</v>
      </c>
      <c r="K63" s="103"/>
      <c r="L63" s="112">
        <f>J63*L60</f>
        <v>45.445760168999996</v>
      </c>
      <c r="M63" s="106"/>
      <c r="N63" s="112">
        <f t="shared" si="58"/>
        <v>0.57316455149998546</v>
      </c>
      <c r="O63" s="113">
        <f t="shared" si="59"/>
        <v>1.2773153494077243E-2</v>
      </c>
      <c r="Q63" s="268">
        <f>'Res (100)'!Q64</f>
        <v>0.318</v>
      </c>
      <c r="R63" s="103"/>
      <c r="S63" s="112">
        <f>Q63*S60</f>
        <v>46.053140169000002</v>
      </c>
      <c r="T63" s="106"/>
      <c r="U63" s="112">
        <f t="shared" si="1"/>
        <v>0.60738000000000625</v>
      </c>
      <c r="V63" s="113">
        <f t="shared" si="76"/>
        <v>1.3364943126516773E-2</v>
      </c>
      <c r="X63" s="268">
        <f>Q63</f>
        <v>0.318</v>
      </c>
      <c r="Y63" s="103"/>
      <c r="Z63" s="112">
        <f>X63*Z60</f>
        <v>46.752740168999992</v>
      </c>
      <c r="AA63" s="106"/>
      <c r="AB63" s="112">
        <f t="shared" si="3"/>
        <v>0.69959999999998956</v>
      </c>
      <c r="AC63" s="113">
        <f t="shared" si="77"/>
        <v>1.5191146519709313E-2</v>
      </c>
      <c r="AE63" s="268">
        <f>X63</f>
        <v>0.318</v>
      </c>
      <c r="AF63" s="103"/>
      <c r="AG63" s="112">
        <f>AE63*AG60</f>
        <v>47.077100169000005</v>
      </c>
      <c r="AH63" s="106"/>
      <c r="AI63" s="112">
        <f t="shared" si="74"/>
        <v>0.32436000000001286</v>
      </c>
      <c r="AJ63" s="113">
        <f t="shared" si="78"/>
        <v>6.9377751726963791E-3</v>
      </c>
      <c r="AL63" s="268">
        <f>AE63</f>
        <v>0.318</v>
      </c>
      <c r="AM63" s="103"/>
      <c r="AN63" s="112">
        <f>AL63*AN60</f>
        <v>47.280620169000002</v>
      </c>
      <c r="AO63" s="106"/>
      <c r="AP63" s="112">
        <f t="shared" si="75"/>
        <v>0.20351999999999748</v>
      </c>
      <c r="AQ63" s="113">
        <f t="shared" si="79"/>
        <v>4.3231209923591304E-3</v>
      </c>
    </row>
    <row r="64" spans="2:43" ht="13.5" customHeight="1" thickBot="1" x14ac:dyDescent="0.25">
      <c r="B64" s="406" t="s">
        <v>126</v>
      </c>
      <c r="C64" s="406"/>
      <c r="D64" s="406"/>
      <c r="E64" s="114"/>
      <c r="F64" s="115"/>
      <c r="G64" s="116"/>
      <c r="H64" s="117">
        <f>H62-H63</f>
        <v>114.58033849500002</v>
      </c>
      <c r="I64" s="118"/>
      <c r="J64" s="118"/>
      <c r="K64" s="118"/>
      <c r="L64" s="119">
        <f>L62-L63</f>
        <v>116.043890746</v>
      </c>
      <c r="M64" s="120"/>
      <c r="N64" s="121">
        <f t="shared" si="58"/>
        <v>1.4635522509999817</v>
      </c>
      <c r="O64" s="122">
        <f t="shared" si="59"/>
        <v>1.2773153494077408E-2</v>
      </c>
      <c r="Q64" s="118"/>
      <c r="R64" s="118"/>
      <c r="S64" s="119">
        <f>S62-S63</f>
        <v>117.59481074600002</v>
      </c>
      <c r="T64" s="120"/>
      <c r="U64" s="121">
        <f t="shared" si="1"/>
        <v>1.5509200000000192</v>
      </c>
      <c r="V64" s="122">
        <f t="shared" si="76"/>
        <v>1.3364943126516799E-2</v>
      </c>
      <c r="X64" s="118"/>
      <c r="Y64" s="118"/>
      <c r="Z64" s="119">
        <f>Z62-Z63</f>
        <v>119.38121074599999</v>
      </c>
      <c r="AA64" s="120"/>
      <c r="AB64" s="121">
        <f t="shared" si="3"/>
        <v>1.786399999999972</v>
      </c>
      <c r="AC64" s="122">
        <f t="shared" si="77"/>
        <v>1.5191146519709301E-2</v>
      </c>
      <c r="AE64" s="118"/>
      <c r="AF64" s="118"/>
      <c r="AG64" s="119">
        <f>AG62-AG63</f>
        <v>120.20945074600002</v>
      </c>
      <c r="AH64" s="120"/>
      <c r="AI64" s="121">
        <f t="shared" si="74"/>
        <v>0.82824000000002229</v>
      </c>
      <c r="AJ64" s="122">
        <f t="shared" si="78"/>
        <v>6.9377751726962898E-3</v>
      </c>
      <c r="AL64" s="118"/>
      <c r="AM64" s="118"/>
      <c r="AN64" s="119">
        <f>AN62-AN63</f>
        <v>120.72913074600001</v>
      </c>
      <c r="AO64" s="120"/>
      <c r="AP64" s="121">
        <f t="shared" si="75"/>
        <v>0.51967999999999392</v>
      </c>
      <c r="AQ64" s="122">
        <f t="shared" si="79"/>
        <v>4.323120992359133E-3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137.68129125000002</v>
      </c>
      <c r="I66" s="134"/>
      <c r="J66" s="135"/>
      <c r="K66" s="135"/>
      <c r="L66" s="133">
        <f>SUM(L57:L58,L50,L51:L53)</f>
        <v>139.48369550000001</v>
      </c>
      <c r="M66" s="136"/>
      <c r="N66" s="137">
        <f t="shared" ref="N66:N70" si="80">L66-H66</f>
        <v>1.802404249999995</v>
      </c>
      <c r="O66" s="98">
        <f t="shared" ref="O66:O70" si="81">IF((H66)=0,"",(N66/H66))</f>
        <v>1.3091134123133777E-2</v>
      </c>
      <c r="Q66" s="135"/>
      <c r="R66" s="135"/>
      <c r="S66" s="137">
        <f>SUM(S57:S58,S50,S51:S53)</f>
        <v>141.39369549999998</v>
      </c>
      <c r="T66" s="136"/>
      <c r="U66" s="137">
        <f t="shared" si="1"/>
        <v>1.9099999999999682</v>
      </c>
      <c r="V66" s="98">
        <f t="shared" si="76"/>
        <v>1.3693356726413719E-2</v>
      </c>
      <c r="X66" s="135"/>
      <c r="Y66" s="135"/>
      <c r="Z66" s="137">
        <f>SUM(Z57:Z58,Z50,Z51:Z53)</f>
        <v>143.5936955</v>
      </c>
      <c r="AA66" s="136"/>
      <c r="AB66" s="137">
        <f t="shared" si="3"/>
        <v>2.2000000000000171</v>
      </c>
      <c r="AC66" s="98">
        <f t="shared" si="77"/>
        <v>1.5559392462445523E-2</v>
      </c>
      <c r="AE66" s="135"/>
      <c r="AF66" s="135"/>
      <c r="AG66" s="137">
        <f>SUM(AG57:AG58,AG50,AG51:AG53)</f>
        <v>144.61369550000001</v>
      </c>
      <c r="AH66" s="136"/>
      <c r="AI66" s="137">
        <f t="shared" ref="AI66:AI70" si="82">AG66-Z66</f>
        <v>1.0200000000000102</v>
      </c>
      <c r="AJ66" s="98">
        <f t="shared" si="78"/>
        <v>7.103375927810217E-3</v>
      </c>
      <c r="AL66" s="135"/>
      <c r="AM66" s="135"/>
      <c r="AN66" s="137">
        <f>SUM(AN57:AN58,AN50,AN51:AN53)</f>
        <v>145.25369549999999</v>
      </c>
      <c r="AO66" s="136"/>
      <c r="AP66" s="137">
        <f t="shared" ref="AP66:AP70" si="83">AN66-AG66</f>
        <v>0.63999999999998636</v>
      </c>
      <c r="AQ66" s="98">
        <f t="shared" si="79"/>
        <v>4.4255836059454434E-3</v>
      </c>
    </row>
    <row r="67" spans="1:43" s="79" customFormat="1" x14ac:dyDescent="0.2">
      <c r="B67" s="138" t="s">
        <v>40</v>
      </c>
      <c r="C67" s="73"/>
      <c r="D67" s="73"/>
      <c r="E67" s="73"/>
      <c r="F67" s="139">
        <v>0.13</v>
      </c>
      <c r="G67" s="132"/>
      <c r="H67" s="140">
        <f>H66*F67</f>
        <v>17.898567862500002</v>
      </c>
      <c r="I67" s="141"/>
      <c r="J67" s="142">
        <v>0.13</v>
      </c>
      <c r="K67" s="143"/>
      <c r="L67" s="144">
        <f>L66*J67</f>
        <v>18.132880415000002</v>
      </c>
      <c r="M67" s="145"/>
      <c r="N67" s="146">
        <f t="shared" si="80"/>
        <v>0.23431255250000049</v>
      </c>
      <c r="O67" s="108">
        <f t="shared" si="81"/>
        <v>1.3091134123133841E-2</v>
      </c>
      <c r="Q67" s="142">
        <v>0.13</v>
      </c>
      <c r="R67" s="143"/>
      <c r="S67" s="144">
        <f>S66*Q67</f>
        <v>18.381180414999999</v>
      </c>
      <c r="T67" s="145"/>
      <c r="U67" s="146">
        <f t="shared" si="1"/>
        <v>0.24829999999999686</v>
      </c>
      <c r="V67" s="108">
        <f t="shared" si="76"/>
        <v>1.3693356726413773E-2</v>
      </c>
      <c r="X67" s="142">
        <v>0.13</v>
      </c>
      <c r="Y67" s="143"/>
      <c r="Z67" s="144">
        <f>Z66*X67</f>
        <v>18.667180415000001</v>
      </c>
      <c r="AA67" s="145"/>
      <c r="AB67" s="146">
        <f t="shared" si="3"/>
        <v>0.28600000000000136</v>
      </c>
      <c r="AC67" s="108">
        <f t="shared" si="77"/>
        <v>1.5559392462445474E-2</v>
      </c>
      <c r="AE67" s="142">
        <v>0.13</v>
      </c>
      <c r="AF67" s="143"/>
      <c r="AG67" s="144">
        <f>AG66*AE67</f>
        <v>18.799780415000001</v>
      </c>
      <c r="AH67" s="145"/>
      <c r="AI67" s="146">
        <f t="shared" si="82"/>
        <v>0.13260000000000005</v>
      </c>
      <c r="AJ67" s="108">
        <f t="shared" si="78"/>
        <v>7.1033759278101476E-3</v>
      </c>
      <c r="AL67" s="142">
        <v>0.13</v>
      </c>
      <c r="AM67" s="143"/>
      <c r="AN67" s="144">
        <f>AN66*AL67</f>
        <v>18.882980414999999</v>
      </c>
      <c r="AO67" s="145"/>
      <c r="AP67" s="146">
        <f t="shared" si="83"/>
        <v>8.3199999999997942E-2</v>
      </c>
      <c r="AQ67" s="108">
        <f t="shared" si="79"/>
        <v>4.4255836059454278E-3</v>
      </c>
    </row>
    <row r="68" spans="1:43" s="79" customFormat="1" x14ac:dyDescent="0.2">
      <c r="B68" s="147" t="s">
        <v>41</v>
      </c>
      <c r="C68" s="73"/>
      <c r="D68" s="73"/>
      <c r="E68" s="73"/>
      <c r="F68" s="148"/>
      <c r="G68" s="149"/>
      <c r="H68" s="140">
        <f>H66+H67</f>
        <v>155.5798591125</v>
      </c>
      <c r="I68" s="141"/>
      <c r="J68" s="141"/>
      <c r="K68" s="141"/>
      <c r="L68" s="144">
        <f>L66+L67</f>
        <v>157.616575915</v>
      </c>
      <c r="M68" s="145"/>
      <c r="N68" s="146">
        <f t="shared" si="80"/>
        <v>2.0367168024999955</v>
      </c>
      <c r="O68" s="108">
        <f t="shared" si="81"/>
        <v>1.3091134123133785E-2</v>
      </c>
      <c r="Q68" s="141"/>
      <c r="R68" s="141"/>
      <c r="S68" s="144">
        <f>S66+S67</f>
        <v>159.77487591499997</v>
      </c>
      <c r="T68" s="145"/>
      <c r="U68" s="146">
        <f t="shared" si="1"/>
        <v>2.1582999999999686</v>
      </c>
      <c r="V68" s="108">
        <f t="shared" si="76"/>
        <v>1.3693356726413749E-2</v>
      </c>
      <c r="X68" s="141"/>
      <c r="Y68" s="141"/>
      <c r="Z68" s="144">
        <f>Z66+Z67</f>
        <v>162.26087591499999</v>
      </c>
      <c r="AA68" s="145"/>
      <c r="AB68" s="146">
        <f t="shared" si="3"/>
        <v>2.4860000000000184</v>
      </c>
      <c r="AC68" s="108">
        <f t="shared" si="77"/>
        <v>1.5559392462445518E-2</v>
      </c>
      <c r="AE68" s="141"/>
      <c r="AF68" s="141"/>
      <c r="AG68" s="144">
        <f>AG66+AG67</f>
        <v>163.41347591499999</v>
      </c>
      <c r="AH68" s="145"/>
      <c r="AI68" s="146">
        <f t="shared" si="82"/>
        <v>1.1526000000000067</v>
      </c>
      <c r="AJ68" s="108">
        <f t="shared" si="78"/>
        <v>7.1033759278101875E-3</v>
      </c>
      <c r="AL68" s="141"/>
      <c r="AM68" s="141"/>
      <c r="AN68" s="144">
        <f>AN66+AN67</f>
        <v>164.13667591499998</v>
      </c>
      <c r="AO68" s="145"/>
      <c r="AP68" s="146">
        <f t="shared" si="83"/>
        <v>0.72319999999999141</v>
      </c>
      <c r="AQ68" s="108">
        <f t="shared" si="79"/>
        <v>4.4255836059454851E-3</v>
      </c>
    </row>
    <row r="69" spans="1:43" s="79" customFormat="1" ht="15.75" customHeight="1" x14ac:dyDescent="0.2">
      <c r="B69" s="405" t="s">
        <v>127</v>
      </c>
      <c r="C69" s="405"/>
      <c r="D69" s="405"/>
      <c r="E69" s="73"/>
      <c r="F69" s="243">
        <f>F63</f>
        <v>0.318</v>
      </c>
      <c r="G69" s="149"/>
      <c r="H69" s="150">
        <f>F69*H66</f>
        <v>43.782650617500003</v>
      </c>
      <c r="I69" s="141"/>
      <c r="J69" s="268">
        <f>'Res (100)'!J70</f>
        <v>0.318</v>
      </c>
      <c r="K69" s="141"/>
      <c r="L69" s="112">
        <f>J69*L66</f>
        <v>44.355815169000003</v>
      </c>
      <c r="M69" s="145"/>
      <c r="N69" s="151">
        <f t="shared" si="80"/>
        <v>0.57316455149999967</v>
      </c>
      <c r="O69" s="113">
        <f t="shared" si="81"/>
        <v>1.3091134123133806E-2</v>
      </c>
      <c r="Q69" s="268">
        <f>'Res (100)'!Q70</f>
        <v>0.318</v>
      </c>
      <c r="R69" s="141"/>
      <c r="S69" s="112">
        <f>Q69*S66</f>
        <v>44.963195168999995</v>
      </c>
      <c r="T69" s="145"/>
      <c r="U69" s="151">
        <f t="shared" si="1"/>
        <v>0.60737999999999204</v>
      </c>
      <c r="V69" s="113">
        <f t="shared" si="76"/>
        <v>1.3693356726413768E-2</v>
      </c>
      <c r="X69" s="268">
        <f>Q69</f>
        <v>0.318</v>
      </c>
      <c r="Y69" s="141"/>
      <c r="Z69" s="112">
        <f>X69*Z66</f>
        <v>45.662795168999999</v>
      </c>
      <c r="AA69" s="145"/>
      <c r="AB69" s="151">
        <f t="shared" si="3"/>
        <v>0.69960000000000377</v>
      </c>
      <c r="AC69" s="113">
        <f t="shared" si="77"/>
        <v>1.5559392462445485E-2</v>
      </c>
      <c r="AE69" s="268">
        <f>X69</f>
        <v>0.318</v>
      </c>
      <c r="AF69" s="141"/>
      <c r="AG69" s="112">
        <f>AE69*AG66</f>
        <v>45.987155169000005</v>
      </c>
      <c r="AH69" s="145"/>
      <c r="AI69" s="151">
        <f t="shared" si="82"/>
        <v>0.32436000000000575</v>
      </c>
      <c r="AJ69" s="113">
        <f t="shared" si="78"/>
        <v>7.1033759278102716E-3</v>
      </c>
      <c r="AL69" s="268">
        <f>AE69</f>
        <v>0.318</v>
      </c>
      <c r="AM69" s="141"/>
      <c r="AN69" s="112">
        <f>AL69*AN66</f>
        <v>46.190675168999995</v>
      </c>
      <c r="AO69" s="145"/>
      <c r="AP69" s="151">
        <f t="shared" si="83"/>
        <v>0.20351999999999038</v>
      </c>
      <c r="AQ69" s="113">
        <f t="shared" si="79"/>
        <v>4.4255836059453281E-3</v>
      </c>
    </row>
    <row r="70" spans="1:43" s="79" customFormat="1" ht="13.5" customHeight="1" thickBot="1" x14ac:dyDescent="0.25">
      <c r="B70" s="400" t="s">
        <v>128</v>
      </c>
      <c r="C70" s="400"/>
      <c r="D70" s="400"/>
      <c r="E70" s="152"/>
      <c r="F70" s="153"/>
      <c r="G70" s="154"/>
      <c r="H70" s="155">
        <f>H68-H69</f>
        <v>111.79720849500001</v>
      </c>
      <c r="I70" s="156"/>
      <c r="J70" s="156"/>
      <c r="K70" s="156"/>
      <c r="L70" s="157">
        <f>L68-L69</f>
        <v>113.26076074599999</v>
      </c>
      <c r="M70" s="158"/>
      <c r="N70" s="159">
        <f t="shared" si="80"/>
        <v>1.4635522509999817</v>
      </c>
      <c r="O70" s="160">
        <f t="shared" si="81"/>
        <v>1.309113412313365E-2</v>
      </c>
      <c r="Q70" s="156"/>
      <c r="R70" s="156"/>
      <c r="S70" s="157">
        <f>S68-S69</f>
        <v>114.81168074599998</v>
      </c>
      <c r="T70" s="158"/>
      <c r="U70" s="159">
        <f t="shared" si="1"/>
        <v>1.5509199999999908</v>
      </c>
      <c r="V70" s="160">
        <f t="shared" si="76"/>
        <v>1.3693356726413869E-2</v>
      </c>
      <c r="X70" s="156"/>
      <c r="Y70" s="156"/>
      <c r="Z70" s="157">
        <f>Z68-Z69</f>
        <v>116.59808074599999</v>
      </c>
      <c r="AA70" s="158"/>
      <c r="AB70" s="159">
        <f t="shared" si="3"/>
        <v>1.7864000000000146</v>
      </c>
      <c r="AC70" s="160">
        <f t="shared" si="77"/>
        <v>1.555939246244553E-2</v>
      </c>
      <c r="AE70" s="273"/>
      <c r="AF70" s="156"/>
      <c r="AG70" s="157">
        <f>AG68-AG69</f>
        <v>117.42632074599999</v>
      </c>
      <c r="AH70" s="158"/>
      <c r="AI70" s="159">
        <f t="shared" si="82"/>
        <v>0.82823999999999387</v>
      </c>
      <c r="AJ70" s="160">
        <f t="shared" si="78"/>
        <v>7.103375927810093E-3</v>
      </c>
      <c r="AL70" s="156"/>
      <c r="AM70" s="156"/>
      <c r="AN70" s="157">
        <f>AN68-AN69</f>
        <v>117.94600074599998</v>
      </c>
      <c r="AO70" s="158"/>
      <c r="AP70" s="159">
        <f t="shared" si="83"/>
        <v>0.51967999999999392</v>
      </c>
      <c r="AQ70" s="160">
        <f t="shared" si="79"/>
        <v>4.4255836059454868E-3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
      <c r="B31" s="21" t="s">
        <v>136</v>
      </c>
      <c r="C31" s="21"/>
      <c r="D31" s="22" t="s">
        <v>17</v>
      </c>
      <c r="E31" s="23"/>
      <c r="F31" s="24">
        <f>+'Proposed Rates'!D67</f>
        <v>0</v>
      </c>
      <c r="G31" s="25">
        <f>$F$18</f>
        <v>1000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1000</v>
      </c>
      <c r="Z31" s="26">
        <f t="shared" si="26"/>
        <v>0</v>
      </c>
      <c r="AA31" s="27"/>
      <c r="AB31" s="30">
        <f t="shared" si="3"/>
        <v>-0.24</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1033.5</v>
      </c>
      <c r="H44" s="26">
        <f>G44*F44</f>
        <v>6.2010000000000003E-2</v>
      </c>
      <c r="I44" s="27"/>
      <c r="J44" s="46">
        <f>'Proposed Rates'!E233</f>
        <v>6.0000000000000002E-5</v>
      </c>
      <c r="K44" s="45">
        <f>$F$18*(1+J73)</f>
        <v>1033.8</v>
      </c>
      <c r="L44" s="26">
        <f>K44*J44</f>
        <v>6.2028E-2</v>
      </c>
      <c r="M44" s="27"/>
      <c r="N44" s="30">
        <f>L44-H44</f>
        <v>1.7999999999997185E-5</v>
      </c>
      <c r="O44" s="31">
        <f>IF((H44)=0,"",(N44/H44))</f>
        <v>2.9027576197382978E-4</v>
      </c>
      <c r="Q44" s="46">
        <f>'Proposed Rates'!F233</f>
        <v>6.0000000000000002E-5</v>
      </c>
      <c r="R44" s="45">
        <f>$F$18*(1+Q73)</f>
        <v>1033.8</v>
      </c>
      <c r="S44" s="26">
        <f>R44*Q44</f>
        <v>6.2028E-2</v>
      </c>
      <c r="T44" s="27"/>
      <c r="U44" s="30">
        <f t="shared" si="1"/>
        <v>0</v>
      </c>
      <c r="V44" s="31">
        <f t="shared" si="2"/>
        <v>0</v>
      </c>
      <c r="X44" s="46">
        <f>'Proposed Rates'!G233</f>
        <v>6.0000000000000002E-5</v>
      </c>
      <c r="Y44" s="45">
        <f>$F$18*(1+X73)</f>
        <v>1033.8</v>
      </c>
      <c r="Z44" s="26">
        <f>Y44*X44</f>
        <v>6.2028E-2</v>
      </c>
      <c r="AA44" s="27"/>
      <c r="AB44" s="30">
        <f t="shared" si="3"/>
        <v>0</v>
      </c>
      <c r="AC44" s="31">
        <f t="shared" si="4"/>
        <v>0</v>
      </c>
      <c r="AE44" s="46">
        <f>'Proposed Rates'!H233</f>
        <v>6.0000000000000002E-5</v>
      </c>
      <c r="AF44" s="45">
        <f>$F$18*(1+AE73)</f>
        <v>1033.8</v>
      </c>
      <c r="AG44" s="26">
        <f>AF44*AE44</f>
        <v>6.2028E-2</v>
      </c>
      <c r="AH44" s="27"/>
      <c r="AI44" s="30">
        <f t="shared" si="5"/>
        <v>0</v>
      </c>
      <c r="AJ44" s="31">
        <f t="shared" si="6"/>
        <v>0</v>
      </c>
      <c r="AL44" s="46">
        <f>'Proposed Rates'!I233</f>
        <v>6.0000000000000002E-5</v>
      </c>
      <c r="AM44" s="45">
        <f>$F$18*(1+AL73)</f>
        <v>1033.8</v>
      </c>
      <c r="AN44" s="26">
        <f>AM44*AL44</f>
        <v>6.2028E-2</v>
      </c>
      <c r="AO44" s="27"/>
      <c r="AP44" s="30">
        <f t="shared" si="7"/>
        <v>0</v>
      </c>
      <c r="AQ44" s="31">
        <f t="shared" si="8"/>
        <v>0</v>
      </c>
    </row>
    <row r="45" spans="2:43" x14ac:dyDescent="0.2">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33.245604999999998</v>
      </c>
      <c r="I47" s="36"/>
      <c r="J47" s="53"/>
      <c r="K47" s="55"/>
      <c r="L47" s="54">
        <f>SUM(L40:L46)+L39</f>
        <v>34.763893999999993</v>
      </c>
      <c r="M47" s="36"/>
      <c r="N47" s="37">
        <f t="shared" ref="N47:N64" si="58">L47-H47</f>
        <v>1.5182889999999958</v>
      </c>
      <c r="O47" s="38">
        <f t="shared" ref="O47:O64" si="59">IF((H47)=0,"",(N47/H47))</f>
        <v>4.5668863598662013E-2</v>
      </c>
      <c r="Q47" s="53"/>
      <c r="R47" s="55"/>
      <c r="S47" s="54">
        <f>SUM(S40:S46)+S39</f>
        <v>36.653893999999994</v>
      </c>
      <c r="T47" s="36"/>
      <c r="U47" s="37">
        <f t="shared" si="1"/>
        <v>1.8900000000000006</v>
      </c>
      <c r="V47" s="38">
        <f t="shared" si="2"/>
        <v>5.4366751894940217E-2</v>
      </c>
      <c r="X47" s="53"/>
      <c r="Y47" s="55"/>
      <c r="Z47" s="54">
        <f>SUM(Z40:Z46)+Z39</f>
        <v>38.983893999999992</v>
      </c>
      <c r="AA47" s="36"/>
      <c r="AB47" s="37">
        <f t="shared" si="3"/>
        <v>2.3299999999999983</v>
      </c>
      <c r="AC47" s="38">
        <f t="shared" si="4"/>
        <v>6.3567598029284383E-2</v>
      </c>
      <c r="AE47" s="53"/>
      <c r="AF47" s="55"/>
      <c r="AG47" s="54">
        <f>SUM(AG40:AG46)+AG39</f>
        <v>39.983893999999992</v>
      </c>
      <c r="AH47" s="36"/>
      <c r="AI47" s="37">
        <f t="shared" si="5"/>
        <v>1</v>
      </c>
      <c r="AJ47" s="38">
        <f t="shared" si="6"/>
        <v>2.5651619101980942E-2</v>
      </c>
      <c r="AL47" s="53"/>
      <c r="AM47" s="55"/>
      <c r="AN47" s="54">
        <f>SUM(AN40:AN46)+AN39</f>
        <v>40.60389399999999</v>
      </c>
      <c r="AO47" s="36"/>
      <c r="AP47" s="37">
        <f t="shared" si="7"/>
        <v>0.61999999999999744</v>
      </c>
      <c r="AQ47" s="38">
        <f t="shared" si="8"/>
        <v>1.5506243588981042E-2</v>
      </c>
    </row>
    <row r="48" spans="2:43" x14ac:dyDescent="0.2">
      <c r="B48" s="27" t="s">
        <v>28</v>
      </c>
      <c r="C48" s="27"/>
      <c r="D48" s="56" t="s">
        <v>20</v>
      </c>
      <c r="E48" s="57"/>
      <c r="F48" s="28">
        <f>'Proposed Rates'!D153</f>
        <v>7.6E-3</v>
      </c>
      <c r="G48" s="58">
        <f>F18*(1+F73)</f>
        <v>1033.5</v>
      </c>
      <c r="H48" s="26">
        <f>G48*F48</f>
        <v>7.8545999999999996</v>
      </c>
      <c r="I48" s="27"/>
      <c r="J48" s="28">
        <f>'Proposed Rates'!E153</f>
        <v>7.4000000000000003E-3</v>
      </c>
      <c r="K48" s="59">
        <f>F18*(1+J73)</f>
        <v>1033.8</v>
      </c>
      <c r="L48" s="26">
        <f>K48*J48</f>
        <v>7.6501200000000003</v>
      </c>
      <c r="M48" s="27"/>
      <c r="N48" s="30">
        <f t="shared" si="58"/>
        <v>-0.20447999999999933</v>
      </c>
      <c r="O48" s="31">
        <f t="shared" si="59"/>
        <v>-2.6033152547551668E-2</v>
      </c>
      <c r="Q48" s="28">
        <f>'Proposed Rates'!F153</f>
        <v>7.4000000000000003E-3</v>
      </c>
      <c r="R48" s="59">
        <f>$F$18*(1+Q73)</f>
        <v>1033.8</v>
      </c>
      <c r="S48" s="26">
        <f>R48*Q48</f>
        <v>7.6501200000000003</v>
      </c>
      <c r="T48" s="27"/>
      <c r="U48" s="30">
        <f t="shared" si="1"/>
        <v>0</v>
      </c>
      <c r="V48" s="31">
        <f t="shared" si="2"/>
        <v>0</v>
      </c>
      <c r="X48" s="28">
        <f>'Proposed Rates'!G153</f>
        <v>7.4000000000000003E-3</v>
      </c>
      <c r="Y48" s="59">
        <f>$F$18*(1+X73)</f>
        <v>1033.8</v>
      </c>
      <c r="Z48" s="26">
        <f>Y48*X48</f>
        <v>7.6501200000000003</v>
      </c>
      <c r="AA48" s="27"/>
      <c r="AB48" s="30">
        <f t="shared" si="3"/>
        <v>0</v>
      </c>
      <c r="AC48" s="31">
        <f t="shared" si="4"/>
        <v>0</v>
      </c>
      <c r="AE48" s="28">
        <f>'Proposed Rates'!H153</f>
        <v>7.4000000000000003E-3</v>
      </c>
      <c r="AF48" s="59">
        <f>$F$18*(1+AE73)</f>
        <v>1033.8</v>
      </c>
      <c r="AG48" s="26">
        <f>AF48*AE48</f>
        <v>7.6501200000000003</v>
      </c>
      <c r="AH48" s="27"/>
      <c r="AI48" s="30">
        <f t="shared" si="5"/>
        <v>0</v>
      </c>
      <c r="AJ48" s="31">
        <f t="shared" si="6"/>
        <v>0</v>
      </c>
      <c r="AL48" s="28">
        <f>'Proposed Rates'!I153</f>
        <v>7.4000000000000003E-3</v>
      </c>
      <c r="AM48" s="59">
        <f>$F$18*(1+AL73)</f>
        <v>1033.8</v>
      </c>
      <c r="AN48" s="26">
        <f>AM48*AL48</f>
        <v>7.6501200000000003</v>
      </c>
      <c r="AO48" s="27"/>
      <c r="AP48" s="30">
        <f t="shared" si="7"/>
        <v>0</v>
      </c>
      <c r="AQ48" s="31">
        <f t="shared" si="8"/>
        <v>0</v>
      </c>
    </row>
    <row r="49" spans="2:43" ht="25.5" x14ac:dyDescent="0.2">
      <c r="B49" s="60" t="s">
        <v>29</v>
      </c>
      <c r="C49" s="27"/>
      <c r="D49" s="56" t="s">
        <v>20</v>
      </c>
      <c r="E49" s="57"/>
      <c r="F49" s="28">
        <f>'Proposed Rates'!D167</f>
        <v>5.1999999999999998E-3</v>
      </c>
      <c r="G49" s="58">
        <f>G48</f>
        <v>1033.5</v>
      </c>
      <c r="H49" s="26">
        <f>G49*F49</f>
        <v>5.3742000000000001</v>
      </c>
      <c r="I49" s="27"/>
      <c r="J49" s="28">
        <f>'Proposed Rates'!E167</f>
        <v>5.1999999999999998E-3</v>
      </c>
      <c r="K49" s="59">
        <f>K48</f>
        <v>1033.8</v>
      </c>
      <c r="L49" s="26">
        <f>K49*J49</f>
        <v>5.3757599999999996</v>
      </c>
      <c r="M49" s="27"/>
      <c r="N49" s="30">
        <f t="shared" si="58"/>
        <v>1.5599999999995617E-3</v>
      </c>
      <c r="O49" s="31">
        <f t="shared" si="59"/>
        <v>2.9027576197379363E-4</v>
      </c>
      <c r="Q49" s="28">
        <f>'Proposed Rates'!F167</f>
        <v>5.1999999999999998E-3</v>
      </c>
      <c r="R49" s="59">
        <f>R48</f>
        <v>1033.8</v>
      </c>
      <c r="S49" s="26">
        <f>R49*Q49</f>
        <v>5.3757599999999996</v>
      </c>
      <c r="T49" s="27"/>
      <c r="U49" s="30">
        <f t="shared" si="1"/>
        <v>0</v>
      </c>
      <c r="V49" s="31">
        <f t="shared" si="2"/>
        <v>0</v>
      </c>
      <c r="X49" s="28">
        <f>'Proposed Rates'!G167</f>
        <v>5.1999999999999998E-3</v>
      </c>
      <c r="Y49" s="59">
        <f>Y48</f>
        <v>1033.8</v>
      </c>
      <c r="Z49" s="26">
        <f>Y49*X49</f>
        <v>5.3757599999999996</v>
      </c>
      <c r="AA49" s="27"/>
      <c r="AB49" s="30">
        <f t="shared" si="3"/>
        <v>0</v>
      </c>
      <c r="AC49" s="31">
        <f t="shared" si="4"/>
        <v>0</v>
      </c>
      <c r="AE49" s="28">
        <f>'Proposed Rates'!H167</f>
        <v>5.1999999999999998E-3</v>
      </c>
      <c r="AF49" s="59">
        <f>AF48</f>
        <v>1033.8</v>
      </c>
      <c r="AG49" s="26">
        <f>AF49*AE49</f>
        <v>5.3757599999999996</v>
      </c>
      <c r="AH49" s="27"/>
      <c r="AI49" s="30">
        <f t="shared" si="5"/>
        <v>0</v>
      </c>
      <c r="AJ49" s="31">
        <f t="shared" si="6"/>
        <v>0</v>
      </c>
      <c r="AL49" s="28">
        <f>'Proposed Rates'!I167</f>
        <v>5.1999999999999998E-3</v>
      </c>
      <c r="AM49" s="59">
        <f>AM48</f>
        <v>1033.8</v>
      </c>
      <c r="AN49" s="26">
        <f>AM49*AL49</f>
        <v>5.3757599999999996</v>
      </c>
      <c r="AO49" s="27"/>
      <c r="AP49" s="30">
        <f t="shared" si="7"/>
        <v>0</v>
      </c>
      <c r="AQ49" s="31">
        <f t="shared" si="8"/>
        <v>0</v>
      </c>
    </row>
    <row r="50" spans="2:43" ht="25.5" x14ac:dyDescent="0.2">
      <c r="B50" s="50" t="s">
        <v>30</v>
      </c>
      <c r="C50" s="35"/>
      <c r="D50" s="35"/>
      <c r="E50" s="35"/>
      <c r="F50" s="61"/>
      <c r="G50" s="53"/>
      <c r="H50" s="54">
        <f>SUM(H47:H49)</f>
        <v>46.474404999999997</v>
      </c>
      <c r="I50" s="62"/>
      <c r="J50" s="63"/>
      <c r="K50" s="64"/>
      <c r="L50" s="54">
        <f>SUM(L47:L49)</f>
        <v>47.789773999999994</v>
      </c>
      <c r="M50" s="62"/>
      <c r="N50" s="37">
        <f t="shared" si="58"/>
        <v>1.3153689999999969</v>
      </c>
      <c r="O50" s="38">
        <f t="shared" si="59"/>
        <v>2.8303084246048917E-2</v>
      </c>
      <c r="Q50" s="63"/>
      <c r="R50" s="64"/>
      <c r="S50" s="54">
        <f>SUM(S47:S49)</f>
        <v>49.679773999999995</v>
      </c>
      <c r="T50" s="62"/>
      <c r="U50" s="37">
        <f t="shared" si="1"/>
        <v>1.8900000000000006</v>
      </c>
      <c r="V50" s="38">
        <f t="shared" si="2"/>
        <v>3.95482096232554E-2</v>
      </c>
      <c r="X50" s="63"/>
      <c r="Y50" s="64"/>
      <c r="Z50" s="54">
        <f>SUM(Z47:Z49)</f>
        <v>52.009773999999993</v>
      </c>
      <c r="AA50" s="62"/>
      <c r="AB50" s="37">
        <f t="shared" si="3"/>
        <v>2.3299999999999983</v>
      </c>
      <c r="AC50" s="38">
        <f t="shared" si="4"/>
        <v>4.6900374385761064E-2</v>
      </c>
      <c r="AE50" s="63"/>
      <c r="AF50" s="64"/>
      <c r="AG50" s="54">
        <f>SUM(AG47:AG49)</f>
        <v>53.009773999999993</v>
      </c>
      <c r="AH50" s="62"/>
      <c r="AI50" s="37">
        <f t="shared" si="5"/>
        <v>1</v>
      </c>
      <c r="AJ50" s="38">
        <f t="shared" si="6"/>
        <v>1.922715526508537E-2</v>
      </c>
      <c r="AL50" s="63"/>
      <c r="AM50" s="64"/>
      <c r="AN50" s="54">
        <f>SUM(AN47:AN49)</f>
        <v>53.629773999999991</v>
      </c>
      <c r="AO50" s="62"/>
      <c r="AP50" s="37">
        <f t="shared" si="7"/>
        <v>0.61999999999999744</v>
      </c>
      <c r="AQ50" s="38">
        <f t="shared" si="8"/>
        <v>1.1695956296663281E-2</v>
      </c>
    </row>
    <row r="51" spans="2:43" ht="25.5" x14ac:dyDescent="0.2">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178.32505499999999</v>
      </c>
      <c r="I60" s="94"/>
      <c r="J60" s="95"/>
      <c r="K60" s="95"/>
      <c r="L60" s="93">
        <f>SUM(L51:L56,L50)</f>
        <v>180.011594</v>
      </c>
      <c r="M60" s="96"/>
      <c r="N60" s="97">
        <f t="shared" ref="N60" si="72">L60-H60</f>
        <v>1.6865390000000104</v>
      </c>
      <c r="O60" s="98">
        <f t="shared" ref="O60" si="73">IF((H60)=0,"",(N60/H60))</f>
        <v>9.4576670675918795E-3</v>
      </c>
      <c r="Q60" s="95"/>
      <c r="R60" s="95"/>
      <c r="S60" s="97">
        <f>SUM(S51:S56,S50)</f>
        <v>181.92159399999997</v>
      </c>
      <c r="T60" s="96"/>
      <c r="U60" s="97">
        <f t="shared" si="1"/>
        <v>1.9099999999999682</v>
      </c>
      <c r="V60" s="98">
        <f>IF((L60)=0,"",(U60/L60))</f>
        <v>1.0610427681674594E-2</v>
      </c>
      <c r="X60" s="95"/>
      <c r="Y60" s="95"/>
      <c r="Z60" s="97">
        <f>SUM(Z51:Z56,Z50)</f>
        <v>184.27159399999999</v>
      </c>
      <c r="AA60" s="96"/>
      <c r="AB60" s="97">
        <f t="shared" si="3"/>
        <v>2.3500000000000227</v>
      </c>
      <c r="AC60" s="98">
        <f>IF((S60)=0,"",(AB60/S60))</f>
        <v>1.291765286533287E-2</v>
      </c>
      <c r="AE60" s="95"/>
      <c r="AF60" s="95"/>
      <c r="AG60" s="97">
        <f>SUM(AG51:AG56,AG50)</f>
        <v>185.291594</v>
      </c>
      <c r="AH60" s="96"/>
      <c r="AI60" s="97">
        <f t="shared" ref="AI60:AI64" si="74">AG60-Z60</f>
        <v>1.0200000000000102</v>
      </c>
      <c r="AJ60" s="98">
        <f>IF((Z60)=0,"",(AI60/Z60))</f>
        <v>5.5353078456574821E-3</v>
      </c>
      <c r="AL60" s="95"/>
      <c r="AM60" s="95"/>
      <c r="AN60" s="97">
        <f>SUM(AN51:AN56,AN50)</f>
        <v>185.93159399999999</v>
      </c>
      <c r="AO60" s="96"/>
      <c r="AP60" s="97">
        <f t="shared" ref="AP60:AP64" si="75">AN60-AG60</f>
        <v>0.63999999999998636</v>
      </c>
      <c r="AQ60" s="98">
        <f>IF((AG60)=0,"",(AP60/AG60))</f>
        <v>3.4540152965600065E-3</v>
      </c>
    </row>
    <row r="61" spans="2:43" x14ac:dyDescent="0.2">
      <c r="B61" s="99" t="s">
        <v>40</v>
      </c>
      <c r="C61" s="21"/>
      <c r="D61" s="21"/>
      <c r="E61" s="21"/>
      <c r="F61" s="100">
        <v>0.13</v>
      </c>
      <c r="G61" s="101"/>
      <c r="H61" s="102">
        <f>H60*F61</f>
        <v>23.182257149999998</v>
      </c>
      <c r="I61" s="103"/>
      <c r="J61" s="104">
        <v>0.13</v>
      </c>
      <c r="K61" s="103"/>
      <c r="L61" s="105">
        <f>L60*J61</f>
        <v>23.401507220000003</v>
      </c>
      <c r="M61" s="106"/>
      <c r="N61" s="107">
        <f t="shared" si="58"/>
        <v>0.21925007000000463</v>
      </c>
      <c r="O61" s="108">
        <f t="shared" si="59"/>
        <v>9.45766706759202E-3</v>
      </c>
      <c r="Q61" s="104">
        <v>0.13</v>
      </c>
      <c r="R61" s="103"/>
      <c r="S61" s="105">
        <f>S60*Q61</f>
        <v>23.649807219999996</v>
      </c>
      <c r="T61" s="106"/>
      <c r="U61" s="107">
        <f t="shared" si="1"/>
        <v>0.2482999999999933</v>
      </c>
      <c r="V61" s="108">
        <f t="shared" ref="V61:V70" si="76">IF((L61)=0,"",(U61/L61))</f>
        <v>1.0610427681674483E-2</v>
      </c>
      <c r="X61" s="104">
        <v>0.13</v>
      </c>
      <c r="Y61" s="103"/>
      <c r="Z61" s="105">
        <f>Z60*X61</f>
        <v>23.955307220000002</v>
      </c>
      <c r="AA61" s="106"/>
      <c r="AB61" s="107">
        <f t="shared" si="3"/>
        <v>0.30550000000000566</v>
      </c>
      <c r="AC61" s="108">
        <f t="shared" ref="AC61:AC70" si="77">IF((S61)=0,"",(AB61/S61))</f>
        <v>1.2917652865332984E-2</v>
      </c>
      <c r="AE61" s="104">
        <v>0.13</v>
      </c>
      <c r="AF61" s="103"/>
      <c r="AG61" s="105">
        <f>AG60*AE61</f>
        <v>24.087907220000002</v>
      </c>
      <c r="AH61" s="106"/>
      <c r="AI61" s="107">
        <f t="shared" si="74"/>
        <v>0.13260000000000005</v>
      </c>
      <c r="AJ61" s="108">
        <f t="shared" ref="AJ61:AJ70" si="78">IF((Z61)=0,"",(AI61/Z61))</f>
        <v>5.5353078456574284E-3</v>
      </c>
      <c r="AL61" s="254">
        <v>0.13</v>
      </c>
      <c r="AM61" s="103"/>
      <c r="AN61" s="105">
        <f>AN60*AL61</f>
        <v>24.17110722</v>
      </c>
      <c r="AO61" s="106"/>
      <c r="AP61" s="107">
        <f t="shared" si="75"/>
        <v>8.3199999999997942E-2</v>
      </c>
      <c r="AQ61" s="108">
        <f t="shared" ref="AQ61:AQ70" si="79">IF((AG61)=0,"",(AP61/AG61))</f>
        <v>3.4540152965599948E-3</v>
      </c>
    </row>
    <row r="62" spans="2:43" x14ac:dyDescent="0.2">
      <c r="B62" s="109" t="s">
        <v>41</v>
      </c>
      <c r="C62" s="21"/>
      <c r="D62" s="21"/>
      <c r="E62" s="21"/>
      <c r="F62" s="110"/>
      <c r="G62" s="101"/>
      <c r="H62" s="102">
        <f>H60+H61</f>
        <v>201.50731214999999</v>
      </c>
      <c r="I62" s="103"/>
      <c r="J62" s="103"/>
      <c r="K62" s="103"/>
      <c r="L62" s="105">
        <f>L60+L61</f>
        <v>203.41310122000002</v>
      </c>
      <c r="M62" s="106"/>
      <c r="N62" s="107">
        <f t="shared" si="58"/>
        <v>1.9057890700000257</v>
      </c>
      <c r="O62" s="108">
        <f t="shared" si="59"/>
        <v>9.4576670675919489E-3</v>
      </c>
      <c r="Q62" s="103"/>
      <c r="R62" s="103"/>
      <c r="S62" s="105">
        <f>S60+S61</f>
        <v>205.57140121999996</v>
      </c>
      <c r="T62" s="106"/>
      <c r="U62" s="107">
        <f t="shared" si="1"/>
        <v>2.1582999999999402</v>
      </c>
      <c r="V62" s="108">
        <f t="shared" si="76"/>
        <v>1.0610427681674476E-2</v>
      </c>
      <c r="X62" s="244"/>
      <c r="Y62" s="103"/>
      <c r="Z62" s="105">
        <f>Z60+Z61</f>
        <v>208.22690122</v>
      </c>
      <c r="AA62" s="106"/>
      <c r="AB62" s="107">
        <f t="shared" si="3"/>
        <v>2.6555000000000462</v>
      </c>
      <c r="AC62" s="108">
        <f t="shared" si="77"/>
        <v>1.291765286533297E-2</v>
      </c>
      <c r="AE62" s="244"/>
      <c r="AF62" s="103"/>
      <c r="AG62" s="105">
        <f>AG60+AG61</f>
        <v>209.37950122000001</v>
      </c>
      <c r="AH62" s="106"/>
      <c r="AI62" s="107">
        <f t="shared" si="74"/>
        <v>1.1526000000000067</v>
      </c>
      <c r="AJ62" s="108">
        <f t="shared" si="78"/>
        <v>5.5353078456574587E-3</v>
      </c>
      <c r="AL62" s="244"/>
      <c r="AM62" s="103"/>
      <c r="AN62" s="105">
        <f>AN60+AN61</f>
        <v>210.10270122</v>
      </c>
      <c r="AO62" s="106"/>
      <c r="AP62" s="107">
        <f t="shared" si="75"/>
        <v>0.72319999999999141</v>
      </c>
      <c r="AQ62" s="108">
        <f t="shared" si="79"/>
        <v>3.4540152965600391E-3</v>
      </c>
    </row>
    <row r="63" spans="2:43" ht="15.75" customHeight="1" x14ac:dyDescent="0.2">
      <c r="B63" s="405" t="s">
        <v>127</v>
      </c>
      <c r="C63" s="405"/>
      <c r="D63" s="405"/>
      <c r="E63" s="21"/>
      <c r="F63" s="267">
        <f>'Res (100)'!F64</f>
        <v>0.318</v>
      </c>
      <c r="G63" s="101"/>
      <c r="H63" s="111">
        <f>F63*H60</f>
        <v>56.707367489999996</v>
      </c>
      <c r="I63" s="103"/>
      <c r="J63" s="268">
        <f>'Res (100)'!J64</f>
        <v>0.318</v>
      </c>
      <c r="K63" s="264"/>
      <c r="L63" s="112">
        <f>J63*L60</f>
        <v>57.243686891999999</v>
      </c>
      <c r="M63" s="106"/>
      <c r="N63" s="112">
        <f t="shared" si="58"/>
        <v>0.53631940200000372</v>
      </c>
      <c r="O63" s="113">
        <f t="shared" si="59"/>
        <v>9.4576670675918864E-3</v>
      </c>
      <c r="Q63" s="268">
        <f>'Res (100)'!Q64</f>
        <v>0.318</v>
      </c>
      <c r="R63" s="103"/>
      <c r="S63" s="112">
        <f>Q63*S60</f>
        <v>57.851066891999992</v>
      </c>
      <c r="T63" s="106"/>
      <c r="U63" s="112">
        <f t="shared" si="1"/>
        <v>0.60737999999999204</v>
      </c>
      <c r="V63" s="113">
        <f t="shared" si="76"/>
        <v>1.0610427681674632E-2</v>
      </c>
      <c r="X63" s="268">
        <f>Q63</f>
        <v>0.318</v>
      </c>
      <c r="Y63" s="103"/>
      <c r="Z63" s="112">
        <f>X63*Z60</f>
        <v>58.598366892000001</v>
      </c>
      <c r="AA63" s="106"/>
      <c r="AB63" s="112">
        <f t="shared" si="3"/>
        <v>0.74730000000000985</v>
      </c>
      <c r="AC63" s="113">
        <f t="shared" si="77"/>
        <v>1.2917652865332915E-2</v>
      </c>
      <c r="AE63" s="268">
        <f>AE69</f>
        <v>0.318</v>
      </c>
      <c r="AF63" s="103"/>
      <c r="AG63" s="112">
        <f>AE63*AG60</f>
        <v>58.922726892</v>
      </c>
      <c r="AH63" s="106"/>
      <c r="AI63" s="112">
        <f t="shared" si="74"/>
        <v>0.32435999999999865</v>
      </c>
      <c r="AJ63" s="113">
        <f t="shared" si="78"/>
        <v>5.5353078456574032E-3</v>
      </c>
      <c r="AL63" s="268">
        <f>AE63</f>
        <v>0.318</v>
      </c>
      <c r="AM63" s="103"/>
      <c r="AN63" s="112">
        <f>AL63*AN60</f>
        <v>59.126246891999998</v>
      </c>
      <c r="AO63" s="106"/>
      <c r="AP63" s="112">
        <f t="shared" si="75"/>
        <v>0.20351999999999748</v>
      </c>
      <c r="AQ63" s="113">
        <f t="shared" si="79"/>
        <v>3.4540152965600378E-3</v>
      </c>
    </row>
    <row r="64" spans="2:43" ht="13.5" customHeight="1" thickBot="1" x14ac:dyDescent="0.25">
      <c r="B64" s="406" t="s">
        <v>126</v>
      </c>
      <c r="C64" s="406"/>
      <c r="D64" s="406"/>
      <c r="E64" s="114"/>
      <c r="F64" s="246"/>
      <c r="G64" s="116"/>
      <c r="H64" s="117">
        <f>H62-H63</f>
        <v>144.79994465999999</v>
      </c>
      <c r="I64" s="118"/>
      <c r="J64" s="249"/>
      <c r="K64" s="118"/>
      <c r="L64" s="119">
        <f>L62-L63</f>
        <v>146.16941432800002</v>
      </c>
      <c r="M64" s="120"/>
      <c r="N64" s="121">
        <f t="shared" si="58"/>
        <v>1.369469668000022</v>
      </c>
      <c r="O64" s="122">
        <f t="shared" si="59"/>
        <v>9.4576670675919731E-3</v>
      </c>
      <c r="Q64" s="249"/>
      <c r="R64" s="118"/>
      <c r="S64" s="119">
        <f>S62-S63</f>
        <v>147.72033432799998</v>
      </c>
      <c r="T64" s="120"/>
      <c r="U64" s="121">
        <f t="shared" si="1"/>
        <v>1.5509199999999623</v>
      </c>
      <c r="V64" s="122">
        <f t="shared" si="76"/>
        <v>1.0610427681674511E-2</v>
      </c>
      <c r="X64" s="249"/>
      <c r="Y64" s="118"/>
      <c r="Z64" s="119">
        <f>Z62-Z63</f>
        <v>149.628534328</v>
      </c>
      <c r="AA64" s="120"/>
      <c r="AB64" s="121">
        <f t="shared" si="3"/>
        <v>1.9082000000000221</v>
      </c>
      <c r="AC64" s="122">
        <f t="shared" si="77"/>
        <v>1.2917652865332896E-2</v>
      </c>
      <c r="AE64" s="249"/>
      <c r="AF64" s="118"/>
      <c r="AG64" s="119">
        <f>AG62-AG63</f>
        <v>150.45677432799999</v>
      </c>
      <c r="AH64" s="120"/>
      <c r="AI64" s="121">
        <f t="shared" si="74"/>
        <v>0.82823999999999387</v>
      </c>
      <c r="AJ64" s="122">
        <f t="shared" si="78"/>
        <v>5.5353078456573859E-3</v>
      </c>
      <c r="AL64" s="249"/>
      <c r="AM64" s="118"/>
      <c r="AN64" s="119">
        <f>AN62-AN63</f>
        <v>150.97645432799999</v>
      </c>
      <c r="AO64" s="120"/>
      <c r="AP64" s="121">
        <f t="shared" si="75"/>
        <v>0.51967999999999392</v>
      </c>
      <c r="AQ64" s="122">
        <f t="shared" si="79"/>
        <v>3.4540152965600399E-3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177.755055</v>
      </c>
      <c r="I66" s="134"/>
      <c r="J66" s="250"/>
      <c r="K66" s="135"/>
      <c r="L66" s="133">
        <f>SUM(L57:L58,L50,L51:L53)</f>
        <v>179.44159399999998</v>
      </c>
      <c r="M66" s="136"/>
      <c r="N66" s="137">
        <f t="shared" ref="N66:N69" si="80">L66-H66</f>
        <v>1.686538999999982</v>
      </c>
      <c r="O66" s="98">
        <f t="shared" ref="O66:O69" si="81">IF((H66)=0,"",(N66/H66))</f>
        <v>9.4879945889582828E-3</v>
      </c>
      <c r="Q66" s="250"/>
      <c r="R66" s="135"/>
      <c r="S66" s="137">
        <f>SUM(S57:S58,S50,S51:S53)</f>
        <v>181.35159399999998</v>
      </c>
      <c r="T66" s="136"/>
      <c r="U66" s="137">
        <f t="shared" si="1"/>
        <v>1.9099999999999966</v>
      </c>
      <c r="V66" s="98">
        <f t="shared" si="76"/>
        <v>1.0644131928520413E-2</v>
      </c>
      <c r="X66" s="250"/>
      <c r="Y66" s="135"/>
      <c r="Z66" s="137">
        <f>SUM(Z57:Z58,Z50,Z51:Z53)</f>
        <v>183.70159399999997</v>
      </c>
      <c r="AA66" s="136"/>
      <c r="AB66" s="137">
        <f t="shared" si="3"/>
        <v>2.3499999999999943</v>
      </c>
      <c r="AC66" s="98">
        <f t="shared" si="77"/>
        <v>1.2958253898777392E-2</v>
      </c>
      <c r="AE66" s="250"/>
      <c r="AF66" s="135"/>
      <c r="AG66" s="137">
        <f>SUM(AG57:AG58,AG50,AG51:AG53)</f>
        <v>184.72159399999998</v>
      </c>
      <c r="AH66" s="136"/>
      <c r="AI66" s="137">
        <f t="shared" ref="AI66:AI69" si="82">AG66-Z66</f>
        <v>1.0200000000000102</v>
      </c>
      <c r="AJ66" s="98">
        <f t="shared" si="78"/>
        <v>5.5524831210773838E-3</v>
      </c>
      <c r="AL66" s="250"/>
      <c r="AM66" s="135"/>
      <c r="AN66" s="137">
        <f>SUM(AN57:AN58,AN50,AN51:AN53)</f>
        <v>183.16159399999995</v>
      </c>
      <c r="AO66" s="136"/>
      <c r="AP66" s="137">
        <f t="shared" ref="AP66:AP69" si="83">AN66-AG66</f>
        <v>-1.5600000000000307</v>
      </c>
      <c r="AQ66" s="98">
        <f t="shared" si="79"/>
        <v>-8.4451415030558415E-3</v>
      </c>
    </row>
    <row r="67" spans="1:43" s="79" customFormat="1" x14ac:dyDescent="0.2">
      <c r="B67" s="138" t="s">
        <v>40</v>
      </c>
      <c r="C67" s="73"/>
      <c r="D67" s="73"/>
      <c r="E67" s="73"/>
      <c r="F67" s="248">
        <v>0.13</v>
      </c>
      <c r="G67" s="132"/>
      <c r="H67" s="140">
        <f>H66*F67</f>
        <v>23.10815715</v>
      </c>
      <c r="I67" s="141"/>
      <c r="J67" s="251">
        <v>0.13</v>
      </c>
      <c r="K67" s="143"/>
      <c r="L67" s="144">
        <f>L66*J67</f>
        <v>23.327407219999998</v>
      </c>
      <c r="M67" s="145"/>
      <c r="N67" s="146">
        <f t="shared" si="80"/>
        <v>0.21925006999999752</v>
      </c>
      <c r="O67" s="108">
        <f t="shared" si="81"/>
        <v>9.4879945889582776E-3</v>
      </c>
      <c r="Q67" s="251">
        <v>0.13</v>
      </c>
      <c r="R67" s="143"/>
      <c r="S67" s="144">
        <f>S66*Q67</f>
        <v>23.575707219999998</v>
      </c>
      <c r="T67" s="145"/>
      <c r="U67" s="146">
        <f t="shared" si="1"/>
        <v>0.24830000000000041</v>
      </c>
      <c r="V67" s="108">
        <f t="shared" si="76"/>
        <v>1.0644131928520449E-2</v>
      </c>
      <c r="X67" s="251">
        <v>0.13</v>
      </c>
      <c r="Y67" s="143"/>
      <c r="Z67" s="144">
        <f>Z66*X67</f>
        <v>23.881207219999997</v>
      </c>
      <c r="AA67" s="145"/>
      <c r="AB67" s="146">
        <f t="shared" si="3"/>
        <v>0.30549999999999855</v>
      </c>
      <c r="AC67" s="108">
        <f t="shared" si="77"/>
        <v>1.2958253898777361E-2</v>
      </c>
      <c r="AE67" s="251">
        <v>0.13</v>
      </c>
      <c r="AF67" s="143"/>
      <c r="AG67" s="144">
        <f>AG66*AE67</f>
        <v>24.013807219999997</v>
      </c>
      <c r="AH67" s="145"/>
      <c r="AI67" s="146">
        <f t="shared" si="82"/>
        <v>0.13260000000000005</v>
      </c>
      <c r="AJ67" s="108">
        <f t="shared" si="78"/>
        <v>5.55248312107733E-3</v>
      </c>
      <c r="AL67" s="251">
        <v>0.13</v>
      </c>
      <c r="AM67" s="143"/>
      <c r="AN67" s="144">
        <f>AN66*AL67</f>
        <v>23.811007219999993</v>
      </c>
      <c r="AO67" s="145"/>
      <c r="AP67" s="146">
        <f t="shared" si="83"/>
        <v>-0.20280000000000342</v>
      </c>
      <c r="AQ67" s="108">
        <f t="shared" si="79"/>
        <v>-8.4451415030558172E-3</v>
      </c>
    </row>
    <row r="68" spans="1:43" s="79" customFormat="1" x14ac:dyDescent="0.2">
      <c r="B68" s="147" t="s">
        <v>41</v>
      </c>
      <c r="C68" s="73"/>
      <c r="D68" s="73"/>
      <c r="E68" s="73"/>
      <c r="F68" s="243"/>
      <c r="G68" s="149"/>
      <c r="H68" s="140">
        <f>H66+H67</f>
        <v>200.86321215000001</v>
      </c>
      <c r="I68" s="141"/>
      <c r="J68" s="244"/>
      <c r="K68" s="141"/>
      <c r="L68" s="144">
        <f>L66+L67</f>
        <v>202.76900121999998</v>
      </c>
      <c r="M68" s="145"/>
      <c r="N68" s="146">
        <f t="shared" si="80"/>
        <v>1.9057890699999689</v>
      </c>
      <c r="O68" s="108">
        <f t="shared" si="81"/>
        <v>9.487994588958229E-3</v>
      </c>
      <c r="Q68" s="244"/>
      <c r="R68" s="141"/>
      <c r="S68" s="144">
        <f>S66+S67</f>
        <v>204.92730121999998</v>
      </c>
      <c r="T68" s="145"/>
      <c r="U68" s="146">
        <f t="shared" si="1"/>
        <v>2.158299999999997</v>
      </c>
      <c r="V68" s="108">
        <f t="shared" si="76"/>
        <v>1.0644131928520416E-2</v>
      </c>
      <c r="X68" s="244"/>
      <c r="Y68" s="141"/>
      <c r="Z68" s="144">
        <f>Z66+Z67</f>
        <v>207.58280121999996</v>
      </c>
      <c r="AA68" s="145"/>
      <c r="AB68" s="146">
        <f t="shared" si="3"/>
        <v>2.6554999999999893</v>
      </c>
      <c r="AC68" s="108">
        <f t="shared" si="77"/>
        <v>1.2958253898777371E-2</v>
      </c>
      <c r="AE68" s="244"/>
      <c r="AF68" s="141"/>
      <c r="AG68" s="144">
        <f>AG66+AG67</f>
        <v>208.73540121999997</v>
      </c>
      <c r="AH68" s="145"/>
      <c r="AI68" s="146">
        <f t="shared" si="82"/>
        <v>1.1526000000000067</v>
      </c>
      <c r="AJ68" s="108">
        <f t="shared" si="78"/>
        <v>5.5524831210773604E-3</v>
      </c>
      <c r="AL68" s="244"/>
      <c r="AM68" s="141"/>
      <c r="AN68" s="144">
        <f>AN66+AN67</f>
        <v>206.97260121999994</v>
      </c>
      <c r="AO68" s="145"/>
      <c r="AP68" s="146">
        <f t="shared" si="83"/>
        <v>-1.762800000000027</v>
      </c>
      <c r="AQ68" s="108">
        <f t="shared" si="79"/>
        <v>-8.4451415030558051E-3</v>
      </c>
    </row>
    <row r="69" spans="1:43" s="79" customFormat="1" ht="15.75" customHeight="1" x14ac:dyDescent="0.2">
      <c r="B69" s="405" t="s">
        <v>127</v>
      </c>
      <c r="C69" s="405"/>
      <c r="D69" s="405"/>
      <c r="E69" s="73"/>
      <c r="F69" s="269">
        <f>F63</f>
        <v>0.318</v>
      </c>
      <c r="G69" s="149"/>
      <c r="H69" s="150">
        <f>F69*H66</f>
        <v>56.526107490000001</v>
      </c>
      <c r="I69" s="141"/>
      <c r="J69" s="268">
        <f>'Res (100)'!J70</f>
        <v>0.318</v>
      </c>
      <c r="K69" s="141"/>
      <c r="L69" s="112">
        <f>J69*L66</f>
        <v>57.062426891999998</v>
      </c>
      <c r="M69" s="145"/>
      <c r="N69" s="151">
        <f t="shared" si="80"/>
        <v>0.53631940199999661</v>
      </c>
      <c r="O69" s="113">
        <f t="shared" si="81"/>
        <v>9.4879945889583244E-3</v>
      </c>
      <c r="Q69" s="268">
        <f>'Res (100)'!Q70</f>
        <v>0.318</v>
      </c>
      <c r="R69" s="141"/>
      <c r="S69" s="112">
        <f>Q69*S66</f>
        <v>57.669806891999997</v>
      </c>
      <c r="T69" s="145"/>
      <c r="U69" s="151">
        <f t="shared" si="1"/>
        <v>0.60737999999999914</v>
      </c>
      <c r="V69" s="113">
        <f t="shared" si="76"/>
        <v>1.0644131928520414E-2</v>
      </c>
      <c r="X69" s="268">
        <f>Q69</f>
        <v>0.318</v>
      </c>
      <c r="Y69" s="141"/>
      <c r="Z69" s="112">
        <f>X69*Z66</f>
        <v>58.417106891999993</v>
      </c>
      <c r="AA69" s="145"/>
      <c r="AB69" s="151">
        <f t="shared" si="3"/>
        <v>0.74729999999999563</v>
      </c>
      <c r="AC69" s="113">
        <f t="shared" si="77"/>
        <v>1.2958253898777347E-2</v>
      </c>
      <c r="AE69" s="268">
        <f>X69</f>
        <v>0.318</v>
      </c>
      <c r="AF69" s="141"/>
      <c r="AG69" s="112">
        <f>AE69*AG66</f>
        <v>58.741466891999998</v>
      </c>
      <c r="AH69" s="145"/>
      <c r="AI69" s="151">
        <f t="shared" si="82"/>
        <v>0.32436000000000575</v>
      </c>
      <c r="AJ69" s="113">
        <f t="shared" si="78"/>
        <v>5.5524831210774263E-3</v>
      </c>
      <c r="AL69" s="268">
        <f>AL63</f>
        <v>0.318</v>
      </c>
      <c r="AM69" s="141"/>
      <c r="AN69" s="112">
        <f>AL69*AN66</f>
        <v>58.245386891999985</v>
      </c>
      <c r="AO69" s="145"/>
      <c r="AP69" s="151">
        <f t="shared" si="83"/>
        <v>-0.4960800000000134</v>
      </c>
      <c r="AQ69" s="113">
        <f t="shared" si="79"/>
        <v>-8.4451415030559022E-3</v>
      </c>
    </row>
    <row r="70" spans="1:43" s="79" customFormat="1" ht="13.5" customHeight="1" thickBot="1" x14ac:dyDescent="0.25">
      <c r="B70" s="400" t="s">
        <v>128</v>
      </c>
      <c r="C70" s="400"/>
      <c r="D70" s="400"/>
      <c r="E70" s="152"/>
      <c r="F70" s="153"/>
      <c r="G70" s="154"/>
      <c r="H70" s="155">
        <f>H68-H69</f>
        <v>144.33710466000002</v>
      </c>
      <c r="I70" s="156"/>
      <c r="J70" s="156"/>
      <c r="K70" s="156"/>
      <c r="L70" s="157">
        <f>L68-L69</f>
        <v>145.70657432799999</v>
      </c>
      <c r="M70" s="158"/>
      <c r="N70" s="159">
        <f t="shared" ref="N70" si="84">L70-H70</f>
        <v>1.3694696679999652</v>
      </c>
      <c r="O70" s="160">
        <f t="shared" ref="O70" si="85">IF((H70)=0,"",(N70/H70))</f>
        <v>9.4879945889581423E-3</v>
      </c>
      <c r="Q70" s="156"/>
      <c r="R70" s="156"/>
      <c r="S70" s="157">
        <f>S68-S69</f>
        <v>147.25749432799998</v>
      </c>
      <c r="T70" s="158"/>
      <c r="U70" s="159">
        <f t="shared" si="1"/>
        <v>1.5509199999999908</v>
      </c>
      <c r="V70" s="160">
        <f t="shared" si="76"/>
        <v>1.0644131928520368E-2</v>
      </c>
      <c r="X70" s="156"/>
      <c r="Y70" s="156"/>
      <c r="Z70" s="157">
        <f>Z68-Z69</f>
        <v>149.16569432799997</v>
      </c>
      <c r="AA70" s="158"/>
      <c r="AB70" s="159">
        <f t="shared" si="3"/>
        <v>1.9081999999999937</v>
      </c>
      <c r="AC70" s="160">
        <f t="shared" si="77"/>
        <v>1.295825389877738E-2</v>
      </c>
      <c r="AE70" s="252"/>
      <c r="AF70" s="156"/>
      <c r="AG70" s="157">
        <f>AG68-AG69</f>
        <v>149.99393432799997</v>
      </c>
      <c r="AH70" s="158"/>
      <c r="AI70" s="159">
        <f t="shared" ref="AI70" si="86">AG70-Z70</f>
        <v>0.82823999999999387</v>
      </c>
      <c r="AJ70" s="160">
        <f t="shared" si="78"/>
        <v>5.5524831210772875E-3</v>
      </c>
      <c r="AL70" s="156"/>
      <c r="AM70" s="156"/>
      <c r="AN70" s="157">
        <f>AN68-AN69</f>
        <v>148.72721432799995</v>
      </c>
      <c r="AO70" s="158"/>
      <c r="AP70" s="159">
        <f t="shared" ref="AP70" si="87">AN70-AG70</f>
        <v>-1.2667200000000207</v>
      </c>
      <c r="AQ70" s="160">
        <f t="shared" si="79"/>
        <v>-8.4451415030558138E-3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
      <c r="B31" s="21" t="s">
        <v>136</v>
      </c>
      <c r="C31" s="21"/>
      <c r="D31" s="22" t="s">
        <v>17</v>
      </c>
      <c r="E31" s="23"/>
      <c r="F31" s="24">
        <f>+'Proposed Rates'!D67</f>
        <v>0</v>
      </c>
      <c r="G31" s="25">
        <f>$F$18</f>
        <v>1500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1500</v>
      </c>
      <c r="Z31" s="26">
        <f t="shared" si="26"/>
        <v>0</v>
      </c>
      <c r="AA31" s="27"/>
      <c r="AB31" s="30">
        <f t="shared" si="3"/>
        <v>-0.24</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1550.2500000000002</v>
      </c>
      <c r="H44" s="26">
        <f>G44*F44</f>
        <v>9.3015000000000014E-2</v>
      </c>
      <c r="I44" s="27"/>
      <c r="J44" s="46">
        <f>'Proposed Rates'!E233</f>
        <v>6.0000000000000002E-5</v>
      </c>
      <c r="K44" s="45">
        <f>$F$18*(1+J73)</f>
        <v>1550.7</v>
      </c>
      <c r="L44" s="26">
        <f>K44*J44</f>
        <v>9.3042E-2</v>
      </c>
      <c r="M44" s="27"/>
      <c r="N44" s="30">
        <f>L44-H44</f>
        <v>2.6999999999985369E-5</v>
      </c>
      <c r="O44" s="31">
        <f>IF((H44)=0,"",(N44/H44))</f>
        <v>2.9027576197371784E-4</v>
      </c>
      <c r="Q44" s="46">
        <f>'Proposed Rates'!F233</f>
        <v>6.0000000000000002E-5</v>
      </c>
      <c r="R44" s="45">
        <f>$F$18*(1+Q73)</f>
        <v>1550.7</v>
      </c>
      <c r="S44" s="26">
        <f>R44*Q44</f>
        <v>9.3042E-2</v>
      </c>
      <c r="T44" s="27"/>
      <c r="U44" s="30">
        <f t="shared" si="1"/>
        <v>0</v>
      </c>
      <c r="V44" s="31">
        <f t="shared" si="2"/>
        <v>0</v>
      </c>
      <c r="X44" s="46">
        <f>'Proposed Rates'!G233</f>
        <v>6.0000000000000002E-5</v>
      </c>
      <c r="Y44" s="45">
        <f>$F$18*(1+X73)</f>
        <v>1550.7</v>
      </c>
      <c r="Z44" s="26">
        <f>Y44*X44</f>
        <v>9.3042E-2</v>
      </c>
      <c r="AA44" s="27"/>
      <c r="AB44" s="30">
        <f t="shared" si="3"/>
        <v>0</v>
      </c>
      <c r="AC44" s="31">
        <f t="shared" si="4"/>
        <v>0</v>
      </c>
      <c r="AE44" s="46">
        <f>'Proposed Rates'!H233</f>
        <v>6.0000000000000002E-5</v>
      </c>
      <c r="AF44" s="45">
        <f>$F$18*(1+AE73)</f>
        <v>1550.7</v>
      </c>
      <c r="AG44" s="26">
        <f>AF44*AE44</f>
        <v>9.3042E-2</v>
      </c>
      <c r="AH44" s="27"/>
      <c r="AI44" s="30">
        <f t="shared" si="5"/>
        <v>0</v>
      </c>
      <c r="AJ44" s="31">
        <f t="shared" si="6"/>
        <v>0</v>
      </c>
      <c r="AL44" s="46">
        <f>'Proposed Rates'!I233</f>
        <v>6.0000000000000002E-5</v>
      </c>
      <c r="AM44" s="45">
        <f>$F$18*(1+AL73)</f>
        <v>1550.7</v>
      </c>
      <c r="AN44" s="26">
        <f>AM44*AL44</f>
        <v>9.3042E-2</v>
      </c>
      <c r="AO44" s="27"/>
      <c r="AP44" s="30">
        <f t="shared" si="7"/>
        <v>0</v>
      </c>
      <c r="AQ44" s="31">
        <f t="shared" si="8"/>
        <v>0</v>
      </c>
    </row>
    <row r="45" spans="2:43" x14ac:dyDescent="0.2">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35.263407500000028</v>
      </c>
      <c r="I47" s="36"/>
      <c r="J47" s="53"/>
      <c r="K47" s="55"/>
      <c r="L47" s="54">
        <f>SUM(L40:L46)+L39</f>
        <v>36.650841000000007</v>
      </c>
      <c r="M47" s="36"/>
      <c r="N47" s="37">
        <f t="shared" ref="N47:N64" si="58">L47-H47</f>
        <v>1.3874334999999789</v>
      </c>
      <c r="O47" s="38">
        <f t="shared" ref="O47:O64" si="59">IF((H47)=0,"",(N47/H47))</f>
        <v>3.9344850607530707E-2</v>
      </c>
      <c r="Q47" s="53"/>
      <c r="R47" s="55"/>
      <c r="S47" s="54">
        <f>SUM(S40:S46)+S39</f>
        <v>38.540841000000007</v>
      </c>
      <c r="T47" s="36"/>
      <c r="U47" s="37">
        <f t="shared" si="1"/>
        <v>1.8900000000000006</v>
      </c>
      <c r="V47" s="38">
        <f t="shared" si="2"/>
        <v>5.1567711638595144E-2</v>
      </c>
      <c r="X47" s="53"/>
      <c r="Y47" s="55"/>
      <c r="Z47" s="54">
        <f>SUM(Z40:Z46)+Z39</f>
        <v>41.170841000000003</v>
      </c>
      <c r="AA47" s="36"/>
      <c r="AB47" s="37">
        <f t="shared" si="3"/>
        <v>2.6299999999999955</v>
      </c>
      <c r="AC47" s="38">
        <f t="shared" si="4"/>
        <v>6.8239299708067996E-2</v>
      </c>
      <c r="AE47" s="53"/>
      <c r="AF47" s="55"/>
      <c r="AG47" s="54">
        <f>SUM(AG40:AG46)+AG39</f>
        <v>42.170841000000003</v>
      </c>
      <c r="AH47" s="36"/>
      <c r="AI47" s="37">
        <f t="shared" si="5"/>
        <v>1</v>
      </c>
      <c r="AJ47" s="38">
        <f t="shared" si="6"/>
        <v>2.428903504788741E-2</v>
      </c>
      <c r="AL47" s="53"/>
      <c r="AM47" s="55"/>
      <c r="AN47" s="54">
        <f>SUM(AN40:AN46)+AN39</f>
        <v>42.790841</v>
      </c>
      <c r="AO47" s="36"/>
      <c r="AP47" s="37">
        <f t="shared" si="7"/>
        <v>0.61999999999999744</v>
      </c>
      <c r="AQ47" s="38">
        <f t="shared" si="8"/>
        <v>1.4702101862279611E-2</v>
      </c>
    </row>
    <row r="48" spans="2:43" x14ac:dyDescent="0.2">
      <c r="B48" s="27" t="s">
        <v>28</v>
      </c>
      <c r="C48" s="27"/>
      <c r="D48" s="56" t="s">
        <v>20</v>
      </c>
      <c r="E48" s="57"/>
      <c r="F48" s="28">
        <f>'Proposed Rates'!D153</f>
        <v>7.6E-3</v>
      </c>
      <c r="G48" s="58">
        <f>F18*(1+F73)</f>
        <v>1550.2500000000002</v>
      </c>
      <c r="H48" s="26">
        <f>G48*F48</f>
        <v>11.781900000000002</v>
      </c>
      <c r="I48" s="27"/>
      <c r="J48" s="28">
        <f>'Proposed Rates'!E153</f>
        <v>7.4000000000000003E-3</v>
      </c>
      <c r="K48" s="59">
        <f>F18*(1+J73)</f>
        <v>1550.7</v>
      </c>
      <c r="L48" s="26">
        <f>K48*J48</f>
        <v>11.475180000000002</v>
      </c>
      <c r="M48" s="27"/>
      <c r="N48" s="30">
        <f t="shared" si="58"/>
        <v>-0.30672000000000033</v>
      </c>
      <c r="O48" s="31">
        <f t="shared" si="59"/>
        <v>-2.6033152547551775E-2</v>
      </c>
      <c r="Q48" s="28">
        <f>'Proposed Rates'!F153</f>
        <v>7.4000000000000003E-3</v>
      </c>
      <c r="R48" s="59">
        <f>$F$18*(1+Q73)</f>
        <v>1550.7</v>
      </c>
      <c r="S48" s="26">
        <f>R48*Q48</f>
        <v>11.475180000000002</v>
      </c>
      <c r="T48" s="27"/>
      <c r="U48" s="30">
        <f t="shared" si="1"/>
        <v>0</v>
      </c>
      <c r="V48" s="31">
        <f t="shared" si="2"/>
        <v>0</v>
      </c>
      <c r="X48" s="28">
        <f>'Proposed Rates'!G153</f>
        <v>7.4000000000000003E-3</v>
      </c>
      <c r="Y48" s="59">
        <f>$F$18*(1+X73)</f>
        <v>1550.7</v>
      </c>
      <c r="Z48" s="26">
        <f>Y48*X48</f>
        <v>11.475180000000002</v>
      </c>
      <c r="AA48" s="27"/>
      <c r="AB48" s="30">
        <f t="shared" si="3"/>
        <v>0</v>
      </c>
      <c r="AC48" s="31">
        <f t="shared" si="4"/>
        <v>0</v>
      </c>
      <c r="AE48" s="28">
        <f>'Proposed Rates'!H153</f>
        <v>7.4000000000000003E-3</v>
      </c>
      <c r="AF48" s="59">
        <f>$F$18*(1+AE73)</f>
        <v>1550.7</v>
      </c>
      <c r="AG48" s="26">
        <f>AF48*AE48</f>
        <v>11.475180000000002</v>
      </c>
      <c r="AH48" s="27"/>
      <c r="AI48" s="30">
        <f t="shared" si="5"/>
        <v>0</v>
      </c>
      <c r="AJ48" s="31">
        <f t="shared" si="6"/>
        <v>0</v>
      </c>
      <c r="AL48" s="28">
        <f>'Proposed Rates'!I153</f>
        <v>7.4000000000000003E-3</v>
      </c>
      <c r="AM48" s="59">
        <f>$F$18*(1+AL73)</f>
        <v>1550.7</v>
      </c>
      <c r="AN48" s="26">
        <f>AM48*AL48</f>
        <v>11.475180000000002</v>
      </c>
      <c r="AO48" s="27"/>
      <c r="AP48" s="30">
        <f t="shared" si="7"/>
        <v>0</v>
      </c>
      <c r="AQ48" s="31">
        <f t="shared" si="8"/>
        <v>0</v>
      </c>
    </row>
    <row r="49" spans="2:43" ht="25.5" x14ac:dyDescent="0.2">
      <c r="B49" s="60" t="s">
        <v>29</v>
      </c>
      <c r="C49" s="27"/>
      <c r="D49" s="56" t="s">
        <v>20</v>
      </c>
      <c r="E49" s="57"/>
      <c r="F49" s="28">
        <f>'Proposed Rates'!D167</f>
        <v>5.1999999999999998E-3</v>
      </c>
      <c r="G49" s="58">
        <f>G48</f>
        <v>1550.2500000000002</v>
      </c>
      <c r="H49" s="26">
        <f>G49*F49</f>
        <v>8.061300000000001</v>
      </c>
      <c r="I49" s="27"/>
      <c r="J49" s="28">
        <f>'Proposed Rates'!E167</f>
        <v>5.1999999999999998E-3</v>
      </c>
      <c r="K49" s="59">
        <f>K48</f>
        <v>1550.7</v>
      </c>
      <c r="L49" s="26">
        <f>K49*J49</f>
        <v>8.0636399999999995</v>
      </c>
      <c r="M49" s="27"/>
      <c r="N49" s="30">
        <f t="shared" si="58"/>
        <v>2.3399999999984544E-3</v>
      </c>
      <c r="O49" s="31">
        <f t="shared" si="59"/>
        <v>2.9027576197368342E-4</v>
      </c>
      <c r="Q49" s="28">
        <f>'Proposed Rates'!F167</f>
        <v>5.1999999999999998E-3</v>
      </c>
      <c r="R49" s="59">
        <f>R48</f>
        <v>1550.7</v>
      </c>
      <c r="S49" s="26">
        <f>R49*Q49</f>
        <v>8.0636399999999995</v>
      </c>
      <c r="T49" s="27"/>
      <c r="U49" s="30">
        <f t="shared" si="1"/>
        <v>0</v>
      </c>
      <c r="V49" s="31">
        <f t="shared" si="2"/>
        <v>0</v>
      </c>
      <c r="X49" s="28">
        <f>'Proposed Rates'!G167</f>
        <v>5.1999999999999998E-3</v>
      </c>
      <c r="Y49" s="59">
        <f>Y48</f>
        <v>1550.7</v>
      </c>
      <c r="Z49" s="26">
        <f>Y49*X49</f>
        <v>8.0636399999999995</v>
      </c>
      <c r="AA49" s="27"/>
      <c r="AB49" s="30">
        <f t="shared" si="3"/>
        <v>0</v>
      </c>
      <c r="AC49" s="31">
        <f t="shared" si="4"/>
        <v>0</v>
      </c>
      <c r="AE49" s="28">
        <f>'Proposed Rates'!H167</f>
        <v>5.1999999999999998E-3</v>
      </c>
      <c r="AF49" s="59">
        <f>AF48</f>
        <v>1550.7</v>
      </c>
      <c r="AG49" s="26">
        <f>AF49*AE49</f>
        <v>8.0636399999999995</v>
      </c>
      <c r="AH49" s="27"/>
      <c r="AI49" s="30">
        <f t="shared" si="5"/>
        <v>0</v>
      </c>
      <c r="AJ49" s="31">
        <f t="shared" si="6"/>
        <v>0</v>
      </c>
      <c r="AL49" s="28">
        <f>'Proposed Rates'!I167</f>
        <v>5.1999999999999998E-3</v>
      </c>
      <c r="AM49" s="59">
        <f>AM48</f>
        <v>1550.7</v>
      </c>
      <c r="AN49" s="26">
        <f>AM49*AL49</f>
        <v>8.0636399999999995</v>
      </c>
      <c r="AO49" s="27"/>
      <c r="AP49" s="30">
        <f t="shared" si="7"/>
        <v>0</v>
      </c>
      <c r="AQ49" s="31">
        <f t="shared" si="8"/>
        <v>0</v>
      </c>
    </row>
    <row r="50" spans="2:43" ht="25.5" x14ac:dyDescent="0.2">
      <c r="B50" s="50" t="s">
        <v>30</v>
      </c>
      <c r="C50" s="35"/>
      <c r="D50" s="35"/>
      <c r="E50" s="35"/>
      <c r="F50" s="61"/>
      <c r="G50" s="53"/>
      <c r="H50" s="54">
        <f>SUM(H47:H49)</f>
        <v>55.106607500000031</v>
      </c>
      <c r="I50" s="62"/>
      <c r="J50" s="63"/>
      <c r="K50" s="64"/>
      <c r="L50" s="54">
        <f>SUM(L47:L49)</f>
        <v>56.189661000000008</v>
      </c>
      <c r="M50" s="62"/>
      <c r="N50" s="37">
        <f t="shared" si="58"/>
        <v>1.083053499999977</v>
      </c>
      <c r="O50" s="38">
        <f t="shared" si="59"/>
        <v>1.9653786526415664E-2</v>
      </c>
      <c r="Q50" s="63"/>
      <c r="R50" s="64"/>
      <c r="S50" s="54">
        <f>SUM(S47:S49)</f>
        <v>58.079661000000009</v>
      </c>
      <c r="T50" s="62"/>
      <c r="U50" s="37">
        <f t="shared" si="1"/>
        <v>1.8900000000000006</v>
      </c>
      <c r="V50" s="38">
        <f t="shared" si="2"/>
        <v>3.363608120006277E-2</v>
      </c>
      <c r="X50" s="63"/>
      <c r="Y50" s="64"/>
      <c r="Z50" s="54">
        <f>SUM(Z47:Z49)</f>
        <v>60.709661000000004</v>
      </c>
      <c r="AA50" s="62"/>
      <c r="AB50" s="37">
        <f t="shared" si="3"/>
        <v>2.6299999999999955</v>
      </c>
      <c r="AC50" s="38">
        <f t="shared" si="4"/>
        <v>4.5282633450632485E-2</v>
      </c>
      <c r="AE50" s="63"/>
      <c r="AF50" s="64"/>
      <c r="AG50" s="54">
        <f>SUM(AG47:AG49)</f>
        <v>61.709661000000004</v>
      </c>
      <c r="AH50" s="62"/>
      <c r="AI50" s="37">
        <f t="shared" si="5"/>
        <v>1</v>
      </c>
      <c r="AJ50" s="38">
        <f t="shared" si="6"/>
        <v>1.6471842924637645E-2</v>
      </c>
      <c r="AL50" s="63"/>
      <c r="AM50" s="64"/>
      <c r="AN50" s="54">
        <f>SUM(AN47:AN49)</f>
        <v>62.329661000000002</v>
      </c>
      <c r="AO50" s="62"/>
      <c r="AP50" s="37">
        <f t="shared" si="7"/>
        <v>0.61999999999999744</v>
      </c>
      <c r="AQ50" s="38">
        <f t="shared" si="8"/>
        <v>1.0047049197045457E-2</v>
      </c>
    </row>
    <row r="51" spans="2:43" ht="25.5" x14ac:dyDescent="0.2">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252.75758250000001</v>
      </c>
      <c r="I60" s="94"/>
      <c r="J60" s="95"/>
      <c r="K60" s="95"/>
      <c r="L60" s="93">
        <f>SUM(L51:L56,L50)</f>
        <v>254.212391</v>
      </c>
      <c r="M60" s="96"/>
      <c r="N60" s="97">
        <f t="shared" ref="N60" si="72">L60-H60</f>
        <v>1.4548084999999844</v>
      </c>
      <c r="O60" s="98">
        <f t="shared" ref="O60" si="73">IF((H60)=0,"",(N60/H60))</f>
        <v>5.7557462197992985E-3</v>
      </c>
      <c r="Q60" s="95"/>
      <c r="R60" s="95"/>
      <c r="S60" s="97">
        <f>SUM(S51:S56,S50)</f>
        <v>256.12239099999999</v>
      </c>
      <c r="T60" s="96"/>
      <c r="U60" s="97">
        <f t="shared" si="1"/>
        <v>1.9099999999999966</v>
      </c>
      <c r="V60" s="98">
        <f>IF((L60)=0,"",(U60/L60))</f>
        <v>7.5134024446510813E-3</v>
      </c>
      <c r="X60" s="95"/>
      <c r="Y60" s="95"/>
      <c r="Z60" s="97">
        <f>SUM(Z51:Z56,Z50)</f>
        <v>258.77239100000003</v>
      </c>
      <c r="AA60" s="96"/>
      <c r="AB60" s="97">
        <f t="shared" si="3"/>
        <v>2.6500000000000341</v>
      </c>
      <c r="AC60" s="98">
        <f>IF((S60)=0,"",(AB60/S60))</f>
        <v>1.0346615888026885E-2</v>
      </c>
      <c r="AE60" s="95"/>
      <c r="AF60" s="95"/>
      <c r="AG60" s="97">
        <f>SUM(AG51:AG56,AG50)</f>
        <v>259.79239100000001</v>
      </c>
      <c r="AH60" s="96"/>
      <c r="AI60" s="97">
        <f t="shared" ref="AI60:AI64" si="74">AG60-Z60</f>
        <v>1.0199999999999818</v>
      </c>
      <c r="AJ60" s="98">
        <f>IF((Z60)=0,"",(AI60/Z60))</f>
        <v>3.9416878904982629E-3</v>
      </c>
      <c r="AL60" s="95"/>
      <c r="AM60" s="95"/>
      <c r="AN60" s="97">
        <f>SUM(AN51:AN56,AN50)</f>
        <v>260.432391</v>
      </c>
      <c r="AO60" s="96"/>
      <c r="AP60" s="97">
        <f t="shared" ref="AP60:AP64" si="75">AN60-AG60</f>
        <v>0.63999999999998636</v>
      </c>
      <c r="AQ60" s="98">
        <f>IF((AG60)=0,"",(AP60/AG60))</f>
        <v>2.4635055612540488E-3</v>
      </c>
    </row>
    <row r="61" spans="2:43" x14ac:dyDescent="0.2">
      <c r="B61" s="99" t="s">
        <v>40</v>
      </c>
      <c r="C61" s="21"/>
      <c r="D61" s="21"/>
      <c r="E61" s="21"/>
      <c r="F61" s="100">
        <v>0.13</v>
      </c>
      <c r="G61" s="101"/>
      <c r="H61" s="102">
        <f>H60*F61</f>
        <v>32.858485725000001</v>
      </c>
      <c r="I61" s="103"/>
      <c r="J61" s="104">
        <v>0.13</v>
      </c>
      <c r="K61" s="103"/>
      <c r="L61" s="105">
        <f>L60*J61</f>
        <v>33.047610830000004</v>
      </c>
      <c r="M61" s="106"/>
      <c r="N61" s="107">
        <f t="shared" si="58"/>
        <v>0.18912510500000224</v>
      </c>
      <c r="O61" s="108">
        <f t="shared" si="59"/>
        <v>5.7557462197994286E-3</v>
      </c>
      <c r="Q61" s="104">
        <v>0.13</v>
      </c>
      <c r="R61" s="103"/>
      <c r="S61" s="105">
        <f>S60*Q61</f>
        <v>33.295910829999997</v>
      </c>
      <c r="T61" s="106"/>
      <c r="U61" s="107">
        <f t="shared" si="1"/>
        <v>0.2482999999999933</v>
      </c>
      <c r="V61" s="108">
        <f t="shared" ref="V61:V70" si="76">IF((L61)=0,"",(U61/L61))</f>
        <v>7.5134024446508914E-3</v>
      </c>
      <c r="X61" s="104">
        <v>0.13</v>
      </c>
      <c r="Y61" s="103"/>
      <c r="Z61" s="105">
        <f>Z60*X61</f>
        <v>33.640410830000008</v>
      </c>
      <c r="AA61" s="106"/>
      <c r="AB61" s="107">
        <f t="shared" si="3"/>
        <v>0.34450000000001069</v>
      </c>
      <c r="AC61" s="108">
        <f t="shared" ref="AC61:AC70" si="77">IF((S61)=0,"",(AB61/S61))</f>
        <v>1.0346615888027074E-2</v>
      </c>
      <c r="AE61" s="104">
        <v>0.13</v>
      </c>
      <c r="AF61" s="103"/>
      <c r="AG61" s="105">
        <f>AG60*AE61</f>
        <v>33.773010830000004</v>
      </c>
      <c r="AH61" s="106"/>
      <c r="AI61" s="107">
        <f t="shared" si="74"/>
        <v>0.1325999999999965</v>
      </c>
      <c r="AJ61" s="108">
        <f t="shared" ref="AJ61:AJ70" si="78">IF((Z61)=0,"",(AI61/Z61))</f>
        <v>3.9416878904982291E-3</v>
      </c>
      <c r="AL61" s="104">
        <v>0.13</v>
      </c>
      <c r="AM61" s="103"/>
      <c r="AN61" s="105">
        <f>AN60*AL61</f>
        <v>33.856210830000002</v>
      </c>
      <c r="AO61" s="106"/>
      <c r="AP61" s="107">
        <f t="shared" si="75"/>
        <v>8.3199999999997942E-2</v>
      </c>
      <c r="AQ61" s="108">
        <f t="shared" ref="AQ61:AQ70" si="79">IF((AG61)=0,"",(AP61/AG61))</f>
        <v>2.4635055612540402E-3</v>
      </c>
    </row>
    <row r="62" spans="2:43" x14ac:dyDescent="0.2">
      <c r="B62" s="109" t="s">
        <v>41</v>
      </c>
      <c r="C62" s="21"/>
      <c r="D62" s="21"/>
      <c r="E62" s="21"/>
      <c r="F62" s="242"/>
      <c r="G62" s="101"/>
      <c r="H62" s="102">
        <f>H60+H61</f>
        <v>285.61606822499999</v>
      </c>
      <c r="I62" s="103"/>
      <c r="J62" s="244"/>
      <c r="K62" s="103"/>
      <c r="L62" s="105">
        <f>L60+L61</f>
        <v>287.26000183000002</v>
      </c>
      <c r="M62" s="106"/>
      <c r="N62" s="107">
        <f t="shared" si="58"/>
        <v>1.6439336050000293</v>
      </c>
      <c r="O62" s="108">
        <f t="shared" si="59"/>
        <v>5.7557462197994633E-3</v>
      </c>
      <c r="Q62" s="244"/>
      <c r="R62" s="103"/>
      <c r="S62" s="105">
        <f>S60+S61</f>
        <v>289.41830183000002</v>
      </c>
      <c r="T62" s="106"/>
      <c r="U62" s="107">
        <f t="shared" si="1"/>
        <v>2.158299999999997</v>
      </c>
      <c r="V62" s="108">
        <f t="shared" si="76"/>
        <v>7.5134024446510839E-3</v>
      </c>
      <c r="X62" s="103"/>
      <c r="Y62" s="103"/>
      <c r="Z62" s="105">
        <f>Z60+Z61</f>
        <v>292.41280183000003</v>
      </c>
      <c r="AA62" s="106"/>
      <c r="AB62" s="107">
        <f t="shared" si="3"/>
        <v>2.9945000000000164</v>
      </c>
      <c r="AC62" s="108">
        <f t="shared" si="77"/>
        <v>1.0346615888026808E-2</v>
      </c>
      <c r="AE62" s="244"/>
      <c r="AF62" s="103"/>
      <c r="AG62" s="105">
        <f>AG60+AG61</f>
        <v>293.56540183000004</v>
      </c>
      <c r="AH62" s="106"/>
      <c r="AI62" s="107">
        <f t="shared" si="74"/>
        <v>1.1526000000000067</v>
      </c>
      <c r="AJ62" s="108">
        <f t="shared" si="78"/>
        <v>3.9416878904983566E-3</v>
      </c>
      <c r="AL62" s="244"/>
      <c r="AM62" s="103"/>
      <c r="AN62" s="105">
        <f>AN60+AN61</f>
        <v>294.28860183</v>
      </c>
      <c r="AO62" s="106"/>
      <c r="AP62" s="107">
        <f t="shared" si="75"/>
        <v>0.72319999999996298</v>
      </c>
      <c r="AQ62" s="108">
        <f t="shared" si="79"/>
        <v>2.4635055612539751E-3</v>
      </c>
    </row>
    <row r="63" spans="2:43" ht="15.75" customHeight="1" x14ac:dyDescent="0.2">
      <c r="B63" s="405" t="s">
        <v>127</v>
      </c>
      <c r="C63" s="405"/>
      <c r="D63" s="405"/>
      <c r="E63" s="21"/>
      <c r="F63" s="267">
        <f>'Res (100)'!F64</f>
        <v>0.318</v>
      </c>
      <c r="G63" s="101"/>
      <c r="H63" s="111">
        <f>F63*H60</f>
        <v>80.376911235000009</v>
      </c>
      <c r="I63" s="103"/>
      <c r="J63" s="268">
        <f>'Res (100)'!J64</f>
        <v>0.318</v>
      </c>
      <c r="K63" s="103"/>
      <c r="L63" s="112">
        <f>J63*L60</f>
        <v>80.839540338000006</v>
      </c>
      <c r="M63" s="106"/>
      <c r="N63" s="112">
        <f t="shared" si="58"/>
        <v>0.4626291029999976</v>
      </c>
      <c r="O63" s="113">
        <f t="shared" si="59"/>
        <v>5.7557462197993297E-3</v>
      </c>
      <c r="Q63" s="268">
        <f>'Res (100)'!Q64</f>
        <v>0.318</v>
      </c>
      <c r="R63" s="103"/>
      <c r="S63" s="112">
        <f>Q63*S60</f>
        <v>81.446920337999998</v>
      </c>
      <c r="T63" s="106"/>
      <c r="U63" s="112">
        <f t="shared" si="1"/>
        <v>0.60737999999999204</v>
      </c>
      <c r="V63" s="113">
        <f t="shared" si="76"/>
        <v>7.5134024446509955E-3</v>
      </c>
      <c r="X63" s="268">
        <f>Q63</f>
        <v>0.318</v>
      </c>
      <c r="Y63" s="103"/>
      <c r="Z63" s="112">
        <f>X63*Z60</f>
        <v>82.289620338000006</v>
      </c>
      <c r="AA63" s="106"/>
      <c r="AB63" s="112">
        <f t="shared" si="3"/>
        <v>0.84270000000000778</v>
      </c>
      <c r="AC63" s="113">
        <f t="shared" si="77"/>
        <v>1.0346615888026848E-2</v>
      </c>
      <c r="AE63" s="268">
        <f>X63</f>
        <v>0.318</v>
      </c>
      <c r="AF63" s="103"/>
      <c r="AG63" s="112">
        <f>AE63*AG60</f>
        <v>82.613980338000005</v>
      </c>
      <c r="AH63" s="106"/>
      <c r="AI63" s="112">
        <f t="shared" si="74"/>
        <v>0.32435999999999865</v>
      </c>
      <c r="AJ63" s="113">
        <f t="shared" si="78"/>
        <v>3.9416878904983167E-3</v>
      </c>
      <c r="AL63" s="268">
        <f>AE63</f>
        <v>0.318</v>
      </c>
      <c r="AM63" s="103"/>
      <c r="AN63" s="112">
        <f>AL63*AN60</f>
        <v>82.817500338000002</v>
      </c>
      <c r="AO63" s="106"/>
      <c r="AP63" s="112">
        <f t="shared" si="75"/>
        <v>0.20351999999999748</v>
      </c>
      <c r="AQ63" s="113">
        <f t="shared" si="79"/>
        <v>2.4635055612540709E-3</v>
      </c>
    </row>
    <row r="64" spans="2:43" ht="13.5" customHeight="1" thickBot="1" x14ac:dyDescent="0.25">
      <c r="B64" s="406" t="s">
        <v>126</v>
      </c>
      <c r="C64" s="406"/>
      <c r="D64" s="406"/>
      <c r="E64" s="114"/>
      <c r="F64" s="246"/>
      <c r="G64" s="116"/>
      <c r="H64" s="117">
        <f>H62-H63</f>
        <v>205.23915698999997</v>
      </c>
      <c r="I64" s="118"/>
      <c r="J64" s="249"/>
      <c r="K64" s="118"/>
      <c r="L64" s="119">
        <f>L62-L63</f>
        <v>206.42046149200002</v>
      </c>
      <c r="M64" s="120"/>
      <c r="N64" s="121">
        <f t="shared" si="58"/>
        <v>1.1813045020000459</v>
      </c>
      <c r="O64" s="122">
        <f t="shared" si="59"/>
        <v>5.7557462197995847E-3</v>
      </c>
      <c r="Q64" s="249"/>
      <c r="R64" s="118"/>
      <c r="S64" s="119">
        <f>S62-S63</f>
        <v>207.97138149200003</v>
      </c>
      <c r="T64" s="120"/>
      <c r="U64" s="121">
        <f t="shared" si="1"/>
        <v>1.5509200000000192</v>
      </c>
      <c r="V64" s="122">
        <f t="shared" si="76"/>
        <v>7.5134024446511872E-3</v>
      </c>
      <c r="X64" s="249"/>
      <c r="Y64" s="118"/>
      <c r="Z64" s="119">
        <f>Z62-Z63</f>
        <v>210.12318149200001</v>
      </c>
      <c r="AA64" s="120"/>
      <c r="AB64" s="121">
        <f t="shared" si="3"/>
        <v>2.1517999999999802</v>
      </c>
      <c r="AC64" s="122">
        <f t="shared" si="77"/>
        <v>1.0346615888026656E-2</v>
      </c>
      <c r="AE64" s="249"/>
      <c r="AF64" s="118"/>
      <c r="AG64" s="119">
        <f>AG62-AG63</f>
        <v>210.95142149200004</v>
      </c>
      <c r="AH64" s="120"/>
      <c r="AI64" s="121">
        <f t="shared" si="74"/>
        <v>0.82824000000002229</v>
      </c>
      <c r="AJ64" s="122">
        <f t="shared" si="78"/>
        <v>3.9416878904984399E-3</v>
      </c>
      <c r="AL64" s="249"/>
      <c r="AM64" s="118"/>
      <c r="AN64" s="119">
        <f>AN62-AN63</f>
        <v>211.471101492</v>
      </c>
      <c r="AO64" s="120"/>
      <c r="AP64" s="121">
        <f t="shared" si="75"/>
        <v>0.5196799999999655</v>
      </c>
      <c r="AQ64" s="122">
        <f t="shared" si="79"/>
        <v>2.4635055612539374E-3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257.90258250000005</v>
      </c>
      <c r="I66" s="134"/>
      <c r="J66" s="250"/>
      <c r="K66" s="135"/>
      <c r="L66" s="133">
        <f>SUM(L57:L58,L50,L51:L53)</f>
        <v>259.35739100000001</v>
      </c>
      <c r="M66" s="136"/>
      <c r="N66" s="137">
        <f t="shared" ref="N66:N69" si="80">L66-H66</f>
        <v>1.454808499999956</v>
      </c>
      <c r="O66" s="98">
        <f t="shared" ref="O66:O69" si="81">IF((H66)=0,"",(N66/H66))</f>
        <v>5.6409225758720571E-3</v>
      </c>
      <c r="Q66" s="250"/>
      <c r="R66" s="135"/>
      <c r="S66" s="137">
        <f>SUM(S57:S58,S50,S51:S53)</f>
        <v>261.26739100000003</v>
      </c>
      <c r="T66" s="136"/>
      <c r="U66" s="137">
        <f t="shared" si="1"/>
        <v>1.910000000000025</v>
      </c>
      <c r="V66" s="98">
        <f t="shared" si="76"/>
        <v>7.3643553886614515E-3</v>
      </c>
      <c r="X66" s="250"/>
      <c r="Y66" s="135"/>
      <c r="Z66" s="137">
        <f>SUM(Z57:Z58,Z50,Z51:Z53)</f>
        <v>263.91739100000001</v>
      </c>
      <c r="AA66" s="136"/>
      <c r="AB66" s="137">
        <f t="shared" si="3"/>
        <v>2.6499999999999773</v>
      </c>
      <c r="AC66" s="98">
        <f t="shared" si="77"/>
        <v>1.014286547531673E-2</v>
      </c>
      <c r="AE66" s="250"/>
      <c r="AF66" s="135"/>
      <c r="AG66" s="137">
        <f>SUM(AG57:AG58,AG50,AG51:AG53)</f>
        <v>264.93739099999999</v>
      </c>
      <c r="AH66" s="136"/>
      <c r="AI66" s="137">
        <f t="shared" ref="AI66:AI69" si="82">AG66-Z66</f>
        <v>1.0199999999999818</v>
      </c>
      <c r="AJ66" s="98">
        <f t="shared" si="78"/>
        <v>3.8648457236377491E-3</v>
      </c>
      <c r="AL66" s="250"/>
      <c r="AM66" s="135"/>
      <c r="AN66" s="137">
        <f>SUM(AN57:AN58,AN50,AN51:AN53)</f>
        <v>193.87739099999999</v>
      </c>
      <c r="AO66" s="136"/>
      <c r="AP66" s="137">
        <f t="shared" ref="AP66:AP69" si="83">AN66-AG66</f>
        <v>-71.06</v>
      </c>
      <c r="AQ66" s="98">
        <f t="shared" si="79"/>
        <v>-0.26821431181074779</v>
      </c>
    </row>
    <row r="67" spans="1:43" s="79" customFormat="1" x14ac:dyDescent="0.2">
      <c r="B67" s="138" t="s">
        <v>40</v>
      </c>
      <c r="C67" s="73"/>
      <c r="D67" s="73"/>
      <c r="E67" s="73"/>
      <c r="F67" s="248">
        <v>0.13</v>
      </c>
      <c r="G67" s="132"/>
      <c r="H67" s="140">
        <f>H66*F67</f>
        <v>33.527335725000007</v>
      </c>
      <c r="I67" s="141"/>
      <c r="J67" s="251">
        <v>0.13</v>
      </c>
      <c r="K67" s="143"/>
      <c r="L67" s="144">
        <f>L66*J67</f>
        <v>33.716460830000003</v>
      </c>
      <c r="M67" s="145"/>
      <c r="N67" s="146">
        <f t="shared" si="80"/>
        <v>0.18912510499999513</v>
      </c>
      <c r="O67" s="108">
        <f t="shared" si="81"/>
        <v>5.6409225758720823E-3</v>
      </c>
      <c r="Q67" s="251">
        <v>0.13</v>
      </c>
      <c r="R67" s="143"/>
      <c r="S67" s="144">
        <f>S66*Q67</f>
        <v>33.964760830000003</v>
      </c>
      <c r="T67" s="145"/>
      <c r="U67" s="146">
        <f t="shared" si="1"/>
        <v>0.24830000000000041</v>
      </c>
      <c r="V67" s="108">
        <f t="shared" si="76"/>
        <v>7.3643553886613665E-3</v>
      </c>
      <c r="X67" s="251">
        <v>0.13</v>
      </c>
      <c r="Y67" s="143"/>
      <c r="Z67" s="144">
        <f>Z66*X67</f>
        <v>34.309260829999999</v>
      </c>
      <c r="AA67" s="145"/>
      <c r="AB67" s="146">
        <f t="shared" si="3"/>
        <v>0.34449999999999648</v>
      </c>
      <c r="AC67" s="108">
        <f t="shared" si="77"/>
        <v>1.0142865475316714E-2</v>
      </c>
      <c r="AE67" s="251">
        <v>0.13</v>
      </c>
      <c r="AF67" s="143"/>
      <c r="AG67" s="144">
        <f>AG66*AE67</f>
        <v>34.441860830000003</v>
      </c>
      <c r="AH67" s="145"/>
      <c r="AI67" s="146">
        <f t="shared" si="82"/>
        <v>0.1326000000000036</v>
      </c>
      <c r="AJ67" s="108">
        <f t="shared" si="78"/>
        <v>3.8648457236379235E-3</v>
      </c>
      <c r="AL67" s="251">
        <v>0.13</v>
      </c>
      <c r="AM67" s="143"/>
      <c r="AN67" s="144">
        <f>AN66*AL67</f>
        <v>25.20406083</v>
      </c>
      <c r="AO67" s="145"/>
      <c r="AP67" s="146">
        <f t="shared" si="83"/>
        <v>-9.2378000000000036</v>
      </c>
      <c r="AQ67" s="108">
        <f t="shared" si="79"/>
        <v>-0.26821431181074784</v>
      </c>
    </row>
    <row r="68" spans="1:43" s="79" customFormat="1" x14ac:dyDescent="0.2">
      <c r="B68" s="147" t="s">
        <v>41</v>
      </c>
      <c r="C68" s="73"/>
      <c r="D68" s="73"/>
      <c r="E68" s="73"/>
      <c r="F68" s="243"/>
      <c r="G68" s="149"/>
      <c r="H68" s="140">
        <f>H66+H67</f>
        <v>291.42991822500005</v>
      </c>
      <c r="I68" s="141"/>
      <c r="J68" s="244"/>
      <c r="K68" s="141"/>
      <c r="L68" s="144">
        <f>L66+L67</f>
        <v>293.07385183000002</v>
      </c>
      <c r="M68" s="145"/>
      <c r="N68" s="146">
        <f t="shared" si="80"/>
        <v>1.6439336049999724</v>
      </c>
      <c r="O68" s="108">
        <f t="shared" si="81"/>
        <v>5.6409225758721334E-3</v>
      </c>
      <c r="Q68" s="244"/>
      <c r="R68" s="141"/>
      <c r="S68" s="144">
        <f>S66+S67</f>
        <v>295.23215183000002</v>
      </c>
      <c r="T68" s="145"/>
      <c r="U68" s="146">
        <f t="shared" si="1"/>
        <v>2.158299999999997</v>
      </c>
      <c r="V68" s="108">
        <f t="shared" si="76"/>
        <v>7.3643553886613439E-3</v>
      </c>
      <c r="X68" s="244"/>
      <c r="Y68" s="141"/>
      <c r="Z68" s="144">
        <f>Z66+Z67</f>
        <v>298.22665183000004</v>
      </c>
      <c r="AA68" s="145"/>
      <c r="AB68" s="146">
        <f t="shared" si="3"/>
        <v>2.9945000000000164</v>
      </c>
      <c r="AC68" s="108">
        <f t="shared" si="77"/>
        <v>1.0142865475316874E-2</v>
      </c>
      <c r="AE68" s="244"/>
      <c r="AF68" s="141"/>
      <c r="AG68" s="144">
        <f>AG66+AG67</f>
        <v>299.37925182999999</v>
      </c>
      <c r="AH68" s="145"/>
      <c r="AI68" s="146">
        <f t="shared" si="82"/>
        <v>1.1525999999999499</v>
      </c>
      <c r="AJ68" s="108">
        <f t="shared" si="78"/>
        <v>3.8648457236376498E-3</v>
      </c>
      <c r="AL68" s="244"/>
      <c r="AM68" s="141"/>
      <c r="AN68" s="144">
        <f>AN66+AN67</f>
        <v>219.08145182999999</v>
      </c>
      <c r="AO68" s="145"/>
      <c r="AP68" s="146">
        <f t="shared" si="83"/>
        <v>-80.297799999999995</v>
      </c>
      <c r="AQ68" s="108">
        <f t="shared" si="79"/>
        <v>-0.26821431181074779</v>
      </c>
    </row>
    <row r="69" spans="1:43" s="79" customFormat="1" ht="15.75" customHeight="1" x14ac:dyDescent="0.2">
      <c r="B69" s="405" t="s">
        <v>127</v>
      </c>
      <c r="C69" s="405"/>
      <c r="D69" s="405"/>
      <c r="E69" s="73"/>
      <c r="F69" s="269">
        <f>F63</f>
        <v>0.318</v>
      </c>
      <c r="G69" s="149"/>
      <c r="H69" s="150">
        <f>F69*H66</f>
        <v>82.013021235000011</v>
      </c>
      <c r="I69" s="141"/>
      <c r="J69" s="268">
        <f>'Res (100)'!J70</f>
        <v>0.318</v>
      </c>
      <c r="K69" s="141"/>
      <c r="L69" s="112">
        <f>J69*L66</f>
        <v>82.475650338000008</v>
      </c>
      <c r="M69" s="145"/>
      <c r="N69" s="151">
        <f t="shared" si="80"/>
        <v>0.4626291029999976</v>
      </c>
      <c r="O69" s="113">
        <f t="shared" si="81"/>
        <v>5.6409225758721985E-3</v>
      </c>
      <c r="Q69" s="268">
        <f>'Res (100)'!Q70</f>
        <v>0.318</v>
      </c>
      <c r="R69" s="141"/>
      <c r="S69" s="112">
        <f>Q69*S66</f>
        <v>83.083030338000015</v>
      </c>
      <c r="T69" s="145"/>
      <c r="U69" s="151">
        <f t="shared" si="1"/>
        <v>0.60738000000000625</v>
      </c>
      <c r="V69" s="113">
        <f t="shared" si="76"/>
        <v>7.3643553886614298E-3</v>
      </c>
      <c r="X69" s="268">
        <f>Q69</f>
        <v>0.318</v>
      </c>
      <c r="Y69" s="141"/>
      <c r="Z69" s="112">
        <f>X69*Z66</f>
        <v>83.925730338000008</v>
      </c>
      <c r="AA69" s="145"/>
      <c r="AB69" s="151">
        <f t="shared" si="3"/>
        <v>0.84269999999999357</v>
      </c>
      <c r="AC69" s="113">
        <f t="shared" si="77"/>
        <v>1.0142865475316738E-2</v>
      </c>
      <c r="AE69" s="268">
        <f>X69</f>
        <v>0.318</v>
      </c>
      <c r="AF69" s="141"/>
      <c r="AG69" s="112">
        <f>AE69*AG66</f>
        <v>84.250090337999993</v>
      </c>
      <c r="AH69" s="145"/>
      <c r="AI69" s="151">
        <f t="shared" si="82"/>
        <v>0.32435999999998444</v>
      </c>
      <c r="AJ69" s="113">
        <f t="shared" si="78"/>
        <v>3.8648457236376325E-3</v>
      </c>
      <c r="AL69" s="268">
        <f>AE69</f>
        <v>0.318</v>
      </c>
      <c r="AM69" s="141"/>
      <c r="AN69" s="112">
        <f>AL69*AN66</f>
        <v>61.653010337999994</v>
      </c>
      <c r="AO69" s="145"/>
      <c r="AP69" s="151">
        <f t="shared" si="83"/>
        <v>-22.597079999999998</v>
      </c>
      <c r="AQ69" s="113">
        <f t="shared" si="79"/>
        <v>-0.26821431181074779</v>
      </c>
    </row>
    <row r="70" spans="1:43" s="79" customFormat="1" ht="13.5" customHeight="1" thickBot="1" x14ac:dyDescent="0.25">
      <c r="B70" s="400" t="s">
        <v>128</v>
      </c>
      <c r="C70" s="400"/>
      <c r="D70" s="400"/>
      <c r="E70" s="152"/>
      <c r="F70" s="255"/>
      <c r="G70" s="154"/>
      <c r="H70" s="155">
        <f>H68-H69</f>
        <v>209.41689699000005</v>
      </c>
      <c r="I70" s="156"/>
      <c r="J70" s="156"/>
      <c r="K70" s="156"/>
      <c r="L70" s="157">
        <f>L68-L69</f>
        <v>210.59820149200002</v>
      </c>
      <c r="M70" s="158"/>
      <c r="N70" s="159">
        <f t="shared" ref="N70" si="84">L70-H70</f>
        <v>1.1813045019999606</v>
      </c>
      <c r="O70" s="160">
        <f t="shared" ref="O70" si="85">IF((H70)=0,"",(N70/H70))</f>
        <v>5.6409225758720389E-3</v>
      </c>
      <c r="Q70" s="156"/>
      <c r="R70" s="156"/>
      <c r="S70" s="157">
        <f>S68-S69</f>
        <v>212.14912149200001</v>
      </c>
      <c r="T70" s="158"/>
      <c r="U70" s="159">
        <f t="shared" si="1"/>
        <v>1.5509199999999908</v>
      </c>
      <c r="V70" s="160">
        <f t="shared" si="76"/>
        <v>7.3643553886613101E-3</v>
      </c>
      <c r="X70" s="156"/>
      <c r="Y70" s="156"/>
      <c r="Z70" s="157">
        <f>Z68-Z69</f>
        <v>214.30092149200004</v>
      </c>
      <c r="AA70" s="158"/>
      <c r="AB70" s="159">
        <f t="shared" si="3"/>
        <v>2.151800000000037</v>
      </c>
      <c r="AC70" s="160">
        <f t="shared" si="77"/>
        <v>1.0142865475316993E-2</v>
      </c>
      <c r="AE70" s="156"/>
      <c r="AF70" s="156"/>
      <c r="AG70" s="157">
        <f>AG68-AG69</f>
        <v>215.12916149199998</v>
      </c>
      <c r="AH70" s="158"/>
      <c r="AI70" s="159">
        <f t="shared" ref="AI70" si="86">AG70-Z70</f>
        <v>0.82823999999993703</v>
      </c>
      <c r="AJ70" s="160">
        <f t="shared" si="78"/>
        <v>3.8648457236375236E-3</v>
      </c>
      <c r="AL70" s="156"/>
      <c r="AM70" s="156"/>
      <c r="AN70" s="157">
        <f>AN68-AN69</f>
        <v>157.42844149199999</v>
      </c>
      <c r="AO70" s="158"/>
      <c r="AP70" s="159">
        <f t="shared" ref="AP70" si="87">AN70-AG70</f>
        <v>-57.70071999999999</v>
      </c>
      <c r="AQ70" s="160">
        <f t="shared" si="79"/>
        <v>-0.26821431181074773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8">
        <f>+'Res (100)'!Q23</f>
        <v>32.479999999999997</v>
      </c>
      <c r="R23" s="29">
        <v>1</v>
      </c>
      <c r="S23" s="26">
        <f>R23*Q23</f>
        <v>32.479999999999997</v>
      </c>
      <c r="T23" s="27"/>
      <c r="U23" s="30">
        <f>S23-L23</f>
        <v>1.889999999999997</v>
      </c>
      <c r="V23" s="31">
        <f>IF((L23)=0,"",(U23/L23))</f>
        <v>6.178489702517153E-2</v>
      </c>
      <c r="X23" s="28">
        <f>+'Res (100)'!X23</f>
        <v>34.04</v>
      </c>
      <c r="Y23" s="29">
        <v>1</v>
      </c>
      <c r="Z23" s="26">
        <f>Y23*X23</f>
        <v>34.04</v>
      </c>
      <c r="AA23" s="27"/>
      <c r="AB23" s="30">
        <f>Z23-S23</f>
        <v>1.5600000000000023</v>
      </c>
      <c r="AC23" s="31">
        <f>IF((S23)=0,"",(AB23/S23))</f>
        <v>4.8029556650246379E-2</v>
      </c>
      <c r="AE23" s="28">
        <f>+'Res (100)'!AE23</f>
        <v>35.04</v>
      </c>
      <c r="AF23" s="29">
        <v>1</v>
      </c>
      <c r="AG23" s="26">
        <f>AF23*AE23</f>
        <v>35.04</v>
      </c>
      <c r="AH23" s="27"/>
      <c r="AI23" s="30">
        <f>AG23-Z23</f>
        <v>1</v>
      </c>
      <c r="AJ23" s="31">
        <f>IF((Z23)=0,"",(AI23/Z23))</f>
        <v>2.9377203290246769E-2</v>
      </c>
      <c r="AL23" s="28">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
      <c r="B31" s="21" t="s">
        <v>136</v>
      </c>
      <c r="C31" s="21"/>
      <c r="D31" s="22" t="s">
        <v>17</v>
      </c>
      <c r="E31" s="23"/>
      <c r="F31" s="24">
        <f>+'Proposed Rates'!D67</f>
        <v>0</v>
      </c>
      <c r="G31" s="25">
        <f>$F$18</f>
        <v>2000</v>
      </c>
      <c r="H31" s="26">
        <f t="shared" si="0"/>
        <v>0</v>
      </c>
      <c r="I31" s="27"/>
      <c r="J31" s="178">
        <f>+'Proposed Rates'!E67</f>
        <v>0.24</v>
      </c>
      <c r="K31" s="25">
        <v>1</v>
      </c>
      <c r="L31" s="26">
        <f t="shared" si="22"/>
        <v>0.24</v>
      </c>
      <c r="M31" s="27"/>
      <c r="N31" s="30">
        <f t="shared" si="23"/>
        <v>0.24</v>
      </c>
      <c r="O31" s="31" t="str">
        <f t="shared" si="24"/>
        <v/>
      </c>
      <c r="Q31" s="178">
        <f>+'Res (100)'!Q31</f>
        <v>0.24</v>
      </c>
      <c r="R31" s="25">
        <f>K31</f>
        <v>1</v>
      </c>
      <c r="S31" s="26">
        <f t="shared" si="25"/>
        <v>0.24</v>
      </c>
      <c r="T31" s="27"/>
      <c r="U31" s="30">
        <f t="shared" si="1"/>
        <v>0</v>
      </c>
      <c r="V31" s="31">
        <f t="shared" si="2"/>
        <v>0</v>
      </c>
      <c r="X31" s="46">
        <f>+'Res (100)'!X31</f>
        <v>0</v>
      </c>
      <c r="Y31" s="25">
        <f t="shared" si="32"/>
        <v>2000</v>
      </c>
      <c r="Z31" s="26">
        <f t="shared" si="26"/>
        <v>0</v>
      </c>
      <c r="AA31" s="27"/>
      <c r="AB31" s="30">
        <f t="shared" si="3"/>
        <v>-0.24</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8.25" x14ac:dyDescent="0.2">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2067</v>
      </c>
      <c r="H44" s="26">
        <f>G44*F44</f>
        <v>0.12402000000000001</v>
      </c>
      <c r="I44" s="27"/>
      <c r="J44" s="46">
        <f>'Proposed Rates'!E233</f>
        <v>6.0000000000000002E-5</v>
      </c>
      <c r="K44" s="45">
        <f>$F$18*(1+J73)</f>
        <v>2067.6</v>
      </c>
      <c r="L44" s="26">
        <f>K44*J44</f>
        <v>0.124056</v>
      </c>
      <c r="M44" s="27"/>
      <c r="N44" s="30">
        <f>L44-H44</f>
        <v>3.599999999999437E-5</v>
      </c>
      <c r="O44" s="31">
        <f>IF((H44)=0,"",(N44/H44))</f>
        <v>2.9027576197382978E-4</v>
      </c>
      <c r="Q44" s="46">
        <f>'Proposed Rates'!F233</f>
        <v>6.0000000000000002E-5</v>
      </c>
      <c r="R44" s="45">
        <f>$F$18*(1+Q73)</f>
        <v>2067.6</v>
      </c>
      <c r="S44" s="26">
        <f>R44*Q44</f>
        <v>0.124056</v>
      </c>
      <c r="T44" s="27"/>
      <c r="U44" s="30">
        <f t="shared" si="1"/>
        <v>0</v>
      </c>
      <c r="V44" s="31">
        <f t="shared" si="2"/>
        <v>0</v>
      </c>
      <c r="X44" s="46">
        <f>'Proposed Rates'!G233</f>
        <v>6.0000000000000002E-5</v>
      </c>
      <c r="Y44" s="45">
        <f>$F$18*(1+X73)</f>
        <v>2067.6</v>
      </c>
      <c r="Z44" s="26">
        <f>Y44*X44</f>
        <v>0.124056</v>
      </c>
      <c r="AA44" s="27"/>
      <c r="AB44" s="30">
        <f t="shared" si="3"/>
        <v>0</v>
      </c>
      <c r="AC44" s="31">
        <f t="shared" si="4"/>
        <v>0</v>
      </c>
      <c r="AE44" s="46">
        <f>'Proposed Rates'!H233</f>
        <v>6.0000000000000002E-5</v>
      </c>
      <c r="AF44" s="45">
        <f>$F$18*(1+AE73)</f>
        <v>2067.6</v>
      </c>
      <c r="AG44" s="26">
        <f>AF44*AE44</f>
        <v>0.124056</v>
      </c>
      <c r="AH44" s="27"/>
      <c r="AI44" s="30">
        <f t="shared" si="5"/>
        <v>0</v>
      </c>
      <c r="AJ44" s="31">
        <f t="shared" si="6"/>
        <v>0</v>
      </c>
      <c r="AL44" s="46">
        <f>'Proposed Rates'!I233</f>
        <v>6.0000000000000002E-5</v>
      </c>
      <c r="AM44" s="45">
        <f>$F$18*(1+AL73)</f>
        <v>2067.6</v>
      </c>
      <c r="AN44" s="26">
        <f>AM44*AL44</f>
        <v>0.124056</v>
      </c>
      <c r="AO44" s="27"/>
      <c r="AP44" s="30">
        <f t="shared" si="7"/>
        <v>0</v>
      </c>
      <c r="AQ44" s="31">
        <f t="shared" si="8"/>
        <v>0</v>
      </c>
    </row>
    <row r="45" spans="2:43" x14ac:dyDescent="0.2">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37.281210000000002</v>
      </c>
      <c r="I47" s="36"/>
      <c r="J47" s="53"/>
      <c r="K47" s="55"/>
      <c r="L47" s="54">
        <f>SUM(L40:L46)+L39</f>
        <v>38.537787999999985</v>
      </c>
      <c r="M47" s="36"/>
      <c r="N47" s="37">
        <f t="shared" ref="N47:N64" si="58">L47-H47</f>
        <v>1.2565779999999833</v>
      </c>
      <c r="O47" s="38">
        <f t="shared" ref="O47:O64" si="59">IF((H47)=0,"",(N47/H47))</f>
        <v>3.3705397437475429E-2</v>
      </c>
      <c r="Q47" s="53"/>
      <c r="R47" s="55"/>
      <c r="S47" s="54">
        <f>SUM(S40:S46)+S39</f>
        <v>40.427787999999993</v>
      </c>
      <c r="T47" s="36"/>
      <c r="U47" s="37">
        <f t="shared" si="1"/>
        <v>1.8900000000000077</v>
      </c>
      <c r="V47" s="38">
        <f t="shared" si="2"/>
        <v>4.904277329046515E-2</v>
      </c>
      <c r="X47" s="53"/>
      <c r="Y47" s="55"/>
      <c r="Z47" s="54">
        <f>SUM(Z40:Z46)+Z39</f>
        <v>43.357787999999985</v>
      </c>
      <c r="AA47" s="36"/>
      <c r="AB47" s="37">
        <f t="shared" si="3"/>
        <v>2.9299999999999926</v>
      </c>
      <c r="AC47" s="38">
        <f t="shared" si="4"/>
        <v>7.2474902658537566E-2</v>
      </c>
      <c r="AE47" s="53"/>
      <c r="AF47" s="55"/>
      <c r="AG47" s="54">
        <f>SUM(AG40:AG46)+AG39</f>
        <v>44.357787999999985</v>
      </c>
      <c r="AH47" s="36"/>
      <c r="AI47" s="37">
        <f t="shared" si="5"/>
        <v>1</v>
      </c>
      <c r="AJ47" s="38">
        <f t="shared" si="6"/>
        <v>2.3063907227001534E-2</v>
      </c>
      <c r="AL47" s="53"/>
      <c r="AM47" s="55"/>
      <c r="AN47" s="54">
        <f>SUM(AN40:AN46)+AN39</f>
        <v>44.977787999999983</v>
      </c>
      <c r="AO47" s="36"/>
      <c r="AP47" s="37">
        <f t="shared" si="7"/>
        <v>0.61999999999999744</v>
      </c>
      <c r="AQ47" s="38">
        <f t="shared" si="8"/>
        <v>1.3977252427465446E-2</v>
      </c>
    </row>
    <row r="48" spans="2:43" x14ac:dyDescent="0.2">
      <c r="B48" s="27" t="s">
        <v>28</v>
      </c>
      <c r="C48" s="27"/>
      <c r="D48" s="56" t="s">
        <v>20</v>
      </c>
      <c r="E48" s="57"/>
      <c r="F48" s="28">
        <f>'Proposed Rates'!D153</f>
        <v>7.6E-3</v>
      </c>
      <c r="G48" s="58">
        <f>F18*(1+F73)</f>
        <v>2067</v>
      </c>
      <c r="H48" s="26">
        <f>G48*F48</f>
        <v>15.709199999999999</v>
      </c>
      <c r="I48" s="27"/>
      <c r="J48" s="28">
        <f>'Proposed Rates'!E153</f>
        <v>7.4000000000000003E-3</v>
      </c>
      <c r="K48" s="59">
        <f>F18*(1+J73)</f>
        <v>2067.6</v>
      </c>
      <c r="L48" s="26">
        <f>K48*J48</f>
        <v>15.300240000000001</v>
      </c>
      <c r="M48" s="27"/>
      <c r="N48" s="30">
        <f t="shared" si="58"/>
        <v>-0.40895999999999866</v>
      </c>
      <c r="O48" s="31">
        <f t="shared" si="59"/>
        <v>-2.6033152547551668E-2</v>
      </c>
      <c r="Q48" s="28">
        <f>'Proposed Rates'!F153</f>
        <v>7.4000000000000003E-3</v>
      </c>
      <c r="R48" s="59">
        <f>$F$18*(1+Q73)</f>
        <v>2067.6</v>
      </c>
      <c r="S48" s="26">
        <f>R48*Q48</f>
        <v>15.300240000000001</v>
      </c>
      <c r="T48" s="27"/>
      <c r="U48" s="30">
        <f t="shared" si="1"/>
        <v>0</v>
      </c>
      <c r="V48" s="31">
        <f t="shared" si="2"/>
        <v>0</v>
      </c>
      <c r="X48" s="28">
        <f>'Proposed Rates'!G153</f>
        <v>7.4000000000000003E-3</v>
      </c>
      <c r="Y48" s="59">
        <f>$F$18*(1+X73)</f>
        <v>2067.6</v>
      </c>
      <c r="Z48" s="26">
        <f>Y48*X48</f>
        <v>15.300240000000001</v>
      </c>
      <c r="AA48" s="27"/>
      <c r="AB48" s="30">
        <f t="shared" si="3"/>
        <v>0</v>
      </c>
      <c r="AC48" s="31">
        <f t="shared" si="4"/>
        <v>0</v>
      </c>
      <c r="AE48" s="28">
        <f>'Proposed Rates'!H153</f>
        <v>7.4000000000000003E-3</v>
      </c>
      <c r="AF48" s="59">
        <f>$F$18*(1+AE73)</f>
        <v>2067.6</v>
      </c>
      <c r="AG48" s="26">
        <f>AF48*AE48</f>
        <v>15.300240000000001</v>
      </c>
      <c r="AH48" s="27"/>
      <c r="AI48" s="30">
        <f t="shared" si="5"/>
        <v>0</v>
      </c>
      <c r="AJ48" s="31">
        <f t="shared" si="6"/>
        <v>0</v>
      </c>
      <c r="AL48" s="28">
        <f>'Proposed Rates'!I153</f>
        <v>7.4000000000000003E-3</v>
      </c>
      <c r="AM48" s="59">
        <f>$F$18*(1+AL73)</f>
        <v>2067.6</v>
      </c>
      <c r="AN48" s="26">
        <f>AM48*AL48</f>
        <v>15.300240000000001</v>
      </c>
      <c r="AO48" s="27"/>
      <c r="AP48" s="30">
        <f t="shared" si="7"/>
        <v>0</v>
      </c>
      <c r="AQ48" s="31">
        <f t="shared" si="8"/>
        <v>0</v>
      </c>
    </row>
    <row r="49" spans="2:43" ht="25.5" x14ac:dyDescent="0.2">
      <c r="B49" s="60" t="s">
        <v>29</v>
      </c>
      <c r="C49" s="27"/>
      <c r="D49" s="56" t="s">
        <v>20</v>
      </c>
      <c r="E49" s="57"/>
      <c r="F49" s="28">
        <f>'Proposed Rates'!D167</f>
        <v>5.1999999999999998E-3</v>
      </c>
      <c r="G49" s="58">
        <f>G48</f>
        <v>2067</v>
      </c>
      <c r="H49" s="26">
        <f>G49*F49</f>
        <v>10.7484</v>
      </c>
      <c r="I49" s="27"/>
      <c r="J49" s="28">
        <f>'Proposed Rates'!E167</f>
        <v>5.1999999999999998E-3</v>
      </c>
      <c r="K49" s="59">
        <f>K48</f>
        <v>2067.6</v>
      </c>
      <c r="L49" s="26">
        <f>K49*J49</f>
        <v>10.751519999999999</v>
      </c>
      <c r="M49" s="27"/>
      <c r="N49" s="30">
        <f t="shared" si="58"/>
        <v>3.1199999999991235E-3</v>
      </c>
      <c r="O49" s="31">
        <f t="shared" si="59"/>
        <v>2.9027576197379363E-4</v>
      </c>
      <c r="Q49" s="28">
        <f>'Proposed Rates'!F167</f>
        <v>5.1999999999999998E-3</v>
      </c>
      <c r="R49" s="59">
        <f>R48</f>
        <v>2067.6</v>
      </c>
      <c r="S49" s="26">
        <f>R49*Q49</f>
        <v>10.751519999999999</v>
      </c>
      <c r="T49" s="27"/>
      <c r="U49" s="30">
        <f t="shared" si="1"/>
        <v>0</v>
      </c>
      <c r="V49" s="31">
        <f t="shared" si="2"/>
        <v>0</v>
      </c>
      <c r="X49" s="28">
        <f>'Proposed Rates'!G167</f>
        <v>5.1999999999999998E-3</v>
      </c>
      <c r="Y49" s="59">
        <f>Y48</f>
        <v>2067.6</v>
      </c>
      <c r="Z49" s="26">
        <f>Y49*X49</f>
        <v>10.751519999999999</v>
      </c>
      <c r="AA49" s="27"/>
      <c r="AB49" s="30">
        <f t="shared" si="3"/>
        <v>0</v>
      </c>
      <c r="AC49" s="31">
        <f t="shared" si="4"/>
        <v>0</v>
      </c>
      <c r="AE49" s="28">
        <f>'Proposed Rates'!H167</f>
        <v>5.1999999999999998E-3</v>
      </c>
      <c r="AF49" s="59">
        <f>AF48</f>
        <v>2067.6</v>
      </c>
      <c r="AG49" s="26">
        <f>AF49*AE49</f>
        <v>10.751519999999999</v>
      </c>
      <c r="AH49" s="27"/>
      <c r="AI49" s="30">
        <f t="shared" si="5"/>
        <v>0</v>
      </c>
      <c r="AJ49" s="31">
        <f t="shared" si="6"/>
        <v>0</v>
      </c>
      <c r="AL49" s="28">
        <f>'Proposed Rates'!I167</f>
        <v>5.1999999999999998E-3</v>
      </c>
      <c r="AM49" s="59">
        <f>AM48</f>
        <v>2067.6</v>
      </c>
      <c r="AN49" s="26">
        <f>AM49*AL49</f>
        <v>10.751519999999999</v>
      </c>
      <c r="AO49" s="27"/>
      <c r="AP49" s="30">
        <f t="shared" si="7"/>
        <v>0</v>
      </c>
      <c r="AQ49" s="31">
        <f t="shared" si="8"/>
        <v>0</v>
      </c>
    </row>
    <row r="50" spans="2:43" ht="25.5" x14ac:dyDescent="0.2">
      <c r="B50" s="50" t="s">
        <v>30</v>
      </c>
      <c r="C50" s="35"/>
      <c r="D50" s="35"/>
      <c r="E50" s="35"/>
      <c r="F50" s="61"/>
      <c r="G50" s="53"/>
      <c r="H50" s="54">
        <f>SUM(H47:H49)</f>
        <v>63.738810000000001</v>
      </c>
      <c r="I50" s="62"/>
      <c r="J50" s="63"/>
      <c r="K50" s="64"/>
      <c r="L50" s="54">
        <f>SUM(L47:L49)</f>
        <v>64.589547999999979</v>
      </c>
      <c r="M50" s="62"/>
      <c r="N50" s="37">
        <f t="shared" si="58"/>
        <v>0.85073799999997846</v>
      </c>
      <c r="O50" s="38">
        <f t="shared" si="59"/>
        <v>1.3347252639325687E-2</v>
      </c>
      <c r="Q50" s="63"/>
      <c r="R50" s="64"/>
      <c r="S50" s="54">
        <f>SUM(S47:S49)</f>
        <v>66.479547999999994</v>
      </c>
      <c r="T50" s="62"/>
      <c r="U50" s="37">
        <f t="shared" si="1"/>
        <v>1.8900000000000148</v>
      </c>
      <c r="V50" s="38">
        <f t="shared" si="2"/>
        <v>2.9261700360560122E-2</v>
      </c>
      <c r="X50" s="63"/>
      <c r="Y50" s="64"/>
      <c r="Z50" s="54">
        <f>SUM(Z47:Z49)</f>
        <v>69.409547999999987</v>
      </c>
      <c r="AA50" s="62"/>
      <c r="AB50" s="37">
        <f t="shared" si="3"/>
        <v>2.9299999999999926</v>
      </c>
      <c r="AC50" s="38">
        <f t="shared" si="4"/>
        <v>4.4073705194265053E-2</v>
      </c>
      <c r="AE50" s="63"/>
      <c r="AF50" s="64"/>
      <c r="AG50" s="54">
        <f>SUM(AG47:AG49)</f>
        <v>70.409547999999987</v>
      </c>
      <c r="AH50" s="62"/>
      <c r="AI50" s="37">
        <f t="shared" si="5"/>
        <v>1</v>
      </c>
      <c r="AJ50" s="38">
        <f t="shared" si="6"/>
        <v>1.4407239764765507E-2</v>
      </c>
      <c r="AL50" s="63"/>
      <c r="AM50" s="64"/>
      <c r="AN50" s="54">
        <f>SUM(AN47:AN49)</f>
        <v>71.029547999999977</v>
      </c>
      <c r="AO50" s="62"/>
      <c r="AP50" s="37">
        <f t="shared" si="7"/>
        <v>0.61999999999999034</v>
      </c>
      <c r="AQ50" s="38">
        <f t="shared" si="8"/>
        <v>8.805623919074022E-3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327.19011</v>
      </c>
      <c r="I60" s="94"/>
      <c r="J60" s="95"/>
      <c r="K60" s="95"/>
      <c r="L60" s="93">
        <f>SUM(L51:L56,L50)</f>
        <v>328.41318799999999</v>
      </c>
      <c r="M60" s="96"/>
      <c r="N60" s="97">
        <f t="shared" ref="N60" si="72">L60-H60</f>
        <v>1.2230779999999868</v>
      </c>
      <c r="O60" s="98">
        <f t="shared" ref="O60" si="73">IF((H60)=0,"",(N60/H60))</f>
        <v>3.7381264366456151E-3</v>
      </c>
      <c r="Q60" s="95"/>
      <c r="R60" s="95"/>
      <c r="S60" s="97">
        <f>SUM(S51:S56,S50)</f>
        <v>330.32318799999996</v>
      </c>
      <c r="T60" s="96"/>
      <c r="U60" s="97">
        <f t="shared" si="1"/>
        <v>1.9099999999999682</v>
      </c>
      <c r="V60" s="98">
        <f>IF((L60)=0,"",(U60/L60))</f>
        <v>5.8158443990378615E-3</v>
      </c>
      <c r="X60" s="95"/>
      <c r="Y60" s="95"/>
      <c r="Z60" s="97">
        <f>SUM(Z51:Z56,Z50)</f>
        <v>333.27318799999995</v>
      </c>
      <c r="AA60" s="96"/>
      <c r="AB60" s="97">
        <f t="shared" si="3"/>
        <v>2.9499999999999886</v>
      </c>
      <c r="AC60" s="98">
        <f>IF((S60)=0,"",(AB60/S60))</f>
        <v>8.9306476419693213E-3</v>
      </c>
      <c r="AE60" s="95"/>
      <c r="AF60" s="95"/>
      <c r="AG60" s="97">
        <f>SUM(AG51:AG56,AG50)</f>
        <v>334.29318799999999</v>
      </c>
      <c r="AH60" s="96"/>
      <c r="AI60" s="97">
        <f t="shared" ref="AI60:AI64" si="74">AG60-Z60</f>
        <v>1.0200000000000387</v>
      </c>
      <c r="AJ60" s="98">
        <f>IF((Z60)=0,"",(AI60/Z60))</f>
        <v>3.060552233802975E-3</v>
      </c>
      <c r="AL60" s="95"/>
      <c r="AM60" s="95"/>
      <c r="AN60" s="97">
        <f>SUM(AN51:AN56,AN50)</f>
        <v>334.93318799999997</v>
      </c>
      <c r="AO60" s="96"/>
      <c r="AP60" s="97">
        <f t="shared" ref="AP60:AP64" si="75">AN60-AG60</f>
        <v>0.63999999999998636</v>
      </c>
      <c r="AQ60" s="98">
        <f>IF((AG60)=0,"",(AP60/AG60))</f>
        <v>1.9144871118342572E-3</v>
      </c>
    </row>
    <row r="61" spans="2:43" x14ac:dyDescent="0.2">
      <c r="B61" s="99" t="s">
        <v>40</v>
      </c>
      <c r="C61" s="21"/>
      <c r="D61" s="21"/>
      <c r="E61" s="21"/>
      <c r="F61" s="100">
        <v>0.13</v>
      </c>
      <c r="G61" s="101"/>
      <c r="H61" s="102">
        <f>H60*F61</f>
        <v>42.534714300000005</v>
      </c>
      <c r="I61" s="103"/>
      <c r="J61" s="104">
        <v>0.13</v>
      </c>
      <c r="K61" s="103"/>
      <c r="L61" s="105">
        <f>L60*J61</f>
        <v>42.693714440000001</v>
      </c>
      <c r="M61" s="106"/>
      <c r="N61" s="107">
        <f t="shared" si="58"/>
        <v>0.15900013999999629</v>
      </c>
      <c r="O61" s="108">
        <f t="shared" si="59"/>
        <v>3.7381264366455678E-3</v>
      </c>
      <c r="Q61" s="104">
        <v>0.13</v>
      </c>
      <c r="R61" s="103"/>
      <c r="S61" s="105">
        <f>S60*Q61</f>
        <v>42.942014439999994</v>
      </c>
      <c r="T61" s="106"/>
      <c r="U61" s="107">
        <f t="shared" si="1"/>
        <v>0.2482999999999933</v>
      </c>
      <c r="V61" s="108">
        <f t="shared" ref="V61:V70" si="76">IF((L61)=0,"",(U61/L61))</f>
        <v>5.8158443990378016E-3</v>
      </c>
      <c r="X61" s="104">
        <v>0.13</v>
      </c>
      <c r="Y61" s="103"/>
      <c r="Z61" s="105">
        <f>Z60*X61</f>
        <v>43.325514439999992</v>
      </c>
      <c r="AA61" s="106"/>
      <c r="AB61" s="107">
        <f t="shared" si="3"/>
        <v>0.38349999999999795</v>
      </c>
      <c r="AC61" s="108">
        <f t="shared" ref="AC61:AC70" si="77">IF((S61)=0,"",(AB61/S61))</f>
        <v>8.9306476419693092E-3</v>
      </c>
      <c r="AE61" s="104">
        <v>0.13</v>
      </c>
      <c r="AF61" s="103"/>
      <c r="AG61" s="105">
        <f>AG60*AE61</f>
        <v>43.458114440000003</v>
      </c>
      <c r="AH61" s="106"/>
      <c r="AI61" s="107">
        <f t="shared" si="74"/>
        <v>0.13260000000001071</v>
      </c>
      <c r="AJ61" s="108">
        <f t="shared" ref="AJ61:AJ70" si="78">IF((Z61)=0,"",(AI61/Z61))</f>
        <v>3.060552233803106E-3</v>
      </c>
      <c r="AL61" s="104">
        <v>0.13</v>
      </c>
      <c r="AM61" s="103"/>
      <c r="AN61" s="105">
        <f>AN60*AL61</f>
        <v>43.541314440000001</v>
      </c>
      <c r="AO61" s="106"/>
      <c r="AP61" s="107">
        <f t="shared" si="75"/>
        <v>8.3199999999997942E-2</v>
      </c>
      <c r="AQ61" s="108">
        <f t="shared" ref="AQ61:AQ70" si="79">IF((AG61)=0,"",(AP61/AG61))</f>
        <v>1.9144871118342505E-3</v>
      </c>
    </row>
    <row r="62" spans="2:43" x14ac:dyDescent="0.2">
      <c r="B62" s="109" t="s">
        <v>41</v>
      </c>
      <c r="C62" s="21"/>
      <c r="D62" s="21"/>
      <c r="E62" s="21"/>
      <c r="F62" s="242"/>
      <c r="G62" s="101"/>
      <c r="H62" s="102">
        <f>H60+H61</f>
        <v>369.72482430000002</v>
      </c>
      <c r="I62" s="103"/>
      <c r="J62" s="244"/>
      <c r="K62" s="103"/>
      <c r="L62" s="105">
        <f>L60+L61</f>
        <v>371.10690244</v>
      </c>
      <c r="M62" s="106"/>
      <c r="N62" s="107">
        <f t="shared" si="58"/>
        <v>1.382078139999976</v>
      </c>
      <c r="O62" s="108">
        <f t="shared" si="59"/>
        <v>3.7381264366455899E-3</v>
      </c>
      <c r="Q62" s="244"/>
      <c r="R62" s="103"/>
      <c r="S62" s="105">
        <f>S60+S61</f>
        <v>373.26520243999994</v>
      </c>
      <c r="T62" s="106"/>
      <c r="U62" s="107">
        <f t="shared" si="1"/>
        <v>2.1582999999999402</v>
      </c>
      <c r="V62" s="108">
        <f t="shared" si="76"/>
        <v>5.8158443990377973E-3</v>
      </c>
      <c r="X62" s="244"/>
      <c r="Y62" s="103"/>
      <c r="Z62" s="105">
        <f>Z60+Z61</f>
        <v>376.59870243999995</v>
      </c>
      <c r="AA62" s="106"/>
      <c r="AB62" s="107">
        <f t="shared" si="3"/>
        <v>3.333500000000015</v>
      </c>
      <c r="AC62" s="108">
        <f t="shared" si="77"/>
        <v>8.9306476419693977E-3</v>
      </c>
      <c r="AE62" s="103"/>
      <c r="AF62" s="103"/>
      <c r="AG62" s="105">
        <f>AG60+AG61</f>
        <v>377.75130244000002</v>
      </c>
      <c r="AH62" s="106"/>
      <c r="AI62" s="107">
        <f t="shared" si="74"/>
        <v>1.1526000000000636</v>
      </c>
      <c r="AJ62" s="108">
        <f t="shared" si="78"/>
        <v>3.0605522338030275E-3</v>
      </c>
      <c r="AL62" s="244"/>
      <c r="AM62" s="103"/>
      <c r="AN62" s="105">
        <f>AN60+AN61</f>
        <v>378.47450243999998</v>
      </c>
      <c r="AO62" s="106"/>
      <c r="AP62" s="107">
        <f t="shared" si="75"/>
        <v>0.72319999999996298</v>
      </c>
      <c r="AQ62" s="108">
        <f t="shared" si="79"/>
        <v>1.9144871118342E-3</v>
      </c>
    </row>
    <row r="63" spans="2:43" ht="15.75" customHeight="1" x14ac:dyDescent="0.2">
      <c r="B63" s="405" t="s">
        <v>127</v>
      </c>
      <c r="C63" s="405"/>
      <c r="D63" s="405"/>
      <c r="E63" s="21"/>
      <c r="F63" s="267">
        <f>'Res (100)'!F64</f>
        <v>0.318</v>
      </c>
      <c r="G63" s="101"/>
      <c r="H63" s="111">
        <f>F63*H60</f>
        <v>104.04645498000001</v>
      </c>
      <c r="I63" s="103"/>
      <c r="J63" s="268">
        <f>'Res (100)'!J64</f>
        <v>0.318</v>
      </c>
      <c r="K63" s="103"/>
      <c r="L63" s="112">
        <f>J63*L60</f>
        <v>104.435393784</v>
      </c>
      <c r="M63" s="106"/>
      <c r="N63" s="112">
        <f t="shared" si="58"/>
        <v>0.38893880399999148</v>
      </c>
      <c r="O63" s="113">
        <f t="shared" si="59"/>
        <v>3.738126436645573E-3</v>
      </c>
      <c r="Q63" s="268">
        <f>'Res (100)'!Q64</f>
        <v>0.318</v>
      </c>
      <c r="R63" s="103"/>
      <c r="S63" s="112">
        <f>Q63*S60</f>
        <v>105.04277378399999</v>
      </c>
      <c r="T63" s="106"/>
      <c r="U63" s="112">
        <f t="shared" si="1"/>
        <v>0.60737999999999204</v>
      </c>
      <c r="V63" s="113">
        <f t="shared" si="76"/>
        <v>5.8158443990378823E-3</v>
      </c>
      <c r="X63" s="268">
        <f>Q63</f>
        <v>0.318</v>
      </c>
      <c r="Y63" s="103"/>
      <c r="Z63" s="112">
        <f>X63*Z60</f>
        <v>105.98087378399998</v>
      </c>
      <c r="AA63" s="106"/>
      <c r="AB63" s="112">
        <f t="shared" si="3"/>
        <v>0.9380999999999915</v>
      </c>
      <c r="AC63" s="113">
        <f t="shared" si="77"/>
        <v>8.9306476419692745E-3</v>
      </c>
      <c r="AE63" s="268">
        <f>X63</f>
        <v>0.318</v>
      </c>
      <c r="AF63" s="103"/>
      <c r="AG63" s="112">
        <f>AE63*AG60</f>
        <v>106.305233784</v>
      </c>
      <c r="AH63" s="106"/>
      <c r="AI63" s="112">
        <f t="shared" si="74"/>
        <v>0.32436000000001286</v>
      </c>
      <c r="AJ63" s="113">
        <f t="shared" si="78"/>
        <v>3.0605522338029803E-3</v>
      </c>
      <c r="AL63" s="268">
        <f>AE63</f>
        <v>0.318</v>
      </c>
      <c r="AM63" s="103"/>
      <c r="AN63" s="112">
        <f>AL63*AN60</f>
        <v>106.50875378399999</v>
      </c>
      <c r="AO63" s="106"/>
      <c r="AP63" s="112">
        <f t="shared" si="75"/>
        <v>0.20351999999999748</v>
      </c>
      <c r="AQ63" s="113">
        <f t="shared" si="79"/>
        <v>1.9144871118342744E-3</v>
      </c>
    </row>
    <row r="64" spans="2:43" ht="13.5" customHeight="1" thickBot="1" x14ac:dyDescent="0.25">
      <c r="B64" s="406" t="s">
        <v>126</v>
      </c>
      <c r="C64" s="406"/>
      <c r="D64" s="406"/>
      <c r="E64" s="114"/>
      <c r="F64" s="246"/>
      <c r="G64" s="116"/>
      <c r="H64" s="117">
        <f>H62-H63</f>
        <v>265.67836932</v>
      </c>
      <c r="I64" s="118"/>
      <c r="J64" s="249"/>
      <c r="K64" s="118"/>
      <c r="L64" s="119">
        <f>L62-L63</f>
        <v>266.67150865600001</v>
      </c>
      <c r="M64" s="120"/>
      <c r="N64" s="121">
        <f t="shared" si="58"/>
        <v>0.99313933600001292</v>
      </c>
      <c r="O64" s="122">
        <f t="shared" si="59"/>
        <v>3.738126436645704E-3</v>
      </c>
      <c r="Q64" s="249"/>
      <c r="R64" s="118"/>
      <c r="S64" s="119">
        <f>S62-S63</f>
        <v>268.22242865599992</v>
      </c>
      <c r="T64" s="120"/>
      <c r="U64" s="121">
        <f t="shared" si="1"/>
        <v>1.5509199999999055</v>
      </c>
      <c r="V64" s="122">
        <f t="shared" si="76"/>
        <v>5.8158443990376039E-3</v>
      </c>
      <c r="X64" s="249"/>
      <c r="Y64" s="118"/>
      <c r="Z64" s="119">
        <f>Z62-Z63</f>
        <v>270.61782865599997</v>
      </c>
      <c r="AA64" s="120"/>
      <c r="AB64" s="121">
        <f t="shared" si="3"/>
        <v>2.3954000000000519</v>
      </c>
      <c r="AC64" s="122">
        <f t="shared" si="77"/>
        <v>8.9306476419695521E-3</v>
      </c>
      <c r="AE64" s="249"/>
      <c r="AF64" s="118"/>
      <c r="AG64" s="119">
        <f>AG62-AG63</f>
        <v>271.44606865600002</v>
      </c>
      <c r="AH64" s="120"/>
      <c r="AI64" s="121">
        <f t="shared" si="74"/>
        <v>0.82824000000005071</v>
      </c>
      <c r="AJ64" s="122">
        <f t="shared" si="78"/>
        <v>3.0605522338030462E-3</v>
      </c>
      <c r="AL64" s="249"/>
      <c r="AM64" s="118"/>
      <c r="AN64" s="119">
        <f>AN62-AN63</f>
        <v>271.96574865599996</v>
      </c>
      <c r="AO64" s="120"/>
      <c r="AP64" s="121">
        <f t="shared" si="75"/>
        <v>0.51967999999993708</v>
      </c>
      <c r="AQ64" s="122">
        <f t="shared" si="79"/>
        <v>1.914487111834066E-3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338.05011000000002</v>
      </c>
      <c r="I66" s="134"/>
      <c r="J66" s="250"/>
      <c r="K66" s="135"/>
      <c r="L66" s="133">
        <f>SUM(L57:L58,L50,L51:L53)</f>
        <v>339.27318799999995</v>
      </c>
      <c r="M66" s="136"/>
      <c r="N66" s="137">
        <f t="shared" ref="N66:N69" si="80">L66-H66</f>
        <v>1.2230779999999299</v>
      </c>
      <c r="O66" s="98">
        <f t="shared" ref="O66:O69" si="81">IF((H66)=0,"",(N66/H66))</f>
        <v>3.6180375743700539E-3</v>
      </c>
      <c r="Q66" s="250"/>
      <c r="R66" s="135"/>
      <c r="S66" s="137">
        <f>SUM(S57:S58,S50,S51:S53)</f>
        <v>341.18318799999997</v>
      </c>
      <c r="T66" s="136"/>
      <c r="U66" s="137">
        <f t="shared" si="1"/>
        <v>1.910000000000025</v>
      </c>
      <c r="V66" s="98">
        <f t="shared" si="76"/>
        <v>5.6296815296822842E-3</v>
      </c>
      <c r="X66" s="250"/>
      <c r="Y66" s="135"/>
      <c r="Z66" s="137">
        <f>SUM(Z57:Z58,Z50,Z51:Z53)</f>
        <v>344.13318799999996</v>
      </c>
      <c r="AA66" s="136"/>
      <c r="AB66" s="137">
        <f t="shared" si="3"/>
        <v>2.9499999999999886</v>
      </c>
      <c r="AC66" s="98">
        <f t="shared" si="77"/>
        <v>8.6463814858309743E-3</v>
      </c>
      <c r="AE66" s="250"/>
      <c r="AF66" s="135"/>
      <c r="AG66" s="137">
        <f>SUM(AG57:AG58,AG50,AG51:AG53)</f>
        <v>345.15318799999994</v>
      </c>
      <c r="AH66" s="136"/>
      <c r="AI66" s="137">
        <f t="shared" ref="AI66:AI69" si="82">AG66-Z66</f>
        <v>1.0199999999999818</v>
      </c>
      <c r="AJ66" s="98">
        <f t="shared" si="78"/>
        <v>2.9639687062091259E-3</v>
      </c>
      <c r="AL66" s="250"/>
      <c r="AM66" s="135"/>
      <c r="AN66" s="137">
        <f>SUM(AN57:AN58,AN50,AN51:AN53)</f>
        <v>204.593188</v>
      </c>
      <c r="AO66" s="136"/>
      <c r="AP66" s="137">
        <f t="shared" ref="AP66:AP69" si="83">AN66-AG66</f>
        <v>-140.55999999999995</v>
      </c>
      <c r="AQ66" s="98">
        <f t="shared" si="79"/>
        <v>-0.40723946608889489</v>
      </c>
    </row>
    <row r="67" spans="1:43" s="79" customFormat="1" x14ac:dyDescent="0.2">
      <c r="B67" s="138" t="s">
        <v>40</v>
      </c>
      <c r="C67" s="73"/>
      <c r="D67" s="73"/>
      <c r="E67" s="73"/>
      <c r="F67" s="248">
        <v>0.13</v>
      </c>
      <c r="G67" s="132"/>
      <c r="H67" s="140">
        <f>H66*F67</f>
        <v>43.946514300000004</v>
      </c>
      <c r="I67" s="141"/>
      <c r="J67" s="251">
        <v>0.13</v>
      </c>
      <c r="K67" s="143"/>
      <c r="L67" s="144">
        <f>L66*J67</f>
        <v>44.105514439999993</v>
      </c>
      <c r="M67" s="145"/>
      <c r="N67" s="146">
        <f t="shared" si="80"/>
        <v>0.15900013999998919</v>
      </c>
      <c r="O67" s="108">
        <f t="shared" si="81"/>
        <v>3.6180375743700148E-3</v>
      </c>
      <c r="Q67" s="251">
        <v>0.13</v>
      </c>
      <c r="R67" s="143"/>
      <c r="S67" s="144">
        <f>S66*Q67</f>
        <v>44.353814440000001</v>
      </c>
      <c r="T67" s="145"/>
      <c r="U67" s="146">
        <f t="shared" si="1"/>
        <v>0.24830000000000751</v>
      </c>
      <c r="V67" s="108">
        <f t="shared" si="76"/>
        <v>5.6296815296823814E-3</v>
      </c>
      <c r="X67" s="251">
        <v>0.13</v>
      </c>
      <c r="Y67" s="143"/>
      <c r="Z67" s="144">
        <f>Z66*X67</f>
        <v>44.737314439999999</v>
      </c>
      <c r="AA67" s="145"/>
      <c r="AB67" s="146">
        <f t="shared" si="3"/>
        <v>0.38349999999999795</v>
      </c>
      <c r="AC67" s="108">
        <f t="shared" si="77"/>
        <v>8.6463814858309621E-3</v>
      </c>
      <c r="AE67" s="251">
        <v>0.13</v>
      </c>
      <c r="AF67" s="143"/>
      <c r="AG67" s="144">
        <f>AG66*AE67</f>
        <v>44.869914439999995</v>
      </c>
      <c r="AH67" s="145"/>
      <c r="AI67" s="146">
        <f t="shared" si="82"/>
        <v>0.1325999999999965</v>
      </c>
      <c r="AJ67" s="108">
        <f t="shared" si="78"/>
        <v>2.9639687062091003E-3</v>
      </c>
      <c r="AL67" s="251">
        <v>0.13</v>
      </c>
      <c r="AM67" s="143"/>
      <c r="AN67" s="144">
        <f>AN66*AL67</f>
        <v>26.597114440000002</v>
      </c>
      <c r="AO67" s="145"/>
      <c r="AP67" s="146">
        <f t="shared" si="83"/>
        <v>-18.272799999999993</v>
      </c>
      <c r="AQ67" s="108">
        <f t="shared" si="79"/>
        <v>-0.40723946608889489</v>
      </c>
    </row>
    <row r="68" spans="1:43" s="79" customFormat="1" x14ac:dyDescent="0.2">
      <c r="B68" s="147" t="s">
        <v>41</v>
      </c>
      <c r="C68" s="73"/>
      <c r="D68" s="73"/>
      <c r="E68" s="73"/>
      <c r="F68" s="243"/>
      <c r="G68" s="149"/>
      <c r="H68" s="140">
        <f>H66+H67</f>
        <v>381.99662430000001</v>
      </c>
      <c r="I68" s="141"/>
      <c r="J68" s="244"/>
      <c r="K68" s="141"/>
      <c r="L68" s="144">
        <f>L66+L67</f>
        <v>383.37870243999993</v>
      </c>
      <c r="M68" s="145"/>
      <c r="N68" s="146">
        <f t="shared" si="80"/>
        <v>1.3820781399999191</v>
      </c>
      <c r="O68" s="108">
        <f t="shared" si="81"/>
        <v>3.6180375743700495E-3</v>
      </c>
      <c r="Q68" s="244"/>
      <c r="R68" s="141"/>
      <c r="S68" s="144">
        <f>S66+S67</f>
        <v>385.53700243999998</v>
      </c>
      <c r="T68" s="145"/>
      <c r="U68" s="146">
        <f t="shared" si="1"/>
        <v>2.1583000000000538</v>
      </c>
      <c r="V68" s="108">
        <f t="shared" si="76"/>
        <v>5.6296815296823519E-3</v>
      </c>
      <c r="X68" s="244"/>
      <c r="Y68" s="141"/>
      <c r="Z68" s="144">
        <f>Z66+Z67</f>
        <v>388.87050243999994</v>
      </c>
      <c r="AA68" s="145"/>
      <c r="AB68" s="146">
        <f t="shared" si="3"/>
        <v>3.3334999999999582</v>
      </c>
      <c r="AC68" s="108">
        <f t="shared" si="77"/>
        <v>8.6463814858308997E-3</v>
      </c>
      <c r="AE68" s="244"/>
      <c r="AF68" s="141"/>
      <c r="AG68" s="144">
        <f>AG66+AG67</f>
        <v>390.02310243999995</v>
      </c>
      <c r="AH68" s="145"/>
      <c r="AI68" s="146">
        <f t="shared" si="82"/>
        <v>1.1526000000000067</v>
      </c>
      <c r="AJ68" s="108">
        <f t="shared" si="78"/>
        <v>2.9639687062091961E-3</v>
      </c>
      <c r="AL68" s="244"/>
      <c r="AM68" s="141"/>
      <c r="AN68" s="144">
        <f>AN66+AN67</f>
        <v>231.19030244000001</v>
      </c>
      <c r="AO68" s="145"/>
      <c r="AP68" s="146">
        <f t="shared" si="83"/>
        <v>-158.83279999999993</v>
      </c>
      <c r="AQ68" s="108">
        <f t="shared" si="79"/>
        <v>-0.40723946608889489</v>
      </c>
    </row>
    <row r="69" spans="1:43" s="79" customFormat="1" ht="15.75" customHeight="1" x14ac:dyDescent="0.2">
      <c r="B69" s="405" t="s">
        <v>127</v>
      </c>
      <c r="C69" s="405"/>
      <c r="D69" s="405"/>
      <c r="E69" s="73"/>
      <c r="F69" s="269">
        <f>F63</f>
        <v>0.318</v>
      </c>
      <c r="G69" s="149"/>
      <c r="H69" s="150">
        <f>F69*H66</f>
        <v>107.49993498000001</v>
      </c>
      <c r="I69" s="141"/>
      <c r="J69" s="268">
        <f>'Res (100)'!J70</f>
        <v>0.318</v>
      </c>
      <c r="K69" s="141"/>
      <c r="L69" s="112">
        <f>J69*L66</f>
        <v>107.88887378399998</v>
      </c>
      <c r="M69" s="145"/>
      <c r="N69" s="151">
        <f t="shared" si="80"/>
        <v>0.38893880399997727</v>
      </c>
      <c r="O69" s="113">
        <f t="shared" si="81"/>
        <v>3.6180375743700495E-3</v>
      </c>
      <c r="Q69" s="268">
        <f>'Res (100)'!Q70</f>
        <v>0.318</v>
      </c>
      <c r="R69" s="141"/>
      <c r="S69" s="112">
        <f>Q69*S66</f>
        <v>108.49625378399999</v>
      </c>
      <c r="T69" s="145"/>
      <c r="U69" s="151">
        <f t="shared" si="1"/>
        <v>0.60738000000000625</v>
      </c>
      <c r="V69" s="113">
        <f t="shared" si="76"/>
        <v>5.6296815296822686E-3</v>
      </c>
      <c r="X69" s="268">
        <f>Q69</f>
        <v>0.318</v>
      </c>
      <c r="Y69" s="141"/>
      <c r="Z69" s="112">
        <f>X69*Z66</f>
        <v>109.434353784</v>
      </c>
      <c r="AA69" s="145"/>
      <c r="AB69" s="151">
        <f t="shared" si="3"/>
        <v>0.93810000000000571</v>
      </c>
      <c r="AC69" s="113">
        <f t="shared" si="77"/>
        <v>8.646381485831061E-3</v>
      </c>
      <c r="AE69" s="268">
        <f>X69</f>
        <v>0.318</v>
      </c>
      <c r="AF69" s="141"/>
      <c r="AG69" s="112">
        <f>AE69*AG66</f>
        <v>109.75871378399998</v>
      </c>
      <c r="AH69" s="145"/>
      <c r="AI69" s="151">
        <f t="shared" si="82"/>
        <v>0.32435999999998444</v>
      </c>
      <c r="AJ69" s="113">
        <f t="shared" si="78"/>
        <v>2.9639687062090365E-3</v>
      </c>
      <c r="AL69" s="268">
        <f>AE69</f>
        <v>0.318</v>
      </c>
      <c r="AM69" s="141"/>
      <c r="AN69" s="112">
        <f>AL69*AN66</f>
        <v>65.060633784000004</v>
      </c>
      <c r="AO69" s="145"/>
      <c r="AP69" s="151">
        <f t="shared" si="83"/>
        <v>-44.698079999999976</v>
      </c>
      <c r="AQ69" s="113">
        <f t="shared" si="79"/>
        <v>-0.40723946608889483</v>
      </c>
    </row>
    <row r="70" spans="1:43" s="79" customFormat="1" ht="13.5" customHeight="1" thickBot="1" x14ac:dyDescent="0.25">
      <c r="B70" s="400" t="s">
        <v>128</v>
      </c>
      <c r="C70" s="400"/>
      <c r="D70" s="400"/>
      <c r="E70" s="152"/>
      <c r="F70" s="153"/>
      <c r="G70" s="154"/>
      <c r="H70" s="155">
        <f>H68-H69</f>
        <v>274.49668931999997</v>
      </c>
      <c r="I70" s="156"/>
      <c r="J70" s="156"/>
      <c r="K70" s="156"/>
      <c r="L70" s="157">
        <f>L68-L69</f>
        <v>275.48982865599993</v>
      </c>
      <c r="M70" s="158"/>
      <c r="N70" s="159">
        <f t="shared" ref="N70" si="84">L70-H70</f>
        <v>0.99313933599995607</v>
      </c>
      <c r="O70" s="160">
        <f t="shared" ref="O70" si="85">IF((H70)=0,"",(N70/H70))</f>
        <v>3.6180375743701016E-3</v>
      </c>
      <c r="Q70" s="156"/>
      <c r="R70" s="156"/>
      <c r="S70" s="157">
        <f>S68-S69</f>
        <v>277.04074865600001</v>
      </c>
      <c r="T70" s="158"/>
      <c r="U70" s="159">
        <f t="shared" si="1"/>
        <v>1.550920000000076</v>
      </c>
      <c r="V70" s="160">
        <f t="shared" si="76"/>
        <v>5.6296815296824872E-3</v>
      </c>
      <c r="X70" s="156"/>
      <c r="Y70" s="156"/>
      <c r="Z70" s="157">
        <f>Z68-Z69</f>
        <v>279.43614865599994</v>
      </c>
      <c r="AA70" s="158"/>
      <c r="AB70" s="159">
        <f t="shared" si="3"/>
        <v>2.3953999999999382</v>
      </c>
      <c r="AC70" s="160">
        <f t="shared" si="77"/>
        <v>8.6463814858307852E-3</v>
      </c>
      <c r="AE70" s="156"/>
      <c r="AF70" s="156"/>
      <c r="AG70" s="157">
        <f>AG68-AG69</f>
        <v>280.26438865599994</v>
      </c>
      <c r="AH70" s="158"/>
      <c r="AI70" s="159">
        <f t="shared" ref="AI70" si="86">AG70-Z70</f>
        <v>0.82823999999999387</v>
      </c>
      <c r="AJ70" s="160">
        <f t="shared" si="78"/>
        <v>2.9639687062091571E-3</v>
      </c>
      <c r="AL70" s="156"/>
      <c r="AM70" s="156"/>
      <c r="AN70" s="157">
        <f>AN68-AN69</f>
        <v>166.12966865600001</v>
      </c>
      <c r="AO70" s="158"/>
      <c r="AP70" s="159">
        <f t="shared" ref="AP70" si="87">AN70-AG70</f>
        <v>-114.13471999999993</v>
      </c>
      <c r="AQ70" s="160">
        <f t="shared" si="79"/>
        <v>-0.40723946608889483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Rates'!D8</f>
        <v>19.32</v>
      </c>
      <c r="G23" s="25">
        <v>1</v>
      </c>
      <c r="H23" s="26">
        <f>G23*F23</f>
        <v>19.32</v>
      </c>
      <c r="I23" s="27"/>
      <c r="J23" s="28">
        <f>+'Proposed Rates'!E8</f>
        <v>21.23</v>
      </c>
      <c r="K23" s="29">
        <v>1</v>
      </c>
      <c r="L23" s="26">
        <f>K23*J23</f>
        <v>21.23</v>
      </c>
      <c r="M23" s="27"/>
      <c r="N23" s="30">
        <f>L23-H23</f>
        <v>1.9100000000000001</v>
      </c>
      <c r="O23" s="31">
        <f>IF((H23)=0,"",(N23/H23))</f>
        <v>9.886128364389235E-2</v>
      </c>
      <c r="Q23" s="28">
        <f>+'Proposed Rates'!F8</f>
        <v>22.69</v>
      </c>
      <c r="R23" s="29">
        <v>1</v>
      </c>
      <c r="S23" s="26">
        <f>R23*Q23</f>
        <v>22.69</v>
      </c>
      <c r="T23" s="27"/>
      <c r="U23" s="30">
        <f>S23-L23</f>
        <v>1.4600000000000009</v>
      </c>
      <c r="V23" s="31">
        <f>IF((L23)=0,"",(U23/L23))</f>
        <v>6.87706076307113E-2</v>
      </c>
      <c r="X23" s="28">
        <f>+'Proposed Rates'!G8</f>
        <v>24.01</v>
      </c>
      <c r="Y23" s="29">
        <v>1</v>
      </c>
      <c r="Z23" s="26">
        <f>Y23*X23</f>
        <v>24.01</v>
      </c>
      <c r="AA23" s="27"/>
      <c r="AB23" s="30">
        <f>Z23-S23</f>
        <v>1.3200000000000003</v>
      </c>
      <c r="AC23" s="31">
        <f>IF((S23)=0,"",(AB23/S23))</f>
        <v>5.8175407668576477E-2</v>
      </c>
      <c r="AE23" s="28">
        <f>+'Proposed Rates'!H8</f>
        <v>24.89</v>
      </c>
      <c r="AF23" s="29">
        <v>1</v>
      </c>
      <c r="AG23" s="26">
        <f>AF23*AE23</f>
        <v>24.89</v>
      </c>
      <c r="AH23" s="27"/>
      <c r="AI23" s="30">
        <f>AG23-Z23</f>
        <v>0.87999999999999901</v>
      </c>
      <c r="AJ23" s="31">
        <f>IF((Z23)=0,"",(AI23/Z23))</f>
        <v>3.6651395251978296E-2</v>
      </c>
      <c r="AL23" s="28">
        <f>+'Proposed Rates'!I8</f>
        <v>25.57</v>
      </c>
      <c r="AM23" s="29">
        <v>1</v>
      </c>
      <c r="AN23" s="26">
        <f>AM23*AL23</f>
        <v>25.57</v>
      </c>
      <c r="AO23" s="27"/>
      <c r="AP23" s="30">
        <f>AN23-AG23</f>
        <v>0.67999999999999972</v>
      </c>
      <c r="AQ23" s="31">
        <f>IF((AG23)=0,"",(AP23/AG23))</f>
        <v>2.7320208919244665E-2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v>
      </c>
      <c r="H29" s="26">
        <f t="shared" si="0"/>
        <v>25</v>
      </c>
      <c r="I29" s="27"/>
      <c r="J29" s="28">
        <f>+'Proposed Rates'!E21</f>
        <v>2.75E-2</v>
      </c>
      <c r="K29" s="25">
        <f>$F$18</f>
        <v>1000</v>
      </c>
      <c r="L29" s="26">
        <f t="shared" si="22"/>
        <v>27.5</v>
      </c>
      <c r="M29" s="27"/>
      <c r="N29" s="30">
        <f t="shared" si="23"/>
        <v>2.5</v>
      </c>
      <c r="O29" s="31">
        <f t="shared" si="24"/>
        <v>0.1</v>
      </c>
      <c r="Q29" s="28">
        <f>+'Proposed Rates'!F21</f>
        <v>2.9399999999999999E-2</v>
      </c>
      <c r="R29" s="25">
        <f>$F$18</f>
        <v>1000</v>
      </c>
      <c r="S29" s="26">
        <f t="shared" si="25"/>
        <v>29.4</v>
      </c>
      <c r="T29" s="27"/>
      <c r="U29" s="30">
        <f t="shared" si="1"/>
        <v>1.8999999999999986</v>
      </c>
      <c r="V29" s="31">
        <f t="shared" si="2"/>
        <v>6.9090909090909036E-2</v>
      </c>
      <c r="X29" s="28">
        <f>+'Proposed Rates'!G21</f>
        <v>3.1099999999999999E-2</v>
      </c>
      <c r="Y29" s="25">
        <f>$F$18</f>
        <v>1000</v>
      </c>
      <c r="Z29" s="26">
        <f t="shared" si="26"/>
        <v>31.099999999999998</v>
      </c>
      <c r="AA29" s="27"/>
      <c r="AB29" s="30">
        <f t="shared" si="3"/>
        <v>1.6999999999999993</v>
      </c>
      <c r="AC29" s="31">
        <f t="shared" si="4"/>
        <v>5.7823129251700661E-2</v>
      </c>
      <c r="AE29" s="28">
        <f>+'Proposed Rates'!H21</f>
        <v>3.2199999999999999E-2</v>
      </c>
      <c r="AF29" s="25">
        <f>$F$18</f>
        <v>1000</v>
      </c>
      <c r="AG29" s="26">
        <f t="shared" si="27"/>
        <v>32.200000000000003</v>
      </c>
      <c r="AH29" s="27"/>
      <c r="AI29" s="30">
        <f t="shared" si="5"/>
        <v>1.100000000000005</v>
      </c>
      <c r="AJ29" s="31">
        <f t="shared" si="6"/>
        <v>3.5369774919614308E-2</v>
      </c>
      <c r="AL29" s="28">
        <f>+'Proposed Rates'!I21</f>
        <v>3.3099999999999997E-2</v>
      </c>
      <c r="AM29" s="25">
        <f>$F$18</f>
        <v>1000</v>
      </c>
      <c r="AN29" s="26">
        <f t="shared" si="28"/>
        <v>33.099999999999994</v>
      </c>
      <c r="AO29" s="27"/>
      <c r="AP29" s="30">
        <f t="shared" si="7"/>
        <v>0.89999999999999147</v>
      </c>
      <c r="AQ29" s="31">
        <f t="shared" si="8"/>
        <v>2.7950310559005945E-2</v>
      </c>
    </row>
    <row r="30" spans="2:43" x14ac:dyDescent="0.2">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v>
      </c>
      <c r="H36" s="26">
        <f t="shared" si="0"/>
        <v>1</v>
      </c>
      <c r="I36" s="27"/>
      <c r="J36" s="28">
        <f>+'Proposed Rates'!E53</f>
        <v>-5.9999999999999995E-4</v>
      </c>
      <c r="K36" s="25">
        <f t="shared" si="30"/>
        <v>1000</v>
      </c>
      <c r="L36" s="26">
        <f t="shared" si="22"/>
        <v>-0.6</v>
      </c>
      <c r="M36" s="27"/>
      <c r="N36" s="30">
        <f t="shared" si="23"/>
        <v>-1.6</v>
      </c>
      <c r="O36" s="31">
        <f t="shared" si="24"/>
        <v>-1.6</v>
      </c>
      <c r="Q36" s="28">
        <f>+'Proposed Rates'!F53</f>
        <v>-5.9999999999999995E-4</v>
      </c>
      <c r="R36" s="25">
        <f t="shared" si="31"/>
        <v>1000</v>
      </c>
      <c r="S36" s="26">
        <f t="shared" si="25"/>
        <v>-0.6</v>
      </c>
      <c r="T36" s="27"/>
      <c r="U36" s="30">
        <f t="shared" ref="U36" si="36">S36-L36</f>
        <v>0</v>
      </c>
      <c r="V36" s="31">
        <f t="shared" ref="V36" si="37">IF((L36)=0,"",(U36/L36))</f>
        <v>0</v>
      </c>
      <c r="X36" s="28">
        <f>+'Proposed Rates'!G53</f>
        <v>0</v>
      </c>
      <c r="Y36" s="25">
        <f t="shared" si="32"/>
        <v>1000</v>
      </c>
      <c r="Z36" s="26">
        <f t="shared" si="26"/>
        <v>0</v>
      </c>
      <c r="AA36" s="27"/>
      <c r="AB36" s="30">
        <f t="shared" ref="AB36" si="38">Z36-S36</f>
        <v>0.6</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45.32</v>
      </c>
      <c r="I39" s="62"/>
      <c r="J39" s="239"/>
      <c r="K39" s="240"/>
      <c r="L39" s="238">
        <f>SUM(L23:L38)</f>
        <v>48.730000000000004</v>
      </c>
      <c r="M39" s="62"/>
      <c r="N39" s="37">
        <f t="shared" si="23"/>
        <v>3.4100000000000037</v>
      </c>
      <c r="O39" s="38">
        <f t="shared" si="24"/>
        <v>7.5242718446602019E-2</v>
      </c>
      <c r="Q39" s="239"/>
      <c r="R39" s="240"/>
      <c r="S39" s="238">
        <f>SUM(S23:S38)</f>
        <v>52.09</v>
      </c>
      <c r="T39" s="62"/>
      <c r="U39" s="37">
        <f t="shared" si="1"/>
        <v>3.3599999999999994</v>
      </c>
      <c r="V39" s="38">
        <f t="shared" si="2"/>
        <v>6.8951364662425588E-2</v>
      </c>
      <c r="X39" s="239"/>
      <c r="Y39" s="240"/>
      <c r="Z39" s="238">
        <f>SUM(Z23:Z38)</f>
        <v>55.11</v>
      </c>
      <c r="AA39" s="62"/>
      <c r="AB39" s="37">
        <f t="shared" si="3"/>
        <v>3.019999999999996</v>
      </c>
      <c r="AC39" s="38">
        <f t="shared" si="4"/>
        <v>5.797657899788819E-2</v>
      </c>
      <c r="AE39" s="239"/>
      <c r="AF39" s="240"/>
      <c r="AG39" s="238">
        <f>SUM(AG23:AG38)</f>
        <v>57.09</v>
      </c>
      <c r="AH39" s="62"/>
      <c r="AI39" s="37">
        <f t="shared" si="5"/>
        <v>1.980000000000004</v>
      </c>
      <c r="AJ39" s="38">
        <f t="shared" si="6"/>
        <v>3.5928143712574925E-2</v>
      </c>
      <c r="AL39" s="239"/>
      <c r="AM39" s="240"/>
      <c r="AN39" s="238">
        <f>SUM(AN23:AN38)</f>
        <v>58.669999999999995</v>
      </c>
      <c r="AO39" s="62"/>
      <c r="AP39" s="37">
        <f t="shared" si="7"/>
        <v>1.5799999999999912</v>
      </c>
      <c r="AQ39" s="38">
        <f t="shared" si="8"/>
        <v>2.7675599929935034E-2</v>
      </c>
    </row>
    <row r="40" spans="2:43" ht="38.25" x14ac:dyDescent="0.2">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6.2010000000000003E-2</v>
      </c>
      <c r="I44" s="27"/>
      <c r="J44" s="46">
        <f>'Proposed Rates'!E234</f>
        <v>6.0000000000000002E-5</v>
      </c>
      <c r="K44" s="45">
        <f>$F$18*(1+J73)</f>
        <v>1033.8</v>
      </c>
      <c r="L44" s="26">
        <f>K44*J44</f>
        <v>6.2028E-2</v>
      </c>
      <c r="M44" s="27"/>
      <c r="N44" s="30">
        <f>L44-H44</f>
        <v>1.7999999999997185E-5</v>
      </c>
      <c r="O44" s="31">
        <f>IF((H44)=0,"",(N44/H44))</f>
        <v>2.9027576197382978E-4</v>
      </c>
      <c r="Q44" s="46">
        <f>'Proposed Rates'!F234</f>
        <v>6.0000000000000002E-5</v>
      </c>
      <c r="R44" s="45">
        <f>$F$18*(1+Q73)</f>
        <v>1033.8</v>
      </c>
      <c r="S44" s="26">
        <f>R44*Q44</f>
        <v>6.2028E-2</v>
      </c>
      <c r="T44" s="27"/>
      <c r="U44" s="30">
        <f t="shared" si="1"/>
        <v>0</v>
      </c>
      <c r="V44" s="31">
        <f t="shared" si="2"/>
        <v>0</v>
      </c>
      <c r="X44" s="46">
        <f>'Proposed Rates'!G234</f>
        <v>6.0000000000000002E-5</v>
      </c>
      <c r="Y44" s="45">
        <f>$F$18*(1+X73)</f>
        <v>1033.8</v>
      </c>
      <c r="Z44" s="26">
        <f>Y44*X44</f>
        <v>6.2028E-2</v>
      </c>
      <c r="AA44" s="27"/>
      <c r="AB44" s="30">
        <f t="shared" si="3"/>
        <v>0</v>
      </c>
      <c r="AC44" s="31">
        <f t="shared" si="4"/>
        <v>0</v>
      </c>
      <c r="AE44" s="46">
        <f>'Proposed Rates'!H234</f>
        <v>6.0000000000000002E-5</v>
      </c>
      <c r="AF44" s="45">
        <f>$F$18*(1+AE73)</f>
        <v>1033.8</v>
      </c>
      <c r="AG44" s="26">
        <f>AF44*AE44</f>
        <v>6.2028E-2</v>
      </c>
      <c r="AH44" s="27"/>
      <c r="AI44" s="30">
        <f t="shared" si="5"/>
        <v>0</v>
      </c>
      <c r="AJ44" s="31">
        <f t="shared" si="6"/>
        <v>0</v>
      </c>
      <c r="AL44" s="46">
        <f>'Proposed Rates'!I234</f>
        <v>6.0000000000000002E-5</v>
      </c>
      <c r="AM44" s="45">
        <f>$F$18*(1+AL73)</f>
        <v>1033.8</v>
      </c>
      <c r="AN44" s="26">
        <f>AM44*AL44</f>
        <v>6.2028E-2</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50.025604999999999</v>
      </c>
      <c r="I47" s="36"/>
      <c r="J47" s="53"/>
      <c r="K47" s="55"/>
      <c r="L47" s="54">
        <f>SUM(L40:L46)+L39</f>
        <v>53.073893999999996</v>
      </c>
      <c r="M47" s="36"/>
      <c r="N47" s="37">
        <f t="shared" ref="N47:N64" si="66">L47-H47</f>
        <v>3.0482889999999969</v>
      </c>
      <c r="O47" s="38">
        <f t="shared" ref="O47:O64" si="67">IF((H47)=0,"",(N47/H47))</f>
        <v>6.0934575403935584E-2</v>
      </c>
      <c r="Q47" s="53"/>
      <c r="R47" s="55"/>
      <c r="S47" s="54">
        <f>SUM(S40:S46)+S39</f>
        <v>56.433893999999995</v>
      </c>
      <c r="T47" s="36"/>
      <c r="U47" s="37">
        <f t="shared" si="1"/>
        <v>3.3599999999999994</v>
      </c>
      <c r="V47" s="38">
        <f t="shared" si="2"/>
        <v>6.3307960783883691E-2</v>
      </c>
      <c r="X47" s="53"/>
      <c r="Y47" s="55"/>
      <c r="Z47" s="54">
        <f>SUM(Z40:Z46)+Z39</f>
        <v>60.053893999999993</v>
      </c>
      <c r="AA47" s="36"/>
      <c r="AB47" s="37">
        <f t="shared" si="3"/>
        <v>3.6199999999999974</v>
      </c>
      <c r="AC47" s="38">
        <f t="shared" si="4"/>
        <v>6.414584823794009E-2</v>
      </c>
      <c r="AE47" s="53"/>
      <c r="AF47" s="55"/>
      <c r="AG47" s="54">
        <f>SUM(AG40:AG46)+AG39</f>
        <v>62.033893999999997</v>
      </c>
      <c r="AH47" s="36"/>
      <c r="AI47" s="37">
        <f t="shared" si="5"/>
        <v>1.980000000000004</v>
      </c>
      <c r="AJ47" s="38">
        <f t="shared" si="6"/>
        <v>3.2970384901268919E-2</v>
      </c>
      <c r="AL47" s="53"/>
      <c r="AM47" s="55"/>
      <c r="AN47" s="54">
        <f>SUM(AN40:AN46)+AN39</f>
        <v>63.613893999999988</v>
      </c>
      <c r="AO47" s="36"/>
      <c r="AP47" s="37">
        <f t="shared" si="7"/>
        <v>1.5799999999999912</v>
      </c>
      <c r="AQ47" s="38">
        <f t="shared" si="8"/>
        <v>2.5469947122777611E-2</v>
      </c>
    </row>
    <row r="48" spans="2:43" x14ac:dyDescent="0.2">
      <c r="B48" s="27" t="s">
        <v>28</v>
      </c>
      <c r="C48" s="27"/>
      <c r="D48" s="56" t="s">
        <v>20</v>
      </c>
      <c r="E48" s="57"/>
      <c r="F48" s="28">
        <f>'Proposed Rates'!D154</f>
        <v>7.1000000000000004E-3</v>
      </c>
      <c r="G48" s="58">
        <f>F18*(1+F73)</f>
        <v>1033.5</v>
      </c>
      <c r="H48" s="26">
        <f>G48*F48</f>
        <v>7.3378500000000004</v>
      </c>
      <c r="I48" s="27"/>
      <c r="J48" s="28">
        <f>'Proposed Rates'!E154</f>
        <v>6.8999999999999999E-3</v>
      </c>
      <c r="K48" s="59">
        <f>F18*(1+J73)</f>
        <v>1033.8</v>
      </c>
      <c r="L48" s="26">
        <f>K48*J48</f>
        <v>7.1332199999999997</v>
      </c>
      <c r="M48" s="27"/>
      <c r="N48" s="30">
        <f t="shared" si="66"/>
        <v>-0.20463000000000076</v>
      </c>
      <c r="O48" s="31">
        <f t="shared" si="67"/>
        <v>-2.7886915104560702E-2</v>
      </c>
      <c r="Q48" s="28">
        <f>'Proposed Rates'!F154</f>
        <v>6.8999999999999999E-3</v>
      </c>
      <c r="R48" s="59">
        <f>$F$18*(1+Q73)</f>
        <v>1033.8</v>
      </c>
      <c r="S48" s="26">
        <f>R48*Q48</f>
        <v>7.1332199999999997</v>
      </c>
      <c r="T48" s="27"/>
      <c r="U48" s="30">
        <f t="shared" si="1"/>
        <v>0</v>
      </c>
      <c r="V48" s="31">
        <f t="shared" si="2"/>
        <v>0</v>
      </c>
      <c r="X48" s="28">
        <f>'Proposed Rates'!G154</f>
        <v>6.8999999999999999E-3</v>
      </c>
      <c r="Y48" s="59">
        <f>$F$18*(1+X73)</f>
        <v>1033.8</v>
      </c>
      <c r="Z48" s="26">
        <f>Y48*X48</f>
        <v>7.1332199999999997</v>
      </c>
      <c r="AA48" s="27"/>
      <c r="AB48" s="30">
        <f t="shared" si="3"/>
        <v>0</v>
      </c>
      <c r="AC48" s="31">
        <f t="shared" si="4"/>
        <v>0</v>
      </c>
      <c r="AE48" s="28">
        <f>'Proposed Rates'!H154</f>
        <v>6.8999999999999999E-3</v>
      </c>
      <c r="AF48" s="59">
        <f>$F$18*(1+AE73)</f>
        <v>1033.8</v>
      </c>
      <c r="AG48" s="26">
        <f>AF48*AE48</f>
        <v>7.1332199999999997</v>
      </c>
      <c r="AH48" s="27"/>
      <c r="AI48" s="30">
        <f t="shared" si="5"/>
        <v>0</v>
      </c>
      <c r="AJ48" s="31">
        <f t="shared" si="6"/>
        <v>0</v>
      </c>
      <c r="AL48" s="28">
        <f>'Proposed Rates'!I154</f>
        <v>6.8999999999999999E-3</v>
      </c>
      <c r="AM48" s="59">
        <f>$F$18*(1+AL73)</f>
        <v>1033.8</v>
      </c>
      <c r="AN48" s="26">
        <f>AM48*AL48</f>
        <v>7.1332199999999997</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5.1689999999999996</v>
      </c>
      <c r="M49" s="27"/>
      <c r="N49" s="30">
        <f t="shared" si="66"/>
        <v>1.4999999999991687E-3</v>
      </c>
      <c r="O49" s="31">
        <f t="shared" si="67"/>
        <v>2.9027576197371426E-4</v>
      </c>
      <c r="Q49" s="28">
        <f>'Proposed Rates'!F168</f>
        <v>5.0000000000000001E-3</v>
      </c>
      <c r="R49" s="59">
        <f>R48</f>
        <v>1033.8</v>
      </c>
      <c r="S49" s="26">
        <f>R49*Q49</f>
        <v>5.1689999999999996</v>
      </c>
      <c r="T49" s="27"/>
      <c r="U49" s="30">
        <f t="shared" si="1"/>
        <v>0</v>
      </c>
      <c r="V49" s="31">
        <f t="shared" si="2"/>
        <v>0</v>
      </c>
      <c r="X49" s="28">
        <f>'Proposed Rates'!G168</f>
        <v>5.0000000000000001E-3</v>
      </c>
      <c r="Y49" s="59">
        <f>Y48</f>
        <v>1033.8</v>
      </c>
      <c r="Z49" s="26">
        <f>Y49*X49</f>
        <v>5.1689999999999996</v>
      </c>
      <c r="AA49" s="27"/>
      <c r="AB49" s="30">
        <f t="shared" si="3"/>
        <v>0</v>
      </c>
      <c r="AC49" s="31">
        <f t="shared" si="4"/>
        <v>0</v>
      </c>
      <c r="AE49" s="28">
        <f>'Proposed Rates'!H168</f>
        <v>5.0000000000000001E-3</v>
      </c>
      <c r="AF49" s="59">
        <f>AF48</f>
        <v>1033.8</v>
      </c>
      <c r="AG49" s="26">
        <f>AF49*AE49</f>
        <v>5.1689999999999996</v>
      </c>
      <c r="AH49" s="27"/>
      <c r="AI49" s="30">
        <f t="shared" si="5"/>
        <v>0</v>
      </c>
      <c r="AJ49" s="31">
        <f t="shared" si="6"/>
        <v>0</v>
      </c>
      <c r="AL49" s="28">
        <f>'Proposed Rates'!I168</f>
        <v>5.0000000000000001E-3</v>
      </c>
      <c r="AM49" s="59">
        <f>AM48</f>
        <v>1033.8</v>
      </c>
      <c r="AN49" s="26">
        <f>AM49*AL49</f>
        <v>5.1689999999999996</v>
      </c>
      <c r="AO49" s="27"/>
      <c r="AP49" s="30">
        <f t="shared" si="7"/>
        <v>0</v>
      </c>
      <c r="AQ49" s="31">
        <f t="shared" si="8"/>
        <v>0</v>
      </c>
    </row>
    <row r="50" spans="2:43" ht="25.5" x14ac:dyDescent="0.2">
      <c r="B50" s="50" t="s">
        <v>30</v>
      </c>
      <c r="C50" s="35"/>
      <c r="D50" s="35"/>
      <c r="E50" s="35"/>
      <c r="F50" s="61"/>
      <c r="G50" s="53"/>
      <c r="H50" s="54">
        <f>SUM(H47:H49)</f>
        <v>62.530955000000006</v>
      </c>
      <c r="I50" s="62"/>
      <c r="J50" s="63"/>
      <c r="K50" s="64"/>
      <c r="L50" s="54">
        <f>SUM(L47:L49)</f>
        <v>65.376114000000001</v>
      </c>
      <c r="M50" s="62"/>
      <c r="N50" s="37">
        <f t="shared" si="66"/>
        <v>2.8451589999999953</v>
      </c>
      <c r="O50" s="38">
        <f t="shared" si="67"/>
        <v>4.5500008755663415E-2</v>
      </c>
      <c r="Q50" s="63"/>
      <c r="R50" s="64"/>
      <c r="S50" s="54">
        <f>SUM(S47:S49)</f>
        <v>68.736114000000001</v>
      </c>
      <c r="T50" s="62"/>
      <c r="U50" s="37">
        <f t="shared" si="1"/>
        <v>3.3599999999999994</v>
      </c>
      <c r="V50" s="38">
        <f t="shared" si="2"/>
        <v>5.1394917721784436E-2</v>
      </c>
      <c r="X50" s="63"/>
      <c r="Y50" s="64"/>
      <c r="Z50" s="54">
        <f>SUM(Z47:Z49)</f>
        <v>72.356113999999991</v>
      </c>
      <c r="AA50" s="62"/>
      <c r="AB50" s="37">
        <f t="shared" si="3"/>
        <v>3.6199999999999903</v>
      </c>
      <c r="AC50" s="38">
        <f t="shared" si="4"/>
        <v>5.2665182672386603E-2</v>
      </c>
      <c r="AE50" s="63"/>
      <c r="AF50" s="64"/>
      <c r="AG50" s="54">
        <f>SUM(AG47:AG49)</f>
        <v>74.336113999999995</v>
      </c>
      <c r="AH50" s="62"/>
      <c r="AI50" s="37">
        <f t="shared" si="5"/>
        <v>1.980000000000004</v>
      </c>
      <c r="AJ50" s="38">
        <f t="shared" si="6"/>
        <v>2.7364653662854312E-2</v>
      </c>
      <c r="AL50" s="63"/>
      <c r="AM50" s="64"/>
      <c r="AN50" s="54">
        <f>SUM(AN47:AN49)</f>
        <v>75.916113999999979</v>
      </c>
      <c r="AO50" s="62"/>
      <c r="AP50" s="37">
        <f t="shared" si="7"/>
        <v>1.5799999999999841</v>
      </c>
      <c r="AQ50" s="38">
        <f t="shared" si="8"/>
        <v>2.1254810279697754E-2</v>
      </c>
    </row>
    <row r="51" spans="2:43" ht="25.5" x14ac:dyDescent="0.2">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8"/>
        <v>0.25</v>
      </c>
      <c r="I53" s="27"/>
      <c r="J53" s="66">
        <f>'Proposed Rates'!E209</f>
        <v>0.62</v>
      </c>
      <c r="K53" s="29">
        <v>1</v>
      </c>
      <c r="L53" s="67">
        <f t="shared" si="69"/>
        <v>0.62</v>
      </c>
      <c r="M53" s="27"/>
      <c r="N53" s="30">
        <f t="shared" si="66"/>
        <v>0.37</v>
      </c>
      <c r="O53" s="68">
        <f t="shared" si="67"/>
        <v>1.48</v>
      </c>
      <c r="Q53" s="66">
        <f>'Proposed Rates'!F209</f>
        <v>0.64</v>
      </c>
      <c r="R53" s="29">
        <v>1</v>
      </c>
      <c r="S53" s="67">
        <f t="shared" si="70"/>
        <v>0.64</v>
      </c>
      <c r="T53" s="27"/>
      <c r="U53" s="30">
        <f t="shared" si="1"/>
        <v>2.0000000000000018E-2</v>
      </c>
      <c r="V53" s="68">
        <f t="shared" si="2"/>
        <v>3.2258064516129059E-2</v>
      </c>
      <c r="X53" s="66">
        <f>'Proposed Rates'!G209</f>
        <v>0.66</v>
      </c>
      <c r="Y53" s="29">
        <v>1</v>
      </c>
      <c r="Z53" s="67">
        <f t="shared" si="71"/>
        <v>0.66</v>
      </c>
      <c r="AA53" s="27"/>
      <c r="AB53" s="30">
        <f t="shared" si="3"/>
        <v>2.0000000000000018E-2</v>
      </c>
      <c r="AC53" s="68">
        <f t="shared" si="4"/>
        <v>3.1250000000000028E-2</v>
      </c>
      <c r="AE53" s="66">
        <f>'Proposed Rates'!H209</f>
        <v>0.68</v>
      </c>
      <c r="AF53" s="29">
        <v>1</v>
      </c>
      <c r="AG53" s="67">
        <f t="shared" si="72"/>
        <v>0.68</v>
      </c>
      <c r="AH53" s="27"/>
      <c r="AI53" s="30">
        <f t="shared" si="5"/>
        <v>2.0000000000000018E-2</v>
      </c>
      <c r="AJ53" s="68">
        <f t="shared" si="6"/>
        <v>3.0303030303030328E-2</v>
      </c>
      <c r="AL53" s="66">
        <f>'Proposed Rates'!I209</f>
        <v>0.7</v>
      </c>
      <c r="AM53" s="29">
        <v>1</v>
      </c>
      <c r="AN53" s="67">
        <f t="shared" si="73"/>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194.38160500000001</v>
      </c>
      <c r="I60" s="94"/>
      <c r="J60" s="95"/>
      <c r="K60" s="95"/>
      <c r="L60" s="97">
        <f>SUM(L51:L56,L50)</f>
        <v>197.59793400000001</v>
      </c>
      <c r="M60" s="96"/>
      <c r="N60" s="97">
        <f t="shared" ref="N60" si="80">L60-H60</f>
        <v>3.2163290000000018</v>
      </c>
      <c r="O60" s="98">
        <f t="shared" ref="O60" si="81">IF((H60)=0,"",(N60/H60))</f>
        <v>1.6546467964394067E-2</v>
      </c>
      <c r="Q60" s="95"/>
      <c r="R60" s="95"/>
      <c r="S60" s="97">
        <f>SUM(S51:S56,S50)</f>
        <v>200.977934</v>
      </c>
      <c r="T60" s="96"/>
      <c r="U60" s="97">
        <f t="shared" si="1"/>
        <v>3.3799999999999955</v>
      </c>
      <c r="V60" s="98">
        <f>IF((L60)=0,"",(U60/L60))</f>
        <v>1.710544200325493E-2</v>
      </c>
      <c r="X60" s="95"/>
      <c r="Y60" s="95"/>
      <c r="Z60" s="97">
        <f>SUM(Z51:Z56,Z50)</f>
        <v>204.61793399999999</v>
      </c>
      <c r="AA60" s="96"/>
      <c r="AB60" s="97">
        <f t="shared" si="3"/>
        <v>3.6399999999999864</v>
      </c>
      <c r="AC60" s="98">
        <f>IF((S60)=0,"",(AB60/S60))</f>
        <v>1.8111441030138096E-2</v>
      </c>
      <c r="AE60" s="95"/>
      <c r="AF60" s="95"/>
      <c r="AG60" s="97">
        <f>SUM(AG51:AG56,AG50)</f>
        <v>206.61793399999999</v>
      </c>
      <c r="AH60" s="96"/>
      <c r="AI60" s="97">
        <f t="shared" ref="AI60:AI64" si="82">AG60-Z60</f>
        <v>2</v>
      </c>
      <c r="AJ60" s="98">
        <f>IF((Z60)=0,"",(AI60/Z60))</f>
        <v>9.7743143081485719E-3</v>
      </c>
      <c r="AL60" s="95"/>
      <c r="AM60" s="95"/>
      <c r="AN60" s="97">
        <f>SUM(AN51:AN56,AN50)</f>
        <v>208.21793399999996</v>
      </c>
      <c r="AO60" s="96"/>
      <c r="AP60" s="97">
        <f t="shared" ref="AP60:AP64" si="83">AN60-AG60</f>
        <v>1.5999999999999659</v>
      </c>
      <c r="AQ60" s="98">
        <f>IF((AG60)=0,"",(AP60/AG60))</f>
        <v>7.7437614878095046E-3</v>
      </c>
    </row>
    <row r="61" spans="2:43" x14ac:dyDescent="0.2">
      <c r="B61" s="99" t="s">
        <v>40</v>
      </c>
      <c r="C61" s="21"/>
      <c r="D61" s="21"/>
      <c r="E61" s="21"/>
      <c r="F61" s="100">
        <v>0.13</v>
      </c>
      <c r="G61" s="101"/>
      <c r="H61" s="102">
        <f>H60*F61</f>
        <v>25.269608650000002</v>
      </c>
      <c r="I61" s="103"/>
      <c r="J61" s="104">
        <v>0.13</v>
      </c>
      <c r="K61" s="103"/>
      <c r="L61" s="105">
        <f>L60*J61</f>
        <v>25.687731420000002</v>
      </c>
      <c r="M61" s="106"/>
      <c r="N61" s="107">
        <f t="shared" si="66"/>
        <v>0.41812277000000009</v>
      </c>
      <c r="O61" s="108">
        <f t="shared" si="67"/>
        <v>1.654646796439406E-2</v>
      </c>
      <c r="Q61" s="104">
        <v>0.13</v>
      </c>
      <c r="R61" s="103"/>
      <c r="S61" s="105">
        <f>S60*Q61</f>
        <v>26.127131420000001</v>
      </c>
      <c r="T61" s="106"/>
      <c r="U61" s="107">
        <f t="shared" si="1"/>
        <v>0.43939999999999912</v>
      </c>
      <c r="V61" s="108">
        <f t="shared" ref="V61:V70" si="84">IF((L61)=0,"",(U61/L61))</f>
        <v>1.7105442003254919E-2</v>
      </c>
      <c r="X61" s="104">
        <v>0.13</v>
      </c>
      <c r="Y61" s="103"/>
      <c r="Z61" s="105">
        <f>Z60*X61</f>
        <v>26.60033142</v>
      </c>
      <c r="AA61" s="106"/>
      <c r="AB61" s="107">
        <f t="shared" si="3"/>
        <v>0.47319999999999851</v>
      </c>
      <c r="AC61" s="108">
        <f t="shared" ref="AC61:AC70" si="85">IF((S61)=0,"",(AB61/S61))</f>
        <v>1.8111441030138106E-2</v>
      </c>
      <c r="AE61" s="104">
        <v>0.13</v>
      </c>
      <c r="AF61" s="103"/>
      <c r="AG61" s="105">
        <f>AG60*AE61</f>
        <v>26.860331420000001</v>
      </c>
      <c r="AH61" s="106"/>
      <c r="AI61" s="107">
        <f t="shared" si="82"/>
        <v>0.26000000000000156</v>
      </c>
      <c r="AJ61" s="108">
        <f t="shared" ref="AJ61:AJ70" si="86">IF((Z61)=0,"",(AI61/Z61))</f>
        <v>9.7743143081486308E-3</v>
      </c>
      <c r="AL61" s="104">
        <v>0.13</v>
      </c>
      <c r="AM61" s="103"/>
      <c r="AN61" s="105">
        <f>AN60*AL61</f>
        <v>27.068331419999996</v>
      </c>
      <c r="AO61" s="106"/>
      <c r="AP61" s="107">
        <f t="shared" si="83"/>
        <v>0.20799999999999486</v>
      </c>
      <c r="AQ61" s="108">
        <f t="shared" ref="AQ61:AQ70" si="87">IF((AG61)=0,"",(AP61/AG61))</f>
        <v>7.7437614878094769E-3</v>
      </c>
    </row>
    <row r="62" spans="2:43" x14ac:dyDescent="0.2">
      <c r="B62" s="109" t="s">
        <v>41</v>
      </c>
      <c r="C62" s="21"/>
      <c r="D62" s="21"/>
      <c r="E62" s="21"/>
      <c r="F62" s="110"/>
      <c r="G62" s="101"/>
      <c r="H62" s="102">
        <f>H60+H61</f>
        <v>219.65121365000002</v>
      </c>
      <c r="I62" s="103"/>
      <c r="J62" s="103"/>
      <c r="K62" s="103"/>
      <c r="L62" s="105">
        <f>L60+L61</f>
        <v>223.28566542000002</v>
      </c>
      <c r="M62" s="106"/>
      <c r="N62" s="107">
        <f t="shared" si="66"/>
        <v>3.6344517699999983</v>
      </c>
      <c r="O62" s="108">
        <f t="shared" si="67"/>
        <v>1.6546467964394049E-2</v>
      </c>
      <c r="Q62" s="103"/>
      <c r="R62" s="103"/>
      <c r="S62" s="105">
        <f>S60+S61</f>
        <v>227.10506542000002</v>
      </c>
      <c r="T62" s="106"/>
      <c r="U62" s="107">
        <f t="shared" si="1"/>
        <v>3.8194000000000017</v>
      </c>
      <c r="V62" s="108">
        <f t="shared" si="84"/>
        <v>1.7105442003254961E-2</v>
      </c>
      <c r="X62" s="103"/>
      <c r="Y62" s="103"/>
      <c r="Z62" s="105">
        <f>Z60+Z61</f>
        <v>231.21826541999999</v>
      </c>
      <c r="AA62" s="106"/>
      <c r="AB62" s="107">
        <f t="shared" si="3"/>
        <v>4.1131999999999778</v>
      </c>
      <c r="AC62" s="108">
        <f t="shared" si="85"/>
        <v>1.8111441030138065E-2</v>
      </c>
      <c r="AE62" s="103"/>
      <c r="AF62" s="103"/>
      <c r="AG62" s="105">
        <f>AG60+AG61</f>
        <v>233.47826541999999</v>
      </c>
      <c r="AH62" s="106"/>
      <c r="AI62" s="107">
        <f t="shared" si="82"/>
        <v>2.2599999999999909</v>
      </c>
      <c r="AJ62" s="108">
        <f t="shared" si="86"/>
        <v>9.774314308148532E-3</v>
      </c>
      <c r="AL62" s="103"/>
      <c r="AM62" s="103"/>
      <c r="AN62" s="105">
        <f>AN60+AN61</f>
        <v>235.28626541999995</v>
      </c>
      <c r="AO62" s="106"/>
      <c r="AP62" s="107">
        <f t="shared" si="83"/>
        <v>1.8079999999999643</v>
      </c>
      <c r="AQ62" s="108">
        <f t="shared" si="87"/>
        <v>7.7437614878095168E-3</v>
      </c>
    </row>
    <row r="63" spans="2:43" ht="15.75" customHeight="1" x14ac:dyDescent="0.2">
      <c r="B63" s="405" t="s">
        <v>127</v>
      </c>
      <c r="C63" s="405"/>
      <c r="D63" s="405"/>
      <c r="E63" s="21"/>
      <c r="F63" s="267">
        <f>'Proposed Rates'!D262</f>
        <v>0.318</v>
      </c>
      <c r="G63" s="101"/>
      <c r="H63" s="111">
        <f>F63*H60</f>
        <v>61.813350390000004</v>
      </c>
      <c r="I63" s="103"/>
      <c r="J63" s="268">
        <f>'Proposed Rates'!E262</f>
        <v>0.318</v>
      </c>
      <c r="K63" s="103"/>
      <c r="L63" s="112">
        <f>J63*L60</f>
        <v>62.836143012000001</v>
      </c>
      <c r="M63" s="106"/>
      <c r="N63" s="112">
        <f t="shared" si="66"/>
        <v>1.0227926219999972</v>
      </c>
      <c r="O63" s="113">
        <f t="shared" si="67"/>
        <v>1.6546467964394011E-2</v>
      </c>
      <c r="Q63" s="268">
        <f>'Proposed Rates'!F262</f>
        <v>0.318</v>
      </c>
      <c r="R63" s="103"/>
      <c r="S63" s="112">
        <f>Q63*S60</f>
        <v>63.910983012000003</v>
      </c>
      <c r="T63" s="106"/>
      <c r="U63" s="112">
        <f t="shared" si="1"/>
        <v>1.0748400000000018</v>
      </c>
      <c r="V63" s="113">
        <f t="shared" si="84"/>
        <v>1.7105442003254982E-2</v>
      </c>
      <c r="X63" s="268">
        <f>'Proposed Rates'!G262</f>
        <v>0.318</v>
      </c>
      <c r="Y63" s="103"/>
      <c r="Z63" s="112">
        <f>X63*Z60</f>
        <v>65.068503011999994</v>
      </c>
      <c r="AA63" s="106"/>
      <c r="AB63" s="112">
        <f t="shared" si="3"/>
        <v>1.157519999999991</v>
      </c>
      <c r="AC63" s="113">
        <f t="shared" si="85"/>
        <v>1.8111441030138023E-2</v>
      </c>
      <c r="AE63" s="268">
        <f>'Proposed Rates'!H262</f>
        <v>0.318</v>
      </c>
      <c r="AF63" s="103"/>
      <c r="AG63" s="112">
        <f>AE63*AG60</f>
        <v>65.704503012000004</v>
      </c>
      <c r="AH63" s="106"/>
      <c r="AI63" s="112">
        <f t="shared" si="82"/>
        <v>0.63600000000000989</v>
      </c>
      <c r="AJ63" s="113">
        <f t="shared" si="86"/>
        <v>9.7743143081487245E-3</v>
      </c>
      <c r="AL63" s="268">
        <f>'Proposed Rates'!I262</f>
        <v>0.318</v>
      </c>
      <c r="AM63" s="103"/>
      <c r="AN63" s="112">
        <f>AL63*AN60</f>
        <v>66.213303011999983</v>
      </c>
      <c r="AO63" s="106"/>
      <c r="AP63" s="112">
        <f t="shared" si="83"/>
        <v>0.50879999999997949</v>
      </c>
      <c r="AQ63" s="113">
        <f t="shared" si="87"/>
        <v>7.7437614878093563E-3</v>
      </c>
    </row>
    <row r="64" spans="2:43" ht="13.5" thickBot="1" x14ac:dyDescent="0.25">
      <c r="B64" s="406" t="s">
        <v>126</v>
      </c>
      <c r="C64" s="406"/>
      <c r="D64" s="406"/>
      <c r="E64" s="114"/>
      <c r="F64" s="115"/>
      <c r="G64" s="116"/>
      <c r="H64" s="117">
        <f>H62-H63</f>
        <v>157.83786326000001</v>
      </c>
      <c r="I64" s="118"/>
      <c r="J64" s="118"/>
      <c r="K64" s="118"/>
      <c r="L64" s="119">
        <f>L62-L63</f>
        <v>160.44952240800001</v>
      </c>
      <c r="M64" s="120"/>
      <c r="N64" s="121">
        <f t="shared" si="66"/>
        <v>2.6116591480000011</v>
      </c>
      <c r="O64" s="122">
        <f t="shared" si="67"/>
        <v>1.6546467964394067E-2</v>
      </c>
      <c r="Q64" s="118"/>
      <c r="R64" s="118"/>
      <c r="S64" s="119">
        <f>S62-S63</f>
        <v>163.19408240800001</v>
      </c>
      <c r="T64" s="120"/>
      <c r="U64" s="121">
        <f t="shared" si="1"/>
        <v>2.744560000000007</v>
      </c>
      <c r="V64" s="122">
        <f t="shared" si="84"/>
        <v>1.7105442003254995E-2</v>
      </c>
      <c r="X64" s="118"/>
      <c r="Y64" s="118"/>
      <c r="Z64" s="119">
        <f>Z62-Z63</f>
        <v>166.14976240800002</v>
      </c>
      <c r="AA64" s="120"/>
      <c r="AB64" s="121">
        <f t="shared" si="3"/>
        <v>2.955680000000001</v>
      </c>
      <c r="AC64" s="122">
        <f t="shared" si="85"/>
        <v>1.8111441030138169E-2</v>
      </c>
      <c r="AE64" s="118"/>
      <c r="AF64" s="118"/>
      <c r="AG64" s="119">
        <f>AG62-AG63</f>
        <v>167.77376240799998</v>
      </c>
      <c r="AH64" s="120"/>
      <c r="AI64" s="121">
        <f t="shared" si="82"/>
        <v>1.6239999999999668</v>
      </c>
      <c r="AJ64" s="122">
        <f t="shared" si="86"/>
        <v>9.7743143081483706E-3</v>
      </c>
      <c r="AL64" s="118"/>
      <c r="AM64" s="118"/>
      <c r="AN64" s="119">
        <f>AN62-AN63</f>
        <v>169.07296240799997</v>
      </c>
      <c r="AO64" s="120"/>
      <c r="AP64" s="121">
        <f t="shared" si="83"/>
        <v>1.2991999999999848</v>
      </c>
      <c r="AQ64" s="122">
        <f t="shared" si="87"/>
        <v>7.7437614878095792E-3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190.81160500000001</v>
      </c>
      <c r="I66" s="134"/>
      <c r="J66" s="135"/>
      <c r="K66" s="135"/>
      <c r="L66" s="137">
        <f>SUM(L57:L58,L50,L51:L53)</f>
        <v>194.02793399999999</v>
      </c>
      <c r="M66" s="136"/>
      <c r="N66" s="137">
        <f t="shared" ref="N66:N70" si="88">L66-H66</f>
        <v>3.2163289999999733</v>
      </c>
      <c r="O66" s="98">
        <f t="shared" ref="O66:O70" si="89">IF((H66)=0,"",(N66/H66))</f>
        <v>1.6856044997891891E-2</v>
      </c>
      <c r="Q66" s="135"/>
      <c r="R66" s="135"/>
      <c r="S66" s="137">
        <f>SUM(S57:S58,S50,S51:S53)</f>
        <v>197.40793399999995</v>
      </c>
      <c r="T66" s="136"/>
      <c r="U66" s="137">
        <f t="shared" si="1"/>
        <v>3.379999999999967</v>
      </c>
      <c r="V66" s="98">
        <f t="shared" si="84"/>
        <v>1.7420172087179813E-2</v>
      </c>
      <c r="X66" s="135"/>
      <c r="Y66" s="135"/>
      <c r="Z66" s="137">
        <f>SUM(Z57:Z58,Z50,Z51:Z53)</f>
        <v>201.04793399999997</v>
      </c>
      <c r="AA66" s="136"/>
      <c r="AB66" s="137">
        <f t="shared" si="3"/>
        <v>3.6400000000000148</v>
      </c>
      <c r="AC66" s="98">
        <f t="shared" si="85"/>
        <v>1.8438975203499245E-2</v>
      </c>
      <c r="AE66" s="135"/>
      <c r="AF66" s="135"/>
      <c r="AG66" s="137">
        <f>SUM(AG57:AG58,AG50,AG51:AG53)</f>
        <v>203.047934</v>
      </c>
      <c r="AH66" s="136"/>
      <c r="AI66" s="137">
        <f t="shared" ref="AI66:AI70" si="90">AG66-Z66</f>
        <v>2.0000000000000284</v>
      </c>
      <c r="AJ66" s="98">
        <f t="shared" si="86"/>
        <v>9.9478764104088176E-3</v>
      </c>
      <c r="AL66" s="135"/>
      <c r="AM66" s="135"/>
      <c r="AN66" s="137">
        <f>SUM(AN57:AN58,AN50,AN51:AN53)</f>
        <v>204.64793399999996</v>
      </c>
      <c r="AO66" s="136"/>
      <c r="AP66" s="137">
        <f t="shared" ref="AP66:AP70" si="91">AN66-AG66</f>
        <v>1.5999999999999659</v>
      </c>
      <c r="AQ66" s="98">
        <f t="shared" si="87"/>
        <v>7.8799127303603392E-3</v>
      </c>
    </row>
    <row r="67" spans="1:43" s="79" customFormat="1" x14ac:dyDescent="0.2">
      <c r="B67" s="138" t="s">
        <v>40</v>
      </c>
      <c r="C67" s="73"/>
      <c r="D67" s="73"/>
      <c r="E67" s="73"/>
      <c r="F67" s="139">
        <v>0.13</v>
      </c>
      <c r="G67" s="132"/>
      <c r="H67" s="140">
        <f>H66*F67</f>
        <v>24.805508650000004</v>
      </c>
      <c r="I67" s="141"/>
      <c r="J67" s="142">
        <v>0.13</v>
      </c>
      <c r="K67" s="143"/>
      <c r="L67" s="146">
        <f>L66*J67</f>
        <v>25.22363142</v>
      </c>
      <c r="M67" s="145"/>
      <c r="N67" s="146">
        <f t="shared" si="88"/>
        <v>0.41812276999999654</v>
      </c>
      <c r="O67" s="108">
        <f t="shared" si="89"/>
        <v>1.6856044997891888E-2</v>
      </c>
      <c r="Q67" s="142">
        <v>0.13</v>
      </c>
      <c r="R67" s="143"/>
      <c r="S67" s="144">
        <f>S66*Q67</f>
        <v>25.663031419999996</v>
      </c>
      <c r="T67" s="145"/>
      <c r="U67" s="146">
        <f t="shared" si="1"/>
        <v>0.43939999999999557</v>
      </c>
      <c r="V67" s="108">
        <f t="shared" si="84"/>
        <v>1.7420172087179806E-2</v>
      </c>
      <c r="X67" s="142">
        <v>0.13</v>
      </c>
      <c r="Y67" s="143"/>
      <c r="Z67" s="144">
        <f>Z66*X67</f>
        <v>26.136231419999998</v>
      </c>
      <c r="AA67" s="145"/>
      <c r="AB67" s="146">
        <f t="shared" si="3"/>
        <v>0.47320000000000206</v>
      </c>
      <c r="AC67" s="108">
        <f t="shared" si="85"/>
        <v>1.8438975203499249E-2</v>
      </c>
      <c r="AE67" s="142">
        <v>0.13</v>
      </c>
      <c r="AF67" s="143"/>
      <c r="AG67" s="146">
        <f>AG66*AE67</f>
        <v>26.396231419999999</v>
      </c>
      <c r="AH67" s="145"/>
      <c r="AI67" s="146">
        <f t="shared" si="90"/>
        <v>0.26000000000000156</v>
      </c>
      <c r="AJ67" s="108">
        <f t="shared" si="86"/>
        <v>9.9478764104087344E-3</v>
      </c>
      <c r="AL67" s="142">
        <v>0.13</v>
      </c>
      <c r="AM67" s="143"/>
      <c r="AN67" s="144">
        <f>AN66*AL67</f>
        <v>26.604231419999998</v>
      </c>
      <c r="AO67" s="145"/>
      <c r="AP67" s="146">
        <f t="shared" si="91"/>
        <v>0.20799999999999841</v>
      </c>
      <c r="AQ67" s="108">
        <f t="shared" si="87"/>
        <v>7.8799127303604468E-3</v>
      </c>
    </row>
    <row r="68" spans="1:43" s="79" customFormat="1" x14ac:dyDescent="0.2">
      <c r="B68" s="147" t="s">
        <v>123</v>
      </c>
      <c r="C68" s="73"/>
      <c r="D68" s="73"/>
      <c r="E68" s="73"/>
      <c r="F68" s="148"/>
      <c r="G68" s="149"/>
      <c r="H68" s="140">
        <f>H66+H67</f>
        <v>215.61711365000002</v>
      </c>
      <c r="I68" s="141"/>
      <c r="J68" s="141"/>
      <c r="K68" s="141"/>
      <c r="L68" s="144">
        <f>L66+L67</f>
        <v>219.25156541999999</v>
      </c>
      <c r="M68" s="145"/>
      <c r="N68" s="146">
        <f t="shared" si="88"/>
        <v>3.6344517699999699</v>
      </c>
      <c r="O68" s="108">
        <f t="shared" si="89"/>
        <v>1.6856044997891888E-2</v>
      </c>
      <c r="Q68" s="141"/>
      <c r="R68" s="141"/>
      <c r="S68" s="144">
        <f>S66+S67</f>
        <v>223.07096541999994</v>
      </c>
      <c r="T68" s="145"/>
      <c r="U68" s="146">
        <f t="shared" si="1"/>
        <v>3.8193999999999448</v>
      </c>
      <c r="V68" s="108">
        <f t="shared" si="84"/>
        <v>1.7420172087179733E-2</v>
      </c>
      <c r="X68" s="141"/>
      <c r="Y68" s="141"/>
      <c r="Z68" s="144">
        <f>Z66+Z67</f>
        <v>227.18416541999997</v>
      </c>
      <c r="AA68" s="145"/>
      <c r="AB68" s="146">
        <f t="shared" si="3"/>
        <v>4.1132000000000346</v>
      </c>
      <c r="AC68" s="108">
        <f t="shared" si="85"/>
        <v>1.8438975203499328E-2</v>
      </c>
      <c r="AE68" s="141"/>
      <c r="AF68" s="141"/>
      <c r="AG68" s="144">
        <f>AG66+AG67</f>
        <v>229.44416541999999</v>
      </c>
      <c r="AH68" s="145"/>
      <c r="AI68" s="146">
        <f t="shared" si="90"/>
        <v>2.2600000000000193</v>
      </c>
      <c r="AJ68" s="108">
        <f t="shared" si="86"/>
        <v>9.9478764104087604E-3</v>
      </c>
      <c r="AL68" s="141"/>
      <c r="AM68" s="141"/>
      <c r="AN68" s="144">
        <f>AN66+AN67</f>
        <v>231.25216541999995</v>
      </c>
      <c r="AO68" s="145"/>
      <c r="AP68" s="146">
        <f t="shared" si="91"/>
        <v>1.8079999999999643</v>
      </c>
      <c r="AQ68" s="108">
        <f t="shared" si="87"/>
        <v>7.8799127303603514E-3</v>
      </c>
    </row>
    <row r="69" spans="1:43" s="79" customFormat="1" ht="15.75" customHeight="1" x14ac:dyDescent="0.2">
      <c r="B69" s="414" t="s">
        <v>127</v>
      </c>
      <c r="C69" s="414"/>
      <c r="D69" s="414"/>
      <c r="E69" s="73"/>
      <c r="F69" s="269">
        <f>F63</f>
        <v>0.318</v>
      </c>
      <c r="G69" s="149"/>
      <c r="H69" s="150">
        <f>F69*H66</f>
        <v>60.678090390000008</v>
      </c>
      <c r="I69" s="141"/>
      <c r="J69" s="268">
        <f>J63</f>
        <v>0.318</v>
      </c>
      <c r="K69" s="141"/>
      <c r="L69" s="151">
        <f>J69*L66</f>
        <v>61.700883011999998</v>
      </c>
      <c r="M69" s="145"/>
      <c r="N69" s="151">
        <f t="shared" si="88"/>
        <v>1.0227926219999901</v>
      </c>
      <c r="O69" s="113">
        <f t="shared" si="89"/>
        <v>1.6856044997891867E-2</v>
      </c>
      <c r="Q69" s="268">
        <f>Q63</f>
        <v>0.318</v>
      </c>
      <c r="R69" s="141"/>
      <c r="S69" s="151">
        <f>Q69*S66</f>
        <v>62.775723011999986</v>
      </c>
      <c r="T69" s="145"/>
      <c r="U69" s="151">
        <f t="shared" si="1"/>
        <v>1.0748399999999876</v>
      </c>
      <c r="V69" s="113">
        <f t="shared" si="84"/>
        <v>1.7420172087179782E-2</v>
      </c>
      <c r="X69" s="268">
        <f>X63</f>
        <v>0.318</v>
      </c>
      <c r="Y69" s="141"/>
      <c r="Z69" s="151">
        <f>X69*Z66</f>
        <v>63.933243011999991</v>
      </c>
      <c r="AA69" s="145"/>
      <c r="AB69" s="151">
        <f t="shared" si="3"/>
        <v>1.1575200000000052</v>
      </c>
      <c r="AC69" s="113">
        <f t="shared" si="85"/>
        <v>1.8438975203499252E-2</v>
      </c>
      <c r="AE69" s="268">
        <f>AE63</f>
        <v>0.318</v>
      </c>
      <c r="AF69" s="141"/>
      <c r="AG69" s="151">
        <f>AE69*AG66</f>
        <v>64.569243012000001</v>
      </c>
      <c r="AH69" s="145"/>
      <c r="AI69" s="151">
        <f t="shared" si="90"/>
        <v>0.63600000000000989</v>
      </c>
      <c r="AJ69" s="113">
        <f t="shared" si="86"/>
        <v>9.9478764104088298E-3</v>
      </c>
      <c r="AL69" s="268">
        <f>AL63</f>
        <v>0.318</v>
      </c>
      <c r="AM69" s="141"/>
      <c r="AN69" s="151">
        <f>AL69*AN66</f>
        <v>65.078043011999995</v>
      </c>
      <c r="AO69" s="145"/>
      <c r="AP69" s="151">
        <f t="shared" si="91"/>
        <v>0.5087999999999937</v>
      </c>
      <c r="AQ69" s="113">
        <f t="shared" si="87"/>
        <v>7.8799127303604086E-3</v>
      </c>
    </row>
    <row r="70" spans="1:43" s="79" customFormat="1" ht="13.5" thickBot="1" x14ac:dyDescent="0.25">
      <c r="B70" s="400" t="s">
        <v>128</v>
      </c>
      <c r="C70" s="400"/>
      <c r="D70" s="400"/>
      <c r="E70" s="152"/>
      <c r="F70" s="153"/>
      <c r="G70" s="154"/>
      <c r="H70" s="155">
        <f>H68-H69</f>
        <v>154.93902326</v>
      </c>
      <c r="I70" s="156"/>
      <c r="J70" s="156"/>
      <c r="K70" s="156"/>
      <c r="L70" s="157">
        <f>L68-L69</f>
        <v>157.550682408</v>
      </c>
      <c r="M70" s="158"/>
      <c r="N70" s="159">
        <f t="shared" si="88"/>
        <v>2.6116591480000011</v>
      </c>
      <c r="O70" s="160">
        <f t="shared" si="89"/>
        <v>1.6856044997892037E-2</v>
      </c>
      <c r="Q70" s="156"/>
      <c r="R70" s="156"/>
      <c r="S70" s="157">
        <f>S68-S69</f>
        <v>160.29524240799995</v>
      </c>
      <c r="T70" s="158"/>
      <c r="U70" s="159">
        <f t="shared" si="1"/>
        <v>2.7445599999999502</v>
      </c>
      <c r="V70" s="160">
        <f t="shared" si="84"/>
        <v>1.7420172087179667E-2</v>
      </c>
      <c r="X70" s="156"/>
      <c r="Y70" s="156"/>
      <c r="Z70" s="157">
        <f>Z68-Z69</f>
        <v>163.25092240799998</v>
      </c>
      <c r="AA70" s="158"/>
      <c r="AB70" s="159">
        <f t="shared" si="3"/>
        <v>2.9556800000000294</v>
      </c>
      <c r="AC70" s="160">
        <f t="shared" si="85"/>
        <v>1.8438975203499356E-2</v>
      </c>
      <c r="AE70" s="156"/>
      <c r="AF70" s="156"/>
      <c r="AG70" s="157">
        <f>AG68-AG69</f>
        <v>164.87492240799997</v>
      </c>
      <c r="AH70" s="158"/>
      <c r="AI70" s="159">
        <f t="shared" si="90"/>
        <v>1.6239999999999952</v>
      </c>
      <c r="AJ70" s="160">
        <f t="shared" si="86"/>
        <v>9.9478764104086459E-3</v>
      </c>
      <c r="AL70" s="156"/>
      <c r="AM70" s="156"/>
      <c r="AN70" s="157">
        <f>AN68-AN69</f>
        <v>166.17412240799996</v>
      </c>
      <c r="AO70" s="158"/>
      <c r="AP70" s="159">
        <f t="shared" si="91"/>
        <v>1.2991999999999848</v>
      </c>
      <c r="AQ70" s="160">
        <f t="shared" si="87"/>
        <v>7.8799127303604156E-3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7"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Rates'!D8</f>
        <v>19.32</v>
      </c>
      <c r="G23" s="25">
        <v>1</v>
      </c>
      <c r="H23" s="26">
        <f>G23*F23</f>
        <v>19.32</v>
      </c>
      <c r="I23" s="27"/>
      <c r="J23" s="24">
        <f>+'SC (1000)'!J23</f>
        <v>21.23</v>
      </c>
      <c r="K23" s="29">
        <v>1</v>
      </c>
      <c r="L23" s="26">
        <f>K23*J23</f>
        <v>21.23</v>
      </c>
      <c r="M23" s="27"/>
      <c r="N23" s="30">
        <f>L23-H23</f>
        <v>1.9100000000000001</v>
      </c>
      <c r="O23" s="31">
        <f>IF((H23)=0,"",(N23/H23))</f>
        <v>9.886128364389235E-2</v>
      </c>
      <c r="Q23" s="24">
        <f>+'SC (1000)'!Q23</f>
        <v>22.69</v>
      </c>
      <c r="R23" s="29">
        <v>1</v>
      </c>
      <c r="S23" s="26">
        <f>R23*Q23</f>
        <v>22.69</v>
      </c>
      <c r="T23" s="27"/>
      <c r="U23" s="30">
        <f>S23-L23</f>
        <v>1.4600000000000009</v>
      </c>
      <c r="V23" s="31">
        <f>IF((L23)=0,"",(U23/L23))</f>
        <v>6.87706076307113E-2</v>
      </c>
      <c r="X23" s="24">
        <f>+'SC (1000)'!X23</f>
        <v>24.01</v>
      </c>
      <c r="Y23" s="29">
        <v>1</v>
      </c>
      <c r="Z23" s="26">
        <f>Y23*X23</f>
        <v>24.01</v>
      </c>
      <c r="AA23" s="27"/>
      <c r="AB23" s="30">
        <f>Z23-S23</f>
        <v>1.3200000000000003</v>
      </c>
      <c r="AC23" s="31">
        <f>IF((S23)=0,"",(AB23/S23))</f>
        <v>5.8175407668576477E-2</v>
      </c>
      <c r="AE23" s="24">
        <f>+'SC (1000)'!AE23</f>
        <v>24.89</v>
      </c>
      <c r="AF23" s="29">
        <v>1</v>
      </c>
      <c r="AG23" s="26">
        <f>AF23*AE23</f>
        <v>24.89</v>
      </c>
      <c r="AH23" s="27"/>
      <c r="AI23" s="30">
        <f>AG23-Z23</f>
        <v>0.87999999999999901</v>
      </c>
      <c r="AJ23" s="31">
        <f>IF((Z23)=0,"",(AI23/Z23))</f>
        <v>3.6651395251978296E-2</v>
      </c>
      <c r="AL23" s="24">
        <f>+'SC (1000)'!AL23</f>
        <v>25.57</v>
      </c>
      <c r="AM23" s="29">
        <v>1</v>
      </c>
      <c r="AN23" s="26">
        <f>AM23*AL23</f>
        <v>25.57</v>
      </c>
      <c r="AO23" s="27"/>
      <c r="AP23" s="30">
        <f>AN23-AG23</f>
        <v>0.67999999999999972</v>
      </c>
      <c r="AQ23" s="31">
        <f>IF((AG23)=0,"",(AP23/AG23))</f>
        <v>2.7320208919244665E-2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2000</v>
      </c>
      <c r="H29" s="26">
        <f t="shared" si="0"/>
        <v>50</v>
      </c>
      <c r="I29" s="27"/>
      <c r="J29" s="24">
        <f>+'SC (1000)'!J29</f>
        <v>2.75E-2</v>
      </c>
      <c r="K29" s="25">
        <f>$F$18</f>
        <v>2000</v>
      </c>
      <c r="L29" s="26">
        <f t="shared" si="22"/>
        <v>55</v>
      </c>
      <c r="M29" s="27"/>
      <c r="N29" s="30">
        <f t="shared" si="23"/>
        <v>5</v>
      </c>
      <c r="O29" s="31">
        <f t="shared" si="24"/>
        <v>0.1</v>
      </c>
      <c r="Q29" s="24">
        <f>+'SC (1000)'!Q29</f>
        <v>2.9399999999999999E-2</v>
      </c>
      <c r="R29" s="25">
        <f>$F$18</f>
        <v>2000</v>
      </c>
      <c r="S29" s="26">
        <f t="shared" si="25"/>
        <v>58.8</v>
      </c>
      <c r="T29" s="27"/>
      <c r="U29" s="30">
        <f t="shared" si="1"/>
        <v>3.7999999999999972</v>
      </c>
      <c r="V29" s="31">
        <f t="shared" si="2"/>
        <v>6.9090909090909036E-2</v>
      </c>
      <c r="X29" s="24">
        <f>+'SC (1000)'!X29</f>
        <v>3.1099999999999999E-2</v>
      </c>
      <c r="Y29" s="25">
        <f>$F$18</f>
        <v>2000</v>
      </c>
      <c r="Z29" s="26">
        <f t="shared" si="26"/>
        <v>62.199999999999996</v>
      </c>
      <c r="AA29" s="27"/>
      <c r="AB29" s="30">
        <f t="shared" si="3"/>
        <v>3.3999999999999986</v>
      </c>
      <c r="AC29" s="31">
        <f t="shared" si="4"/>
        <v>5.7823129251700661E-2</v>
      </c>
      <c r="AE29" s="24">
        <f>+'SC (1000)'!AE29</f>
        <v>3.2199999999999999E-2</v>
      </c>
      <c r="AF29" s="25">
        <f>$F$18</f>
        <v>2000</v>
      </c>
      <c r="AG29" s="26">
        <f t="shared" si="27"/>
        <v>64.400000000000006</v>
      </c>
      <c r="AH29" s="27"/>
      <c r="AI29" s="30">
        <f t="shared" si="5"/>
        <v>2.2000000000000099</v>
      </c>
      <c r="AJ29" s="31">
        <f t="shared" si="6"/>
        <v>3.5369774919614308E-2</v>
      </c>
      <c r="AL29" s="24">
        <f>+'SC (1000)'!AL29</f>
        <v>3.3099999999999997E-2</v>
      </c>
      <c r="AM29" s="25">
        <f>$F$18</f>
        <v>2000</v>
      </c>
      <c r="AN29" s="26">
        <f t="shared" si="28"/>
        <v>66.199999999999989</v>
      </c>
      <c r="AO29" s="27"/>
      <c r="AP29" s="30">
        <f t="shared" si="7"/>
        <v>1.7999999999999829</v>
      </c>
      <c r="AQ29" s="31">
        <f t="shared" si="8"/>
        <v>2.7950310559005945E-2</v>
      </c>
    </row>
    <row r="30" spans="2:43" x14ac:dyDescent="0.2">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2000</v>
      </c>
      <c r="H36" s="26">
        <f t="shared" si="0"/>
        <v>2</v>
      </c>
      <c r="I36" s="27"/>
      <c r="J36" s="28">
        <f>+'Proposed Rates'!E53</f>
        <v>-5.9999999999999995E-4</v>
      </c>
      <c r="K36" s="25">
        <f t="shared" si="30"/>
        <v>2000</v>
      </c>
      <c r="L36" s="26">
        <f t="shared" si="22"/>
        <v>-1.2</v>
      </c>
      <c r="M36" s="27"/>
      <c r="N36" s="30">
        <f t="shared" si="23"/>
        <v>-3.2</v>
      </c>
      <c r="O36" s="31">
        <f t="shared" si="24"/>
        <v>-1.6</v>
      </c>
      <c r="Q36" s="28">
        <f>+'Proposed Rates'!F53</f>
        <v>-5.9999999999999995E-4</v>
      </c>
      <c r="R36" s="25">
        <f t="shared" si="31"/>
        <v>2000</v>
      </c>
      <c r="S36" s="26">
        <f t="shared" si="25"/>
        <v>-1.2</v>
      </c>
      <c r="T36" s="27"/>
      <c r="U36" s="30">
        <f t="shared" si="1"/>
        <v>0</v>
      </c>
      <c r="V36" s="31">
        <f t="shared" si="2"/>
        <v>0</v>
      </c>
      <c r="X36" s="28">
        <f>+'Proposed Rates'!G53</f>
        <v>0</v>
      </c>
      <c r="Y36" s="25">
        <f t="shared" si="32"/>
        <v>2000</v>
      </c>
      <c r="Z36" s="26">
        <f t="shared" si="26"/>
        <v>0</v>
      </c>
      <c r="AA36" s="27"/>
      <c r="AB36" s="30">
        <f t="shared" si="3"/>
        <v>1.2</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71.319999999999993</v>
      </c>
      <c r="I39" s="62"/>
      <c r="J39" s="239"/>
      <c r="K39" s="240"/>
      <c r="L39" s="238">
        <f>SUM(L23:L38)</f>
        <v>76.23</v>
      </c>
      <c r="M39" s="62"/>
      <c r="N39" s="37">
        <f t="shared" si="23"/>
        <v>4.9100000000000108</v>
      </c>
      <c r="O39" s="38">
        <f t="shared" si="24"/>
        <v>6.884464385866533E-2</v>
      </c>
      <c r="Q39" s="239"/>
      <c r="R39" s="240"/>
      <c r="S39" s="238">
        <f>SUM(S23:S38)</f>
        <v>81.489999999999995</v>
      </c>
      <c r="T39" s="62"/>
      <c r="U39" s="37">
        <f t="shared" si="1"/>
        <v>5.2599999999999909</v>
      </c>
      <c r="V39" s="38">
        <f t="shared" si="2"/>
        <v>6.9001705365341601E-2</v>
      </c>
      <c r="X39" s="239"/>
      <c r="Y39" s="240"/>
      <c r="Z39" s="238">
        <f>SUM(Z23:Z38)</f>
        <v>86.21</v>
      </c>
      <c r="AA39" s="62"/>
      <c r="AB39" s="37">
        <f t="shared" si="3"/>
        <v>4.7199999999999989</v>
      </c>
      <c r="AC39" s="38">
        <f t="shared" si="4"/>
        <v>5.7921217327279409E-2</v>
      </c>
      <c r="AE39" s="239"/>
      <c r="AF39" s="240"/>
      <c r="AG39" s="238">
        <f>SUM(AG23:AG38)</f>
        <v>89.29</v>
      </c>
      <c r="AH39" s="62"/>
      <c r="AI39" s="37">
        <f t="shared" si="5"/>
        <v>3.0800000000000125</v>
      </c>
      <c r="AJ39" s="38">
        <f t="shared" si="6"/>
        <v>3.572671383830197E-2</v>
      </c>
      <c r="AL39" s="239"/>
      <c r="AM39" s="240"/>
      <c r="AN39" s="238">
        <f>SUM(AN23:AN38)</f>
        <v>91.769999999999982</v>
      </c>
      <c r="AO39" s="62"/>
      <c r="AP39" s="37">
        <f t="shared" si="7"/>
        <v>2.4799999999999756</v>
      </c>
      <c r="AQ39" s="38">
        <f t="shared" si="8"/>
        <v>2.7774666815992558E-2</v>
      </c>
    </row>
    <row r="40" spans="2:43" ht="38.25" x14ac:dyDescent="0.2">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2067</v>
      </c>
      <c r="H44" s="26">
        <f>G44*F44</f>
        <v>0.12402000000000001</v>
      </c>
      <c r="I44" s="27"/>
      <c r="J44" s="46">
        <f>'Proposed Rates'!E234</f>
        <v>6.0000000000000002E-5</v>
      </c>
      <c r="K44" s="45">
        <f>$F$18*(1+J73)</f>
        <v>2067.6</v>
      </c>
      <c r="L44" s="26">
        <f>K44*J44</f>
        <v>0.124056</v>
      </c>
      <c r="M44" s="27"/>
      <c r="N44" s="30">
        <f>L44-H44</f>
        <v>3.599999999999437E-5</v>
      </c>
      <c r="O44" s="31">
        <f>IF((H44)=0,"",(N44/H44))</f>
        <v>2.9027576197382978E-4</v>
      </c>
      <c r="Q44" s="46">
        <f>'Proposed Rates'!F234</f>
        <v>6.0000000000000002E-5</v>
      </c>
      <c r="R44" s="45">
        <f>$F$18*(1+Q73)</f>
        <v>2067.6</v>
      </c>
      <c r="S44" s="26">
        <f>R44*Q44</f>
        <v>0.124056</v>
      </c>
      <c r="T44" s="27"/>
      <c r="U44" s="30">
        <f t="shared" si="1"/>
        <v>0</v>
      </c>
      <c r="V44" s="31">
        <f t="shared" si="2"/>
        <v>0</v>
      </c>
      <c r="X44" s="46">
        <f>'Proposed Rates'!G234</f>
        <v>6.0000000000000002E-5</v>
      </c>
      <c r="Y44" s="45">
        <f>$F$18*(1+X73)</f>
        <v>2067.6</v>
      </c>
      <c r="Z44" s="26">
        <f>Y44*X44</f>
        <v>0.124056</v>
      </c>
      <c r="AA44" s="27"/>
      <c r="AB44" s="30">
        <f t="shared" si="3"/>
        <v>0</v>
      </c>
      <c r="AC44" s="31">
        <f t="shared" si="4"/>
        <v>0</v>
      </c>
      <c r="AE44" s="46">
        <f>'Proposed Rates'!H234</f>
        <v>6.0000000000000002E-5</v>
      </c>
      <c r="AF44" s="45">
        <f>$F$18*(1+AE73)</f>
        <v>2067.6</v>
      </c>
      <c r="AG44" s="26">
        <f>AF44*AE44</f>
        <v>0.124056</v>
      </c>
      <c r="AH44" s="27"/>
      <c r="AI44" s="30">
        <f t="shared" si="5"/>
        <v>0</v>
      </c>
      <c r="AJ44" s="31">
        <f t="shared" si="6"/>
        <v>0</v>
      </c>
      <c r="AL44" s="46">
        <f>'Proposed Rates'!I234</f>
        <v>6.0000000000000002E-5</v>
      </c>
      <c r="AM44" s="45">
        <f>$F$18*(1+AL73)</f>
        <v>2067.6</v>
      </c>
      <c r="AN44" s="26">
        <f>AM44*AL44</f>
        <v>0.124056</v>
      </c>
      <c r="AO44" s="27"/>
      <c r="AP44" s="30">
        <f t="shared" si="7"/>
        <v>0</v>
      </c>
      <c r="AQ44" s="31">
        <f t="shared" si="8"/>
        <v>0</v>
      </c>
    </row>
    <row r="45" spans="2:43" x14ac:dyDescent="0.2">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80.161209999999997</v>
      </c>
      <c r="I47" s="36"/>
      <c r="J47" s="53"/>
      <c r="K47" s="55"/>
      <c r="L47" s="54">
        <f>SUM(L40:L46)+L39</f>
        <v>84.347787999999994</v>
      </c>
      <c r="M47" s="36"/>
      <c r="N47" s="37">
        <f t="shared" ref="N47:N64" si="58">L47-H47</f>
        <v>4.1865779999999972</v>
      </c>
      <c r="O47" s="38">
        <f t="shared" ref="O47:O64" si="59">IF((H47)=0,"",(N47/H47))</f>
        <v>5.2226981104701357E-2</v>
      </c>
      <c r="Q47" s="53"/>
      <c r="R47" s="55"/>
      <c r="S47" s="54">
        <f>SUM(S40:S46)+S39</f>
        <v>89.607787999999985</v>
      </c>
      <c r="T47" s="36"/>
      <c r="U47" s="37">
        <f t="shared" si="1"/>
        <v>5.2599999999999909</v>
      </c>
      <c r="V47" s="38">
        <f t="shared" si="2"/>
        <v>6.2360852901086054E-2</v>
      </c>
      <c r="X47" s="53"/>
      <c r="Y47" s="55"/>
      <c r="Z47" s="54">
        <f>SUM(Z40:Z46)+Z39</f>
        <v>95.527787999999987</v>
      </c>
      <c r="AA47" s="36"/>
      <c r="AB47" s="37">
        <f t="shared" si="3"/>
        <v>5.9200000000000017</v>
      </c>
      <c r="AC47" s="38">
        <f t="shared" si="4"/>
        <v>6.6065686165581977E-2</v>
      </c>
      <c r="AE47" s="53"/>
      <c r="AF47" s="55"/>
      <c r="AG47" s="54">
        <f>SUM(AG40:AG46)+AG39</f>
        <v>98.607787999999999</v>
      </c>
      <c r="AH47" s="36"/>
      <c r="AI47" s="37">
        <f t="shared" si="5"/>
        <v>3.0800000000000125</v>
      </c>
      <c r="AJ47" s="38">
        <f t="shared" si="6"/>
        <v>3.2241927343696193E-2</v>
      </c>
      <c r="AL47" s="53"/>
      <c r="AM47" s="55"/>
      <c r="AN47" s="54">
        <f>SUM(AN40:AN46)+AN39</f>
        <v>101.08778799999997</v>
      </c>
      <c r="AO47" s="36"/>
      <c r="AP47" s="37">
        <f t="shared" si="7"/>
        <v>2.4799999999999756</v>
      </c>
      <c r="AQ47" s="38">
        <f t="shared" si="8"/>
        <v>2.5150143313223652E-2</v>
      </c>
    </row>
    <row r="48" spans="2:43" x14ac:dyDescent="0.2">
      <c r="B48" s="27" t="s">
        <v>28</v>
      </c>
      <c r="C48" s="27"/>
      <c r="D48" s="56" t="s">
        <v>20</v>
      </c>
      <c r="E48" s="57"/>
      <c r="F48" s="28">
        <f>'Proposed Rates'!D154</f>
        <v>7.1000000000000004E-3</v>
      </c>
      <c r="G48" s="58">
        <f>F18*(1+F73)</f>
        <v>2067</v>
      </c>
      <c r="H48" s="26">
        <f>G48*F48</f>
        <v>14.675700000000001</v>
      </c>
      <c r="I48" s="27"/>
      <c r="J48" s="28">
        <f>'Proposed Rates'!E154</f>
        <v>6.8999999999999999E-3</v>
      </c>
      <c r="K48" s="59">
        <f>F18*(1+J73)</f>
        <v>2067.6</v>
      </c>
      <c r="L48" s="26">
        <f>K48*J48</f>
        <v>14.266439999999999</v>
      </c>
      <c r="M48" s="27"/>
      <c r="N48" s="30">
        <f t="shared" si="58"/>
        <v>-0.40926000000000151</v>
      </c>
      <c r="O48" s="31">
        <f t="shared" si="59"/>
        <v>-2.7886915104560702E-2</v>
      </c>
      <c r="Q48" s="28">
        <f>'Proposed Rates'!F154</f>
        <v>6.8999999999999999E-3</v>
      </c>
      <c r="R48" s="59">
        <f>$F$18*(1+Q73)</f>
        <v>2067.6</v>
      </c>
      <c r="S48" s="26">
        <f>R48*Q48</f>
        <v>14.266439999999999</v>
      </c>
      <c r="T48" s="27"/>
      <c r="U48" s="30">
        <f t="shared" si="1"/>
        <v>0</v>
      </c>
      <c r="V48" s="31">
        <f t="shared" si="2"/>
        <v>0</v>
      </c>
      <c r="X48" s="28">
        <f>'Proposed Rates'!G154</f>
        <v>6.8999999999999999E-3</v>
      </c>
      <c r="Y48" s="59">
        <f>$F$18*(1+X73)</f>
        <v>2067.6</v>
      </c>
      <c r="Z48" s="26">
        <f>Y48*X48</f>
        <v>14.266439999999999</v>
      </c>
      <c r="AA48" s="27"/>
      <c r="AB48" s="30">
        <f t="shared" si="3"/>
        <v>0</v>
      </c>
      <c r="AC48" s="31">
        <f t="shared" si="4"/>
        <v>0</v>
      </c>
      <c r="AE48" s="28">
        <f>'Proposed Rates'!H154</f>
        <v>6.8999999999999999E-3</v>
      </c>
      <c r="AF48" s="59">
        <f>$F$18*(1+AE73)</f>
        <v>2067.6</v>
      </c>
      <c r="AG48" s="26">
        <f>AF48*AE48</f>
        <v>14.266439999999999</v>
      </c>
      <c r="AH48" s="27"/>
      <c r="AI48" s="30">
        <f t="shared" si="5"/>
        <v>0</v>
      </c>
      <c r="AJ48" s="31">
        <f t="shared" si="6"/>
        <v>0</v>
      </c>
      <c r="AL48" s="28">
        <f>'Proposed Rates'!I154</f>
        <v>6.8999999999999999E-3</v>
      </c>
      <c r="AM48" s="59">
        <f>$F$18*(1+AL73)</f>
        <v>2067.6</v>
      </c>
      <c r="AN48" s="26">
        <f>AM48*AL48</f>
        <v>14.266439999999999</v>
      </c>
      <c r="AO48" s="27"/>
      <c r="AP48" s="30">
        <f t="shared" si="7"/>
        <v>0</v>
      </c>
      <c r="AQ48" s="31">
        <f t="shared" si="8"/>
        <v>0</v>
      </c>
    </row>
    <row r="49" spans="2:43" ht="25.5" x14ac:dyDescent="0.2">
      <c r="B49" s="60" t="s">
        <v>29</v>
      </c>
      <c r="C49" s="27"/>
      <c r="D49" s="56" t="s">
        <v>20</v>
      </c>
      <c r="E49" s="57"/>
      <c r="F49" s="28">
        <f>'Proposed Rates'!D168</f>
        <v>5.0000000000000001E-3</v>
      </c>
      <c r="G49" s="58">
        <f>G48</f>
        <v>2067</v>
      </c>
      <c r="H49" s="26">
        <f>G49*F49</f>
        <v>10.335000000000001</v>
      </c>
      <c r="I49" s="27"/>
      <c r="J49" s="28">
        <f>'Proposed Rates'!E168</f>
        <v>5.0000000000000001E-3</v>
      </c>
      <c r="K49" s="59">
        <f>K48</f>
        <v>2067.6</v>
      </c>
      <c r="L49" s="26">
        <f>K49*J49</f>
        <v>10.337999999999999</v>
      </c>
      <c r="M49" s="27"/>
      <c r="N49" s="30">
        <f t="shared" si="58"/>
        <v>2.9999999999983373E-3</v>
      </c>
      <c r="O49" s="31">
        <f t="shared" si="59"/>
        <v>2.9027576197371426E-4</v>
      </c>
      <c r="Q49" s="28">
        <f>'Proposed Rates'!F168</f>
        <v>5.0000000000000001E-3</v>
      </c>
      <c r="R49" s="59">
        <f>R48</f>
        <v>2067.6</v>
      </c>
      <c r="S49" s="26">
        <f>R49*Q49</f>
        <v>10.337999999999999</v>
      </c>
      <c r="T49" s="27"/>
      <c r="U49" s="30">
        <f t="shared" si="1"/>
        <v>0</v>
      </c>
      <c r="V49" s="31">
        <f t="shared" si="2"/>
        <v>0</v>
      </c>
      <c r="X49" s="28">
        <f>'Proposed Rates'!G168</f>
        <v>5.0000000000000001E-3</v>
      </c>
      <c r="Y49" s="59">
        <f>Y48</f>
        <v>2067.6</v>
      </c>
      <c r="Z49" s="26">
        <f>Y49*X49</f>
        <v>10.337999999999999</v>
      </c>
      <c r="AA49" s="27"/>
      <c r="AB49" s="30">
        <f t="shared" si="3"/>
        <v>0</v>
      </c>
      <c r="AC49" s="31">
        <f t="shared" si="4"/>
        <v>0</v>
      </c>
      <c r="AE49" s="28">
        <f>'Proposed Rates'!H168</f>
        <v>5.0000000000000001E-3</v>
      </c>
      <c r="AF49" s="59">
        <f>AF48</f>
        <v>2067.6</v>
      </c>
      <c r="AG49" s="26">
        <f>AF49*AE49</f>
        <v>10.337999999999999</v>
      </c>
      <c r="AH49" s="27"/>
      <c r="AI49" s="30">
        <f t="shared" si="5"/>
        <v>0</v>
      </c>
      <c r="AJ49" s="31">
        <f t="shared" si="6"/>
        <v>0</v>
      </c>
      <c r="AL49" s="28">
        <f>'Proposed Rates'!I168</f>
        <v>5.0000000000000001E-3</v>
      </c>
      <c r="AM49" s="59">
        <f>AM48</f>
        <v>2067.6</v>
      </c>
      <c r="AN49" s="26">
        <f>AM49*AL49</f>
        <v>10.337999999999999</v>
      </c>
      <c r="AO49" s="27"/>
      <c r="AP49" s="30">
        <f t="shared" si="7"/>
        <v>0</v>
      </c>
      <c r="AQ49" s="31">
        <f t="shared" si="8"/>
        <v>0</v>
      </c>
    </row>
    <row r="50" spans="2:43" ht="25.5" x14ac:dyDescent="0.2">
      <c r="B50" s="50" t="s">
        <v>30</v>
      </c>
      <c r="C50" s="35"/>
      <c r="D50" s="35"/>
      <c r="E50" s="35"/>
      <c r="F50" s="61"/>
      <c r="G50" s="53"/>
      <c r="H50" s="54">
        <f>SUM(H47:H49)</f>
        <v>105.17191</v>
      </c>
      <c r="I50" s="62"/>
      <c r="J50" s="63"/>
      <c r="K50" s="64"/>
      <c r="L50" s="54">
        <f>SUM(L47:L49)</f>
        <v>108.95222799999999</v>
      </c>
      <c r="M50" s="62"/>
      <c r="N50" s="37">
        <f t="shared" si="58"/>
        <v>3.7803179999999941</v>
      </c>
      <c r="O50" s="38">
        <f t="shared" si="59"/>
        <v>3.5944179391626474E-2</v>
      </c>
      <c r="Q50" s="63"/>
      <c r="R50" s="64"/>
      <c r="S50" s="54">
        <f>SUM(S47:S49)</f>
        <v>114.21222799999998</v>
      </c>
      <c r="T50" s="62"/>
      <c r="U50" s="37">
        <f t="shared" si="1"/>
        <v>5.2599999999999909</v>
      </c>
      <c r="V50" s="38">
        <f t="shared" si="2"/>
        <v>4.827803980291244E-2</v>
      </c>
      <c r="X50" s="63"/>
      <c r="Y50" s="64"/>
      <c r="Z50" s="54">
        <f>SUM(Z47:Z49)</f>
        <v>120.13222799999998</v>
      </c>
      <c r="AA50" s="62"/>
      <c r="AB50" s="37">
        <f t="shared" si="3"/>
        <v>5.9200000000000017</v>
      </c>
      <c r="AC50" s="38">
        <f t="shared" si="4"/>
        <v>5.1833329089771389E-2</v>
      </c>
      <c r="AE50" s="63"/>
      <c r="AF50" s="64"/>
      <c r="AG50" s="54">
        <f>SUM(AG47:AG49)</f>
        <v>123.212228</v>
      </c>
      <c r="AH50" s="62"/>
      <c r="AI50" s="37">
        <f t="shared" si="5"/>
        <v>3.0800000000000125</v>
      </c>
      <c r="AJ50" s="38">
        <f t="shared" si="6"/>
        <v>2.5638415696410899E-2</v>
      </c>
      <c r="AL50" s="63"/>
      <c r="AM50" s="64"/>
      <c r="AN50" s="54">
        <f>SUM(AN47:AN49)</f>
        <v>125.69222799999997</v>
      </c>
      <c r="AO50" s="62"/>
      <c r="AP50" s="37">
        <f t="shared" si="7"/>
        <v>2.4799999999999756</v>
      </c>
      <c r="AQ50" s="38">
        <f t="shared" si="8"/>
        <v>2.0127872373186657E-2</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368.62320999999997</v>
      </c>
      <c r="I60" s="94"/>
      <c r="J60" s="95"/>
      <c r="K60" s="95"/>
      <c r="L60" s="97">
        <f>SUM(L51:L56,L50)</f>
        <v>372.775868</v>
      </c>
      <c r="M60" s="96"/>
      <c r="N60" s="97">
        <f t="shared" ref="N60" si="72">L60-H60</f>
        <v>4.1526580000000308</v>
      </c>
      <c r="O60" s="98">
        <f t="shared" ref="O60" si="73">IF((H60)=0,"",(N60/H60))</f>
        <v>1.1265318860415846E-2</v>
      </c>
      <c r="Q60" s="95"/>
      <c r="R60" s="95"/>
      <c r="S60" s="97">
        <f>SUM(S51:S56,S50)</f>
        <v>378.05586799999998</v>
      </c>
      <c r="T60" s="96"/>
      <c r="U60" s="97">
        <f t="shared" si="1"/>
        <v>5.2799999999999727</v>
      </c>
      <c r="V60" s="98">
        <f>IF((L60)=0,"",(U60/L60))</f>
        <v>1.4164006989851534E-2</v>
      </c>
      <c r="X60" s="95"/>
      <c r="Y60" s="95"/>
      <c r="Z60" s="97">
        <f>SUM(Z51:Z56,Z50)</f>
        <v>383.99586799999997</v>
      </c>
      <c r="AA60" s="96"/>
      <c r="AB60" s="97">
        <f t="shared" si="3"/>
        <v>5.9399999999999977</v>
      </c>
      <c r="AC60" s="98">
        <f>IF((S60)=0,"",(AB60/S60))</f>
        <v>1.5711963502706424E-2</v>
      </c>
      <c r="AE60" s="95"/>
      <c r="AF60" s="95"/>
      <c r="AG60" s="97">
        <f>SUM(AG51:AG56,AG50)</f>
        <v>387.095868</v>
      </c>
      <c r="AH60" s="96"/>
      <c r="AI60" s="97">
        <f t="shared" ref="AI60:AI64" si="74">AG60-Z60</f>
        <v>3.1000000000000227</v>
      </c>
      <c r="AJ60" s="98">
        <f>IF((Z60)=0,"",(AI60/Z60))</f>
        <v>8.0730035355485209E-3</v>
      </c>
      <c r="AL60" s="95"/>
      <c r="AM60" s="95"/>
      <c r="AN60" s="97">
        <f>SUM(AN51:AN56,AN50)</f>
        <v>389.595868</v>
      </c>
      <c r="AO60" s="96"/>
      <c r="AP60" s="97">
        <f t="shared" ref="AP60:AP64" si="75">AN60-AG60</f>
        <v>2.5</v>
      </c>
      <c r="AQ60" s="98">
        <f>IF((AG60)=0,"",(AP60/AG60))</f>
        <v>6.4583484523270604E-3</v>
      </c>
    </row>
    <row r="61" spans="2:43" x14ac:dyDescent="0.2">
      <c r="B61" s="99" t="s">
        <v>40</v>
      </c>
      <c r="C61" s="21"/>
      <c r="D61" s="21"/>
      <c r="E61" s="21"/>
      <c r="F61" s="100">
        <v>0.13</v>
      </c>
      <c r="G61" s="101"/>
      <c r="H61" s="102">
        <f>H60*F61</f>
        <v>47.921017299999995</v>
      </c>
      <c r="I61" s="103"/>
      <c r="J61" s="104">
        <v>0.13</v>
      </c>
      <c r="K61" s="103"/>
      <c r="L61" s="105">
        <f>L60*J61</f>
        <v>48.460862840000004</v>
      </c>
      <c r="M61" s="106"/>
      <c r="N61" s="107">
        <f t="shared" si="58"/>
        <v>0.53984554000000884</v>
      </c>
      <c r="O61" s="108">
        <f t="shared" si="59"/>
        <v>1.1265318860415947E-2</v>
      </c>
      <c r="Q61" s="104">
        <v>0.13</v>
      </c>
      <c r="R61" s="103"/>
      <c r="S61" s="105">
        <f>S60*Q61</f>
        <v>49.147262839999996</v>
      </c>
      <c r="T61" s="106"/>
      <c r="U61" s="107">
        <f t="shared" si="1"/>
        <v>0.68639999999999191</v>
      </c>
      <c r="V61" s="108">
        <f t="shared" ref="V61:V70" si="76">IF((L61)=0,"",(U61/L61))</f>
        <v>1.4164006989851438E-2</v>
      </c>
      <c r="X61" s="104">
        <v>0.13</v>
      </c>
      <c r="Y61" s="103"/>
      <c r="Z61" s="105">
        <f>Z60*X61</f>
        <v>49.919462840000001</v>
      </c>
      <c r="AA61" s="106"/>
      <c r="AB61" s="107">
        <f t="shared" si="3"/>
        <v>0.7722000000000051</v>
      </c>
      <c r="AC61" s="108">
        <f t="shared" ref="AC61:AC70" si="77">IF((S61)=0,"",(AB61/S61))</f>
        <v>1.5711963502706535E-2</v>
      </c>
      <c r="AE61" s="104">
        <v>0.13</v>
      </c>
      <c r="AF61" s="103"/>
      <c r="AG61" s="105">
        <f>AG60*AE61</f>
        <v>50.32246284</v>
      </c>
      <c r="AH61" s="106"/>
      <c r="AI61" s="107">
        <f t="shared" si="74"/>
        <v>0.40299999999999869</v>
      </c>
      <c r="AJ61" s="108">
        <f t="shared" ref="AJ61:AJ70" si="78">IF((Z61)=0,"",(AI61/Z61))</f>
        <v>8.0730035355484342E-3</v>
      </c>
      <c r="AL61" s="104">
        <v>0.13</v>
      </c>
      <c r="AM61" s="103"/>
      <c r="AN61" s="105">
        <f>AN60*AL61</f>
        <v>50.647462840000003</v>
      </c>
      <c r="AO61" s="106"/>
      <c r="AP61" s="107">
        <f t="shared" si="75"/>
        <v>0.32500000000000284</v>
      </c>
      <c r="AQ61" s="108">
        <f t="shared" ref="AQ61:AQ70" si="79">IF((AG61)=0,"",(AP61/AG61))</f>
        <v>6.4583484523271168E-3</v>
      </c>
    </row>
    <row r="62" spans="2:43" x14ac:dyDescent="0.2">
      <c r="B62" s="109" t="s">
        <v>41</v>
      </c>
      <c r="C62" s="21"/>
      <c r="D62" s="21"/>
      <c r="E62" s="21"/>
      <c r="F62" s="110"/>
      <c r="G62" s="101"/>
      <c r="H62" s="102">
        <f>H60+H61</f>
        <v>416.54422729999999</v>
      </c>
      <c r="I62" s="103"/>
      <c r="J62" s="103"/>
      <c r="K62" s="103"/>
      <c r="L62" s="105">
        <f>L60+L61</f>
        <v>421.23673084000001</v>
      </c>
      <c r="M62" s="106"/>
      <c r="N62" s="107">
        <f t="shared" si="58"/>
        <v>4.6925035400000183</v>
      </c>
      <c r="O62" s="108">
        <f t="shared" si="59"/>
        <v>1.1265318860415806E-2</v>
      </c>
      <c r="Q62" s="103"/>
      <c r="R62" s="103"/>
      <c r="S62" s="105">
        <f>S60+S61</f>
        <v>427.20313083999997</v>
      </c>
      <c r="T62" s="106"/>
      <c r="U62" s="107">
        <f t="shared" si="1"/>
        <v>5.9663999999999646</v>
      </c>
      <c r="V62" s="108">
        <f t="shared" si="76"/>
        <v>1.4164006989851523E-2</v>
      </c>
      <c r="X62" s="103"/>
      <c r="Y62" s="103"/>
      <c r="Z62" s="105">
        <f>Z60+Z61</f>
        <v>433.91533083999997</v>
      </c>
      <c r="AA62" s="106"/>
      <c r="AB62" s="107">
        <f t="shared" si="3"/>
        <v>6.7121999999999957</v>
      </c>
      <c r="AC62" s="108">
        <f t="shared" si="77"/>
        <v>1.5711963502706421E-2</v>
      </c>
      <c r="AE62" s="103"/>
      <c r="AF62" s="103"/>
      <c r="AG62" s="105">
        <f>AG60+AG61</f>
        <v>437.41833084000001</v>
      </c>
      <c r="AH62" s="106"/>
      <c r="AI62" s="107">
        <f t="shared" si="74"/>
        <v>3.5030000000000427</v>
      </c>
      <c r="AJ62" s="108">
        <f t="shared" si="78"/>
        <v>8.0730035355485591E-3</v>
      </c>
      <c r="AL62" s="103"/>
      <c r="AM62" s="103"/>
      <c r="AN62" s="105">
        <f>AN60+AN61</f>
        <v>440.24333084</v>
      </c>
      <c r="AO62" s="106"/>
      <c r="AP62" s="107">
        <f t="shared" si="75"/>
        <v>2.8249999999999886</v>
      </c>
      <c r="AQ62" s="108">
        <f t="shared" si="79"/>
        <v>6.4583484523270344E-3</v>
      </c>
    </row>
    <row r="63" spans="2:43" ht="15.75" customHeight="1" x14ac:dyDescent="0.2">
      <c r="B63" s="405" t="s">
        <v>127</v>
      </c>
      <c r="C63" s="405"/>
      <c r="D63" s="405"/>
      <c r="E63" s="21"/>
      <c r="F63" s="267">
        <f>'Proposed Rates'!D262</f>
        <v>0.318</v>
      </c>
      <c r="G63" s="101"/>
      <c r="H63" s="111">
        <f>F63*H60</f>
        <v>117.22218077999999</v>
      </c>
      <c r="I63" s="103"/>
      <c r="J63" s="103">
        <f>'Proposed Rates'!E262</f>
        <v>0.318</v>
      </c>
      <c r="K63" s="103"/>
      <c r="L63" s="112">
        <f>J63*L60</f>
        <v>118.542726024</v>
      </c>
      <c r="M63" s="106"/>
      <c r="N63" s="112">
        <f t="shared" si="58"/>
        <v>1.3205452440000158</v>
      </c>
      <c r="O63" s="113">
        <f t="shared" si="59"/>
        <v>1.1265318860415898E-2</v>
      </c>
      <c r="Q63" s="268">
        <f>'Proposed Rates'!F262</f>
        <v>0.318</v>
      </c>
      <c r="R63" s="103"/>
      <c r="S63" s="112">
        <f>Q63*S60</f>
        <v>120.22176602399999</v>
      </c>
      <c r="T63" s="106"/>
      <c r="U63" s="112">
        <f t="shared" si="1"/>
        <v>1.6790399999999863</v>
      </c>
      <c r="V63" s="113">
        <f t="shared" si="76"/>
        <v>1.4164006989851491E-2</v>
      </c>
      <c r="X63" s="268">
        <f>'Proposed Rates'!G262</f>
        <v>0.318</v>
      </c>
      <c r="Y63" s="103"/>
      <c r="Z63" s="112">
        <f>X63*Z60</f>
        <v>122.11068602399999</v>
      </c>
      <c r="AA63" s="106"/>
      <c r="AB63" s="112">
        <f t="shared" si="3"/>
        <v>1.8889199999999988</v>
      </c>
      <c r="AC63" s="113">
        <f t="shared" si="77"/>
        <v>1.5711963502706421E-2</v>
      </c>
      <c r="AE63" s="268">
        <f>'Proposed Rates'!H262</f>
        <v>0.318</v>
      </c>
      <c r="AF63" s="103"/>
      <c r="AG63" s="112">
        <f>AE63*AG60</f>
        <v>123.096486024</v>
      </c>
      <c r="AH63" s="106"/>
      <c r="AI63" s="112">
        <f t="shared" si="74"/>
        <v>0.98580000000001178</v>
      </c>
      <c r="AJ63" s="113">
        <f t="shared" si="78"/>
        <v>8.0730035355485574E-3</v>
      </c>
      <c r="AL63" s="268">
        <f>'Proposed Rates'!I262</f>
        <v>0.318</v>
      </c>
      <c r="AM63" s="103"/>
      <c r="AN63" s="112">
        <f>AL63*AN60</f>
        <v>123.891486024</v>
      </c>
      <c r="AO63" s="106"/>
      <c r="AP63" s="112">
        <f t="shared" si="75"/>
        <v>0.79500000000000171</v>
      </c>
      <c r="AQ63" s="113">
        <f t="shared" si="79"/>
        <v>6.4583484523270743E-3</v>
      </c>
    </row>
    <row r="64" spans="2:43" ht="13.5" customHeight="1" thickBot="1" x14ac:dyDescent="0.25">
      <c r="B64" s="406" t="s">
        <v>126</v>
      </c>
      <c r="C64" s="406"/>
      <c r="D64" s="406"/>
      <c r="E64" s="114"/>
      <c r="F64" s="115"/>
      <c r="G64" s="116"/>
      <c r="H64" s="117">
        <f>H62-H63</f>
        <v>299.32204652000001</v>
      </c>
      <c r="I64" s="118"/>
      <c r="J64" s="118"/>
      <c r="K64" s="118"/>
      <c r="L64" s="119">
        <f>L62-L63</f>
        <v>302.69400481600002</v>
      </c>
      <c r="M64" s="120"/>
      <c r="N64" s="121">
        <f t="shared" si="58"/>
        <v>3.3719582960000025</v>
      </c>
      <c r="O64" s="122">
        <f t="shared" si="59"/>
        <v>1.126531886041577E-2</v>
      </c>
      <c r="Q64" s="118"/>
      <c r="R64" s="118"/>
      <c r="S64" s="119">
        <f>S62-S63</f>
        <v>306.981364816</v>
      </c>
      <c r="T64" s="120"/>
      <c r="U64" s="121">
        <f t="shared" si="1"/>
        <v>4.2873599999999783</v>
      </c>
      <c r="V64" s="122">
        <f t="shared" si="76"/>
        <v>1.4164006989851534E-2</v>
      </c>
      <c r="X64" s="118"/>
      <c r="Y64" s="118"/>
      <c r="Z64" s="119">
        <f>Z62-Z63</f>
        <v>311.80464481599995</v>
      </c>
      <c r="AA64" s="120"/>
      <c r="AB64" s="121">
        <f t="shared" si="3"/>
        <v>4.8232799999999543</v>
      </c>
      <c r="AC64" s="122">
        <f t="shared" si="77"/>
        <v>1.5711963502706282E-2</v>
      </c>
      <c r="AE64" s="118"/>
      <c r="AF64" s="118"/>
      <c r="AG64" s="119">
        <f>AG62-AG63</f>
        <v>314.32184481600001</v>
      </c>
      <c r="AH64" s="120"/>
      <c r="AI64" s="121">
        <f t="shared" si="74"/>
        <v>2.5172000000000594</v>
      </c>
      <c r="AJ64" s="122">
        <f t="shared" si="78"/>
        <v>8.0730035355486528E-3</v>
      </c>
      <c r="AL64" s="118"/>
      <c r="AM64" s="118"/>
      <c r="AN64" s="119">
        <f>AN62-AN63</f>
        <v>316.35184481599998</v>
      </c>
      <c r="AO64" s="120"/>
      <c r="AP64" s="121">
        <f t="shared" si="75"/>
        <v>2.0299999999999727</v>
      </c>
      <c r="AQ64" s="122">
        <f t="shared" si="79"/>
        <v>6.4583484523269737E-3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376.48321000000004</v>
      </c>
      <c r="I66" s="134"/>
      <c r="J66" s="135"/>
      <c r="K66" s="135"/>
      <c r="L66" s="137">
        <f>SUM(L57:L58,L50,L51:L53)</f>
        <v>380.63586799999996</v>
      </c>
      <c r="M66" s="136"/>
      <c r="N66" s="137">
        <f t="shared" ref="N66:N70" si="80">L66-H66</f>
        <v>4.1526579999999171</v>
      </c>
      <c r="O66" s="98">
        <f t="shared" ref="O66:O70" si="81">IF((H66)=0,"",(N66/H66))</f>
        <v>1.1030128010223661E-2</v>
      </c>
      <c r="Q66" s="135"/>
      <c r="R66" s="135"/>
      <c r="S66" s="137">
        <f>SUM(S57:S58,S50,S51:S53)</f>
        <v>385.91586799999993</v>
      </c>
      <c r="T66" s="136"/>
      <c r="U66" s="137">
        <f t="shared" si="1"/>
        <v>5.2799999999999727</v>
      </c>
      <c r="V66" s="98">
        <f t="shared" si="76"/>
        <v>1.3871525108085645E-2</v>
      </c>
      <c r="X66" s="135"/>
      <c r="Y66" s="135"/>
      <c r="Z66" s="137">
        <f>SUM(Z57:Z58,Z50,Z51:Z53)</f>
        <v>391.85586799999999</v>
      </c>
      <c r="AA66" s="136"/>
      <c r="AB66" s="137">
        <f t="shared" si="3"/>
        <v>5.9400000000000546</v>
      </c>
      <c r="AC66" s="98">
        <f t="shared" si="77"/>
        <v>1.5391955844635171E-2</v>
      </c>
      <c r="AE66" s="135"/>
      <c r="AF66" s="135"/>
      <c r="AG66" s="137">
        <f>SUM(AG57:AG58,AG50,AG51:AG53)</f>
        <v>394.95586799999995</v>
      </c>
      <c r="AH66" s="136"/>
      <c r="AI66" s="137">
        <f t="shared" ref="AI66:AI70" si="82">AG66-Z66</f>
        <v>3.0999999999999659</v>
      </c>
      <c r="AJ66" s="98">
        <f t="shared" si="78"/>
        <v>7.9110720373338043E-3</v>
      </c>
      <c r="AL66" s="135"/>
      <c r="AM66" s="135"/>
      <c r="AN66" s="137">
        <f>SUM(AN57:AN58,AN50,AN51:AN53)</f>
        <v>397.45586799999995</v>
      </c>
      <c r="AO66" s="136"/>
      <c r="AP66" s="137">
        <f t="shared" ref="AP66:AP70" si="83">AN66-AG66</f>
        <v>2.5</v>
      </c>
      <c r="AQ66" s="98">
        <f t="shared" si="79"/>
        <v>6.3298211333322951E-3</v>
      </c>
    </row>
    <row r="67" spans="1:43" s="79" customFormat="1" x14ac:dyDescent="0.2">
      <c r="B67" s="138" t="s">
        <v>40</v>
      </c>
      <c r="C67" s="73"/>
      <c r="D67" s="73"/>
      <c r="E67" s="73"/>
      <c r="F67" s="139">
        <v>0.13</v>
      </c>
      <c r="G67" s="132"/>
      <c r="H67" s="140">
        <f>H66*F67</f>
        <v>48.942817300000009</v>
      </c>
      <c r="I67" s="141"/>
      <c r="J67" s="142">
        <v>0.13</v>
      </c>
      <c r="K67" s="143"/>
      <c r="L67" s="146">
        <f>L66*J67</f>
        <v>49.482662839999996</v>
      </c>
      <c r="M67" s="145"/>
      <c r="N67" s="146">
        <f t="shared" si="80"/>
        <v>0.53984553999998752</v>
      </c>
      <c r="O67" s="108">
        <f t="shared" si="81"/>
        <v>1.1030128010223626E-2</v>
      </c>
      <c r="Q67" s="142">
        <v>0.13</v>
      </c>
      <c r="R67" s="143"/>
      <c r="S67" s="144">
        <f>S66*Q67</f>
        <v>50.169062839999995</v>
      </c>
      <c r="T67" s="145"/>
      <c r="U67" s="146">
        <f t="shared" si="1"/>
        <v>0.68639999999999901</v>
      </c>
      <c r="V67" s="108">
        <f t="shared" si="76"/>
        <v>1.3871525108085696E-2</v>
      </c>
      <c r="X67" s="142">
        <v>0.13</v>
      </c>
      <c r="Y67" s="143"/>
      <c r="Z67" s="144">
        <f>Z66*X67</f>
        <v>50.94126284</v>
      </c>
      <c r="AA67" s="145"/>
      <c r="AB67" s="146">
        <f t="shared" si="3"/>
        <v>0.7722000000000051</v>
      </c>
      <c r="AC67" s="108">
        <f t="shared" si="77"/>
        <v>1.5391955844635132E-2</v>
      </c>
      <c r="AE67" s="142">
        <v>0.13</v>
      </c>
      <c r="AF67" s="143"/>
      <c r="AG67" s="146">
        <f>AG66*AE67</f>
        <v>51.344262839999999</v>
      </c>
      <c r="AH67" s="145"/>
      <c r="AI67" s="146">
        <f t="shared" si="82"/>
        <v>0.40299999999999869</v>
      </c>
      <c r="AJ67" s="108">
        <f t="shared" si="78"/>
        <v>7.9110720373338651E-3</v>
      </c>
      <c r="AL67" s="142">
        <v>0.13</v>
      </c>
      <c r="AM67" s="143"/>
      <c r="AN67" s="144">
        <f>AN66*AL67</f>
        <v>51.669262839999995</v>
      </c>
      <c r="AO67" s="145"/>
      <c r="AP67" s="146">
        <f t="shared" si="83"/>
        <v>0.32499999999999574</v>
      </c>
      <c r="AQ67" s="108">
        <f t="shared" si="79"/>
        <v>6.329821133332211E-3</v>
      </c>
    </row>
    <row r="68" spans="1:43" s="79" customFormat="1" x14ac:dyDescent="0.2">
      <c r="B68" s="147" t="s">
        <v>41</v>
      </c>
      <c r="C68" s="73"/>
      <c r="D68" s="73"/>
      <c r="E68" s="73"/>
      <c r="F68" s="148"/>
      <c r="G68" s="149"/>
      <c r="H68" s="140">
        <f>H66+H67</f>
        <v>425.42602730000004</v>
      </c>
      <c r="I68" s="141"/>
      <c r="J68" s="141"/>
      <c r="K68" s="141"/>
      <c r="L68" s="144">
        <f>L66+L67</f>
        <v>430.11853083999995</v>
      </c>
      <c r="M68" s="145"/>
      <c r="N68" s="146">
        <f t="shared" si="80"/>
        <v>4.6925035399999047</v>
      </c>
      <c r="O68" s="108">
        <f t="shared" si="81"/>
        <v>1.1030128010223657E-2</v>
      </c>
      <c r="Q68" s="141"/>
      <c r="R68" s="141"/>
      <c r="S68" s="144">
        <f>S66+S67</f>
        <v>436.08493083999991</v>
      </c>
      <c r="T68" s="145"/>
      <c r="U68" s="146">
        <f t="shared" si="1"/>
        <v>5.9663999999999646</v>
      </c>
      <c r="V68" s="108">
        <f t="shared" si="76"/>
        <v>1.3871525108085635E-2</v>
      </c>
      <c r="X68" s="141"/>
      <c r="Y68" s="141"/>
      <c r="Z68" s="144">
        <f>Z66+Z67</f>
        <v>442.79713083999997</v>
      </c>
      <c r="AA68" s="145"/>
      <c r="AB68" s="146">
        <f t="shared" si="3"/>
        <v>6.7122000000000526</v>
      </c>
      <c r="AC68" s="108">
        <f t="shared" si="77"/>
        <v>1.5391955844635152E-2</v>
      </c>
      <c r="AE68" s="141"/>
      <c r="AF68" s="141"/>
      <c r="AG68" s="144">
        <f>AG66+AG67</f>
        <v>446.30013083999995</v>
      </c>
      <c r="AH68" s="145"/>
      <c r="AI68" s="146">
        <f t="shared" si="82"/>
        <v>3.5029999999999859</v>
      </c>
      <c r="AJ68" s="108">
        <f t="shared" si="78"/>
        <v>7.9110720373338599E-3</v>
      </c>
      <c r="AL68" s="141"/>
      <c r="AM68" s="141"/>
      <c r="AN68" s="144">
        <f>AN66+AN67</f>
        <v>449.12513083999994</v>
      </c>
      <c r="AO68" s="145"/>
      <c r="AP68" s="146">
        <f t="shared" si="83"/>
        <v>2.8249999999999886</v>
      </c>
      <c r="AQ68" s="108">
        <f t="shared" si="79"/>
        <v>6.3298211333322691E-3</v>
      </c>
    </row>
    <row r="69" spans="1:43" s="79" customFormat="1" ht="15.75" customHeight="1" x14ac:dyDescent="0.2">
      <c r="B69" s="405" t="s">
        <v>127</v>
      </c>
      <c r="C69" s="405"/>
      <c r="D69" s="405"/>
      <c r="E69" s="73"/>
      <c r="F69" s="269">
        <f>F63</f>
        <v>0.318</v>
      </c>
      <c r="G69" s="149"/>
      <c r="H69" s="150">
        <f>F69*H66</f>
        <v>119.72166078000002</v>
      </c>
      <c r="I69" s="141"/>
      <c r="J69" s="141">
        <f>J63</f>
        <v>0.318</v>
      </c>
      <c r="K69" s="141"/>
      <c r="L69" s="151">
        <f>J69*L66</f>
        <v>121.042206024</v>
      </c>
      <c r="M69" s="145"/>
      <c r="N69" s="151">
        <f t="shared" si="80"/>
        <v>1.3205452439999732</v>
      </c>
      <c r="O69" s="113">
        <f t="shared" si="81"/>
        <v>1.1030128010223657E-2</v>
      </c>
      <c r="Q69" s="268">
        <f>Q63</f>
        <v>0.318</v>
      </c>
      <c r="R69" s="141"/>
      <c r="S69" s="151">
        <f>Q69*S66</f>
        <v>122.72124602399998</v>
      </c>
      <c r="T69" s="145"/>
      <c r="U69" s="151">
        <f t="shared" si="1"/>
        <v>1.6790399999999863</v>
      </c>
      <c r="V69" s="113">
        <f t="shared" si="76"/>
        <v>1.3871525108085602E-2</v>
      </c>
      <c r="X69" s="268">
        <f>X63</f>
        <v>0.318</v>
      </c>
      <c r="Y69" s="141"/>
      <c r="Z69" s="151">
        <f>X69*Z66</f>
        <v>124.61016602399999</v>
      </c>
      <c r="AA69" s="145"/>
      <c r="AB69" s="151">
        <f t="shared" si="3"/>
        <v>1.888920000000013</v>
      </c>
      <c r="AC69" s="113">
        <f t="shared" si="77"/>
        <v>1.5391955844635137E-2</v>
      </c>
      <c r="AE69" s="268">
        <f>AE63</f>
        <v>0.318</v>
      </c>
      <c r="AF69" s="141"/>
      <c r="AG69" s="151">
        <f>AE69*AG66</f>
        <v>125.59596602399999</v>
      </c>
      <c r="AH69" s="145"/>
      <c r="AI69" s="151">
        <f t="shared" si="82"/>
        <v>0.98579999999999757</v>
      </c>
      <c r="AJ69" s="113">
        <f t="shared" si="78"/>
        <v>7.911072037333872E-3</v>
      </c>
      <c r="AL69" s="268">
        <f>AL63</f>
        <v>0.318</v>
      </c>
      <c r="AM69" s="141"/>
      <c r="AN69" s="151">
        <f>AL69*AN66</f>
        <v>126.39096602399999</v>
      </c>
      <c r="AO69" s="145"/>
      <c r="AP69" s="151">
        <f t="shared" si="83"/>
        <v>0.79500000000000171</v>
      </c>
      <c r="AQ69" s="113">
        <f t="shared" si="79"/>
        <v>6.3298211333323081E-3</v>
      </c>
    </row>
    <row r="70" spans="1:43" s="79" customFormat="1" ht="13.5" customHeight="1" thickBot="1" x14ac:dyDescent="0.25">
      <c r="B70" s="400" t="s">
        <v>128</v>
      </c>
      <c r="C70" s="400"/>
      <c r="D70" s="400"/>
      <c r="E70" s="152"/>
      <c r="F70" s="153"/>
      <c r="G70" s="154"/>
      <c r="H70" s="155">
        <f>H68-H69</f>
        <v>305.70436652000001</v>
      </c>
      <c r="I70" s="156"/>
      <c r="J70" s="156"/>
      <c r="K70" s="156"/>
      <c r="L70" s="157">
        <f>L68-L69</f>
        <v>309.07632481599995</v>
      </c>
      <c r="M70" s="158"/>
      <c r="N70" s="159">
        <f t="shared" si="80"/>
        <v>3.3719582959999457</v>
      </c>
      <c r="O70" s="160">
        <f t="shared" si="81"/>
        <v>1.1030128010223704E-2</v>
      </c>
      <c r="Q70" s="156"/>
      <c r="R70" s="156"/>
      <c r="S70" s="157">
        <f>S68-S69</f>
        <v>313.36368481599993</v>
      </c>
      <c r="T70" s="158"/>
      <c r="U70" s="159">
        <f t="shared" si="1"/>
        <v>4.2873599999999783</v>
      </c>
      <c r="V70" s="160">
        <f t="shared" si="76"/>
        <v>1.3871525108085647E-2</v>
      </c>
      <c r="X70" s="156"/>
      <c r="Y70" s="156"/>
      <c r="Z70" s="157">
        <f>Z68-Z69</f>
        <v>318.186964816</v>
      </c>
      <c r="AA70" s="158"/>
      <c r="AB70" s="159">
        <f t="shared" si="3"/>
        <v>4.823280000000068</v>
      </c>
      <c r="AC70" s="160">
        <f t="shared" si="77"/>
        <v>1.5391955844635248E-2</v>
      </c>
      <c r="AE70" s="156"/>
      <c r="AF70" s="156"/>
      <c r="AG70" s="157">
        <f>AG68-AG69</f>
        <v>320.70416481599995</v>
      </c>
      <c r="AH70" s="158"/>
      <c r="AI70" s="159">
        <f t="shared" si="82"/>
        <v>2.5171999999999457</v>
      </c>
      <c r="AJ70" s="160">
        <f t="shared" si="78"/>
        <v>7.9110720373337193E-3</v>
      </c>
      <c r="AL70" s="156"/>
      <c r="AM70" s="156"/>
      <c r="AN70" s="157">
        <f>AN68-AN69</f>
        <v>322.73416481599997</v>
      </c>
      <c r="AO70" s="158"/>
      <c r="AP70" s="159">
        <f t="shared" si="83"/>
        <v>2.0300000000000296</v>
      </c>
      <c r="AQ70" s="160">
        <f t="shared" si="79"/>
        <v>6.3298211333323879E-3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Rates'!D8</f>
        <v>19.32</v>
      </c>
      <c r="G23" s="25">
        <v>1</v>
      </c>
      <c r="H23" s="26">
        <f>G23*F23</f>
        <v>19.32</v>
      </c>
      <c r="I23" s="27"/>
      <c r="J23" s="24">
        <f>+'SC (1000)'!J23</f>
        <v>21.23</v>
      </c>
      <c r="K23" s="29">
        <v>1</v>
      </c>
      <c r="L23" s="26">
        <f>K23*J23</f>
        <v>21.23</v>
      </c>
      <c r="M23" s="27"/>
      <c r="N23" s="30">
        <f>L23-H23</f>
        <v>1.9100000000000001</v>
      </c>
      <c r="O23" s="31">
        <f>IF((H23)=0,"",(N23/H23))</f>
        <v>9.886128364389235E-2</v>
      </c>
      <c r="Q23" s="24">
        <f>+'SC (1000)'!Q23</f>
        <v>22.69</v>
      </c>
      <c r="R23" s="29">
        <v>1</v>
      </c>
      <c r="S23" s="26">
        <f>R23*Q23</f>
        <v>22.69</v>
      </c>
      <c r="T23" s="27"/>
      <c r="U23" s="30">
        <f>S23-L23</f>
        <v>1.4600000000000009</v>
      </c>
      <c r="V23" s="31">
        <f>IF((L23)=0,"",(U23/L23))</f>
        <v>6.87706076307113E-2</v>
      </c>
      <c r="X23" s="24">
        <f>+'SC (1000)'!X23</f>
        <v>24.01</v>
      </c>
      <c r="Y23" s="29">
        <v>1</v>
      </c>
      <c r="Z23" s="26">
        <f>Y23*X23</f>
        <v>24.01</v>
      </c>
      <c r="AA23" s="27"/>
      <c r="AB23" s="30">
        <f>Z23-S23</f>
        <v>1.3200000000000003</v>
      </c>
      <c r="AC23" s="31">
        <f>IF((S23)=0,"",(AB23/S23))</f>
        <v>5.8175407668576477E-2</v>
      </c>
      <c r="AE23" s="24">
        <f>+'SC (1000)'!AE23</f>
        <v>24.89</v>
      </c>
      <c r="AF23" s="29">
        <v>1</v>
      </c>
      <c r="AG23" s="26">
        <f>AF23*AE23</f>
        <v>24.89</v>
      </c>
      <c r="AH23" s="27"/>
      <c r="AI23" s="30">
        <f>AG23-Z23</f>
        <v>0.87999999999999901</v>
      </c>
      <c r="AJ23" s="31">
        <f>IF((Z23)=0,"",(AI23/Z23))</f>
        <v>3.6651395251978296E-2</v>
      </c>
      <c r="AL23" s="24">
        <f>+'SC (1000)'!AL23</f>
        <v>25.57</v>
      </c>
      <c r="AM23" s="29">
        <v>1</v>
      </c>
      <c r="AN23" s="26">
        <f>AM23*AL23</f>
        <v>25.57</v>
      </c>
      <c r="AO23" s="27"/>
      <c r="AP23" s="30">
        <f>AN23-AG23</f>
        <v>0.67999999999999972</v>
      </c>
      <c r="AQ23" s="31">
        <f>IF((AG23)=0,"",(AP23/AG23))</f>
        <v>2.7320208919244665E-2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5000</v>
      </c>
      <c r="H29" s="26">
        <f t="shared" si="0"/>
        <v>125</v>
      </c>
      <c r="I29" s="27"/>
      <c r="J29" s="24">
        <f>+'SC (1000)'!J29</f>
        <v>2.75E-2</v>
      </c>
      <c r="K29" s="25">
        <f>$F$18</f>
        <v>5000</v>
      </c>
      <c r="L29" s="26">
        <f t="shared" si="22"/>
        <v>137.5</v>
      </c>
      <c r="M29" s="27"/>
      <c r="N29" s="30">
        <f t="shared" si="23"/>
        <v>12.5</v>
      </c>
      <c r="O29" s="31">
        <f t="shared" si="24"/>
        <v>0.1</v>
      </c>
      <c r="Q29" s="24">
        <f>+'SC (1000)'!Q29</f>
        <v>2.9399999999999999E-2</v>
      </c>
      <c r="R29" s="25">
        <f>$F$18</f>
        <v>5000</v>
      </c>
      <c r="S29" s="26">
        <f t="shared" si="25"/>
        <v>147</v>
      </c>
      <c r="T29" s="27"/>
      <c r="U29" s="30">
        <f t="shared" si="1"/>
        <v>9.5</v>
      </c>
      <c r="V29" s="31">
        <f t="shared" si="2"/>
        <v>6.9090909090909092E-2</v>
      </c>
      <c r="X29" s="24">
        <f>+'SC (1000)'!X29</f>
        <v>3.1099999999999999E-2</v>
      </c>
      <c r="Y29" s="25">
        <f>$F$18</f>
        <v>5000</v>
      </c>
      <c r="Z29" s="26">
        <f t="shared" si="26"/>
        <v>155.5</v>
      </c>
      <c r="AA29" s="27"/>
      <c r="AB29" s="30">
        <f t="shared" si="3"/>
        <v>8.5</v>
      </c>
      <c r="AC29" s="31">
        <f t="shared" si="4"/>
        <v>5.7823129251700682E-2</v>
      </c>
      <c r="AE29" s="24">
        <f>+'SC (1000)'!AE29</f>
        <v>3.2199999999999999E-2</v>
      </c>
      <c r="AF29" s="25">
        <f>$F$18</f>
        <v>5000</v>
      </c>
      <c r="AG29" s="26">
        <f t="shared" si="27"/>
        <v>161</v>
      </c>
      <c r="AH29" s="27"/>
      <c r="AI29" s="30">
        <f t="shared" si="5"/>
        <v>5.5</v>
      </c>
      <c r="AJ29" s="31">
        <f t="shared" si="6"/>
        <v>3.5369774919614148E-2</v>
      </c>
      <c r="AL29" s="24">
        <f>+'SC (1000)'!AL29</f>
        <v>3.3099999999999997E-2</v>
      </c>
      <c r="AM29" s="25">
        <f>$F$18</f>
        <v>5000</v>
      </c>
      <c r="AN29" s="26">
        <f t="shared" si="28"/>
        <v>165.5</v>
      </c>
      <c r="AO29" s="27"/>
      <c r="AP29" s="30">
        <f t="shared" si="7"/>
        <v>4.5</v>
      </c>
      <c r="AQ29" s="31">
        <f t="shared" si="8"/>
        <v>2.7950310559006212E-2</v>
      </c>
    </row>
    <row r="30" spans="2:43" x14ac:dyDescent="0.2">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5000</v>
      </c>
      <c r="H36" s="26">
        <f t="shared" si="0"/>
        <v>5</v>
      </c>
      <c r="I36" s="27"/>
      <c r="J36" s="28">
        <f>+'Proposed Rates'!E53</f>
        <v>-5.9999999999999995E-4</v>
      </c>
      <c r="K36" s="25">
        <f t="shared" si="30"/>
        <v>5000</v>
      </c>
      <c r="L36" s="26">
        <f t="shared" si="22"/>
        <v>-2.9999999999999996</v>
      </c>
      <c r="M36" s="27"/>
      <c r="N36" s="30">
        <f t="shared" si="23"/>
        <v>-8</v>
      </c>
      <c r="O36" s="31">
        <f t="shared" si="24"/>
        <v>-1.6</v>
      </c>
      <c r="Q36" s="28">
        <f>+'Proposed Rates'!F53</f>
        <v>-5.9999999999999995E-4</v>
      </c>
      <c r="R36" s="25">
        <f t="shared" si="31"/>
        <v>5000</v>
      </c>
      <c r="S36" s="26">
        <f t="shared" si="25"/>
        <v>-2.9999999999999996</v>
      </c>
      <c r="T36" s="27"/>
      <c r="U36" s="30">
        <f t="shared" si="1"/>
        <v>0</v>
      </c>
      <c r="V36" s="31">
        <f t="shared" si="2"/>
        <v>0</v>
      </c>
      <c r="X36" s="28">
        <f>+'Proposed Rates'!G53</f>
        <v>0</v>
      </c>
      <c r="Y36" s="25">
        <f t="shared" si="32"/>
        <v>5000</v>
      </c>
      <c r="Z36" s="26">
        <f t="shared" si="26"/>
        <v>0</v>
      </c>
      <c r="AA36" s="27"/>
      <c r="AB36" s="30">
        <f t="shared" si="3"/>
        <v>2.9999999999999996</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149.32</v>
      </c>
      <c r="I39" s="62"/>
      <c r="J39" s="239"/>
      <c r="K39" s="240"/>
      <c r="L39" s="238">
        <f>SUM(L23:L38)</f>
        <v>158.72999999999999</v>
      </c>
      <c r="M39" s="62"/>
      <c r="N39" s="37">
        <f t="shared" si="23"/>
        <v>9.4099999999999966</v>
      </c>
      <c r="O39" s="38">
        <f t="shared" si="24"/>
        <v>6.3019019555317413E-2</v>
      </c>
      <c r="Q39" s="239"/>
      <c r="R39" s="240"/>
      <c r="S39" s="238">
        <f>SUM(S23:S38)</f>
        <v>169.69</v>
      </c>
      <c r="T39" s="62"/>
      <c r="U39" s="37">
        <f t="shared" si="1"/>
        <v>10.960000000000008</v>
      </c>
      <c r="V39" s="38">
        <f t="shared" si="2"/>
        <v>6.9048069048069108E-2</v>
      </c>
      <c r="X39" s="239"/>
      <c r="Y39" s="240"/>
      <c r="Z39" s="238">
        <f>SUM(Z23:Z38)</f>
        <v>179.51</v>
      </c>
      <c r="AA39" s="62"/>
      <c r="AB39" s="37">
        <f t="shared" si="3"/>
        <v>9.8199999999999932</v>
      </c>
      <c r="AC39" s="38">
        <f t="shared" si="4"/>
        <v>5.7870233956037444E-2</v>
      </c>
      <c r="AE39" s="239"/>
      <c r="AF39" s="240"/>
      <c r="AG39" s="238">
        <f>SUM(AG23:AG38)</f>
        <v>185.89</v>
      </c>
      <c r="AH39" s="62"/>
      <c r="AI39" s="37">
        <f t="shared" si="5"/>
        <v>6.3799999999999955</v>
      </c>
      <c r="AJ39" s="38">
        <f t="shared" si="6"/>
        <v>3.5541195476575096E-2</v>
      </c>
      <c r="AL39" s="239"/>
      <c r="AM39" s="240"/>
      <c r="AN39" s="238">
        <f>SUM(AN23:AN38)</f>
        <v>191.07</v>
      </c>
      <c r="AO39" s="62"/>
      <c r="AP39" s="37">
        <f t="shared" si="7"/>
        <v>5.1800000000000068</v>
      </c>
      <c r="AQ39" s="38">
        <f t="shared" si="8"/>
        <v>2.7865942223895893E-2</v>
      </c>
    </row>
    <row r="40" spans="2:43" ht="38.25" x14ac:dyDescent="0.2">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5167.5</v>
      </c>
      <c r="H44" s="26">
        <f>G44*F44</f>
        <v>0.31004999999999999</v>
      </c>
      <c r="I44" s="27"/>
      <c r="J44" s="46">
        <f>'Proposed Rates'!E234</f>
        <v>6.0000000000000002E-5</v>
      </c>
      <c r="K44" s="45">
        <f>$F$18*(1+J73)</f>
        <v>5169</v>
      </c>
      <c r="L44" s="26">
        <f>K44*J44</f>
        <v>0.31014000000000003</v>
      </c>
      <c r="M44" s="27"/>
      <c r="N44" s="30">
        <f>L44-H44</f>
        <v>9.0000000000034497E-5</v>
      </c>
      <c r="O44" s="31">
        <f>IF((H44)=0,"",(N44/H44))</f>
        <v>2.9027576197398645E-4</v>
      </c>
      <c r="Q44" s="46">
        <f>'Proposed Rates'!F234</f>
        <v>6.0000000000000002E-5</v>
      </c>
      <c r="R44" s="45">
        <f>$F$18*(1+Q73)</f>
        <v>5169</v>
      </c>
      <c r="S44" s="26">
        <f>R44*Q44</f>
        <v>0.31014000000000003</v>
      </c>
      <c r="T44" s="27"/>
      <c r="U44" s="30">
        <f t="shared" si="1"/>
        <v>0</v>
      </c>
      <c r="V44" s="31">
        <f t="shared" si="2"/>
        <v>0</v>
      </c>
      <c r="X44" s="46">
        <f>'Proposed Rates'!G234</f>
        <v>6.0000000000000002E-5</v>
      </c>
      <c r="Y44" s="45">
        <f>$F$18*(1+X73)</f>
        <v>5169</v>
      </c>
      <c r="Z44" s="26">
        <f>Y44*X44</f>
        <v>0.31014000000000003</v>
      </c>
      <c r="AA44" s="27"/>
      <c r="AB44" s="30">
        <f t="shared" si="3"/>
        <v>0</v>
      </c>
      <c r="AC44" s="31">
        <f t="shared" si="4"/>
        <v>0</v>
      </c>
      <c r="AE44" s="46">
        <f>'Proposed Rates'!H234</f>
        <v>6.0000000000000002E-5</v>
      </c>
      <c r="AF44" s="45">
        <f>$F$18*(1+AE73)</f>
        <v>5169</v>
      </c>
      <c r="AG44" s="26">
        <f>AF44*AE44</f>
        <v>0.31014000000000003</v>
      </c>
      <c r="AH44" s="27"/>
      <c r="AI44" s="30">
        <f t="shared" si="5"/>
        <v>0</v>
      </c>
      <c r="AJ44" s="31">
        <f t="shared" si="6"/>
        <v>0</v>
      </c>
      <c r="AL44" s="46">
        <f>'Proposed Rates'!I234</f>
        <v>6.0000000000000002E-5</v>
      </c>
      <c r="AM44" s="45">
        <f>$F$18*(1+AL73)</f>
        <v>5169</v>
      </c>
      <c r="AN44" s="26">
        <f>AM44*AL44</f>
        <v>0.31014000000000003</v>
      </c>
      <c r="AO44" s="27"/>
      <c r="AP44" s="30">
        <f t="shared" si="7"/>
        <v>0</v>
      </c>
      <c r="AQ44" s="31">
        <f t="shared" si="8"/>
        <v>0</v>
      </c>
    </row>
    <row r="45" spans="2:43" x14ac:dyDescent="0.2">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170.56802499999998</v>
      </c>
      <c r="I47" s="36"/>
      <c r="J47" s="53"/>
      <c r="K47" s="55"/>
      <c r="L47" s="54">
        <f>SUM(L40:L46)+L39</f>
        <v>178.16946999999999</v>
      </c>
      <c r="M47" s="36"/>
      <c r="N47" s="37">
        <f t="shared" ref="N47:N64" si="58">L47-H47</f>
        <v>7.6014450000000124</v>
      </c>
      <c r="O47" s="38">
        <f t="shared" ref="O47:O64" si="59">IF((H47)=0,"",(N47/H47))</f>
        <v>4.4565474683780935E-2</v>
      </c>
      <c r="Q47" s="53"/>
      <c r="R47" s="55"/>
      <c r="S47" s="54">
        <f>SUM(S40:S46)+S39</f>
        <v>189.12947</v>
      </c>
      <c r="T47" s="36"/>
      <c r="U47" s="37">
        <f t="shared" si="1"/>
        <v>10.960000000000008</v>
      </c>
      <c r="V47" s="38">
        <f t="shared" si="2"/>
        <v>6.1514467096972385E-2</v>
      </c>
      <c r="X47" s="53"/>
      <c r="Y47" s="55"/>
      <c r="Z47" s="54">
        <f>SUM(Z40:Z46)+Z39</f>
        <v>201.94946999999999</v>
      </c>
      <c r="AA47" s="36"/>
      <c r="AB47" s="37">
        <f t="shared" si="3"/>
        <v>12.819999999999993</v>
      </c>
      <c r="AC47" s="38">
        <f t="shared" si="4"/>
        <v>6.7784253823584412E-2</v>
      </c>
      <c r="AE47" s="53"/>
      <c r="AF47" s="55"/>
      <c r="AG47" s="54">
        <f>SUM(AG40:AG46)+AG39</f>
        <v>208.32946999999999</v>
      </c>
      <c r="AH47" s="36"/>
      <c r="AI47" s="37">
        <f t="shared" si="5"/>
        <v>6.3799999999999955</v>
      </c>
      <c r="AJ47" s="38">
        <f t="shared" si="6"/>
        <v>3.1592061123012584E-2</v>
      </c>
      <c r="AL47" s="53"/>
      <c r="AM47" s="55"/>
      <c r="AN47" s="54">
        <f>SUM(AN40:AN46)+AN39</f>
        <v>213.50946999999999</v>
      </c>
      <c r="AO47" s="36"/>
      <c r="AP47" s="37">
        <f t="shared" si="7"/>
        <v>5.1800000000000068</v>
      </c>
      <c r="AQ47" s="38">
        <f t="shared" si="8"/>
        <v>2.4864461086566425E-2</v>
      </c>
    </row>
    <row r="48" spans="2:43" x14ac:dyDescent="0.2">
      <c r="B48" s="27" t="s">
        <v>28</v>
      </c>
      <c r="C48" s="27"/>
      <c r="D48" s="56" t="s">
        <v>20</v>
      </c>
      <c r="E48" s="57"/>
      <c r="F48" s="28">
        <f>'Proposed Rates'!D154</f>
        <v>7.1000000000000004E-3</v>
      </c>
      <c r="G48" s="58">
        <f>F18*(1+F73)</f>
        <v>5167.5</v>
      </c>
      <c r="H48" s="26">
        <f>G48*F48</f>
        <v>36.689250000000001</v>
      </c>
      <c r="I48" s="27"/>
      <c r="J48" s="28">
        <f>'Proposed Rates'!E154</f>
        <v>6.8999999999999999E-3</v>
      </c>
      <c r="K48" s="59">
        <f>F18*(1+J73)</f>
        <v>5169</v>
      </c>
      <c r="L48" s="26">
        <f>K48*J48</f>
        <v>35.6661</v>
      </c>
      <c r="M48" s="27"/>
      <c r="N48" s="30">
        <f t="shared" si="58"/>
        <v>-1.0231500000000011</v>
      </c>
      <c r="O48" s="31">
        <f t="shared" si="59"/>
        <v>-2.7886915104560629E-2</v>
      </c>
      <c r="Q48" s="28">
        <f>'Proposed Rates'!F154</f>
        <v>6.8999999999999999E-3</v>
      </c>
      <c r="R48" s="59">
        <f>$F$18*(1+Q73)</f>
        <v>5169</v>
      </c>
      <c r="S48" s="26">
        <f>R48*Q48</f>
        <v>35.6661</v>
      </c>
      <c r="T48" s="27"/>
      <c r="U48" s="30">
        <f t="shared" si="1"/>
        <v>0</v>
      </c>
      <c r="V48" s="31">
        <f t="shared" si="2"/>
        <v>0</v>
      </c>
      <c r="X48" s="28">
        <f>'Proposed Rates'!G154</f>
        <v>6.8999999999999999E-3</v>
      </c>
      <c r="Y48" s="59">
        <f>$F$18*(1+X73)</f>
        <v>5169</v>
      </c>
      <c r="Z48" s="26">
        <f>Y48*X48</f>
        <v>35.6661</v>
      </c>
      <c r="AA48" s="27"/>
      <c r="AB48" s="30">
        <f t="shared" si="3"/>
        <v>0</v>
      </c>
      <c r="AC48" s="31">
        <f t="shared" si="4"/>
        <v>0</v>
      </c>
      <c r="AE48" s="28">
        <f>'Proposed Rates'!H154</f>
        <v>6.8999999999999999E-3</v>
      </c>
      <c r="AF48" s="59">
        <f>$F$18*(1+AE73)</f>
        <v>5169</v>
      </c>
      <c r="AG48" s="26">
        <f>AF48*AE48</f>
        <v>35.6661</v>
      </c>
      <c r="AH48" s="27"/>
      <c r="AI48" s="30">
        <f t="shared" si="5"/>
        <v>0</v>
      </c>
      <c r="AJ48" s="31">
        <f t="shared" si="6"/>
        <v>0</v>
      </c>
      <c r="AL48" s="28">
        <f>'Proposed Rates'!I154</f>
        <v>6.8999999999999999E-3</v>
      </c>
      <c r="AM48" s="59">
        <f>$F$18*(1+AL73)</f>
        <v>5169</v>
      </c>
      <c r="AN48" s="26">
        <f>AM48*AL48</f>
        <v>35.6661</v>
      </c>
      <c r="AO48" s="27"/>
      <c r="AP48" s="30">
        <f t="shared" si="7"/>
        <v>0</v>
      </c>
      <c r="AQ48" s="31">
        <f t="shared" si="8"/>
        <v>0</v>
      </c>
    </row>
    <row r="49" spans="2:43" ht="25.5" x14ac:dyDescent="0.2">
      <c r="B49" s="60" t="s">
        <v>29</v>
      </c>
      <c r="C49" s="27"/>
      <c r="D49" s="56" t="s">
        <v>20</v>
      </c>
      <c r="E49" s="57"/>
      <c r="F49" s="28">
        <f>'Proposed Rates'!D168</f>
        <v>5.0000000000000001E-3</v>
      </c>
      <c r="G49" s="58">
        <f>G48</f>
        <v>5167.5</v>
      </c>
      <c r="H49" s="26">
        <f>G49*F49</f>
        <v>25.837500000000002</v>
      </c>
      <c r="I49" s="27"/>
      <c r="J49" s="28">
        <f>'Proposed Rates'!E168</f>
        <v>5.0000000000000001E-3</v>
      </c>
      <c r="K49" s="59">
        <f>K48</f>
        <v>5169</v>
      </c>
      <c r="L49" s="26">
        <f>K49*J49</f>
        <v>25.844999999999999</v>
      </c>
      <c r="M49" s="27"/>
      <c r="N49" s="30">
        <f t="shared" si="58"/>
        <v>7.4999999999967315E-3</v>
      </c>
      <c r="O49" s="31">
        <f t="shared" si="59"/>
        <v>2.9027576197374863E-4</v>
      </c>
      <c r="Q49" s="28">
        <f>'Proposed Rates'!F168</f>
        <v>5.0000000000000001E-3</v>
      </c>
      <c r="R49" s="59">
        <f>R48</f>
        <v>5169</v>
      </c>
      <c r="S49" s="26">
        <f>R49*Q49</f>
        <v>25.844999999999999</v>
      </c>
      <c r="T49" s="27"/>
      <c r="U49" s="30">
        <f t="shared" si="1"/>
        <v>0</v>
      </c>
      <c r="V49" s="31">
        <f t="shared" si="2"/>
        <v>0</v>
      </c>
      <c r="X49" s="28">
        <f>'Proposed Rates'!G168</f>
        <v>5.0000000000000001E-3</v>
      </c>
      <c r="Y49" s="59">
        <f>Y48</f>
        <v>5169</v>
      </c>
      <c r="Z49" s="26">
        <f>Y49*X49</f>
        <v>25.844999999999999</v>
      </c>
      <c r="AA49" s="27"/>
      <c r="AB49" s="30">
        <f t="shared" si="3"/>
        <v>0</v>
      </c>
      <c r="AC49" s="31">
        <f t="shared" si="4"/>
        <v>0</v>
      </c>
      <c r="AE49" s="28">
        <f>'Proposed Rates'!H168</f>
        <v>5.0000000000000001E-3</v>
      </c>
      <c r="AF49" s="59">
        <f>AF48</f>
        <v>5169</v>
      </c>
      <c r="AG49" s="26">
        <f>AF49*AE49</f>
        <v>25.844999999999999</v>
      </c>
      <c r="AH49" s="27"/>
      <c r="AI49" s="30">
        <f t="shared" si="5"/>
        <v>0</v>
      </c>
      <c r="AJ49" s="31">
        <f t="shared" si="6"/>
        <v>0</v>
      </c>
      <c r="AL49" s="28">
        <f>'Proposed Rates'!I168</f>
        <v>5.0000000000000001E-3</v>
      </c>
      <c r="AM49" s="59">
        <f>AM48</f>
        <v>5169</v>
      </c>
      <c r="AN49" s="26">
        <f>AM49*AL49</f>
        <v>25.844999999999999</v>
      </c>
      <c r="AO49" s="27"/>
      <c r="AP49" s="30">
        <f t="shared" si="7"/>
        <v>0</v>
      </c>
      <c r="AQ49" s="31">
        <f t="shared" si="8"/>
        <v>0</v>
      </c>
    </row>
    <row r="50" spans="2:43" ht="25.5" x14ac:dyDescent="0.2">
      <c r="B50" s="50" t="s">
        <v>30</v>
      </c>
      <c r="C50" s="35"/>
      <c r="D50" s="35"/>
      <c r="E50" s="35"/>
      <c r="F50" s="61"/>
      <c r="G50" s="53"/>
      <c r="H50" s="54">
        <f>SUM(H47:H49)</f>
        <v>233.094775</v>
      </c>
      <c r="I50" s="62"/>
      <c r="J50" s="63"/>
      <c r="K50" s="64"/>
      <c r="L50" s="54">
        <f>SUM(L47:L49)</f>
        <v>239.68056999999999</v>
      </c>
      <c r="M50" s="62"/>
      <c r="N50" s="37">
        <f t="shared" si="58"/>
        <v>6.5857949999999903</v>
      </c>
      <c r="O50" s="38">
        <f t="shared" si="59"/>
        <v>2.8253722117966781E-2</v>
      </c>
      <c r="Q50" s="63"/>
      <c r="R50" s="64"/>
      <c r="S50" s="54">
        <f>SUM(S47:S49)</f>
        <v>250.64057</v>
      </c>
      <c r="T50" s="62"/>
      <c r="U50" s="37">
        <f t="shared" si="1"/>
        <v>10.960000000000008</v>
      </c>
      <c r="V50" s="38">
        <f t="shared" si="2"/>
        <v>4.5727528101255806E-2</v>
      </c>
      <c r="X50" s="63"/>
      <c r="Y50" s="64"/>
      <c r="Z50" s="54">
        <f>SUM(Z47:Z49)</f>
        <v>263.46056999999996</v>
      </c>
      <c r="AA50" s="62"/>
      <c r="AB50" s="37">
        <f t="shared" si="3"/>
        <v>12.819999999999965</v>
      </c>
      <c r="AC50" s="38">
        <f t="shared" si="4"/>
        <v>5.1148942088664918E-2</v>
      </c>
      <c r="AE50" s="63"/>
      <c r="AF50" s="64"/>
      <c r="AG50" s="54">
        <f>SUM(AG47:AG49)</f>
        <v>269.84056999999996</v>
      </c>
      <c r="AH50" s="62"/>
      <c r="AI50" s="37">
        <f t="shared" si="5"/>
        <v>6.3799999999999955</v>
      </c>
      <c r="AJ50" s="38">
        <f t="shared" si="6"/>
        <v>2.4216147410597331E-2</v>
      </c>
      <c r="AL50" s="63"/>
      <c r="AM50" s="64"/>
      <c r="AN50" s="54">
        <f>SUM(AN47:AN49)</f>
        <v>275.02057000000002</v>
      </c>
      <c r="AO50" s="62"/>
      <c r="AP50" s="37">
        <f t="shared" si="7"/>
        <v>5.1800000000000637</v>
      </c>
      <c r="AQ50" s="38">
        <f t="shared" si="8"/>
        <v>1.9196520374975729E-2</v>
      </c>
    </row>
    <row r="51" spans="2:43" ht="25.5" x14ac:dyDescent="0.2">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891.34802500000001</v>
      </c>
      <c r="I60" s="94"/>
      <c r="J60" s="95"/>
      <c r="K60" s="95"/>
      <c r="L60" s="97">
        <f>SUM(L51:L56,L50)</f>
        <v>898.3096700000001</v>
      </c>
      <c r="M60" s="96"/>
      <c r="N60" s="97">
        <f t="shared" ref="N60" si="72">L60-H60</f>
        <v>6.9616450000000896</v>
      </c>
      <c r="O60" s="98">
        <f t="shared" ref="O60" si="73">IF((H60)=0,"",(N60/H60))</f>
        <v>7.8102433670620289E-3</v>
      </c>
      <c r="Q60" s="95"/>
      <c r="R60" s="95"/>
      <c r="S60" s="97">
        <f>SUM(S51:S56,S50)</f>
        <v>909.28967000000011</v>
      </c>
      <c r="T60" s="96"/>
      <c r="U60" s="97">
        <f t="shared" si="1"/>
        <v>10.980000000000018</v>
      </c>
      <c r="V60" s="98">
        <f>IF((L60)=0,"",(U60/L60))</f>
        <v>1.2222956477803491E-2</v>
      </c>
      <c r="X60" s="95"/>
      <c r="Y60" s="95"/>
      <c r="Z60" s="97">
        <f>SUM(Z51:Z56,Z50)</f>
        <v>922.12967000000003</v>
      </c>
      <c r="AA60" s="96"/>
      <c r="AB60" s="97">
        <f t="shared" si="3"/>
        <v>12.839999999999918</v>
      </c>
      <c r="AC60" s="98">
        <f>IF((S60)=0,"",(AB60/S60))</f>
        <v>1.412091264602172E-2</v>
      </c>
      <c r="AE60" s="95"/>
      <c r="AF60" s="95"/>
      <c r="AG60" s="97">
        <f>SUM(AG51:AG56,AG50)</f>
        <v>928.52967000000001</v>
      </c>
      <c r="AH60" s="96"/>
      <c r="AI60" s="97">
        <f t="shared" ref="AI60:AI64" si="74">AG60-Z60</f>
        <v>6.3999999999999773</v>
      </c>
      <c r="AJ60" s="98">
        <f>IF((Z60)=0,"",(AI60/Z60))</f>
        <v>6.9404555652134879E-3</v>
      </c>
      <c r="AL60" s="95"/>
      <c r="AM60" s="95"/>
      <c r="AN60" s="97">
        <f>SUM(AN51:AN56,AN50)</f>
        <v>933.72967000000006</v>
      </c>
      <c r="AO60" s="96"/>
      <c r="AP60" s="97">
        <f t="shared" ref="AP60:AP64" si="75">AN60-AG60</f>
        <v>5.2000000000000455</v>
      </c>
      <c r="AQ60" s="98">
        <f>IF((AG60)=0,"",(AP60/AG60))</f>
        <v>5.6002518476335229E-3</v>
      </c>
    </row>
    <row r="61" spans="2:43" x14ac:dyDescent="0.2">
      <c r="B61" s="99" t="s">
        <v>40</v>
      </c>
      <c r="C61" s="21"/>
      <c r="D61" s="21"/>
      <c r="E61" s="21"/>
      <c r="F61" s="100">
        <v>0.13</v>
      </c>
      <c r="G61" s="101"/>
      <c r="H61" s="102">
        <f>H60*F61</f>
        <v>115.87524325000001</v>
      </c>
      <c r="I61" s="103"/>
      <c r="J61" s="104">
        <v>0.13</v>
      </c>
      <c r="K61" s="103"/>
      <c r="L61" s="105">
        <f>L60*J61</f>
        <v>116.78025710000001</v>
      </c>
      <c r="M61" s="106"/>
      <c r="N61" s="107">
        <f t="shared" si="58"/>
        <v>0.90501385000000312</v>
      </c>
      <c r="O61" s="108">
        <f t="shared" si="59"/>
        <v>7.8102433670619543E-3</v>
      </c>
      <c r="Q61" s="104">
        <v>0.13</v>
      </c>
      <c r="R61" s="103"/>
      <c r="S61" s="105">
        <f>S60*Q61</f>
        <v>118.20765710000002</v>
      </c>
      <c r="T61" s="106"/>
      <c r="U61" s="107">
        <f t="shared" si="1"/>
        <v>1.4274000000000058</v>
      </c>
      <c r="V61" s="108">
        <f t="shared" ref="V61:V70" si="76">IF((L61)=0,"",(U61/L61))</f>
        <v>1.2222956477803521E-2</v>
      </c>
      <c r="X61" s="104">
        <v>0.13</v>
      </c>
      <c r="Y61" s="103"/>
      <c r="Z61" s="105">
        <f>Z60*X61</f>
        <v>119.87685710000001</v>
      </c>
      <c r="AA61" s="106"/>
      <c r="AB61" s="107">
        <f t="shared" si="3"/>
        <v>1.6691999999999894</v>
      </c>
      <c r="AC61" s="108">
        <f t="shared" ref="AC61:AC70" si="77">IF((S61)=0,"",(AB61/S61))</f>
        <v>1.412091264602172E-2</v>
      </c>
      <c r="AE61" s="104">
        <v>0.13</v>
      </c>
      <c r="AF61" s="103"/>
      <c r="AG61" s="105">
        <f>AG60*AE61</f>
        <v>120.7088571</v>
      </c>
      <c r="AH61" s="106"/>
      <c r="AI61" s="107">
        <f t="shared" si="74"/>
        <v>0.83199999999999363</v>
      </c>
      <c r="AJ61" s="108">
        <f t="shared" ref="AJ61:AJ70" si="78">IF((Z61)=0,"",(AI61/Z61))</f>
        <v>6.9404555652134593E-3</v>
      </c>
      <c r="AL61" s="104">
        <v>0.13</v>
      </c>
      <c r="AM61" s="103"/>
      <c r="AN61" s="105">
        <f>AN60*AL61</f>
        <v>121.3848571</v>
      </c>
      <c r="AO61" s="106"/>
      <c r="AP61" s="107">
        <f t="shared" si="75"/>
        <v>0.67600000000000193</v>
      </c>
      <c r="AQ61" s="108">
        <f t="shared" ref="AQ61:AQ70" si="79">IF((AG61)=0,"",(AP61/AG61))</f>
        <v>5.60025184763349E-3</v>
      </c>
    </row>
    <row r="62" spans="2:43" x14ac:dyDescent="0.2">
      <c r="B62" s="109" t="s">
        <v>41</v>
      </c>
      <c r="C62" s="21"/>
      <c r="D62" s="21"/>
      <c r="E62" s="21"/>
      <c r="F62" s="110"/>
      <c r="G62" s="101"/>
      <c r="H62" s="102">
        <f>H60+H61</f>
        <v>1007.22326825</v>
      </c>
      <c r="I62" s="103"/>
      <c r="J62" s="103"/>
      <c r="K62" s="103"/>
      <c r="L62" s="105">
        <f>L60+L61</f>
        <v>1015.0899271000001</v>
      </c>
      <c r="M62" s="106"/>
      <c r="N62" s="107">
        <f t="shared" si="58"/>
        <v>7.8666588500000216</v>
      </c>
      <c r="O62" s="108">
        <f t="shared" si="59"/>
        <v>7.81024336706195E-3</v>
      </c>
      <c r="Q62" s="103"/>
      <c r="R62" s="103"/>
      <c r="S62" s="105">
        <f>S60+S61</f>
        <v>1027.4973271000001</v>
      </c>
      <c r="T62" s="106"/>
      <c r="U62" s="107">
        <f t="shared" si="1"/>
        <v>12.407400000000052</v>
      </c>
      <c r="V62" s="108">
        <f t="shared" si="76"/>
        <v>1.2222956477803524E-2</v>
      </c>
      <c r="X62" s="103"/>
      <c r="Y62" s="103"/>
      <c r="Z62" s="105">
        <f>Z60+Z61</f>
        <v>1042.0065271000001</v>
      </c>
      <c r="AA62" s="106"/>
      <c r="AB62" s="107">
        <f t="shared" si="3"/>
        <v>14.509199999999964</v>
      </c>
      <c r="AC62" s="108">
        <f t="shared" si="77"/>
        <v>1.4120912646021775E-2</v>
      </c>
      <c r="AE62" s="103"/>
      <c r="AF62" s="103"/>
      <c r="AG62" s="105">
        <f>AG60+AG61</f>
        <v>1049.2385271000001</v>
      </c>
      <c r="AH62" s="106"/>
      <c r="AI62" s="107">
        <f t="shared" si="74"/>
        <v>7.2319999999999709</v>
      </c>
      <c r="AJ62" s="108">
        <f t="shared" si="78"/>
        <v>6.9404555652134844E-3</v>
      </c>
      <c r="AL62" s="103"/>
      <c r="AM62" s="103"/>
      <c r="AN62" s="105">
        <f>AN60+AN61</f>
        <v>1055.1145271</v>
      </c>
      <c r="AO62" s="106"/>
      <c r="AP62" s="107">
        <f t="shared" si="75"/>
        <v>5.8759999999999764</v>
      </c>
      <c r="AQ62" s="108">
        <f t="shared" si="79"/>
        <v>5.6002518476334509E-3</v>
      </c>
    </row>
    <row r="63" spans="2:43" ht="15.75" customHeight="1" x14ac:dyDescent="0.2">
      <c r="B63" s="405" t="s">
        <v>127</v>
      </c>
      <c r="C63" s="405"/>
      <c r="D63" s="405"/>
      <c r="E63" s="21"/>
      <c r="F63" s="267">
        <f>'Proposed Rates'!D262</f>
        <v>0.318</v>
      </c>
      <c r="G63" s="101"/>
      <c r="H63" s="111">
        <f>F63*H60</f>
        <v>283.44867195</v>
      </c>
      <c r="I63" s="103"/>
      <c r="J63" s="268">
        <f>'Proposed Rates'!E262</f>
        <v>0.318</v>
      </c>
      <c r="K63" s="103"/>
      <c r="L63" s="112">
        <f>J63*L60</f>
        <v>285.66247506000002</v>
      </c>
      <c r="M63" s="106"/>
      <c r="N63" s="112">
        <f t="shared" si="58"/>
        <v>2.2138031100000148</v>
      </c>
      <c r="O63" s="113">
        <f t="shared" si="59"/>
        <v>7.8102433670619803E-3</v>
      </c>
      <c r="Q63" s="268">
        <f>'Proposed Rates'!F262</f>
        <v>0.318</v>
      </c>
      <c r="R63" s="103"/>
      <c r="S63" s="112">
        <f>Q63*S60</f>
        <v>289.15411506000004</v>
      </c>
      <c r="T63" s="106"/>
      <c r="U63" s="112">
        <f t="shared" si="1"/>
        <v>3.4916400000000181</v>
      </c>
      <c r="V63" s="113">
        <f t="shared" si="76"/>
        <v>1.2222956477803535E-2</v>
      </c>
      <c r="X63" s="268">
        <f>'Proposed Rates'!G262</f>
        <v>0.318</v>
      </c>
      <c r="Y63" s="103"/>
      <c r="Z63" s="112">
        <f>X63*Z60</f>
        <v>293.23723505999999</v>
      </c>
      <c r="AA63" s="106"/>
      <c r="AB63" s="112">
        <f t="shared" si="3"/>
        <v>4.0831199999999512</v>
      </c>
      <c r="AC63" s="113">
        <f t="shared" si="77"/>
        <v>1.4120912646021642E-2</v>
      </c>
      <c r="AE63" s="268">
        <f>'Proposed Rates'!H262</f>
        <v>0.318</v>
      </c>
      <c r="AF63" s="103"/>
      <c r="AG63" s="112">
        <f>AE63*AG60</f>
        <v>295.27243506000002</v>
      </c>
      <c r="AH63" s="106"/>
      <c r="AI63" s="112">
        <f t="shared" si="74"/>
        <v>2.0352000000000317</v>
      </c>
      <c r="AJ63" s="113">
        <f t="shared" si="78"/>
        <v>6.9404555652136206E-3</v>
      </c>
      <c r="AL63" s="268">
        <f>'Proposed Rates'!I262</f>
        <v>0.318</v>
      </c>
      <c r="AM63" s="103"/>
      <c r="AN63" s="112">
        <f>AL63*AN60</f>
        <v>296.92603506</v>
      </c>
      <c r="AO63" s="106"/>
      <c r="AP63" s="112">
        <f t="shared" si="75"/>
        <v>1.6535999999999831</v>
      </c>
      <c r="AQ63" s="113">
        <f t="shared" si="79"/>
        <v>5.6002518476334162E-3</v>
      </c>
    </row>
    <row r="64" spans="2:43" ht="13.5" customHeight="1" thickBot="1" x14ac:dyDescent="0.25">
      <c r="B64" s="406" t="s">
        <v>126</v>
      </c>
      <c r="C64" s="406"/>
      <c r="D64" s="406"/>
      <c r="E64" s="114"/>
      <c r="F64" s="115"/>
      <c r="G64" s="116"/>
      <c r="H64" s="117">
        <f>H62-H63</f>
        <v>723.77459629999998</v>
      </c>
      <c r="I64" s="118"/>
      <c r="J64" s="118"/>
      <c r="K64" s="118"/>
      <c r="L64" s="119">
        <f>L62-L63</f>
        <v>729.42745204000005</v>
      </c>
      <c r="M64" s="120"/>
      <c r="N64" s="121">
        <f t="shared" si="58"/>
        <v>5.6528557400000636</v>
      </c>
      <c r="O64" s="122">
        <f t="shared" si="59"/>
        <v>7.8102433670620168E-3</v>
      </c>
      <c r="Q64" s="118"/>
      <c r="R64" s="118"/>
      <c r="S64" s="119">
        <f>S62-S63</f>
        <v>738.34321204000003</v>
      </c>
      <c r="T64" s="120"/>
      <c r="U64" s="121">
        <f t="shared" si="1"/>
        <v>8.9157599999999775</v>
      </c>
      <c r="V64" s="122">
        <f t="shared" si="76"/>
        <v>1.2222956477803441E-2</v>
      </c>
      <c r="X64" s="118"/>
      <c r="Y64" s="118"/>
      <c r="Z64" s="119">
        <f>Z62-Z63</f>
        <v>748.7692920400001</v>
      </c>
      <c r="AA64" s="120"/>
      <c r="AB64" s="121">
        <f t="shared" si="3"/>
        <v>10.42608000000007</v>
      </c>
      <c r="AC64" s="122">
        <f t="shared" si="77"/>
        <v>1.4120912646021905E-2</v>
      </c>
      <c r="AE64" s="118"/>
      <c r="AF64" s="118"/>
      <c r="AG64" s="119">
        <f>AG62-AG63</f>
        <v>753.96609204000004</v>
      </c>
      <c r="AH64" s="120"/>
      <c r="AI64" s="121">
        <f t="shared" si="74"/>
        <v>5.1967999999999392</v>
      </c>
      <c r="AJ64" s="122">
        <f t="shared" si="78"/>
        <v>6.9404555652134306E-3</v>
      </c>
      <c r="AL64" s="118"/>
      <c r="AM64" s="118"/>
      <c r="AN64" s="119">
        <f>AN62-AN63</f>
        <v>758.18849204000003</v>
      </c>
      <c r="AO64" s="120"/>
      <c r="AP64" s="121">
        <f t="shared" si="75"/>
        <v>4.2223999999999933</v>
      </c>
      <c r="AQ64" s="122">
        <f t="shared" si="79"/>
        <v>5.6002518476334648E-3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933.49802499999998</v>
      </c>
      <c r="I66" s="134"/>
      <c r="J66" s="135"/>
      <c r="K66" s="135"/>
      <c r="L66" s="137">
        <f>SUM(L57:L58,L50,L51:L53)</f>
        <v>940.45967000000007</v>
      </c>
      <c r="M66" s="136"/>
      <c r="N66" s="137">
        <f t="shared" ref="N66:N70" si="80">L66-H66</f>
        <v>6.9616450000000896</v>
      </c>
      <c r="O66" s="98">
        <f t="shared" ref="O66:O70" si="81">IF((H66)=0,"",(N66/H66))</f>
        <v>7.4575894255374453E-3</v>
      </c>
      <c r="Q66" s="135"/>
      <c r="R66" s="135"/>
      <c r="S66" s="137">
        <f>SUM(S57:S58,S50,S51:S53)</f>
        <v>951.43967000000009</v>
      </c>
      <c r="T66" s="136"/>
      <c r="U66" s="137">
        <f t="shared" si="1"/>
        <v>10.980000000000018</v>
      </c>
      <c r="V66" s="98">
        <f t="shared" si="76"/>
        <v>1.1675141795288273E-2</v>
      </c>
      <c r="X66" s="135"/>
      <c r="Y66" s="135"/>
      <c r="Z66" s="137">
        <f>SUM(Z57:Z58,Z50,Z51:Z53)</f>
        <v>964.27967000000001</v>
      </c>
      <c r="AA66" s="136"/>
      <c r="AB66" s="137">
        <f t="shared" si="3"/>
        <v>12.839999999999918</v>
      </c>
      <c r="AC66" s="98">
        <f t="shared" si="77"/>
        <v>1.3495338070147861E-2</v>
      </c>
      <c r="AE66" s="135"/>
      <c r="AF66" s="135"/>
      <c r="AG66" s="137">
        <f>SUM(AG57:AG58,AG50,AG51:AG53)</f>
        <v>970.67966999999999</v>
      </c>
      <c r="AH66" s="136"/>
      <c r="AI66" s="137">
        <f t="shared" ref="AI66:AI70" si="82">AG66-Z66</f>
        <v>6.3999999999999773</v>
      </c>
      <c r="AJ66" s="98">
        <f t="shared" si="78"/>
        <v>6.637078639229195E-3</v>
      </c>
      <c r="AL66" s="135"/>
      <c r="AM66" s="135"/>
      <c r="AN66" s="137">
        <f>SUM(AN57:AN58,AN50,AN51:AN53)</f>
        <v>975.87967000000015</v>
      </c>
      <c r="AO66" s="136"/>
      <c r="AP66" s="137">
        <f t="shared" ref="AP66:AP70" si="83">AN66-AG66</f>
        <v>5.2000000000001592</v>
      </c>
      <c r="AQ66" s="98">
        <f t="shared" si="79"/>
        <v>5.3570710922586431E-3</v>
      </c>
    </row>
    <row r="67" spans="1:43" s="79" customFormat="1" x14ac:dyDescent="0.2">
      <c r="B67" s="138" t="s">
        <v>40</v>
      </c>
      <c r="C67" s="73"/>
      <c r="D67" s="73"/>
      <c r="E67" s="73"/>
      <c r="F67" s="139">
        <v>0.13</v>
      </c>
      <c r="G67" s="132"/>
      <c r="H67" s="140">
        <f>H66*F67</f>
        <v>121.35474325</v>
      </c>
      <c r="I67" s="141"/>
      <c r="J67" s="142">
        <v>0.13</v>
      </c>
      <c r="K67" s="143"/>
      <c r="L67" s="146">
        <f>L66*J67</f>
        <v>122.25975710000002</v>
      </c>
      <c r="M67" s="145"/>
      <c r="N67" s="146">
        <f t="shared" si="80"/>
        <v>0.90501385000001733</v>
      </c>
      <c r="O67" s="108">
        <f t="shared" si="81"/>
        <v>7.4575894255374921E-3</v>
      </c>
      <c r="Q67" s="142">
        <v>0.13</v>
      </c>
      <c r="R67" s="143"/>
      <c r="S67" s="144">
        <f>S66*Q67</f>
        <v>123.68715710000002</v>
      </c>
      <c r="T67" s="145"/>
      <c r="U67" s="146">
        <f t="shared" si="1"/>
        <v>1.4274000000000058</v>
      </c>
      <c r="V67" s="108">
        <f t="shared" si="76"/>
        <v>1.16751417952883E-2</v>
      </c>
      <c r="X67" s="142">
        <v>0.13</v>
      </c>
      <c r="Y67" s="143"/>
      <c r="Z67" s="144">
        <f>Z66*X67</f>
        <v>125.35635710000001</v>
      </c>
      <c r="AA67" s="145"/>
      <c r="AB67" s="146">
        <f t="shared" si="3"/>
        <v>1.6691999999999894</v>
      </c>
      <c r="AC67" s="108">
        <f t="shared" si="77"/>
        <v>1.3495338070147859E-2</v>
      </c>
      <c r="AE67" s="142">
        <v>0.13</v>
      </c>
      <c r="AF67" s="143"/>
      <c r="AG67" s="146">
        <f>AG66*AE67</f>
        <v>126.1883571</v>
      </c>
      <c r="AH67" s="145"/>
      <c r="AI67" s="146">
        <f t="shared" si="82"/>
        <v>0.83199999999999363</v>
      </c>
      <c r="AJ67" s="108">
        <f t="shared" si="78"/>
        <v>6.6370786392291672E-3</v>
      </c>
      <c r="AL67" s="142">
        <v>0.13</v>
      </c>
      <c r="AM67" s="143"/>
      <c r="AN67" s="144">
        <f>AN66*AL67</f>
        <v>126.86435710000002</v>
      </c>
      <c r="AO67" s="145"/>
      <c r="AP67" s="146">
        <f t="shared" si="83"/>
        <v>0.67600000000001614</v>
      </c>
      <c r="AQ67" s="108">
        <f t="shared" si="79"/>
        <v>5.3570710922586067E-3</v>
      </c>
    </row>
    <row r="68" spans="1:43" s="79" customFormat="1" x14ac:dyDescent="0.2">
      <c r="B68" s="147" t="s">
        <v>41</v>
      </c>
      <c r="C68" s="73"/>
      <c r="D68" s="73"/>
      <c r="E68" s="73"/>
      <c r="F68" s="148"/>
      <c r="G68" s="149"/>
      <c r="H68" s="140">
        <f>H66+H67</f>
        <v>1054.8527682500001</v>
      </c>
      <c r="I68" s="141"/>
      <c r="J68" s="141"/>
      <c r="K68" s="141"/>
      <c r="L68" s="144">
        <f>L66+L67</f>
        <v>1062.7194271000001</v>
      </c>
      <c r="M68" s="145"/>
      <c r="N68" s="146">
        <f t="shared" si="80"/>
        <v>7.8666588500000216</v>
      </c>
      <c r="O68" s="108">
        <f t="shared" si="81"/>
        <v>7.4575894255373689E-3</v>
      </c>
      <c r="Q68" s="141"/>
      <c r="R68" s="141"/>
      <c r="S68" s="144">
        <f>S66+S67</f>
        <v>1075.1268271000001</v>
      </c>
      <c r="T68" s="145"/>
      <c r="U68" s="146">
        <f t="shared" si="1"/>
        <v>12.407400000000052</v>
      </c>
      <c r="V68" s="108">
        <f t="shared" si="76"/>
        <v>1.1675141795288304E-2</v>
      </c>
      <c r="X68" s="141"/>
      <c r="Y68" s="141"/>
      <c r="Z68" s="144">
        <f>Z66+Z67</f>
        <v>1089.6360271000001</v>
      </c>
      <c r="AA68" s="145"/>
      <c r="AB68" s="146">
        <f t="shared" si="3"/>
        <v>14.509199999999964</v>
      </c>
      <c r="AC68" s="108">
        <f t="shared" si="77"/>
        <v>1.3495338070147913E-2</v>
      </c>
      <c r="AE68" s="141"/>
      <c r="AF68" s="141"/>
      <c r="AG68" s="144">
        <f>AG66+AG67</f>
        <v>1096.8680271000001</v>
      </c>
      <c r="AH68" s="145"/>
      <c r="AI68" s="146">
        <f t="shared" si="82"/>
        <v>7.2319999999999709</v>
      </c>
      <c r="AJ68" s="108">
        <f t="shared" si="78"/>
        <v>6.6370786392291915E-3</v>
      </c>
      <c r="AL68" s="141"/>
      <c r="AM68" s="141"/>
      <c r="AN68" s="144">
        <f>AN66+AN67</f>
        <v>1102.7440271000003</v>
      </c>
      <c r="AO68" s="145"/>
      <c r="AP68" s="146">
        <f t="shared" si="83"/>
        <v>5.8760000000002037</v>
      </c>
      <c r="AQ68" s="108">
        <f t="shared" si="79"/>
        <v>5.3570710922586648E-3</v>
      </c>
    </row>
    <row r="69" spans="1:43" s="79" customFormat="1" ht="15.75" customHeight="1" x14ac:dyDescent="0.2">
      <c r="B69" s="405" t="s">
        <v>127</v>
      </c>
      <c r="C69" s="405"/>
      <c r="D69" s="405"/>
      <c r="E69" s="73"/>
      <c r="F69" s="269">
        <f>F63</f>
        <v>0.318</v>
      </c>
      <c r="G69" s="149"/>
      <c r="H69" s="150">
        <f>F69*H66</f>
        <v>296.85237195000002</v>
      </c>
      <c r="I69" s="141"/>
      <c r="J69" s="268">
        <f>J63</f>
        <v>0.318</v>
      </c>
      <c r="K69" s="141"/>
      <c r="L69" s="151">
        <f>J69*L66</f>
        <v>299.06617506000003</v>
      </c>
      <c r="M69" s="145"/>
      <c r="N69" s="151">
        <f t="shared" si="80"/>
        <v>2.2138031100000148</v>
      </c>
      <c r="O69" s="113">
        <f t="shared" si="81"/>
        <v>7.4575894255373984E-3</v>
      </c>
      <c r="Q69" s="268">
        <f>Q63</f>
        <v>0.318</v>
      </c>
      <c r="R69" s="141"/>
      <c r="S69" s="151">
        <f>Q69*S66</f>
        <v>302.55781506000005</v>
      </c>
      <c r="T69" s="145"/>
      <c r="U69" s="151">
        <f t="shared" si="1"/>
        <v>3.4916400000000181</v>
      </c>
      <c r="V69" s="113">
        <f t="shared" si="76"/>
        <v>1.1675141795288314E-2</v>
      </c>
      <c r="X69" s="268">
        <f>X63</f>
        <v>0.318</v>
      </c>
      <c r="Y69" s="141"/>
      <c r="Z69" s="151">
        <f>X69*Z66</f>
        <v>306.64093506</v>
      </c>
      <c r="AA69" s="145"/>
      <c r="AB69" s="151">
        <f t="shared" si="3"/>
        <v>4.0831199999999512</v>
      </c>
      <c r="AC69" s="113">
        <f t="shared" si="77"/>
        <v>1.3495338070147784E-2</v>
      </c>
      <c r="AE69" s="268">
        <f>AE63</f>
        <v>0.318</v>
      </c>
      <c r="AF69" s="268"/>
      <c r="AG69" s="151">
        <f>AE69*AG66</f>
        <v>308.67613505999998</v>
      </c>
      <c r="AH69" s="145"/>
      <c r="AI69" s="151">
        <f t="shared" si="82"/>
        <v>2.0351999999999748</v>
      </c>
      <c r="AJ69" s="113">
        <f t="shared" si="78"/>
        <v>6.637078639229136E-3</v>
      </c>
      <c r="AL69" s="268">
        <f>AL63</f>
        <v>0.318</v>
      </c>
      <c r="AM69" s="141"/>
      <c r="AN69" s="151">
        <f>AL69*AN66</f>
        <v>310.32973506000008</v>
      </c>
      <c r="AO69" s="145"/>
      <c r="AP69" s="151">
        <f t="shared" si="83"/>
        <v>1.6536000000000968</v>
      </c>
      <c r="AQ69" s="113">
        <f t="shared" si="79"/>
        <v>5.3570710922587932E-3</v>
      </c>
    </row>
    <row r="70" spans="1:43" s="79" customFormat="1" ht="13.5" customHeight="1" thickBot="1" x14ac:dyDescent="0.25">
      <c r="B70" s="400" t="s">
        <v>128</v>
      </c>
      <c r="C70" s="400"/>
      <c r="D70" s="400"/>
      <c r="E70" s="152"/>
      <c r="F70" s="153"/>
      <c r="G70" s="154"/>
      <c r="H70" s="155">
        <f>H68-H69</f>
        <v>758.00039630000003</v>
      </c>
      <c r="I70" s="156"/>
      <c r="J70" s="156"/>
      <c r="K70" s="156"/>
      <c r="L70" s="157">
        <f>L68-L69</f>
        <v>763.6532520400001</v>
      </c>
      <c r="M70" s="158"/>
      <c r="N70" s="159">
        <f t="shared" si="80"/>
        <v>5.6528557400000636</v>
      </c>
      <c r="O70" s="160">
        <f t="shared" si="81"/>
        <v>7.4575894255374331E-3</v>
      </c>
      <c r="Q70" s="156"/>
      <c r="R70" s="156"/>
      <c r="S70" s="157">
        <f>S68-S69</f>
        <v>772.56901204000008</v>
      </c>
      <c r="T70" s="158"/>
      <c r="U70" s="159">
        <f t="shared" si="1"/>
        <v>8.9157599999999775</v>
      </c>
      <c r="V70" s="160">
        <f t="shared" si="76"/>
        <v>1.1675141795288224E-2</v>
      </c>
      <c r="X70" s="156"/>
      <c r="Y70" s="156"/>
      <c r="Z70" s="157">
        <f>Z68-Z69</f>
        <v>782.99509204000015</v>
      </c>
      <c r="AA70" s="158"/>
      <c r="AB70" s="159">
        <f t="shared" si="3"/>
        <v>10.42608000000007</v>
      </c>
      <c r="AC70" s="160">
        <f t="shared" si="77"/>
        <v>1.3495338070148038E-2</v>
      </c>
      <c r="AE70" s="156"/>
      <c r="AF70" s="156"/>
      <c r="AG70" s="157">
        <f>AG68-AG69</f>
        <v>788.19189204000008</v>
      </c>
      <c r="AH70" s="158"/>
      <c r="AI70" s="159">
        <f t="shared" si="82"/>
        <v>5.1967999999999392</v>
      </c>
      <c r="AJ70" s="160">
        <f t="shared" si="78"/>
        <v>6.6370786392291395E-3</v>
      </c>
      <c r="AL70" s="156"/>
      <c r="AM70" s="156"/>
      <c r="AN70" s="157">
        <f>AN68-AN69</f>
        <v>792.41429204000019</v>
      </c>
      <c r="AO70" s="158"/>
      <c r="AP70" s="159">
        <f t="shared" si="83"/>
        <v>4.222400000000107</v>
      </c>
      <c r="AQ70" s="160">
        <f t="shared" si="79"/>
        <v>5.3570710922586145E-3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Rates'!D8</f>
        <v>19.32</v>
      </c>
      <c r="G23" s="25">
        <v>1</v>
      </c>
      <c r="H23" s="26">
        <f>G23*F23</f>
        <v>19.32</v>
      </c>
      <c r="I23" s="27"/>
      <c r="J23" s="24">
        <f>+'SC (1000)'!J23</f>
        <v>21.23</v>
      </c>
      <c r="K23" s="29">
        <v>1</v>
      </c>
      <c r="L23" s="26">
        <f>K23*J23</f>
        <v>21.23</v>
      </c>
      <c r="M23" s="27"/>
      <c r="N23" s="30">
        <f>L23-H23</f>
        <v>1.9100000000000001</v>
      </c>
      <c r="O23" s="31">
        <f>IF((H23)=0,"",(N23/H23))</f>
        <v>9.886128364389235E-2</v>
      </c>
      <c r="Q23" s="24">
        <f>+'SC (1000)'!Q23</f>
        <v>22.69</v>
      </c>
      <c r="R23" s="29">
        <v>1</v>
      </c>
      <c r="S23" s="26">
        <f>R23*Q23</f>
        <v>22.69</v>
      </c>
      <c r="T23" s="27"/>
      <c r="U23" s="30">
        <f>S23-L23</f>
        <v>1.4600000000000009</v>
      </c>
      <c r="V23" s="31">
        <f>IF((L23)=0,"",(U23/L23))</f>
        <v>6.87706076307113E-2</v>
      </c>
      <c r="X23" s="24">
        <f>+'SC (1000)'!X23</f>
        <v>24.01</v>
      </c>
      <c r="Y23" s="29">
        <v>1</v>
      </c>
      <c r="Z23" s="26">
        <f>Y23*X23</f>
        <v>24.01</v>
      </c>
      <c r="AA23" s="27"/>
      <c r="AB23" s="30">
        <f>Z23-S23</f>
        <v>1.3200000000000003</v>
      </c>
      <c r="AC23" s="31">
        <f>IF((S23)=0,"",(AB23/S23))</f>
        <v>5.8175407668576477E-2</v>
      </c>
      <c r="AE23" s="24">
        <f>+'SC (1000)'!AE23</f>
        <v>24.89</v>
      </c>
      <c r="AF23" s="29">
        <v>1</v>
      </c>
      <c r="AG23" s="26">
        <f>AF23*AE23</f>
        <v>24.89</v>
      </c>
      <c r="AH23" s="27"/>
      <c r="AI23" s="30">
        <f>AG23-Z23</f>
        <v>0.87999999999999901</v>
      </c>
      <c r="AJ23" s="31">
        <f>IF((Z23)=0,"",(AI23/Z23))</f>
        <v>3.6651395251978296E-2</v>
      </c>
      <c r="AL23" s="24">
        <f>+'SC (1000)'!AL23</f>
        <v>25.57</v>
      </c>
      <c r="AM23" s="29">
        <v>1</v>
      </c>
      <c r="AN23" s="26">
        <f>AM23*AL23</f>
        <v>25.57</v>
      </c>
      <c r="AO23" s="27"/>
      <c r="AP23" s="30">
        <f>AN23-AG23</f>
        <v>0.67999999999999972</v>
      </c>
      <c r="AQ23" s="31">
        <f>IF((AG23)=0,"",(AP23/AG23))</f>
        <v>2.7320208919244665E-2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10000</v>
      </c>
      <c r="H29" s="26">
        <f t="shared" si="0"/>
        <v>250</v>
      </c>
      <c r="I29" s="27"/>
      <c r="J29" s="24">
        <f>+'SC (1000)'!J29</f>
        <v>2.75E-2</v>
      </c>
      <c r="K29" s="25">
        <f>$F$18</f>
        <v>10000</v>
      </c>
      <c r="L29" s="26">
        <f t="shared" si="22"/>
        <v>275</v>
      </c>
      <c r="M29" s="27"/>
      <c r="N29" s="30">
        <f t="shared" si="23"/>
        <v>25</v>
      </c>
      <c r="O29" s="31">
        <f t="shared" si="24"/>
        <v>0.1</v>
      </c>
      <c r="Q29" s="24">
        <f>+'SC (1000)'!Q29</f>
        <v>2.9399999999999999E-2</v>
      </c>
      <c r="R29" s="25">
        <f>$F$18</f>
        <v>10000</v>
      </c>
      <c r="S29" s="26">
        <f t="shared" si="25"/>
        <v>294</v>
      </c>
      <c r="T29" s="27"/>
      <c r="U29" s="30">
        <f t="shared" si="1"/>
        <v>19</v>
      </c>
      <c r="V29" s="31">
        <f t="shared" si="2"/>
        <v>6.9090909090909092E-2</v>
      </c>
      <c r="X29" s="24">
        <f>+'SC (1000)'!X29</f>
        <v>3.1099999999999999E-2</v>
      </c>
      <c r="Y29" s="25">
        <f>$F$18</f>
        <v>10000</v>
      </c>
      <c r="Z29" s="26">
        <f t="shared" si="26"/>
        <v>311</v>
      </c>
      <c r="AA29" s="27"/>
      <c r="AB29" s="30">
        <f t="shared" si="3"/>
        <v>17</v>
      </c>
      <c r="AC29" s="31">
        <f t="shared" si="4"/>
        <v>5.7823129251700682E-2</v>
      </c>
      <c r="AE29" s="24">
        <f>+'SC (1000)'!AE29</f>
        <v>3.2199999999999999E-2</v>
      </c>
      <c r="AF29" s="25">
        <f>$F$18</f>
        <v>10000</v>
      </c>
      <c r="AG29" s="26">
        <f t="shared" si="27"/>
        <v>322</v>
      </c>
      <c r="AH29" s="27"/>
      <c r="AI29" s="30">
        <f t="shared" si="5"/>
        <v>11</v>
      </c>
      <c r="AJ29" s="31">
        <f t="shared" si="6"/>
        <v>3.5369774919614148E-2</v>
      </c>
      <c r="AL29" s="24">
        <f>+'SC (1000)'!AL29</f>
        <v>3.3099999999999997E-2</v>
      </c>
      <c r="AM29" s="25">
        <f>$F$18</f>
        <v>10000</v>
      </c>
      <c r="AN29" s="26">
        <f t="shared" si="28"/>
        <v>331</v>
      </c>
      <c r="AO29" s="27"/>
      <c r="AP29" s="30">
        <f t="shared" si="7"/>
        <v>9</v>
      </c>
      <c r="AQ29" s="31">
        <f t="shared" si="8"/>
        <v>2.7950310559006212E-2</v>
      </c>
    </row>
    <row r="30" spans="2:43" x14ac:dyDescent="0.2">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10000</v>
      </c>
      <c r="H36" s="26">
        <f t="shared" si="0"/>
        <v>10</v>
      </c>
      <c r="I36" s="27"/>
      <c r="J36" s="28">
        <f>+'Proposed Rates'!E53</f>
        <v>-5.9999999999999995E-4</v>
      </c>
      <c r="K36" s="25">
        <f t="shared" si="30"/>
        <v>10000</v>
      </c>
      <c r="L36" s="26">
        <f t="shared" si="22"/>
        <v>-5.9999999999999991</v>
      </c>
      <c r="M36" s="27"/>
      <c r="N36" s="30">
        <f t="shared" si="23"/>
        <v>-16</v>
      </c>
      <c r="O36" s="31">
        <f t="shared" si="24"/>
        <v>-1.6</v>
      </c>
      <c r="Q36" s="28">
        <f>+'Proposed Rates'!F53</f>
        <v>-5.9999999999999995E-4</v>
      </c>
      <c r="R36" s="25">
        <f t="shared" si="31"/>
        <v>10000</v>
      </c>
      <c r="S36" s="26">
        <f t="shared" si="25"/>
        <v>-5.9999999999999991</v>
      </c>
      <c r="T36" s="27"/>
      <c r="U36" s="30">
        <f t="shared" si="1"/>
        <v>0</v>
      </c>
      <c r="V36" s="31">
        <f t="shared" si="2"/>
        <v>0</v>
      </c>
      <c r="X36" s="28">
        <f>+'Proposed Rates'!G53</f>
        <v>0</v>
      </c>
      <c r="Y36" s="25">
        <f t="shared" si="32"/>
        <v>10000</v>
      </c>
      <c r="Z36" s="26">
        <f t="shared" si="26"/>
        <v>0</v>
      </c>
      <c r="AA36" s="27"/>
      <c r="AB36" s="30">
        <f t="shared" si="3"/>
        <v>5.9999999999999991</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279.32</v>
      </c>
      <c r="I39" s="62"/>
      <c r="J39" s="239"/>
      <c r="K39" s="240"/>
      <c r="L39" s="238">
        <f>SUM(L23:L38)</f>
        <v>296.23</v>
      </c>
      <c r="M39" s="62"/>
      <c r="N39" s="37">
        <f t="shared" si="23"/>
        <v>16.910000000000025</v>
      </c>
      <c r="O39" s="38">
        <f t="shared" si="24"/>
        <v>6.0539882571960565E-2</v>
      </c>
      <c r="Q39" s="239"/>
      <c r="R39" s="240"/>
      <c r="S39" s="238">
        <f>SUM(S23:S38)</f>
        <v>316.69</v>
      </c>
      <c r="T39" s="62"/>
      <c r="U39" s="37">
        <f t="shared" si="1"/>
        <v>20.45999999999998</v>
      </c>
      <c r="V39" s="38">
        <f t="shared" si="2"/>
        <v>6.9067953954697295E-2</v>
      </c>
      <c r="X39" s="239"/>
      <c r="Y39" s="240"/>
      <c r="Z39" s="238">
        <f>SUM(Z23:Z38)</f>
        <v>335.01</v>
      </c>
      <c r="AA39" s="62"/>
      <c r="AB39" s="37">
        <f t="shared" si="3"/>
        <v>18.319999999999993</v>
      </c>
      <c r="AC39" s="38">
        <f t="shared" si="4"/>
        <v>5.7848369067542371E-2</v>
      </c>
      <c r="AE39" s="239"/>
      <c r="AF39" s="240"/>
      <c r="AG39" s="238">
        <f>SUM(AG23:AG38)</f>
        <v>346.89</v>
      </c>
      <c r="AH39" s="62"/>
      <c r="AI39" s="37">
        <f t="shared" si="5"/>
        <v>11.879999999999995</v>
      </c>
      <c r="AJ39" s="38">
        <f t="shared" si="6"/>
        <v>3.5461628011104133E-2</v>
      </c>
      <c r="AL39" s="239"/>
      <c r="AM39" s="240"/>
      <c r="AN39" s="238">
        <f>SUM(AN23:AN38)</f>
        <v>356.57</v>
      </c>
      <c r="AO39" s="62"/>
      <c r="AP39" s="37">
        <f t="shared" si="7"/>
        <v>9.6800000000000068</v>
      </c>
      <c r="AQ39" s="38">
        <f t="shared" si="8"/>
        <v>2.7905099599296629E-2</v>
      </c>
    </row>
    <row r="40" spans="2:43" ht="38.25" x14ac:dyDescent="0.2">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0.62009999999999998</v>
      </c>
      <c r="I44" s="27"/>
      <c r="J44" s="46">
        <f>'Proposed Rates'!E234</f>
        <v>6.0000000000000002E-5</v>
      </c>
      <c r="K44" s="45">
        <f>$F$18*(1+J73)</f>
        <v>10338</v>
      </c>
      <c r="L44" s="26">
        <f>K44*J44</f>
        <v>0.62028000000000005</v>
      </c>
      <c r="M44" s="27"/>
      <c r="N44" s="30">
        <f>L44-H44</f>
        <v>1.8000000000006899E-4</v>
      </c>
      <c r="O44" s="31">
        <f>IF((H44)=0,"",(N44/H44))</f>
        <v>2.9027576197398645E-4</v>
      </c>
      <c r="Q44" s="46">
        <f>'Proposed Rates'!F234</f>
        <v>6.0000000000000002E-5</v>
      </c>
      <c r="R44" s="45">
        <f>$F$18*(1+Q73)</f>
        <v>10338</v>
      </c>
      <c r="S44" s="26">
        <f>R44*Q44</f>
        <v>0.62028000000000005</v>
      </c>
      <c r="T44" s="27"/>
      <c r="U44" s="30">
        <f t="shared" si="1"/>
        <v>0</v>
      </c>
      <c r="V44" s="31">
        <f t="shared" si="2"/>
        <v>0</v>
      </c>
      <c r="X44" s="46">
        <f>'Proposed Rates'!G234</f>
        <v>6.0000000000000002E-5</v>
      </c>
      <c r="Y44" s="45">
        <f>$F$18*(1+X73)</f>
        <v>10338</v>
      </c>
      <c r="Z44" s="26">
        <f>Y44*X44</f>
        <v>0.62028000000000005</v>
      </c>
      <c r="AA44" s="27"/>
      <c r="AB44" s="30">
        <f t="shared" si="3"/>
        <v>0</v>
      </c>
      <c r="AC44" s="31">
        <f t="shared" si="4"/>
        <v>0</v>
      </c>
      <c r="AE44" s="46">
        <f>'Proposed Rates'!H234</f>
        <v>6.0000000000000002E-5</v>
      </c>
      <c r="AF44" s="45">
        <f>$F$18*(1+AE73)</f>
        <v>10338</v>
      </c>
      <c r="AG44" s="26">
        <f>AF44*AE44</f>
        <v>0.62028000000000005</v>
      </c>
      <c r="AH44" s="27"/>
      <c r="AI44" s="30">
        <f t="shared" si="5"/>
        <v>0</v>
      </c>
      <c r="AJ44" s="31">
        <f t="shared" si="6"/>
        <v>0</v>
      </c>
      <c r="AL44" s="46">
        <f>'Proposed Rates'!I234</f>
        <v>6.0000000000000002E-5</v>
      </c>
      <c r="AM44" s="45">
        <f>$F$18*(1+AL73)</f>
        <v>10338</v>
      </c>
      <c r="AN44" s="26">
        <f>AM44*AL44</f>
        <v>0.62028000000000005</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321.24604999999997</v>
      </c>
      <c r="I47" s="36"/>
      <c r="J47" s="53"/>
      <c r="K47" s="55"/>
      <c r="L47" s="54">
        <f>SUM(L40:L46)+L39</f>
        <v>334.53894000000003</v>
      </c>
      <c r="M47" s="36"/>
      <c r="N47" s="37">
        <f t="shared" ref="N47:N64" si="58">L47-H47</f>
        <v>13.292890000000057</v>
      </c>
      <c r="O47" s="38">
        <f t="shared" ref="O47:O64" si="59">IF((H47)=0,"",(N47/H47))</f>
        <v>4.1379154700890666E-2</v>
      </c>
      <c r="Q47" s="53"/>
      <c r="R47" s="55"/>
      <c r="S47" s="54">
        <f>SUM(S40:S46)+S39</f>
        <v>354.99894</v>
      </c>
      <c r="T47" s="36"/>
      <c r="U47" s="37">
        <f t="shared" si="1"/>
        <v>20.45999999999998</v>
      </c>
      <c r="V47" s="38">
        <f t="shared" si="2"/>
        <v>6.1158799630320997E-2</v>
      </c>
      <c r="X47" s="53"/>
      <c r="Y47" s="55"/>
      <c r="Z47" s="54">
        <f>SUM(Z40:Z46)+Z39</f>
        <v>379.31894</v>
      </c>
      <c r="AA47" s="36"/>
      <c r="AB47" s="37">
        <f t="shared" si="3"/>
        <v>24.319999999999993</v>
      </c>
      <c r="AC47" s="38">
        <f t="shared" si="4"/>
        <v>6.8507246810370737E-2</v>
      </c>
      <c r="AE47" s="53"/>
      <c r="AF47" s="55"/>
      <c r="AG47" s="54">
        <f>SUM(AG40:AG46)+AG39</f>
        <v>391.19893999999999</v>
      </c>
      <c r="AH47" s="36"/>
      <c r="AI47" s="37">
        <f t="shared" si="5"/>
        <v>11.879999999999995</v>
      </c>
      <c r="AJ47" s="38">
        <f t="shared" si="6"/>
        <v>3.1319290304881682E-2</v>
      </c>
      <c r="AL47" s="53"/>
      <c r="AM47" s="55"/>
      <c r="AN47" s="54">
        <f>SUM(AN40:AN46)+AN39</f>
        <v>400.87894</v>
      </c>
      <c r="AO47" s="36"/>
      <c r="AP47" s="37">
        <f t="shared" si="7"/>
        <v>9.6800000000000068</v>
      </c>
      <c r="AQ47" s="38">
        <f t="shared" si="8"/>
        <v>2.4744443325945636E-2</v>
      </c>
    </row>
    <row r="48" spans="2:43" x14ac:dyDescent="0.2">
      <c r="B48" s="27" t="s">
        <v>28</v>
      </c>
      <c r="C48" s="27"/>
      <c r="D48" s="56" t="s">
        <v>20</v>
      </c>
      <c r="E48" s="57"/>
      <c r="F48" s="28">
        <f>'Proposed Rates'!D154</f>
        <v>7.1000000000000004E-3</v>
      </c>
      <c r="G48" s="58">
        <f>F18*(1+F73)</f>
        <v>10335</v>
      </c>
      <c r="H48" s="26">
        <f>G48*F48</f>
        <v>73.378500000000003</v>
      </c>
      <c r="I48" s="27"/>
      <c r="J48" s="28">
        <f>'Proposed Rates'!E154</f>
        <v>6.8999999999999999E-3</v>
      </c>
      <c r="K48" s="59">
        <f>F18*(1+J73)</f>
        <v>10338</v>
      </c>
      <c r="L48" s="26">
        <f>K48*J48</f>
        <v>71.3322</v>
      </c>
      <c r="M48" s="27"/>
      <c r="N48" s="30">
        <f t="shared" si="58"/>
        <v>-2.0463000000000022</v>
      </c>
      <c r="O48" s="31">
        <f t="shared" si="59"/>
        <v>-2.7886915104560629E-2</v>
      </c>
      <c r="Q48" s="28">
        <f>'Proposed Rates'!F154</f>
        <v>6.8999999999999999E-3</v>
      </c>
      <c r="R48" s="59">
        <f>$F$18*(1+Q73)</f>
        <v>10338</v>
      </c>
      <c r="S48" s="26">
        <f>R48*Q48</f>
        <v>71.3322</v>
      </c>
      <c r="T48" s="27"/>
      <c r="U48" s="30">
        <f t="shared" si="1"/>
        <v>0</v>
      </c>
      <c r="V48" s="31">
        <f t="shared" si="2"/>
        <v>0</v>
      </c>
      <c r="X48" s="28">
        <f>'Proposed Rates'!G154</f>
        <v>6.8999999999999999E-3</v>
      </c>
      <c r="Y48" s="59">
        <f>$F$18*(1+X73)</f>
        <v>10338</v>
      </c>
      <c r="Z48" s="26">
        <f>Y48*X48</f>
        <v>71.3322</v>
      </c>
      <c r="AA48" s="27"/>
      <c r="AB48" s="30">
        <f t="shared" si="3"/>
        <v>0</v>
      </c>
      <c r="AC48" s="31">
        <f t="shared" si="4"/>
        <v>0</v>
      </c>
      <c r="AE48" s="28">
        <f>'Proposed Rates'!H154</f>
        <v>6.8999999999999999E-3</v>
      </c>
      <c r="AF48" s="59">
        <f>$F$18*(1+AE73)</f>
        <v>10338</v>
      </c>
      <c r="AG48" s="26">
        <f>AF48*AE48</f>
        <v>71.3322</v>
      </c>
      <c r="AH48" s="27"/>
      <c r="AI48" s="30">
        <f t="shared" si="5"/>
        <v>0</v>
      </c>
      <c r="AJ48" s="31">
        <f t="shared" si="6"/>
        <v>0</v>
      </c>
      <c r="AL48" s="28">
        <f>'Proposed Rates'!I154</f>
        <v>6.8999999999999999E-3</v>
      </c>
      <c r="AM48" s="59">
        <f>$F$18*(1+AL73)</f>
        <v>10338</v>
      </c>
      <c r="AN48" s="26">
        <f>AM48*AL48</f>
        <v>71.3322</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51.69</v>
      </c>
      <c r="M49" s="27"/>
      <c r="N49" s="30">
        <f t="shared" si="58"/>
        <v>1.4999999999993463E-2</v>
      </c>
      <c r="O49" s="31">
        <f t="shared" si="59"/>
        <v>2.9027576197374863E-4</v>
      </c>
      <c r="Q49" s="28">
        <f>'Proposed Rates'!F168</f>
        <v>5.0000000000000001E-3</v>
      </c>
      <c r="R49" s="59">
        <f>R48</f>
        <v>10338</v>
      </c>
      <c r="S49" s="26">
        <f>R49*Q49</f>
        <v>51.69</v>
      </c>
      <c r="T49" s="27"/>
      <c r="U49" s="30">
        <f t="shared" si="1"/>
        <v>0</v>
      </c>
      <c r="V49" s="31">
        <f t="shared" si="2"/>
        <v>0</v>
      </c>
      <c r="X49" s="28">
        <f>'Proposed Rates'!G168</f>
        <v>5.0000000000000001E-3</v>
      </c>
      <c r="Y49" s="59">
        <f>Y48</f>
        <v>10338</v>
      </c>
      <c r="Z49" s="26">
        <f>Y49*X49</f>
        <v>51.69</v>
      </c>
      <c r="AA49" s="27"/>
      <c r="AB49" s="30">
        <f t="shared" si="3"/>
        <v>0</v>
      </c>
      <c r="AC49" s="31">
        <f t="shared" si="4"/>
        <v>0</v>
      </c>
      <c r="AE49" s="28">
        <f>'Proposed Rates'!H168</f>
        <v>5.0000000000000001E-3</v>
      </c>
      <c r="AF49" s="59">
        <f>AF48</f>
        <v>10338</v>
      </c>
      <c r="AG49" s="26">
        <f>AF49*AE49</f>
        <v>51.69</v>
      </c>
      <c r="AH49" s="27"/>
      <c r="AI49" s="30">
        <f t="shared" si="5"/>
        <v>0</v>
      </c>
      <c r="AJ49" s="31">
        <f t="shared" si="6"/>
        <v>0</v>
      </c>
      <c r="AL49" s="28">
        <f>'Proposed Rates'!I168</f>
        <v>5.0000000000000001E-3</v>
      </c>
      <c r="AM49" s="59">
        <f>AM48</f>
        <v>10338</v>
      </c>
      <c r="AN49" s="26">
        <f>AM49*AL49</f>
        <v>51.69</v>
      </c>
      <c r="AO49" s="27"/>
      <c r="AP49" s="30">
        <f t="shared" si="7"/>
        <v>0</v>
      </c>
      <c r="AQ49" s="31">
        <f t="shared" si="8"/>
        <v>0</v>
      </c>
    </row>
    <row r="50" spans="2:43" ht="25.5" x14ac:dyDescent="0.2">
      <c r="B50" s="50" t="s">
        <v>30</v>
      </c>
      <c r="C50" s="35"/>
      <c r="D50" s="35"/>
      <c r="E50" s="35"/>
      <c r="F50" s="61"/>
      <c r="G50" s="53"/>
      <c r="H50" s="54">
        <f>SUM(H47:H49)</f>
        <v>446.29955000000001</v>
      </c>
      <c r="I50" s="62"/>
      <c r="J50" s="63"/>
      <c r="K50" s="64"/>
      <c r="L50" s="54">
        <f>SUM(L47:L49)</f>
        <v>457.56114000000002</v>
      </c>
      <c r="M50" s="62"/>
      <c r="N50" s="37">
        <f t="shared" si="58"/>
        <v>11.261590000000012</v>
      </c>
      <c r="O50" s="38">
        <f t="shared" si="59"/>
        <v>2.5233254212333425E-2</v>
      </c>
      <c r="Q50" s="63"/>
      <c r="R50" s="64"/>
      <c r="S50" s="54">
        <f>SUM(S47:S49)</f>
        <v>478.02114</v>
      </c>
      <c r="T50" s="62"/>
      <c r="U50" s="37">
        <f t="shared" si="1"/>
        <v>20.45999999999998</v>
      </c>
      <c r="V50" s="38">
        <f t="shared" si="2"/>
        <v>4.471533574726206E-2</v>
      </c>
      <c r="X50" s="63"/>
      <c r="Y50" s="64"/>
      <c r="Z50" s="54">
        <f>SUM(Z47:Z49)</f>
        <v>502.34114</v>
      </c>
      <c r="AA50" s="62"/>
      <c r="AB50" s="37">
        <f t="shared" si="3"/>
        <v>24.319999999999993</v>
      </c>
      <c r="AC50" s="38">
        <f t="shared" si="4"/>
        <v>5.0876411030692056E-2</v>
      </c>
      <c r="AE50" s="63"/>
      <c r="AF50" s="64"/>
      <c r="AG50" s="54">
        <f>SUM(AG47:AG49)</f>
        <v>514.22113999999999</v>
      </c>
      <c r="AH50" s="62"/>
      <c r="AI50" s="37">
        <f t="shared" si="5"/>
        <v>11.879999999999995</v>
      </c>
      <c r="AJ50" s="38">
        <f t="shared" si="6"/>
        <v>2.3649267507733877E-2</v>
      </c>
      <c r="AL50" s="63"/>
      <c r="AM50" s="64"/>
      <c r="AN50" s="54">
        <f>SUM(AN47:AN49)</f>
        <v>523.90113999999994</v>
      </c>
      <c r="AO50" s="62"/>
      <c r="AP50" s="37">
        <f t="shared" si="7"/>
        <v>9.67999999999995</v>
      </c>
      <c r="AQ50" s="38">
        <f t="shared" si="8"/>
        <v>1.8824585858138679E-2</v>
      </c>
    </row>
    <row r="51" spans="2:43" ht="25.5" x14ac:dyDescent="0.2">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1762.5560499999999</v>
      </c>
      <c r="I60" s="94"/>
      <c r="J60" s="95"/>
      <c r="K60" s="95"/>
      <c r="L60" s="97">
        <f>SUM(L51:L56,L50)</f>
        <v>1774.1993399999999</v>
      </c>
      <c r="M60" s="96"/>
      <c r="N60" s="97">
        <f t="shared" ref="N60" si="72">L60-H60</f>
        <v>11.643289999999979</v>
      </c>
      <c r="O60" s="98">
        <f t="shared" ref="O60" si="73">IF((H60)=0,"",(N60/H60))</f>
        <v>6.6059119084468151E-3</v>
      </c>
      <c r="Q60" s="95"/>
      <c r="R60" s="95"/>
      <c r="S60" s="97">
        <f>SUM(S51:S56,S50)</f>
        <v>1794.6793399999999</v>
      </c>
      <c r="T60" s="96"/>
      <c r="U60" s="97">
        <f t="shared" si="1"/>
        <v>20.480000000000018</v>
      </c>
      <c r="V60" s="98">
        <f>IF((L60)=0,"",(U60/L60))</f>
        <v>1.1543235045956009E-2</v>
      </c>
      <c r="X60" s="95"/>
      <c r="Y60" s="95"/>
      <c r="Z60" s="97">
        <f>SUM(Z51:Z56,Z50)</f>
        <v>1819.0193399999998</v>
      </c>
      <c r="AA60" s="96"/>
      <c r="AB60" s="97">
        <f t="shared" si="3"/>
        <v>24.339999999999918</v>
      </c>
      <c r="AC60" s="98">
        <f>IF((S60)=0,"",(AB60/S60))</f>
        <v>1.3562311359755174E-2</v>
      </c>
      <c r="AE60" s="95"/>
      <c r="AF60" s="95"/>
      <c r="AG60" s="97">
        <f>SUM(AG51:AG56,AG50)</f>
        <v>1830.9193399999999</v>
      </c>
      <c r="AH60" s="96"/>
      <c r="AI60" s="97">
        <f t="shared" ref="AI60:AI64" si="74">AG60-Z60</f>
        <v>11.900000000000091</v>
      </c>
      <c r="AJ60" s="98">
        <f>IF((Z60)=0,"",(AI60/Z60))</f>
        <v>6.5419865189559187E-3</v>
      </c>
      <c r="AL60" s="95"/>
      <c r="AM60" s="95"/>
      <c r="AN60" s="97">
        <f>SUM(AN51:AN56,AN50)</f>
        <v>1840.6193399999997</v>
      </c>
      <c r="AO60" s="96"/>
      <c r="AP60" s="97">
        <f t="shared" ref="AP60:AP64" si="75">AN60-AG60</f>
        <v>9.6999999999998181</v>
      </c>
      <c r="AQ60" s="98">
        <f>IF((AG60)=0,"",(AP60/AG60))</f>
        <v>5.2978849412338496E-3</v>
      </c>
    </row>
    <row r="61" spans="2:43" x14ac:dyDescent="0.2">
      <c r="B61" s="99" t="s">
        <v>40</v>
      </c>
      <c r="C61" s="21"/>
      <c r="D61" s="21"/>
      <c r="E61" s="21"/>
      <c r="F61" s="100">
        <v>0.13</v>
      </c>
      <c r="G61" s="101"/>
      <c r="H61" s="102">
        <f>H60*F61</f>
        <v>229.13228649999999</v>
      </c>
      <c r="I61" s="103"/>
      <c r="J61" s="104">
        <v>0.13</v>
      </c>
      <c r="K61" s="103"/>
      <c r="L61" s="105">
        <f>L60*J61</f>
        <v>230.64591419999999</v>
      </c>
      <c r="M61" s="106"/>
      <c r="N61" s="107">
        <f t="shared" si="58"/>
        <v>1.5136277000000007</v>
      </c>
      <c r="O61" s="108">
        <f t="shared" si="59"/>
        <v>6.6059119084468298E-3</v>
      </c>
      <c r="Q61" s="104">
        <v>0.13</v>
      </c>
      <c r="R61" s="103"/>
      <c r="S61" s="105">
        <f>S60*Q61</f>
        <v>233.30831419999998</v>
      </c>
      <c r="T61" s="106"/>
      <c r="U61" s="107">
        <f t="shared" si="1"/>
        <v>2.662399999999991</v>
      </c>
      <c r="V61" s="108">
        <f t="shared" ref="V61:V70" si="76">IF((L61)=0,"",(U61/L61))</f>
        <v>1.1543235045955958E-2</v>
      </c>
      <c r="X61" s="104">
        <v>0.13</v>
      </c>
      <c r="Y61" s="103"/>
      <c r="Z61" s="105">
        <f>Z60*X61</f>
        <v>236.47251419999998</v>
      </c>
      <c r="AA61" s="106"/>
      <c r="AB61" s="107">
        <f t="shared" si="3"/>
        <v>3.1641999999999939</v>
      </c>
      <c r="AC61" s="108">
        <f t="shared" ref="AC61:AC70" si="77">IF((S61)=0,"",(AB61/S61))</f>
        <v>1.3562311359755195E-2</v>
      </c>
      <c r="AE61" s="104">
        <v>0.13</v>
      </c>
      <c r="AF61" s="103"/>
      <c r="AG61" s="105">
        <f>AG60*AE61</f>
        <v>238.0195142</v>
      </c>
      <c r="AH61" s="106"/>
      <c r="AI61" s="107">
        <f t="shared" si="74"/>
        <v>1.5470000000000255</v>
      </c>
      <c r="AJ61" s="108">
        <f t="shared" ref="AJ61:AJ70" si="78">IF((Z61)=0,"",(AI61/Z61))</f>
        <v>6.5419865189559759E-3</v>
      </c>
      <c r="AL61" s="104">
        <v>0.13</v>
      </c>
      <c r="AM61" s="103"/>
      <c r="AN61" s="105">
        <f>AN60*AL61</f>
        <v>239.28051419999997</v>
      </c>
      <c r="AO61" s="106"/>
      <c r="AP61" s="107">
        <f t="shared" si="75"/>
        <v>1.2609999999999673</v>
      </c>
      <c r="AQ61" s="108">
        <f t="shared" ref="AQ61:AQ70" si="79">IF((AG61)=0,"",(AP61/AG61))</f>
        <v>5.2978849412338106E-3</v>
      </c>
    </row>
    <row r="62" spans="2:43" x14ac:dyDescent="0.2">
      <c r="B62" s="109" t="s">
        <v>41</v>
      </c>
      <c r="C62" s="21"/>
      <c r="D62" s="21"/>
      <c r="E62" s="21"/>
      <c r="F62" s="110"/>
      <c r="G62" s="101"/>
      <c r="H62" s="102">
        <f>H60+H61</f>
        <v>1991.6883364999999</v>
      </c>
      <c r="I62" s="103"/>
      <c r="J62" s="103"/>
      <c r="K62" s="103"/>
      <c r="L62" s="105">
        <f>L60+L61</f>
        <v>2004.8452542</v>
      </c>
      <c r="M62" s="106"/>
      <c r="N62" s="107">
        <f t="shared" si="58"/>
        <v>13.156917700000122</v>
      </c>
      <c r="O62" s="108">
        <f t="shared" si="59"/>
        <v>6.6059119084468879E-3</v>
      </c>
      <c r="Q62" s="103"/>
      <c r="R62" s="103"/>
      <c r="S62" s="105">
        <f>S60+S61</f>
        <v>2027.9876542</v>
      </c>
      <c r="T62" s="106"/>
      <c r="U62" s="107">
        <f t="shared" si="1"/>
        <v>23.142399999999952</v>
      </c>
      <c r="V62" s="108">
        <f t="shared" si="76"/>
        <v>1.1543235045955974E-2</v>
      </c>
      <c r="X62" s="103"/>
      <c r="Y62" s="103"/>
      <c r="Z62" s="105">
        <f>Z60+Z61</f>
        <v>2055.4918541999996</v>
      </c>
      <c r="AA62" s="106"/>
      <c r="AB62" s="107">
        <f t="shared" si="3"/>
        <v>27.504199999999628</v>
      </c>
      <c r="AC62" s="108">
        <f t="shared" si="77"/>
        <v>1.3562311359755037E-2</v>
      </c>
      <c r="AE62" s="103"/>
      <c r="AF62" s="103"/>
      <c r="AG62" s="105">
        <f>AG60+AG61</f>
        <v>2068.9388541999997</v>
      </c>
      <c r="AH62" s="106"/>
      <c r="AI62" s="107">
        <f t="shared" si="74"/>
        <v>13.447000000000116</v>
      </c>
      <c r="AJ62" s="108">
        <f t="shared" si="78"/>
        <v>6.5419865189559256E-3</v>
      </c>
      <c r="AL62" s="103"/>
      <c r="AM62" s="103"/>
      <c r="AN62" s="105">
        <f>AN60+AN61</f>
        <v>2079.8998541999999</v>
      </c>
      <c r="AO62" s="106"/>
      <c r="AP62" s="107">
        <f t="shared" si="75"/>
        <v>10.96100000000024</v>
      </c>
      <c r="AQ62" s="108">
        <f t="shared" si="79"/>
        <v>5.2978849412340656E-3</v>
      </c>
    </row>
    <row r="63" spans="2:43" ht="15.75" customHeight="1" x14ac:dyDescent="0.2">
      <c r="B63" s="405" t="s">
        <v>127</v>
      </c>
      <c r="C63" s="405"/>
      <c r="D63" s="405"/>
      <c r="E63" s="21"/>
      <c r="F63" s="267">
        <f>'Proposed Rates'!D262</f>
        <v>0.318</v>
      </c>
      <c r="G63" s="101"/>
      <c r="H63" s="111">
        <f>F63*H60</f>
        <v>560.49282389999996</v>
      </c>
      <c r="I63" s="103"/>
      <c r="J63" s="268">
        <f>'Proposed Rates'!E262</f>
        <v>0.318</v>
      </c>
      <c r="K63" s="103"/>
      <c r="L63" s="112">
        <f>J63*L60</f>
        <v>564.19539011999996</v>
      </c>
      <c r="M63" s="106"/>
      <c r="N63" s="112">
        <f t="shared" si="58"/>
        <v>3.7025662199999942</v>
      </c>
      <c r="O63" s="113">
        <f t="shared" si="59"/>
        <v>6.6059119084468168E-3</v>
      </c>
      <c r="Q63" s="268">
        <f>'Proposed Rates'!F262</f>
        <v>0.318</v>
      </c>
      <c r="R63" s="103"/>
      <c r="S63" s="112">
        <f>Q63*S60</f>
        <v>570.70803011999999</v>
      </c>
      <c r="T63" s="106"/>
      <c r="U63" s="112">
        <f t="shared" si="1"/>
        <v>6.5126400000000331</v>
      </c>
      <c r="V63" s="113">
        <f t="shared" si="76"/>
        <v>1.1543235045956057E-2</v>
      </c>
      <c r="X63" s="268">
        <f>'Proposed Rates'!G262</f>
        <v>0.318</v>
      </c>
      <c r="Y63" s="103"/>
      <c r="Z63" s="112">
        <f>X63*Z60</f>
        <v>578.44815011999992</v>
      </c>
      <c r="AA63" s="106"/>
      <c r="AB63" s="112">
        <f t="shared" si="3"/>
        <v>7.7401199999999335</v>
      </c>
      <c r="AC63" s="113">
        <f t="shared" si="77"/>
        <v>1.3562311359755103E-2</v>
      </c>
      <c r="AE63" s="268">
        <f>'Proposed Rates'!H262</f>
        <v>0.318</v>
      </c>
      <c r="AF63" s="103"/>
      <c r="AG63" s="112">
        <f>AE63*AG60</f>
        <v>582.23235011999998</v>
      </c>
      <c r="AH63" s="106"/>
      <c r="AI63" s="112">
        <f t="shared" si="74"/>
        <v>3.7842000000000553</v>
      </c>
      <c r="AJ63" s="113">
        <f t="shared" si="78"/>
        <v>6.5419865189559638E-3</v>
      </c>
      <c r="AL63" s="268">
        <f>'Proposed Rates'!I262</f>
        <v>0.318</v>
      </c>
      <c r="AM63" s="103"/>
      <c r="AN63" s="112">
        <f>AL63*AN60</f>
        <v>585.31695011999989</v>
      </c>
      <c r="AO63" s="106"/>
      <c r="AP63" s="112">
        <f t="shared" si="75"/>
        <v>3.0845999999999094</v>
      </c>
      <c r="AQ63" s="113">
        <f t="shared" si="79"/>
        <v>5.2978849412337933E-3</v>
      </c>
    </row>
    <row r="64" spans="2:43" ht="13.5" customHeight="1" thickBot="1" x14ac:dyDescent="0.25">
      <c r="B64" s="406" t="s">
        <v>126</v>
      </c>
      <c r="C64" s="406"/>
      <c r="D64" s="406"/>
      <c r="E64" s="114"/>
      <c r="F64" s="115"/>
      <c r="G64" s="116"/>
      <c r="H64" s="117">
        <f>H62-H63</f>
        <v>1431.1955125999998</v>
      </c>
      <c r="I64" s="118"/>
      <c r="J64" s="118"/>
      <c r="K64" s="118"/>
      <c r="L64" s="119">
        <f>L62-L63</f>
        <v>1440.64986408</v>
      </c>
      <c r="M64" s="120"/>
      <c r="N64" s="121">
        <f t="shared" si="58"/>
        <v>9.4543514800002413</v>
      </c>
      <c r="O64" s="122">
        <f t="shared" si="59"/>
        <v>6.6059119084469963E-3</v>
      </c>
      <c r="Q64" s="118"/>
      <c r="R64" s="118"/>
      <c r="S64" s="119">
        <f>S62-S63</f>
        <v>1457.2796240799998</v>
      </c>
      <c r="T64" s="120"/>
      <c r="U64" s="121">
        <f t="shared" si="1"/>
        <v>16.629759999999806</v>
      </c>
      <c r="V64" s="122">
        <f t="shared" si="76"/>
        <v>1.1543235045955861E-2</v>
      </c>
      <c r="X64" s="118"/>
      <c r="Y64" s="118"/>
      <c r="Z64" s="119">
        <f>Z62-Z63</f>
        <v>1477.0437040799998</v>
      </c>
      <c r="AA64" s="120"/>
      <c r="AB64" s="121">
        <f t="shared" si="3"/>
        <v>19.764079999999922</v>
      </c>
      <c r="AC64" s="122">
        <f t="shared" si="77"/>
        <v>1.3562311359755167E-2</v>
      </c>
      <c r="AE64" s="118"/>
      <c r="AF64" s="118"/>
      <c r="AG64" s="119">
        <f>AG62-AG63</f>
        <v>1486.7065040799998</v>
      </c>
      <c r="AH64" s="120"/>
      <c r="AI64" s="121">
        <f t="shared" si="74"/>
        <v>9.6628000000000611</v>
      </c>
      <c r="AJ64" s="122">
        <f t="shared" si="78"/>
        <v>6.54198651895591E-3</v>
      </c>
      <c r="AL64" s="118"/>
      <c r="AM64" s="118"/>
      <c r="AN64" s="119">
        <f>AN62-AN63</f>
        <v>1494.5829040799999</v>
      </c>
      <c r="AO64" s="120"/>
      <c r="AP64" s="121">
        <f t="shared" si="75"/>
        <v>7.8764000000001033</v>
      </c>
      <c r="AQ64" s="122">
        <f t="shared" si="79"/>
        <v>5.2978849412340188E-3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1861.8560500000001</v>
      </c>
      <c r="I66" s="134"/>
      <c r="J66" s="135"/>
      <c r="K66" s="135"/>
      <c r="L66" s="137">
        <f>SUM(L57:L58,L50,L51:L53)</f>
        <v>1873.4993400000003</v>
      </c>
      <c r="M66" s="136"/>
      <c r="N66" s="137">
        <f t="shared" ref="N66:N70" si="80">L66-H66</f>
        <v>11.643290000000206</v>
      </c>
      <c r="O66" s="98">
        <f t="shared" ref="O66:O70" si="81">IF((H66)=0,"",(N66/H66))</f>
        <v>6.2535930207924537E-3</v>
      </c>
      <c r="Q66" s="135"/>
      <c r="R66" s="135"/>
      <c r="S66" s="137">
        <f>SUM(S57:S58,S50,S51:S53)</f>
        <v>1893.9793400000005</v>
      </c>
      <c r="T66" s="136"/>
      <c r="U66" s="137">
        <f t="shared" si="1"/>
        <v>20.480000000000246</v>
      </c>
      <c r="V66" s="98">
        <f t="shared" si="76"/>
        <v>1.0931415647042737E-2</v>
      </c>
      <c r="X66" s="135"/>
      <c r="Y66" s="135"/>
      <c r="Z66" s="137">
        <f>SUM(Z57:Z58,Z50,Z51:Z53)</f>
        <v>1918.3193400000005</v>
      </c>
      <c r="AA66" s="136"/>
      <c r="AB66" s="137">
        <f t="shared" si="3"/>
        <v>24.339999999999918</v>
      </c>
      <c r="AC66" s="98">
        <f t="shared" si="77"/>
        <v>1.285124894762575E-2</v>
      </c>
      <c r="AE66" s="135"/>
      <c r="AF66" s="135"/>
      <c r="AG66" s="137">
        <f>SUM(AG57:AG58,AG50,AG51:AG53)</f>
        <v>1930.2193400000003</v>
      </c>
      <c r="AH66" s="136"/>
      <c r="AI66" s="137">
        <f t="shared" ref="AI66:AI70" si="82">AG66-Z66</f>
        <v>11.899999999999864</v>
      </c>
      <c r="AJ66" s="98">
        <f t="shared" si="78"/>
        <v>6.2033467274535533E-3</v>
      </c>
      <c r="AL66" s="135"/>
      <c r="AM66" s="135"/>
      <c r="AN66" s="137">
        <f>SUM(AN57:AN58,AN50,AN51:AN53)</f>
        <v>1939.9193400000004</v>
      </c>
      <c r="AO66" s="136"/>
      <c r="AP66" s="137">
        <f t="shared" ref="AP66:AP70" si="83">AN66-AG66</f>
        <v>9.7000000000000455</v>
      </c>
      <c r="AQ66" s="98">
        <f t="shared" si="79"/>
        <v>5.0253356180754273E-3</v>
      </c>
    </row>
    <row r="67" spans="1:43" s="79" customFormat="1" x14ac:dyDescent="0.2">
      <c r="B67" s="138" t="s">
        <v>40</v>
      </c>
      <c r="C67" s="73"/>
      <c r="D67" s="73"/>
      <c r="E67" s="73"/>
      <c r="F67" s="139">
        <v>0.13</v>
      </c>
      <c r="G67" s="132"/>
      <c r="H67" s="140">
        <f>H66*F67</f>
        <v>242.04128650000001</v>
      </c>
      <c r="I67" s="141"/>
      <c r="J67" s="142">
        <v>0.13</v>
      </c>
      <c r="K67" s="143"/>
      <c r="L67" s="146">
        <f>L66*J67</f>
        <v>243.55491420000004</v>
      </c>
      <c r="M67" s="145"/>
      <c r="N67" s="146">
        <f t="shared" si="80"/>
        <v>1.5136277000000291</v>
      </c>
      <c r="O67" s="108">
        <f t="shared" si="81"/>
        <v>6.2535930207924632E-3</v>
      </c>
      <c r="Q67" s="142">
        <v>0.13</v>
      </c>
      <c r="R67" s="143"/>
      <c r="S67" s="144">
        <f>S66*Q67</f>
        <v>246.21731420000009</v>
      </c>
      <c r="T67" s="145"/>
      <c r="U67" s="146">
        <f t="shared" si="1"/>
        <v>2.6624000000000478</v>
      </c>
      <c r="V67" s="108">
        <f t="shared" si="76"/>
        <v>1.0931415647042803E-2</v>
      </c>
      <c r="X67" s="142">
        <v>0.13</v>
      </c>
      <c r="Y67" s="143"/>
      <c r="Z67" s="144">
        <f>Z66*X67</f>
        <v>249.38151420000005</v>
      </c>
      <c r="AA67" s="145"/>
      <c r="AB67" s="146">
        <f t="shared" si="3"/>
        <v>3.1641999999999655</v>
      </c>
      <c r="AC67" s="108">
        <f t="shared" si="77"/>
        <v>1.2851248947625651E-2</v>
      </c>
      <c r="AE67" s="142">
        <v>0.13</v>
      </c>
      <c r="AF67" s="143"/>
      <c r="AG67" s="146">
        <f>AG66*AE67</f>
        <v>250.92851420000005</v>
      </c>
      <c r="AH67" s="145"/>
      <c r="AI67" s="146">
        <f t="shared" si="82"/>
        <v>1.546999999999997</v>
      </c>
      <c r="AJ67" s="108">
        <f t="shared" si="78"/>
        <v>6.2033467274536132E-3</v>
      </c>
      <c r="AL67" s="142">
        <v>0.13</v>
      </c>
      <c r="AM67" s="143"/>
      <c r="AN67" s="144">
        <f>AN66*AL67</f>
        <v>252.18951420000005</v>
      </c>
      <c r="AO67" s="145"/>
      <c r="AP67" s="146">
        <f t="shared" si="83"/>
        <v>1.2609999999999957</v>
      </c>
      <c r="AQ67" s="108">
        <f t="shared" si="79"/>
        <v>5.0253356180753866E-3</v>
      </c>
    </row>
    <row r="68" spans="1:43" s="79" customFormat="1" x14ac:dyDescent="0.2">
      <c r="B68" s="147" t="s">
        <v>41</v>
      </c>
      <c r="C68" s="73"/>
      <c r="D68" s="73"/>
      <c r="E68" s="73"/>
      <c r="F68" s="148"/>
      <c r="G68" s="149"/>
      <c r="H68" s="140">
        <f>H66+H67</f>
        <v>2103.8973365000002</v>
      </c>
      <c r="I68" s="141"/>
      <c r="J68" s="141"/>
      <c r="K68" s="141"/>
      <c r="L68" s="144">
        <f>L66+L67</f>
        <v>2117.0542542000003</v>
      </c>
      <c r="M68" s="145"/>
      <c r="N68" s="146">
        <f t="shared" si="80"/>
        <v>13.156917700000122</v>
      </c>
      <c r="O68" s="108">
        <f t="shared" si="81"/>
        <v>6.2535930207924008E-3</v>
      </c>
      <c r="Q68" s="141"/>
      <c r="R68" s="141"/>
      <c r="S68" s="144">
        <f>S66+S67</f>
        <v>2140.1966542000005</v>
      </c>
      <c r="T68" s="145"/>
      <c r="U68" s="146">
        <f t="shared" si="1"/>
        <v>23.14240000000018</v>
      </c>
      <c r="V68" s="108">
        <f t="shared" si="76"/>
        <v>1.0931415647042692E-2</v>
      </c>
      <c r="X68" s="141"/>
      <c r="Y68" s="141"/>
      <c r="Z68" s="144">
        <f>Z66+Z67</f>
        <v>2167.7008542000003</v>
      </c>
      <c r="AA68" s="145"/>
      <c r="AB68" s="146">
        <f t="shared" si="3"/>
        <v>27.504199999999855</v>
      </c>
      <c r="AC68" s="108">
        <f t="shared" si="77"/>
        <v>1.2851248947625725E-2</v>
      </c>
      <c r="AE68" s="141"/>
      <c r="AF68" s="141"/>
      <c r="AG68" s="144">
        <f>AG66+AG67</f>
        <v>2181.1478542000004</v>
      </c>
      <c r="AH68" s="145"/>
      <c r="AI68" s="146">
        <f t="shared" si="82"/>
        <v>13.447000000000116</v>
      </c>
      <c r="AJ68" s="108">
        <f t="shared" si="78"/>
        <v>6.2033467274536791E-3</v>
      </c>
      <c r="AL68" s="141"/>
      <c r="AM68" s="141"/>
      <c r="AN68" s="144">
        <f>AN66+AN67</f>
        <v>2192.1088542000002</v>
      </c>
      <c r="AO68" s="145"/>
      <c r="AP68" s="146">
        <f t="shared" si="83"/>
        <v>10.960999999999785</v>
      </c>
      <c r="AQ68" s="108">
        <f t="shared" si="79"/>
        <v>5.025335618075305E-3</v>
      </c>
    </row>
    <row r="69" spans="1:43" s="79" customFormat="1" ht="15.75" customHeight="1" x14ac:dyDescent="0.2">
      <c r="B69" s="405" t="s">
        <v>127</v>
      </c>
      <c r="C69" s="405"/>
      <c r="D69" s="405"/>
      <c r="E69" s="73"/>
      <c r="F69" s="269">
        <f>F63</f>
        <v>0.318</v>
      </c>
      <c r="G69" s="149"/>
      <c r="H69" s="150">
        <f>F69*H66</f>
        <v>592.07022390000009</v>
      </c>
      <c r="I69" s="141"/>
      <c r="J69" s="268">
        <f>J63</f>
        <v>0.318</v>
      </c>
      <c r="K69" s="141"/>
      <c r="L69" s="151">
        <f>J69*L66</f>
        <v>595.77279012000008</v>
      </c>
      <c r="M69" s="145"/>
      <c r="N69" s="151">
        <f t="shared" si="80"/>
        <v>3.7025662199999942</v>
      </c>
      <c r="O69" s="113">
        <f t="shared" si="81"/>
        <v>6.2535930207923323E-3</v>
      </c>
      <c r="Q69" s="268">
        <f>Q63</f>
        <v>0.318</v>
      </c>
      <c r="R69" s="141"/>
      <c r="S69" s="151">
        <f>Q69*S66</f>
        <v>602.28543012000023</v>
      </c>
      <c r="T69" s="145"/>
      <c r="U69" s="151">
        <f t="shared" si="1"/>
        <v>6.5126400000001468</v>
      </c>
      <c r="V69" s="113">
        <f t="shared" si="76"/>
        <v>1.0931415647042853E-2</v>
      </c>
      <c r="X69" s="268">
        <f>X63</f>
        <v>0.318</v>
      </c>
      <c r="Y69" s="141"/>
      <c r="Z69" s="151">
        <f>X69*Z66</f>
        <v>610.02555012000016</v>
      </c>
      <c r="AA69" s="145"/>
      <c r="AB69" s="151">
        <f t="shared" si="3"/>
        <v>7.7401199999999335</v>
      </c>
      <c r="AC69" s="113">
        <f t="shared" si="77"/>
        <v>1.285124894762568E-2</v>
      </c>
      <c r="AE69" s="268">
        <f>AE63</f>
        <v>0.318</v>
      </c>
      <c r="AF69" s="141"/>
      <c r="AG69" s="151">
        <f>AE69*AG66</f>
        <v>613.8097501200001</v>
      </c>
      <c r="AH69" s="145"/>
      <c r="AI69" s="151">
        <f t="shared" si="82"/>
        <v>3.7841999999999416</v>
      </c>
      <c r="AJ69" s="113">
        <f t="shared" si="78"/>
        <v>6.203346727453529E-3</v>
      </c>
      <c r="AL69" s="268">
        <f>AL63</f>
        <v>0.318</v>
      </c>
      <c r="AM69" s="141"/>
      <c r="AN69" s="151">
        <f>AL69*AN66</f>
        <v>616.89435012000013</v>
      </c>
      <c r="AO69" s="145"/>
      <c r="AP69" s="151">
        <f t="shared" si="83"/>
        <v>3.0846000000000231</v>
      </c>
      <c r="AQ69" s="113">
        <f t="shared" si="79"/>
        <v>5.0253356180754412E-3</v>
      </c>
    </row>
    <row r="70" spans="1:43" s="79" customFormat="1" ht="13.5" customHeight="1" thickBot="1" x14ac:dyDescent="0.25">
      <c r="B70" s="400" t="s">
        <v>128</v>
      </c>
      <c r="C70" s="400"/>
      <c r="D70" s="400"/>
      <c r="E70" s="152"/>
      <c r="F70" s="153"/>
      <c r="G70" s="154"/>
      <c r="H70" s="155">
        <f>H68-H69</f>
        <v>1511.8271126</v>
      </c>
      <c r="I70" s="156"/>
      <c r="J70" s="156"/>
      <c r="K70" s="156"/>
      <c r="L70" s="157">
        <f>L68-L69</f>
        <v>1521.2814640800002</v>
      </c>
      <c r="M70" s="158"/>
      <c r="N70" s="159">
        <f t="shared" si="80"/>
        <v>9.4543514800002413</v>
      </c>
      <c r="O70" s="160">
        <f t="shared" si="81"/>
        <v>6.2535930207925031E-3</v>
      </c>
      <c r="Q70" s="156"/>
      <c r="R70" s="156"/>
      <c r="S70" s="157">
        <f>S68-S69</f>
        <v>1537.9112240800002</v>
      </c>
      <c r="T70" s="158"/>
      <c r="U70" s="159">
        <f t="shared" si="1"/>
        <v>16.629760000000033</v>
      </c>
      <c r="V70" s="160">
        <f t="shared" si="76"/>
        <v>1.0931415647042629E-2</v>
      </c>
      <c r="X70" s="156"/>
      <c r="Y70" s="156"/>
      <c r="Z70" s="157">
        <f>Z68-Z69</f>
        <v>1557.6753040800002</v>
      </c>
      <c r="AA70" s="158"/>
      <c r="AB70" s="159">
        <f t="shared" si="3"/>
        <v>19.764079999999922</v>
      </c>
      <c r="AC70" s="160">
        <f t="shared" si="77"/>
        <v>1.2851248947625743E-2</v>
      </c>
      <c r="AE70" s="156"/>
      <c r="AF70" s="156"/>
      <c r="AG70" s="157">
        <f>AG68-AG69</f>
        <v>1567.3381040800004</v>
      </c>
      <c r="AH70" s="158"/>
      <c r="AI70" s="159">
        <f t="shared" si="82"/>
        <v>9.6628000000002885</v>
      </c>
      <c r="AJ70" s="160">
        <f t="shared" si="78"/>
        <v>6.2033467274538109E-3</v>
      </c>
      <c r="AL70" s="156"/>
      <c r="AM70" s="156"/>
      <c r="AN70" s="157">
        <f>AN68-AN69</f>
        <v>1575.2145040800001</v>
      </c>
      <c r="AO70" s="158"/>
      <c r="AP70" s="159">
        <f t="shared" si="83"/>
        <v>7.8763999999996486</v>
      </c>
      <c r="AQ70" s="160">
        <f t="shared" si="79"/>
        <v>5.0253356180751793E-3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8"/>
  <sheetViews>
    <sheetView view="pageBreakPreview" topLeftCell="A13" zoomScaleNormal="100" zoomScaleSheetLayoutView="100" workbookViewId="0">
      <selection activeCell="D29" sqref="D29"/>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90" t="s">
        <v>138</v>
      </c>
      <c r="B1" s="390"/>
      <c r="C1" s="390"/>
      <c r="D1" s="390"/>
    </row>
    <row r="2" spans="1:4" s="300" customFormat="1" ht="18" customHeight="1" x14ac:dyDescent="0.25">
      <c r="A2" s="391" t="s">
        <v>139</v>
      </c>
      <c r="B2" s="391"/>
      <c r="C2" s="391"/>
      <c r="D2" s="391"/>
    </row>
    <row r="3" spans="1:4" s="300" customFormat="1" ht="15.75" customHeight="1" x14ac:dyDescent="0.25">
      <c r="A3" s="392" t="s">
        <v>266</v>
      </c>
      <c r="B3" s="392"/>
      <c r="C3" s="392"/>
      <c r="D3" s="392"/>
    </row>
    <row r="4" spans="1:4" s="300" customFormat="1" ht="11.25" customHeight="1" x14ac:dyDescent="0.25">
      <c r="A4" s="393" t="s">
        <v>141</v>
      </c>
      <c r="B4" s="393"/>
      <c r="C4" s="393"/>
      <c r="D4" s="393"/>
    </row>
    <row r="5" spans="1:4" s="300" customFormat="1" ht="11.25" customHeight="1" x14ac:dyDescent="0.25">
      <c r="A5" s="393" t="s">
        <v>142</v>
      </c>
      <c r="B5" s="393"/>
      <c r="C5" s="393"/>
      <c r="D5" s="393"/>
    </row>
    <row r="6" spans="1:4" s="300" customFormat="1" ht="11.25" customHeight="1" x14ac:dyDescent="0.25">
      <c r="A6" s="394" t="s">
        <v>143</v>
      </c>
      <c r="B6" s="394"/>
      <c r="C6" s="394"/>
      <c r="D6" s="394"/>
    </row>
    <row r="7" spans="1:4" s="300" customFormat="1" ht="18.75" customHeight="1" x14ac:dyDescent="0.25">
      <c r="A7" s="396" t="s">
        <v>144</v>
      </c>
      <c r="B7" s="374"/>
      <c r="C7" s="374"/>
      <c r="D7" s="374"/>
    </row>
    <row r="8" spans="1:4" s="300" customFormat="1" ht="72" customHeight="1" x14ac:dyDescent="0.25">
      <c r="A8" s="373" t="s">
        <v>145</v>
      </c>
      <c r="B8" s="373"/>
      <c r="C8" s="373"/>
      <c r="D8" s="373"/>
    </row>
    <row r="9" spans="1:4" s="300" customFormat="1" ht="6.75" customHeight="1" x14ac:dyDescent="0.25">
      <c r="A9" s="301"/>
      <c r="B9" s="301"/>
      <c r="C9" s="301"/>
      <c r="D9" s="301"/>
    </row>
    <row r="10" spans="1:4" s="300" customFormat="1" ht="11.25" customHeight="1" x14ac:dyDescent="0.25">
      <c r="A10" s="377" t="s">
        <v>146</v>
      </c>
      <c r="B10" s="397"/>
      <c r="C10" s="397"/>
      <c r="D10" s="397"/>
    </row>
    <row r="11" spans="1:4" s="300" customFormat="1" ht="6.75" customHeight="1" x14ac:dyDescent="0.25">
      <c r="A11" s="302"/>
      <c r="B11" s="303"/>
      <c r="C11" s="303"/>
      <c r="D11" s="303"/>
    </row>
    <row r="12" spans="1:4" s="300" customFormat="1" ht="36" customHeight="1" x14ac:dyDescent="0.25">
      <c r="A12" s="373" t="s">
        <v>147</v>
      </c>
      <c r="B12" s="373"/>
      <c r="C12" s="373"/>
      <c r="D12" s="373"/>
    </row>
    <row r="13" spans="1:4" s="300" customFormat="1" ht="6.75" customHeight="1" x14ac:dyDescent="0.25">
      <c r="A13" s="301"/>
      <c r="B13" s="301"/>
      <c r="C13" s="301"/>
      <c r="D13" s="301"/>
    </row>
    <row r="14" spans="1:4" s="300" customFormat="1" ht="48" customHeight="1" x14ac:dyDescent="0.25">
      <c r="A14" s="373" t="s">
        <v>148</v>
      </c>
      <c r="B14" s="373"/>
      <c r="C14" s="373"/>
      <c r="D14" s="373"/>
    </row>
    <row r="15" spans="1:4" s="300" customFormat="1" ht="6.75" customHeight="1" x14ac:dyDescent="0.25">
      <c r="A15" s="301"/>
      <c r="B15" s="301"/>
      <c r="C15" s="301"/>
      <c r="D15" s="301"/>
    </row>
    <row r="16" spans="1:4" s="300" customFormat="1" ht="48" customHeight="1" x14ac:dyDescent="0.25">
      <c r="A16" s="373" t="s">
        <v>149</v>
      </c>
      <c r="B16" s="373"/>
      <c r="C16" s="373"/>
      <c r="D16" s="373"/>
    </row>
    <row r="17" spans="1:4" s="300" customFormat="1" ht="6.75" customHeight="1" x14ac:dyDescent="0.25">
      <c r="A17" s="301"/>
      <c r="B17" s="301"/>
      <c r="C17" s="301"/>
      <c r="D17" s="301"/>
    </row>
    <row r="18" spans="1:4" s="300" customFormat="1" ht="36" customHeight="1" x14ac:dyDescent="0.25">
      <c r="A18" s="373" t="s">
        <v>150</v>
      </c>
      <c r="B18" s="373"/>
      <c r="C18" s="373"/>
      <c r="D18" s="373"/>
    </row>
    <row r="19" spans="1:4" s="300" customFormat="1" ht="6.75" customHeight="1" x14ac:dyDescent="0.25">
      <c r="A19" s="301"/>
      <c r="B19" s="301"/>
      <c r="C19" s="301"/>
      <c r="D19" s="301"/>
    </row>
    <row r="20" spans="1:4" s="300" customFormat="1" ht="15" customHeight="1" x14ac:dyDescent="0.25">
      <c r="A20" s="385" t="s">
        <v>151</v>
      </c>
      <c r="B20" s="395"/>
      <c r="C20" s="395"/>
      <c r="D20" s="395"/>
    </row>
    <row r="21" spans="1:4" s="300" customFormat="1" ht="6.75" customHeight="1" x14ac:dyDescent="0.25">
      <c r="A21" s="304"/>
      <c r="B21" s="305"/>
      <c r="C21" s="305"/>
      <c r="D21" s="305"/>
    </row>
    <row r="22" spans="1:4" s="300" customFormat="1" ht="11.25" customHeight="1" x14ac:dyDescent="0.25">
      <c r="A22" s="370" t="s">
        <v>152</v>
      </c>
      <c r="B22" s="375"/>
      <c r="C22" s="306" t="s">
        <v>153</v>
      </c>
      <c r="D22" s="352">
        <f>'Proposed Rates'!E7</f>
        <v>30.59</v>
      </c>
    </row>
    <row r="23" spans="1:4" s="300" customFormat="1" ht="22.5" customHeight="1" x14ac:dyDescent="0.25">
      <c r="A23" s="371" t="s">
        <v>275</v>
      </c>
      <c r="B23" s="372"/>
      <c r="C23" s="306" t="s">
        <v>153</v>
      </c>
      <c r="D23" s="361">
        <f>'Proposed Rates'!E67</f>
        <v>0.24</v>
      </c>
    </row>
    <row r="24" spans="1:4" s="300" customFormat="1" ht="11.25" customHeight="1" x14ac:dyDescent="0.25">
      <c r="A24" s="370" t="s">
        <v>276</v>
      </c>
      <c r="B24" s="370"/>
      <c r="C24" s="306" t="s">
        <v>153</v>
      </c>
      <c r="D24" s="355">
        <f>'Proposed Rates'!E52</f>
        <v>-0.41</v>
      </c>
    </row>
    <row r="25" spans="1:4" s="300" customFormat="1" ht="11.25" customHeight="1" x14ac:dyDescent="0.25">
      <c r="A25" s="370" t="s">
        <v>155</v>
      </c>
      <c r="B25" s="375"/>
      <c r="C25" s="306" t="s">
        <v>153</v>
      </c>
      <c r="D25" s="307">
        <f>'Proposed Rates'!D247</f>
        <v>0.56999999999999995</v>
      </c>
    </row>
    <row r="26" spans="1:4" s="300" customFormat="1" ht="11.25" customHeight="1" x14ac:dyDescent="0.25">
      <c r="A26" s="370" t="s">
        <v>156</v>
      </c>
      <c r="B26" s="375"/>
      <c r="C26" s="306" t="s">
        <v>91</v>
      </c>
      <c r="D26" s="307">
        <f>'Proposed Rates'!D233</f>
        <v>6.0000000000000002E-5</v>
      </c>
    </row>
    <row r="27" spans="1:4" s="300" customFormat="1" ht="11.25" customHeight="1" x14ac:dyDescent="0.25">
      <c r="A27" s="371" t="s">
        <v>273</v>
      </c>
      <c r="B27" s="372"/>
      <c r="C27" s="360" t="s">
        <v>91</v>
      </c>
      <c r="D27" s="362">
        <f>'Proposed Rates'!E38</f>
        <v>-5.9999999999999995E-4</v>
      </c>
    </row>
    <row r="28" spans="1:4" s="300" customFormat="1" ht="11.25" customHeight="1" x14ac:dyDescent="0.25">
      <c r="A28" s="371" t="s">
        <v>274</v>
      </c>
      <c r="B28" s="372"/>
      <c r="C28" s="360" t="s">
        <v>91</v>
      </c>
      <c r="D28" s="362">
        <f>'Proposed Rates'!E123</f>
        <v>2.5999999999999999E-3</v>
      </c>
    </row>
    <row r="29" spans="1:4" s="300" customFormat="1" ht="11.25" customHeight="1" x14ac:dyDescent="0.25">
      <c r="A29" s="370" t="s">
        <v>157</v>
      </c>
      <c r="B29" s="375"/>
      <c r="C29" s="306" t="s">
        <v>91</v>
      </c>
      <c r="D29" s="307">
        <f>'Proposed Rates'!D153</f>
        <v>7.6E-3</v>
      </c>
    </row>
    <row r="30" spans="1:4" s="300" customFormat="1" ht="10.5" customHeight="1" x14ac:dyDescent="0.25">
      <c r="A30" s="370" t="s">
        <v>158</v>
      </c>
      <c r="B30" s="375"/>
      <c r="C30" s="306" t="s">
        <v>91</v>
      </c>
      <c r="D30" s="307">
        <f>'Proposed Rates'!D167</f>
        <v>5.1999999999999998E-3</v>
      </c>
    </row>
    <row r="31" spans="1:4" s="300" customFormat="1" ht="6.75" customHeight="1" x14ac:dyDescent="0.25">
      <c r="A31" s="308"/>
      <c r="B31" s="309"/>
      <c r="C31" s="306"/>
      <c r="D31" s="307"/>
    </row>
    <row r="32" spans="1:4" s="300" customFormat="1" ht="15" customHeight="1" x14ac:dyDescent="0.25">
      <c r="A32" s="387" t="s">
        <v>159</v>
      </c>
      <c r="B32" s="375"/>
      <c r="C32" s="306"/>
      <c r="D32" s="310"/>
    </row>
    <row r="33" spans="1:4" s="300" customFormat="1" ht="6.75" customHeight="1" x14ac:dyDescent="0.25">
      <c r="A33" s="311"/>
      <c r="B33" s="309"/>
      <c r="C33" s="306"/>
      <c r="D33" s="310"/>
    </row>
    <row r="34" spans="1:4" s="300" customFormat="1" ht="11.25" customHeight="1" x14ac:dyDescent="0.25">
      <c r="A34" s="370" t="s">
        <v>160</v>
      </c>
      <c r="B34" s="370"/>
      <c r="C34" s="312" t="s">
        <v>91</v>
      </c>
      <c r="D34" s="313">
        <v>3.0000000000000001E-3</v>
      </c>
    </row>
    <row r="35" spans="1:4" s="300" customFormat="1" ht="11.25" customHeight="1" x14ac:dyDescent="0.25">
      <c r="A35" s="375" t="s">
        <v>161</v>
      </c>
      <c r="B35" s="375"/>
      <c r="C35" s="312" t="s">
        <v>91</v>
      </c>
      <c r="D35" s="314">
        <v>4.0000000000000002E-4</v>
      </c>
    </row>
    <row r="36" spans="1:4" s="300" customFormat="1" ht="11.25" customHeight="1" x14ac:dyDescent="0.25">
      <c r="A36" s="370" t="s">
        <v>162</v>
      </c>
      <c r="B36" s="370"/>
      <c r="C36" s="312" t="s">
        <v>91</v>
      </c>
      <c r="D36" s="314">
        <v>5.0000000000000001E-4</v>
      </c>
    </row>
    <row r="37" spans="1:4" s="300" customFormat="1" ht="11.25" customHeight="1" x14ac:dyDescent="0.25">
      <c r="A37" s="370" t="s">
        <v>163</v>
      </c>
      <c r="B37" s="370"/>
      <c r="C37" s="306" t="s">
        <v>153</v>
      </c>
      <c r="D37" s="350">
        <f>'Proposed Rates'!E209</f>
        <v>0.62</v>
      </c>
    </row>
    <row r="38" spans="1:4" s="315" customFormat="1" ht="18.75" customHeight="1" x14ac:dyDescent="0.3">
      <c r="A38" s="376" t="s">
        <v>164</v>
      </c>
      <c r="B38" s="376"/>
      <c r="C38" s="376"/>
      <c r="D38" s="376"/>
    </row>
    <row r="39" spans="1:4" s="300" customFormat="1" ht="48" customHeight="1" x14ac:dyDescent="0.25">
      <c r="A39" s="373" t="s">
        <v>165</v>
      </c>
      <c r="B39" s="373"/>
      <c r="C39" s="373"/>
      <c r="D39" s="373"/>
    </row>
    <row r="40" spans="1:4" s="300" customFormat="1" ht="6.75" customHeight="1" x14ac:dyDescent="0.25">
      <c r="A40" s="301"/>
      <c r="B40" s="301"/>
      <c r="C40" s="301"/>
      <c r="D40" s="316"/>
    </row>
    <row r="41" spans="1:4" s="300" customFormat="1" ht="11.25" customHeight="1" x14ac:dyDescent="0.25">
      <c r="A41" s="377" t="s">
        <v>146</v>
      </c>
      <c r="B41" s="377"/>
      <c r="C41" s="377"/>
      <c r="D41" s="377"/>
    </row>
    <row r="42" spans="1:4" s="300" customFormat="1" ht="6.75" customHeight="1" x14ac:dyDescent="0.25">
      <c r="A42" s="302"/>
      <c r="B42" s="303"/>
      <c r="C42" s="303"/>
      <c r="D42" s="303"/>
    </row>
    <row r="43" spans="1:4" s="300" customFormat="1" ht="36" customHeight="1" x14ac:dyDescent="0.25">
      <c r="A43" s="373" t="s">
        <v>147</v>
      </c>
      <c r="B43" s="373"/>
      <c r="C43" s="373"/>
      <c r="D43" s="373"/>
    </row>
    <row r="44" spans="1:4" s="300" customFormat="1" ht="6.75" customHeight="1" x14ac:dyDescent="0.25">
      <c r="A44" s="301"/>
      <c r="B44" s="301"/>
      <c r="C44" s="301"/>
      <c r="D44" s="316"/>
    </row>
    <row r="45" spans="1:4" s="300" customFormat="1" ht="48" customHeight="1" x14ac:dyDescent="0.25">
      <c r="A45" s="373" t="s">
        <v>148</v>
      </c>
      <c r="B45" s="373"/>
      <c r="C45" s="373"/>
      <c r="D45" s="373"/>
    </row>
    <row r="46" spans="1:4" s="300" customFormat="1" ht="6.75" customHeight="1" x14ac:dyDescent="0.25">
      <c r="A46" s="301"/>
      <c r="B46" s="301"/>
      <c r="C46" s="301"/>
      <c r="D46" s="316"/>
    </row>
    <row r="47" spans="1:4" s="300" customFormat="1" ht="48" customHeight="1" x14ac:dyDescent="0.25">
      <c r="A47" s="373" t="s">
        <v>149</v>
      </c>
      <c r="B47" s="373"/>
      <c r="C47" s="373"/>
      <c r="D47" s="373"/>
    </row>
    <row r="48" spans="1:4" s="300" customFormat="1" ht="6.75" customHeight="1" x14ac:dyDescent="0.25">
      <c r="A48" s="301"/>
      <c r="B48" s="301"/>
      <c r="C48" s="301"/>
      <c r="D48" s="316"/>
    </row>
    <row r="49" spans="1:4" s="300" customFormat="1" ht="36" customHeight="1" x14ac:dyDescent="0.25">
      <c r="A49" s="373" t="s">
        <v>166</v>
      </c>
      <c r="B49" s="373"/>
      <c r="C49" s="373"/>
      <c r="D49" s="373"/>
    </row>
    <row r="50" spans="1:4" s="300" customFormat="1" ht="6.75" customHeight="1" x14ac:dyDescent="0.25">
      <c r="A50" s="301"/>
      <c r="B50" s="301"/>
      <c r="C50" s="301"/>
      <c r="D50" s="316"/>
    </row>
    <row r="51" spans="1:4" s="300" customFormat="1" ht="15" customHeight="1" x14ac:dyDescent="0.25">
      <c r="A51" s="385" t="s">
        <v>151</v>
      </c>
      <c r="B51" s="385"/>
      <c r="C51" s="385"/>
      <c r="D51" s="385"/>
    </row>
    <row r="52" spans="1:4" s="300" customFormat="1" ht="6.75" customHeight="1" x14ac:dyDescent="0.25">
      <c r="A52" s="304"/>
      <c r="B52" s="305"/>
      <c r="C52" s="305"/>
      <c r="D52" s="305"/>
    </row>
    <row r="53" spans="1:4" s="300" customFormat="1" ht="11.25" customHeight="1" x14ac:dyDescent="0.25">
      <c r="A53" s="370" t="s">
        <v>152</v>
      </c>
      <c r="B53" s="370"/>
      <c r="C53" s="306" t="s">
        <v>153</v>
      </c>
      <c r="D53" s="352">
        <f>'Proposed Rates'!E8</f>
        <v>21.23</v>
      </c>
    </row>
    <row r="54" spans="1:4" s="300" customFormat="1" ht="11.25" customHeight="1" x14ac:dyDescent="0.25">
      <c r="A54" s="370" t="s">
        <v>155</v>
      </c>
      <c r="B54" s="375"/>
      <c r="C54" s="306" t="s">
        <v>153</v>
      </c>
      <c r="D54" s="307">
        <f>'Proposed Rates'!D247</f>
        <v>0.56999999999999995</v>
      </c>
    </row>
    <row r="55" spans="1:4" s="300" customFormat="1" ht="11.25" customHeight="1" x14ac:dyDescent="0.25">
      <c r="A55" s="370" t="s">
        <v>19</v>
      </c>
      <c r="B55" s="370"/>
      <c r="C55" s="306" t="s">
        <v>91</v>
      </c>
      <c r="D55" s="352">
        <f>'Proposed Rates'!E21</f>
        <v>2.75E-2</v>
      </c>
    </row>
    <row r="56" spans="1:4" s="300" customFormat="1" ht="11.25" customHeight="1" x14ac:dyDescent="0.25">
      <c r="A56" s="370" t="s">
        <v>156</v>
      </c>
      <c r="B56" s="370"/>
      <c r="C56" s="306" t="s">
        <v>91</v>
      </c>
      <c r="D56" s="307">
        <f>'Proposed Rates'!E234</f>
        <v>6.0000000000000002E-5</v>
      </c>
    </row>
    <row r="57" spans="1:4" s="300" customFormat="1" ht="11.25" customHeight="1" x14ac:dyDescent="0.25">
      <c r="A57" s="371" t="s">
        <v>273</v>
      </c>
      <c r="B57" s="372"/>
      <c r="C57" s="360" t="s">
        <v>91</v>
      </c>
      <c r="D57" s="362">
        <f>'Proposed Rates'!E39</f>
        <v>-5.9999999999999995E-4</v>
      </c>
    </row>
    <row r="58" spans="1:4" s="300" customFormat="1" ht="11.25" customHeight="1" x14ac:dyDescent="0.25">
      <c r="A58" s="371" t="s">
        <v>276</v>
      </c>
      <c r="B58" s="372"/>
      <c r="C58" s="360" t="s">
        <v>91</v>
      </c>
      <c r="D58" s="362">
        <f>'Proposed Rates'!E53</f>
        <v>-5.9999999999999995E-4</v>
      </c>
    </row>
    <row r="59" spans="1:4" s="300" customFormat="1" ht="21" customHeight="1" x14ac:dyDescent="0.25">
      <c r="A59" s="371" t="s">
        <v>275</v>
      </c>
      <c r="B59" s="372"/>
      <c r="C59" s="360" t="s">
        <v>91</v>
      </c>
      <c r="D59" s="362">
        <f>'Proposed Rates'!E68</f>
        <v>5.9999999999999995E-4</v>
      </c>
    </row>
    <row r="60" spans="1:4" s="300" customFormat="1" x14ac:dyDescent="0.25">
      <c r="A60" s="371" t="s">
        <v>274</v>
      </c>
      <c r="B60" s="372"/>
      <c r="C60" s="360" t="s">
        <v>91</v>
      </c>
      <c r="D60" s="362">
        <f>'Proposed Rates'!E124</f>
        <v>2.5999999999999999E-3</v>
      </c>
    </row>
    <row r="61" spans="1:4" s="300" customFormat="1" ht="12" customHeight="1" x14ac:dyDescent="0.25">
      <c r="A61" s="370" t="s">
        <v>157</v>
      </c>
      <c r="B61" s="370"/>
      <c r="C61" s="306" t="s">
        <v>91</v>
      </c>
      <c r="D61" s="307">
        <f>'Proposed Rates'!E154</f>
        <v>6.8999999999999999E-3</v>
      </c>
    </row>
    <row r="62" spans="1:4" s="300" customFormat="1" ht="12.75" customHeight="1" x14ac:dyDescent="0.25">
      <c r="A62" s="370" t="s">
        <v>158</v>
      </c>
      <c r="B62" s="370"/>
      <c r="C62" s="306" t="s">
        <v>91</v>
      </c>
      <c r="D62" s="319">
        <f>'Proposed Rates'!E168</f>
        <v>5.0000000000000001E-3</v>
      </c>
    </row>
    <row r="63" spans="1:4" s="300" customFormat="1" ht="6.75" customHeight="1" x14ac:dyDescent="0.25">
      <c r="A63" s="308"/>
      <c r="B63" s="308"/>
      <c r="C63" s="306"/>
      <c r="D63" s="307"/>
    </row>
    <row r="64" spans="1:4" s="300" customFormat="1" ht="15" customHeight="1" x14ac:dyDescent="0.25">
      <c r="A64" s="387" t="s">
        <v>159</v>
      </c>
      <c r="B64" s="375"/>
      <c r="C64" s="306"/>
      <c r="D64" s="310"/>
    </row>
    <row r="65" spans="1:4" s="300" customFormat="1" ht="6.75" customHeight="1" x14ac:dyDescent="0.25">
      <c r="A65" s="311"/>
      <c r="B65" s="309"/>
      <c r="C65" s="306"/>
      <c r="D65" s="310"/>
    </row>
    <row r="66" spans="1:4" s="300" customFormat="1" ht="11.25" customHeight="1" x14ac:dyDescent="0.25">
      <c r="A66" s="370" t="s">
        <v>160</v>
      </c>
      <c r="B66" s="370"/>
      <c r="C66" s="312" t="s">
        <v>91</v>
      </c>
      <c r="D66" s="313">
        <v>3.0000000000000001E-3</v>
      </c>
    </row>
    <row r="67" spans="1:4" s="300" customFormat="1" ht="11.25" customHeight="1" x14ac:dyDescent="0.25">
      <c r="A67" s="375" t="s">
        <v>161</v>
      </c>
      <c r="B67" s="375"/>
      <c r="C67" s="312" t="s">
        <v>91</v>
      </c>
      <c r="D67" s="314">
        <v>4.0000000000000002E-4</v>
      </c>
    </row>
    <row r="68" spans="1:4" s="300" customFormat="1" ht="11.25" customHeight="1" x14ac:dyDescent="0.25">
      <c r="A68" s="370" t="s">
        <v>162</v>
      </c>
      <c r="B68" s="370"/>
      <c r="C68" s="312" t="s">
        <v>91</v>
      </c>
      <c r="D68" s="314">
        <v>5.0000000000000001E-4</v>
      </c>
    </row>
    <row r="69" spans="1:4" s="300" customFormat="1" ht="11.25" customHeight="1" x14ac:dyDescent="0.25">
      <c r="A69" s="370" t="s">
        <v>163</v>
      </c>
      <c r="B69" s="370"/>
      <c r="C69" s="306" t="s">
        <v>153</v>
      </c>
      <c r="D69" s="350">
        <f>'Proposed Rates'!E210</f>
        <v>0.62</v>
      </c>
    </row>
    <row r="70" spans="1:4" s="315" customFormat="1" ht="18.75" customHeight="1" x14ac:dyDescent="0.3">
      <c r="A70" s="376" t="s">
        <v>167</v>
      </c>
      <c r="B70" s="376"/>
      <c r="C70" s="376"/>
      <c r="D70" s="376"/>
    </row>
    <row r="71" spans="1:4" s="300" customFormat="1" ht="48" customHeight="1" x14ac:dyDescent="0.25">
      <c r="A71" s="373" t="s">
        <v>168</v>
      </c>
      <c r="B71" s="373"/>
      <c r="C71" s="373"/>
      <c r="D71" s="373"/>
    </row>
    <row r="72" spans="1:4" s="300" customFormat="1" ht="6.75" customHeight="1" x14ac:dyDescent="0.25">
      <c r="A72" s="301"/>
      <c r="B72" s="301"/>
      <c r="C72" s="301"/>
      <c r="D72" s="316"/>
    </row>
    <row r="73" spans="1:4" s="300" customFormat="1" ht="11.25" customHeight="1" x14ac:dyDescent="0.25">
      <c r="A73" s="377" t="s">
        <v>146</v>
      </c>
      <c r="B73" s="377"/>
      <c r="C73" s="377"/>
      <c r="D73" s="377"/>
    </row>
    <row r="74" spans="1:4" s="300" customFormat="1" ht="6.75" customHeight="1" x14ac:dyDescent="0.25">
      <c r="A74" s="302"/>
      <c r="B74" s="303"/>
      <c r="C74" s="303"/>
      <c r="D74" s="303"/>
    </row>
    <row r="75" spans="1:4" s="300" customFormat="1" ht="36" customHeight="1" x14ac:dyDescent="0.25">
      <c r="A75" s="373" t="s">
        <v>147</v>
      </c>
      <c r="B75" s="373"/>
      <c r="C75" s="373"/>
      <c r="D75" s="373"/>
    </row>
    <row r="76" spans="1:4" s="300" customFormat="1" ht="6.75" customHeight="1" x14ac:dyDescent="0.25">
      <c r="A76" s="301"/>
      <c r="B76" s="301"/>
      <c r="C76" s="301"/>
      <c r="D76" s="316"/>
    </row>
    <row r="77" spans="1:4" s="300" customFormat="1" ht="48" customHeight="1" x14ac:dyDescent="0.25">
      <c r="A77" s="373" t="s">
        <v>148</v>
      </c>
      <c r="B77" s="373"/>
      <c r="C77" s="373"/>
      <c r="D77" s="373"/>
    </row>
    <row r="78" spans="1:4" s="300" customFormat="1" ht="6.75" customHeight="1" x14ac:dyDescent="0.25">
      <c r="A78" s="301"/>
      <c r="B78" s="301"/>
      <c r="C78" s="301"/>
      <c r="D78" s="316"/>
    </row>
    <row r="79" spans="1:4" s="300" customFormat="1" ht="48" customHeight="1" x14ac:dyDescent="0.25">
      <c r="A79" s="373" t="s">
        <v>149</v>
      </c>
      <c r="B79" s="373"/>
      <c r="C79" s="373"/>
      <c r="D79" s="373"/>
    </row>
    <row r="80" spans="1:4" s="300" customFormat="1" ht="6.75" customHeight="1" x14ac:dyDescent="0.25">
      <c r="A80" s="301"/>
      <c r="B80" s="301"/>
      <c r="C80" s="301"/>
      <c r="D80" s="316"/>
    </row>
    <row r="81" spans="1:4" s="300" customFormat="1" ht="96" customHeight="1" x14ac:dyDescent="0.25">
      <c r="A81" s="374" t="s">
        <v>169</v>
      </c>
      <c r="B81" s="374"/>
      <c r="C81" s="374"/>
      <c r="D81" s="374"/>
    </row>
    <row r="82" spans="1:4" s="300" customFormat="1" ht="96" customHeight="1" x14ac:dyDescent="0.25">
      <c r="A82" s="374" t="s">
        <v>170</v>
      </c>
      <c r="B82" s="374"/>
      <c r="C82" s="374"/>
      <c r="D82" s="374"/>
    </row>
    <row r="83" spans="1:4" s="300" customFormat="1" ht="36" customHeight="1" x14ac:dyDescent="0.25">
      <c r="A83" s="373" t="s">
        <v>150</v>
      </c>
      <c r="B83" s="373"/>
      <c r="C83" s="373"/>
      <c r="D83" s="373"/>
    </row>
    <row r="84" spans="1:4" s="300" customFormat="1" ht="24" customHeight="1" x14ac:dyDescent="0.25">
      <c r="A84" s="389" t="s">
        <v>171</v>
      </c>
      <c r="B84" s="389"/>
      <c r="C84" s="389"/>
      <c r="D84" s="389"/>
    </row>
    <row r="85" spans="1:4" s="300" customFormat="1" ht="6.75" customHeight="1" x14ac:dyDescent="0.25">
      <c r="A85" s="317"/>
      <c r="B85" s="317"/>
      <c r="C85" s="317"/>
      <c r="D85" s="317"/>
    </row>
    <row r="86" spans="1:4" s="300" customFormat="1" ht="15" customHeight="1" x14ac:dyDescent="0.25">
      <c r="A86" s="385" t="s">
        <v>151</v>
      </c>
      <c r="B86" s="385"/>
      <c r="C86" s="385"/>
      <c r="D86" s="385"/>
    </row>
    <row r="87" spans="1:4" s="300" customFormat="1" ht="6.75" customHeight="1" x14ac:dyDescent="0.25">
      <c r="A87" s="304"/>
      <c r="B87" s="305"/>
      <c r="C87" s="305"/>
      <c r="D87" s="305"/>
    </row>
    <row r="88" spans="1:4" s="300" customFormat="1" ht="11.25" customHeight="1" x14ac:dyDescent="0.25">
      <c r="A88" s="370" t="s">
        <v>152</v>
      </c>
      <c r="B88" s="370"/>
      <c r="C88" s="306" t="s">
        <v>153</v>
      </c>
      <c r="D88" s="323">
        <f>'Proposed Rates'!E9</f>
        <v>200</v>
      </c>
    </row>
    <row r="89" spans="1:4" s="300" customFormat="1" ht="11.25" customHeight="1" x14ac:dyDescent="0.25">
      <c r="A89" s="370" t="s">
        <v>19</v>
      </c>
      <c r="B89" s="370"/>
      <c r="C89" s="306" t="s">
        <v>92</v>
      </c>
      <c r="D89" s="352">
        <f>'Proposed Rates'!E22</f>
        <v>5.4725000000000001</v>
      </c>
    </row>
    <row r="90" spans="1:4" s="300" customFormat="1" ht="11.25" customHeight="1" x14ac:dyDescent="0.25">
      <c r="A90" s="370" t="s">
        <v>156</v>
      </c>
      <c r="B90" s="370"/>
      <c r="C90" s="306" t="s">
        <v>92</v>
      </c>
      <c r="D90" s="307">
        <f>'Proposed Rates'!E235</f>
        <v>2.4340000000000001E-2</v>
      </c>
    </row>
    <row r="91" spans="1:4" s="300" customFormat="1" ht="11.25" customHeight="1" x14ac:dyDescent="0.25">
      <c r="A91" s="371" t="s">
        <v>273</v>
      </c>
      <c r="B91" s="372"/>
      <c r="C91" s="360" t="s">
        <v>92</v>
      </c>
      <c r="D91" s="362">
        <f>'Proposed Rates'!E40</f>
        <v>-0.18210000000000001</v>
      </c>
    </row>
    <row r="92" spans="1:4" s="300" customFormat="1" ht="11.25" customHeight="1" x14ac:dyDescent="0.25">
      <c r="A92" s="371" t="s">
        <v>276</v>
      </c>
      <c r="B92" s="372"/>
      <c r="C92" s="360" t="s">
        <v>92</v>
      </c>
      <c r="D92" s="362">
        <f>'Proposed Rates'!E54</f>
        <v>-0.17799999999999999</v>
      </c>
    </row>
    <row r="93" spans="1:4" s="300" customFormat="1" ht="11.25" customHeight="1" x14ac:dyDescent="0.25">
      <c r="A93" s="371" t="s">
        <v>275</v>
      </c>
      <c r="B93" s="372"/>
      <c r="C93" s="360" t="s">
        <v>92</v>
      </c>
      <c r="D93" s="362">
        <f>'Proposed Rates'!E69</f>
        <v>-1.15E-2</v>
      </c>
    </row>
    <row r="94" spans="1:4" s="300" customFormat="1" ht="11.25" customHeight="1" x14ac:dyDescent="0.25">
      <c r="A94" s="371" t="s">
        <v>274</v>
      </c>
      <c r="B94" s="372"/>
      <c r="C94" s="360" t="s">
        <v>91</v>
      </c>
      <c r="D94" s="362">
        <f>'Proposed Rates'!E126</f>
        <v>2.5999999999999999E-3</v>
      </c>
    </row>
    <row r="95" spans="1:4" s="300" customFormat="1" ht="23.25" customHeight="1" x14ac:dyDescent="0.25">
      <c r="A95" s="371" t="s">
        <v>278</v>
      </c>
      <c r="B95" s="372"/>
      <c r="C95" s="360" t="s">
        <v>91</v>
      </c>
      <c r="D95" s="362">
        <f>'Proposed Rates'!E141</f>
        <v>-0.1053</v>
      </c>
    </row>
    <row r="96" spans="1:4" s="300" customFormat="1" ht="12" customHeight="1" x14ac:dyDescent="0.25">
      <c r="A96" s="370" t="s">
        <v>157</v>
      </c>
      <c r="B96" s="370"/>
      <c r="C96" s="306" t="s">
        <v>92</v>
      </c>
      <c r="D96" s="307">
        <f>'Proposed Rates'!E155</f>
        <v>2.8389000000000002</v>
      </c>
    </row>
    <row r="97" spans="1:4" s="300" customFormat="1" ht="12" customHeight="1" x14ac:dyDescent="0.25">
      <c r="A97" s="370" t="s">
        <v>158</v>
      </c>
      <c r="B97" s="370"/>
      <c r="C97" s="306" t="s">
        <v>92</v>
      </c>
      <c r="D97" s="307">
        <f>'Proposed Rates'!E169</f>
        <v>2.0426000000000002</v>
      </c>
    </row>
    <row r="98" spans="1:4" s="300" customFormat="1" ht="6.75" customHeight="1" x14ac:dyDescent="0.25">
      <c r="A98" s="308"/>
      <c r="B98" s="308"/>
      <c r="C98" s="306"/>
      <c r="D98" s="307"/>
    </row>
    <row r="99" spans="1:4" s="300" customFormat="1" ht="15" customHeight="1" x14ac:dyDescent="0.25">
      <c r="A99" s="387" t="s">
        <v>159</v>
      </c>
      <c r="B99" s="375"/>
      <c r="C99" s="306"/>
      <c r="D99" s="310"/>
    </row>
    <row r="100" spans="1:4" s="300" customFormat="1" ht="6.75" customHeight="1" x14ac:dyDescent="0.25">
      <c r="A100" s="311"/>
      <c r="B100" s="309"/>
      <c r="C100" s="306"/>
      <c r="D100" s="310"/>
    </row>
    <row r="101" spans="1:4" s="300" customFormat="1" ht="11.25" customHeight="1" x14ac:dyDescent="0.25">
      <c r="A101" s="370" t="s">
        <v>160</v>
      </c>
      <c r="B101" s="370"/>
      <c r="C101" s="312" t="s">
        <v>91</v>
      </c>
      <c r="D101" s="313">
        <v>3.0000000000000001E-3</v>
      </c>
    </row>
    <row r="102" spans="1:4" s="300" customFormat="1" ht="11.25" customHeight="1" x14ac:dyDescent="0.25">
      <c r="A102" s="375" t="s">
        <v>161</v>
      </c>
      <c r="B102" s="375"/>
      <c r="C102" s="312" t="s">
        <v>91</v>
      </c>
      <c r="D102" s="314">
        <v>4.0000000000000002E-4</v>
      </c>
    </row>
    <row r="103" spans="1:4" s="300" customFormat="1" ht="11.25" customHeight="1" x14ac:dyDescent="0.25">
      <c r="A103" s="370" t="s">
        <v>162</v>
      </c>
      <c r="B103" s="370"/>
      <c r="C103" s="312" t="s">
        <v>91</v>
      </c>
      <c r="D103" s="314">
        <v>5.0000000000000001E-4</v>
      </c>
    </row>
    <row r="104" spans="1:4" s="300" customFormat="1" ht="11.25" customHeight="1" x14ac:dyDescent="0.25">
      <c r="A104" s="370" t="s">
        <v>163</v>
      </c>
      <c r="B104" s="370"/>
      <c r="C104" s="306" t="s">
        <v>153</v>
      </c>
      <c r="D104" s="350">
        <f>'Proposed Rates'!E211</f>
        <v>0.62</v>
      </c>
    </row>
    <row r="105" spans="1:4" s="315" customFormat="1" ht="18.75" customHeight="1" x14ac:dyDescent="0.3">
      <c r="A105" s="376" t="s">
        <v>172</v>
      </c>
      <c r="B105" s="376"/>
      <c r="C105" s="376"/>
      <c r="D105" s="376"/>
    </row>
    <row r="106" spans="1:4" s="300" customFormat="1" ht="48" customHeight="1" x14ac:dyDescent="0.25">
      <c r="A106" s="373" t="s">
        <v>173</v>
      </c>
      <c r="B106" s="373"/>
      <c r="C106" s="373"/>
      <c r="D106" s="373"/>
    </row>
    <row r="107" spans="1:4" s="300" customFormat="1" ht="6.75" customHeight="1" x14ac:dyDescent="0.25">
      <c r="A107" s="301"/>
      <c r="B107" s="301"/>
      <c r="C107" s="301"/>
      <c r="D107" s="316"/>
    </row>
    <row r="108" spans="1:4" s="300" customFormat="1" ht="11.25" customHeight="1" x14ac:dyDescent="0.25">
      <c r="A108" s="377" t="s">
        <v>146</v>
      </c>
      <c r="B108" s="377"/>
      <c r="C108" s="377"/>
      <c r="D108" s="377"/>
    </row>
    <row r="109" spans="1:4" s="300" customFormat="1" ht="6.75" customHeight="1" x14ac:dyDescent="0.25">
      <c r="A109" s="302"/>
      <c r="B109" s="303"/>
      <c r="C109" s="303"/>
      <c r="D109" s="303"/>
    </row>
    <row r="110" spans="1:4" s="300" customFormat="1" ht="36" customHeight="1" x14ac:dyDescent="0.25">
      <c r="A110" s="373" t="s">
        <v>147</v>
      </c>
      <c r="B110" s="373"/>
      <c r="C110" s="373"/>
      <c r="D110" s="373"/>
    </row>
    <row r="111" spans="1:4" s="300" customFormat="1" ht="6.75" customHeight="1" x14ac:dyDescent="0.25">
      <c r="A111" s="301"/>
      <c r="B111" s="301"/>
      <c r="C111" s="301"/>
      <c r="D111" s="316"/>
    </row>
    <row r="112" spans="1:4" s="300" customFormat="1" ht="48" customHeight="1" x14ac:dyDescent="0.25">
      <c r="A112" s="373" t="s">
        <v>174</v>
      </c>
      <c r="B112" s="373"/>
      <c r="C112" s="373"/>
      <c r="D112" s="373"/>
    </row>
    <row r="113" spans="1:4" s="300" customFormat="1" ht="6.75" customHeight="1" x14ac:dyDescent="0.25">
      <c r="A113" s="301"/>
      <c r="B113" s="301"/>
      <c r="C113" s="301"/>
      <c r="D113" s="316"/>
    </row>
    <row r="114" spans="1:4" s="300" customFormat="1" ht="48" customHeight="1" x14ac:dyDescent="0.25">
      <c r="A114" s="373" t="s">
        <v>149</v>
      </c>
      <c r="B114" s="373"/>
      <c r="C114" s="373"/>
      <c r="D114" s="373"/>
    </row>
    <row r="115" spans="1:4" s="300" customFormat="1" ht="6.75" customHeight="1" x14ac:dyDescent="0.25">
      <c r="A115" s="301"/>
      <c r="B115" s="301"/>
      <c r="C115" s="301"/>
      <c r="D115" s="316"/>
    </row>
    <row r="116" spans="1:4" s="300" customFormat="1" ht="96" customHeight="1" x14ac:dyDescent="0.25">
      <c r="A116" s="374" t="s">
        <v>169</v>
      </c>
      <c r="B116" s="374"/>
      <c r="C116" s="374"/>
      <c r="D116" s="374"/>
    </row>
    <row r="117" spans="1:4" s="300" customFormat="1" ht="96" customHeight="1" x14ac:dyDescent="0.25">
      <c r="A117" s="374" t="s">
        <v>170</v>
      </c>
      <c r="B117" s="374"/>
      <c r="C117" s="374"/>
      <c r="D117" s="374"/>
    </row>
    <row r="118" spans="1:4" s="300" customFormat="1" ht="36" customHeight="1" x14ac:dyDescent="0.25">
      <c r="A118" s="373" t="s">
        <v>150</v>
      </c>
      <c r="B118" s="373"/>
      <c r="C118" s="373"/>
      <c r="D118" s="373"/>
    </row>
    <row r="119" spans="1:4" s="300" customFormat="1" ht="24" customHeight="1" x14ac:dyDescent="0.25">
      <c r="A119" s="389" t="s">
        <v>171</v>
      </c>
      <c r="B119" s="389"/>
      <c r="C119" s="389"/>
      <c r="D119" s="389"/>
    </row>
    <row r="120" spans="1:4" s="300" customFormat="1" ht="6.75" customHeight="1" x14ac:dyDescent="0.25">
      <c r="A120" s="317"/>
      <c r="B120" s="317"/>
      <c r="C120" s="317"/>
      <c r="D120" s="317"/>
    </row>
    <row r="121" spans="1:4" s="300" customFormat="1" ht="15" customHeight="1" x14ac:dyDescent="0.25">
      <c r="A121" s="385" t="s">
        <v>151</v>
      </c>
      <c r="B121" s="385"/>
      <c r="C121" s="385"/>
      <c r="D121" s="385"/>
    </row>
    <row r="122" spans="1:4" s="300" customFormat="1" ht="6.75" customHeight="1" x14ac:dyDescent="0.25">
      <c r="A122" s="304"/>
      <c r="B122" s="305"/>
      <c r="C122" s="305"/>
      <c r="D122" s="305"/>
    </row>
    <row r="123" spans="1:4" s="300" customFormat="1" ht="11.25" customHeight="1" x14ac:dyDescent="0.25">
      <c r="A123" s="370" t="s">
        <v>152</v>
      </c>
      <c r="B123" s="370"/>
      <c r="C123" s="306" t="s">
        <v>153</v>
      </c>
      <c r="D123" s="318">
        <f>'Proposed Rates'!D10</f>
        <v>4193.93</v>
      </c>
    </row>
    <row r="124" spans="1:4" s="300" customFormat="1" ht="11.25" customHeight="1" x14ac:dyDescent="0.25">
      <c r="A124" s="370" t="s">
        <v>19</v>
      </c>
      <c r="B124" s="370"/>
      <c r="C124" s="306" t="s">
        <v>92</v>
      </c>
      <c r="D124" s="353">
        <f>'Proposed Rates'!E23</f>
        <v>5.1050000000000004</v>
      </c>
    </row>
    <row r="125" spans="1:4" s="300" customFormat="1" ht="11.25" customHeight="1" x14ac:dyDescent="0.25">
      <c r="A125" s="370" t="s">
        <v>156</v>
      </c>
      <c r="B125" s="370"/>
      <c r="C125" s="306" t="s">
        <v>92</v>
      </c>
      <c r="D125" s="307">
        <f>'Proposed Rates'!E236</f>
        <v>2.6009999999999998E-2</v>
      </c>
    </row>
    <row r="126" spans="1:4" s="300" customFormat="1" ht="11.25" customHeight="1" x14ac:dyDescent="0.25">
      <c r="A126" s="371" t="s">
        <v>273</v>
      </c>
      <c r="B126" s="372"/>
      <c r="C126" s="360" t="s">
        <v>92</v>
      </c>
      <c r="D126" s="362">
        <v>-0.1983</v>
      </c>
    </row>
    <row r="127" spans="1:4" s="300" customFormat="1" ht="11.25" customHeight="1" x14ac:dyDescent="0.25">
      <c r="A127" s="371" t="s">
        <v>276</v>
      </c>
      <c r="B127" s="372"/>
      <c r="C127" s="360" t="s">
        <v>92</v>
      </c>
      <c r="D127" s="362">
        <f>'Proposed Rates'!E55</f>
        <v>-0.1953</v>
      </c>
    </row>
    <row r="128" spans="1:4" s="300" customFormat="1" ht="11.25" customHeight="1" x14ac:dyDescent="0.25">
      <c r="A128" s="371" t="s">
        <v>275</v>
      </c>
      <c r="B128" s="372"/>
      <c r="C128" s="360" t="s">
        <v>92</v>
      </c>
      <c r="D128" s="362">
        <v>4.8300000000000003E-2</v>
      </c>
    </row>
    <row r="129" spans="1:4" s="300" customFormat="1" ht="11.25" customHeight="1" x14ac:dyDescent="0.25">
      <c r="A129" s="371" t="s">
        <v>274</v>
      </c>
      <c r="B129" s="372"/>
      <c r="C129" s="360" t="s">
        <v>91</v>
      </c>
      <c r="D129" s="362">
        <f>'Proposed Rates'!E126</f>
        <v>2.5999999999999999E-3</v>
      </c>
    </row>
    <row r="130" spans="1:4" s="300" customFormat="1" ht="24" customHeight="1" x14ac:dyDescent="0.25">
      <c r="A130" s="371" t="s">
        <v>278</v>
      </c>
      <c r="B130" s="372"/>
      <c r="C130" s="360" t="s">
        <v>91</v>
      </c>
      <c r="D130" s="362">
        <f>'Proposed Rates'!E142</f>
        <v>-0.1176</v>
      </c>
    </row>
    <row r="131" spans="1:4" s="300" customFormat="1" ht="12.75" customHeight="1" x14ac:dyDescent="0.25">
      <c r="A131" s="370" t="s">
        <v>157</v>
      </c>
      <c r="B131" s="370"/>
      <c r="C131" s="306" t="s">
        <v>92</v>
      </c>
      <c r="D131" s="307">
        <f>'Proposed Rates'!E156</f>
        <v>2.9476</v>
      </c>
    </row>
    <row r="132" spans="1:4" s="300" customFormat="1" ht="14.25" customHeight="1" x14ac:dyDescent="0.25">
      <c r="A132" s="370" t="s">
        <v>158</v>
      </c>
      <c r="B132" s="370"/>
      <c r="C132" s="306" t="s">
        <v>92</v>
      </c>
      <c r="D132" s="307">
        <f>'Proposed Rates'!E170</f>
        <v>2.1831</v>
      </c>
    </row>
    <row r="133" spans="1:4" s="300" customFormat="1" ht="6.75" customHeight="1" x14ac:dyDescent="0.25">
      <c r="A133" s="308"/>
      <c r="B133" s="308"/>
      <c r="C133" s="306"/>
      <c r="D133" s="307"/>
    </row>
    <row r="134" spans="1:4" s="300" customFormat="1" ht="15" customHeight="1" x14ac:dyDescent="0.25">
      <c r="A134" s="387" t="s">
        <v>159</v>
      </c>
      <c r="B134" s="375"/>
      <c r="C134" s="306"/>
      <c r="D134" s="310"/>
    </row>
    <row r="135" spans="1:4" s="300" customFormat="1" ht="6.75" customHeight="1" x14ac:dyDescent="0.25">
      <c r="A135" s="311"/>
      <c r="B135" s="309"/>
      <c r="C135" s="306"/>
      <c r="D135" s="310"/>
    </row>
    <row r="136" spans="1:4" s="300" customFormat="1" ht="11.25" customHeight="1" x14ac:dyDescent="0.25">
      <c r="A136" s="370" t="s">
        <v>160</v>
      </c>
      <c r="B136" s="370"/>
      <c r="C136" s="312" t="s">
        <v>91</v>
      </c>
      <c r="D136" s="313">
        <v>3.0000000000000001E-3</v>
      </c>
    </row>
    <row r="137" spans="1:4" s="300" customFormat="1" ht="11.25" customHeight="1" x14ac:dyDescent="0.25">
      <c r="A137" s="375" t="s">
        <v>161</v>
      </c>
      <c r="B137" s="375"/>
      <c r="C137" s="312" t="s">
        <v>91</v>
      </c>
      <c r="D137" s="314">
        <v>4.0000000000000002E-4</v>
      </c>
    </row>
    <row r="138" spans="1:4" s="300" customFormat="1" ht="11.25" customHeight="1" x14ac:dyDescent="0.25">
      <c r="A138" s="370" t="s">
        <v>162</v>
      </c>
      <c r="B138" s="370"/>
      <c r="C138" s="312" t="s">
        <v>91</v>
      </c>
      <c r="D138" s="314">
        <v>5.0000000000000001E-4</v>
      </c>
    </row>
    <row r="139" spans="1:4" s="300" customFormat="1" ht="11.25" customHeight="1" x14ac:dyDescent="0.25">
      <c r="A139" s="370" t="s">
        <v>163</v>
      </c>
      <c r="B139" s="370"/>
      <c r="C139" s="306" t="s">
        <v>153</v>
      </c>
      <c r="D139" s="350">
        <f>'Proposed Rates'!E212</f>
        <v>0.62</v>
      </c>
    </row>
    <row r="140" spans="1:4" s="315" customFormat="1" ht="18.75" customHeight="1" x14ac:dyDescent="0.3">
      <c r="A140" s="376" t="s">
        <v>175</v>
      </c>
      <c r="B140" s="376"/>
      <c r="C140" s="376"/>
      <c r="D140" s="376"/>
    </row>
    <row r="141" spans="1:4" s="300" customFormat="1" ht="48" customHeight="1" x14ac:dyDescent="0.25">
      <c r="A141" s="373" t="s">
        <v>176</v>
      </c>
      <c r="B141" s="373"/>
      <c r="C141" s="373"/>
      <c r="D141" s="373"/>
    </row>
    <row r="142" spans="1:4" s="300" customFormat="1" ht="6.75" customHeight="1" x14ac:dyDescent="0.25">
      <c r="A142" s="301"/>
      <c r="B142" s="301"/>
      <c r="C142" s="301"/>
      <c r="D142" s="316"/>
    </row>
    <row r="143" spans="1:4" s="300" customFormat="1" ht="11.25" customHeight="1" x14ac:dyDescent="0.25">
      <c r="A143" s="377" t="s">
        <v>146</v>
      </c>
      <c r="B143" s="377"/>
      <c r="C143" s="377"/>
      <c r="D143" s="377"/>
    </row>
    <row r="144" spans="1:4" s="300" customFormat="1" ht="6.75" customHeight="1" x14ac:dyDescent="0.25">
      <c r="A144" s="302"/>
      <c r="B144" s="303"/>
      <c r="C144" s="303"/>
      <c r="D144" s="303"/>
    </row>
    <row r="145" spans="1:4" s="300" customFormat="1" ht="36" customHeight="1" x14ac:dyDescent="0.25">
      <c r="A145" s="373" t="s">
        <v>147</v>
      </c>
      <c r="B145" s="373"/>
      <c r="C145" s="373"/>
      <c r="D145" s="373"/>
    </row>
    <row r="146" spans="1:4" s="300" customFormat="1" ht="6.75" customHeight="1" x14ac:dyDescent="0.25">
      <c r="A146" s="301"/>
      <c r="B146" s="301"/>
      <c r="C146" s="301"/>
      <c r="D146" s="316"/>
    </row>
    <row r="147" spans="1:4" s="300" customFormat="1" ht="48" customHeight="1" x14ac:dyDescent="0.25">
      <c r="A147" s="373" t="s">
        <v>177</v>
      </c>
      <c r="B147" s="373"/>
      <c r="C147" s="373"/>
      <c r="D147" s="373"/>
    </row>
    <row r="148" spans="1:4" s="300" customFormat="1" ht="6.75" customHeight="1" x14ac:dyDescent="0.25">
      <c r="A148" s="301"/>
      <c r="B148" s="301"/>
      <c r="C148" s="301"/>
      <c r="D148" s="316"/>
    </row>
    <row r="149" spans="1:4" s="300" customFormat="1" ht="48" customHeight="1" x14ac:dyDescent="0.25">
      <c r="A149" s="373" t="s">
        <v>149</v>
      </c>
      <c r="B149" s="373"/>
      <c r="C149" s="373"/>
      <c r="D149" s="373"/>
    </row>
    <row r="150" spans="1:4" s="300" customFormat="1" ht="6.75" customHeight="1" x14ac:dyDescent="0.25">
      <c r="A150" s="301"/>
      <c r="B150" s="301"/>
      <c r="C150" s="301"/>
      <c r="D150" s="316"/>
    </row>
    <row r="151" spans="1:4" s="300" customFormat="1" ht="96" customHeight="1" x14ac:dyDescent="0.25">
      <c r="A151" s="374" t="s">
        <v>169</v>
      </c>
      <c r="B151" s="374"/>
      <c r="C151" s="374"/>
      <c r="D151" s="374"/>
    </row>
    <row r="152" spans="1:4" s="300" customFormat="1" ht="96" customHeight="1" x14ac:dyDescent="0.25">
      <c r="A152" s="374" t="s">
        <v>170</v>
      </c>
      <c r="B152" s="374"/>
      <c r="C152" s="374"/>
      <c r="D152" s="374"/>
    </row>
    <row r="153" spans="1:4" s="300" customFormat="1" ht="36" customHeight="1" x14ac:dyDescent="0.25">
      <c r="A153" s="373" t="s">
        <v>150</v>
      </c>
      <c r="B153" s="373"/>
      <c r="C153" s="373"/>
      <c r="D153" s="373"/>
    </row>
    <row r="154" spans="1:4" s="300" customFormat="1" ht="24" customHeight="1" x14ac:dyDescent="0.25">
      <c r="A154" s="389" t="s">
        <v>171</v>
      </c>
      <c r="B154" s="389"/>
      <c r="C154" s="389"/>
      <c r="D154" s="389"/>
    </row>
    <row r="155" spans="1:4" s="300" customFormat="1" ht="6.75" customHeight="1" x14ac:dyDescent="0.25">
      <c r="A155" s="317"/>
      <c r="B155" s="317"/>
      <c r="C155" s="317"/>
      <c r="D155" s="317"/>
    </row>
    <row r="156" spans="1:4" s="300" customFormat="1" ht="15" customHeight="1" x14ac:dyDescent="0.25">
      <c r="A156" s="385" t="s">
        <v>151</v>
      </c>
      <c r="B156" s="385"/>
      <c r="C156" s="385"/>
      <c r="D156" s="385"/>
    </row>
    <row r="157" spans="1:4" s="300" customFormat="1" ht="6.75" customHeight="1" x14ac:dyDescent="0.25">
      <c r="A157" s="304"/>
      <c r="B157" s="305"/>
      <c r="C157" s="305"/>
      <c r="D157" s="305"/>
    </row>
    <row r="158" spans="1:4" s="300" customFormat="1" ht="11.25" customHeight="1" x14ac:dyDescent="0.25">
      <c r="A158" s="370" t="s">
        <v>152</v>
      </c>
      <c r="B158" s="370"/>
      <c r="C158" s="306" t="s">
        <v>153</v>
      </c>
      <c r="D158" s="320">
        <f>'Proposed Rates'!E11</f>
        <v>15231.32</v>
      </c>
    </row>
    <row r="159" spans="1:4" s="300" customFormat="1" ht="11.25" customHeight="1" x14ac:dyDescent="0.25">
      <c r="A159" s="370" t="s">
        <v>19</v>
      </c>
      <c r="B159" s="370"/>
      <c r="C159" s="306" t="s">
        <v>92</v>
      </c>
      <c r="D159" s="352">
        <f>'Proposed Rates'!E24</f>
        <v>4.8312999999999997</v>
      </c>
    </row>
    <row r="160" spans="1:4" s="300" customFormat="1" ht="11.25" customHeight="1" x14ac:dyDescent="0.25">
      <c r="A160" s="370" t="s">
        <v>156</v>
      </c>
      <c r="B160" s="370"/>
      <c r="C160" s="306" t="s">
        <v>92</v>
      </c>
      <c r="D160" s="307">
        <f>'Proposed Rates'!E237</f>
        <v>2.929E-2</v>
      </c>
    </row>
    <row r="161" spans="1:4" s="300" customFormat="1" ht="11.25" customHeight="1" x14ac:dyDescent="0.25">
      <c r="A161" s="371" t="s">
        <v>273</v>
      </c>
      <c r="B161" s="372"/>
      <c r="C161" s="360" t="s">
        <v>92</v>
      </c>
      <c r="D161" s="362">
        <f>'Proposed Rates'!E42</f>
        <v>-0.30990000000000001</v>
      </c>
    </row>
    <row r="162" spans="1:4" s="300" customFormat="1" ht="11.25" customHeight="1" x14ac:dyDescent="0.25">
      <c r="A162" s="371" t="s">
        <v>276</v>
      </c>
      <c r="B162" s="372"/>
      <c r="C162" s="360" t="s">
        <v>92</v>
      </c>
      <c r="D162" s="362">
        <f>'Proposed Rates'!E56</f>
        <v>-0.22389999999999999</v>
      </c>
    </row>
    <row r="163" spans="1:4" s="300" customFormat="1" ht="11.25" customHeight="1" x14ac:dyDescent="0.25">
      <c r="A163" s="371" t="s">
        <v>275</v>
      </c>
      <c r="B163" s="372"/>
      <c r="C163" s="360" t="s">
        <v>92</v>
      </c>
      <c r="D163" s="362">
        <f>'Proposed Rates'!E71</f>
        <v>4.41E-2</v>
      </c>
    </row>
    <row r="164" spans="1:4" s="300" customFormat="1" ht="11.25" customHeight="1" x14ac:dyDescent="0.25">
      <c r="A164" s="371" t="s">
        <v>274</v>
      </c>
      <c r="B164" s="372"/>
      <c r="C164" s="360" t="s">
        <v>91</v>
      </c>
      <c r="D164" s="362">
        <f>'Proposed Rates'!E127</f>
        <v>2.5999999999999999E-3</v>
      </c>
    </row>
    <row r="165" spans="1:4" s="300" customFormat="1" ht="11.25" customHeight="1" x14ac:dyDescent="0.25">
      <c r="A165" s="370" t="s">
        <v>157</v>
      </c>
      <c r="B165" s="370"/>
      <c r="C165" s="306" t="s">
        <v>92</v>
      </c>
      <c r="D165" s="307">
        <f>'Proposed Rates'!E157</f>
        <v>3.2675999999999998</v>
      </c>
    </row>
    <row r="166" spans="1:4" s="300" customFormat="1" ht="12.75" customHeight="1" x14ac:dyDescent="0.25">
      <c r="A166" s="370" t="s">
        <v>158</v>
      </c>
      <c r="B166" s="370"/>
      <c r="C166" s="306" t="s">
        <v>92</v>
      </c>
      <c r="D166" s="307">
        <f>'Proposed Rates'!E171</f>
        <v>2.4584999999999999</v>
      </c>
    </row>
    <row r="167" spans="1:4" s="300" customFormat="1" ht="6.75" customHeight="1" x14ac:dyDescent="0.25">
      <c r="A167" s="308"/>
      <c r="B167" s="308"/>
      <c r="C167" s="306"/>
      <c r="D167" s="307"/>
    </row>
    <row r="168" spans="1:4" s="300" customFormat="1" ht="15" customHeight="1" x14ac:dyDescent="0.25">
      <c r="A168" s="387" t="s">
        <v>159</v>
      </c>
      <c r="B168" s="375"/>
      <c r="C168" s="306"/>
      <c r="D168" s="310"/>
    </row>
    <row r="169" spans="1:4" s="300" customFormat="1" ht="6.75" customHeight="1" x14ac:dyDescent="0.25">
      <c r="A169" s="311"/>
      <c r="B169" s="309"/>
      <c r="C169" s="306"/>
      <c r="D169" s="310"/>
    </row>
    <row r="170" spans="1:4" s="300" customFormat="1" ht="11.25" customHeight="1" x14ac:dyDescent="0.25">
      <c r="A170" s="370" t="s">
        <v>160</v>
      </c>
      <c r="B170" s="370"/>
      <c r="C170" s="312" t="s">
        <v>91</v>
      </c>
      <c r="D170" s="313">
        <v>3.0000000000000001E-3</v>
      </c>
    </row>
    <row r="171" spans="1:4" s="300" customFormat="1" ht="11.25" customHeight="1" x14ac:dyDescent="0.25">
      <c r="A171" s="375" t="s">
        <v>161</v>
      </c>
      <c r="B171" s="375"/>
      <c r="C171" s="312" t="s">
        <v>91</v>
      </c>
      <c r="D171" s="314">
        <v>4.0000000000000002E-4</v>
      </c>
    </row>
    <row r="172" spans="1:4" s="300" customFormat="1" ht="11.25" customHeight="1" x14ac:dyDescent="0.25">
      <c r="A172" s="370" t="s">
        <v>162</v>
      </c>
      <c r="B172" s="370"/>
      <c r="C172" s="312" t="s">
        <v>91</v>
      </c>
      <c r="D172" s="314">
        <v>5.0000000000000001E-4</v>
      </c>
    </row>
    <row r="173" spans="1:4" s="300" customFormat="1" ht="11.25" customHeight="1" x14ac:dyDescent="0.25">
      <c r="A173" s="370" t="s">
        <v>163</v>
      </c>
      <c r="B173" s="370"/>
      <c r="C173" s="306" t="s">
        <v>153</v>
      </c>
      <c r="D173" s="350">
        <f>'Proposed Rates'!E213</f>
        <v>0.62</v>
      </c>
    </row>
    <row r="174" spans="1:4" s="315" customFormat="1" ht="18.75" customHeight="1" x14ac:dyDescent="0.3">
      <c r="A174" s="376" t="s">
        <v>178</v>
      </c>
      <c r="B174" s="376"/>
      <c r="C174" s="376"/>
      <c r="D174" s="376"/>
    </row>
    <row r="175" spans="1:4" s="300" customFormat="1" ht="84" customHeight="1" x14ac:dyDescent="0.25">
      <c r="A175" s="373" t="s">
        <v>179</v>
      </c>
      <c r="B175" s="373"/>
      <c r="C175" s="373"/>
      <c r="D175" s="373"/>
    </row>
    <row r="176" spans="1:4" s="300" customFormat="1" ht="6.75" customHeight="1" x14ac:dyDescent="0.25">
      <c r="A176" s="301"/>
      <c r="B176" s="301"/>
      <c r="C176" s="301"/>
      <c r="D176" s="316"/>
    </row>
    <row r="177" spans="1:4" s="300" customFormat="1" ht="11.25" customHeight="1" x14ac:dyDescent="0.25">
      <c r="A177" s="377" t="s">
        <v>146</v>
      </c>
      <c r="B177" s="377"/>
      <c r="C177" s="377"/>
      <c r="D177" s="377"/>
    </row>
    <row r="178" spans="1:4" s="300" customFormat="1" ht="6.75" customHeight="1" x14ac:dyDescent="0.25">
      <c r="A178" s="302"/>
      <c r="B178" s="303"/>
      <c r="C178" s="303"/>
      <c r="D178" s="303"/>
    </row>
    <row r="179" spans="1:4" s="300" customFormat="1" ht="36" customHeight="1" x14ac:dyDescent="0.25">
      <c r="A179" s="373" t="s">
        <v>147</v>
      </c>
      <c r="B179" s="373"/>
      <c r="C179" s="373"/>
      <c r="D179" s="373"/>
    </row>
    <row r="180" spans="1:4" s="300" customFormat="1" ht="6.75" customHeight="1" x14ac:dyDescent="0.25">
      <c r="A180" s="301"/>
      <c r="B180" s="301"/>
      <c r="C180" s="301"/>
      <c r="D180" s="316"/>
    </row>
    <row r="181" spans="1:4" s="300" customFormat="1" ht="48" customHeight="1" x14ac:dyDescent="0.25">
      <c r="A181" s="373" t="s">
        <v>148</v>
      </c>
      <c r="B181" s="373"/>
      <c r="C181" s="373"/>
      <c r="D181" s="373"/>
    </row>
    <row r="182" spans="1:4" s="300" customFormat="1" ht="6.75" customHeight="1" x14ac:dyDescent="0.25">
      <c r="A182" s="301"/>
      <c r="B182" s="301"/>
      <c r="C182" s="301"/>
      <c r="D182" s="316"/>
    </row>
    <row r="183" spans="1:4" s="300" customFormat="1" ht="48" customHeight="1" x14ac:dyDescent="0.25">
      <c r="A183" s="373" t="s">
        <v>149</v>
      </c>
      <c r="B183" s="373"/>
      <c r="C183" s="373"/>
      <c r="D183" s="373"/>
    </row>
    <row r="184" spans="1:4" s="300" customFormat="1" ht="6.75" customHeight="1" x14ac:dyDescent="0.25">
      <c r="A184" s="301"/>
      <c r="B184" s="301"/>
      <c r="C184" s="301"/>
      <c r="D184" s="316"/>
    </row>
    <row r="185" spans="1:4" s="300" customFormat="1" ht="36" customHeight="1" x14ac:dyDescent="0.25">
      <c r="A185" s="373" t="s">
        <v>150</v>
      </c>
      <c r="B185" s="373"/>
      <c r="C185" s="373"/>
      <c r="D185" s="373"/>
    </row>
    <row r="186" spans="1:4" s="300" customFormat="1" ht="6.75" customHeight="1" x14ac:dyDescent="0.25">
      <c r="A186" s="301"/>
      <c r="B186" s="301"/>
      <c r="C186" s="301"/>
      <c r="D186" s="316"/>
    </row>
    <row r="187" spans="1:4" s="300" customFormat="1" ht="15" customHeight="1" x14ac:dyDescent="0.25">
      <c r="A187" s="385" t="s">
        <v>151</v>
      </c>
      <c r="B187" s="385"/>
      <c r="C187" s="385"/>
      <c r="D187" s="385"/>
    </row>
    <row r="188" spans="1:4" s="300" customFormat="1" ht="6.75" customHeight="1" x14ac:dyDescent="0.25">
      <c r="A188" s="304"/>
      <c r="B188" s="305"/>
      <c r="C188" s="305"/>
      <c r="D188" s="305"/>
    </row>
    <row r="189" spans="1:4" s="300" customFormat="1" ht="11.25" customHeight="1" x14ac:dyDescent="0.25">
      <c r="A189" s="370" t="s">
        <v>180</v>
      </c>
      <c r="B189" s="370"/>
      <c r="C189" s="306" t="s">
        <v>153</v>
      </c>
      <c r="D189" s="355">
        <f>'Proposed Rates'!E14</f>
        <v>5.6</v>
      </c>
    </row>
    <row r="190" spans="1:4" s="300" customFormat="1" ht="11.25" customHeight="1" x14ac:dyDescent="0.25">
      <c r="A190" s="370" t="s">
        <v>19</v>
      </c>
      <c r="B190" s="370"/>
      <c r="C190" s="306" t="s">
        <v>91</v>
      </c>
      <c r="D190" s="352">
        <f>'Proposed Rates'!E27</f>
        <v>2.6599999999999999E-2</v>
      </c>
    </row>
    <row r="191" spans="1:4" s="300" customFormat="1" ht="11.25" customHeight="1" x14ac:dyDescent="0.25">
      <c r="A191" s="370" t="s">
        <v>156</v>
      </c>
      <c r="B191" s="370"/>
      <c r="C191" s="306" t="s">
        <v>91</v>
      </c>
      <c r="D191" s="307">
        <f>'Proposed Rates'!E240</f>
        <v>6.0000000000000002E-5</v>
      </c>
    </row>
    <row r="192" spans="1:4" s="300" customFormat="1" ht="11.25" customHeight="1" x14ac:dyDescent="0.25">
      <c r="A192" s="371" t="s">
        <v>273</v>
      </c>
      <c r="B192" s="372"/>
      <c r="C192" s="360" t="s">
        <v>91</v>
      </c>
      <c r="D192" s="362">
        <f>'Proposed Rates'!E45</f>
        <v>-5.9999999999999995E-4</v>
      </c>
    </row>
    <row r="193" spans="1:4" s="300" customFormat="1" ht="11.25" customHeight="1" x14ac:dyDescent="0.25">
      <c r="A193" s="371" t="s">
        <v>276</v>
      </c>
      <c r="B193" s="372"/>
      <c r="C193" s="360" t="s">
        <v>91</v>
      </c>
      <c r="D193" s="362">
        <f>'Proposed Rates'!E59</f>
        <v>-5.9999999999999995E-4</v>
      </c>
    </row>
    <row r="194" spans="1:4" s="300" customFormat="1" ht="11.25" customHeight="1" x14ac:dyDescent="0.25">
      <c r="A194" s="371" t="s">
        <v>275</v>
      </c>
      <c r="B194" s="372"/>
      <c r="C194" s="360" t="s">
        <v>91</v>
      </c>
      <c r="D194" s="362">
        <f>'Proposed Rates'!E74</f>
        <v>-1E-4</v>
      </c>
    </row>
    <row r="195" spans="1:4" s="300" customFormat="1" ht="13.5" customHeight="1" x14ac:dyDescent="0.25">
      <c r="A195" s="370" t="s">
        <v>157</v>
      </c>
      <c r="B195" s="370"/>
      <c r="C195" s="306" t="s">
        <v>91</v>
      </c>
      <c r="D195" s="307">
        <f>'Proposed Rates'!E160</f>
        <v>6.8999999999999999E-3</v>
      </c>
    </row>
    <row r="196" spans="1:4" s="300" customFormat="1" ht="13.5" customHeight="1" x14ac:dyDescent="0.25">
      <c r="A196" s="370" t="s">
        <v>158</v>
      </c>
      <c r="B196" s="370"/>
      <c r="C196" s="306" t="s">
        <v>91</v>
      </c>
      <c r="D196" s="319">
        <f>'Proposed Rates'!E174</f>
        <v>5.0000000000000001E-3</v>
      </c>
    </row>
    <row r="197" spans="1:4" s="300" customFormat="1" ht="6.75" customHeight="1" x14ac:dyDescent="0.25">
      <c r="A197" s="308"/>
      <c r="B197" s="308"/>
      <c r="C197" s="306"/>
      <c r="D197" s="307"/>
    </row>
    <row r="198" spans="1:4" s="300" customFormat="1" ht="15" customHeight="1" x14ac:dyDescent="0.25">
      <c r="A198" s="387" t="s">
        <v>159</v>
      </c>
      <c r="B198" s="375"/>
      <c r="C198" s="306"/>
      <c r="D198" s="310"/>
    </row>
    <row r="199" spans="1:4" s="300" customFormat="1" ht="6.75" customHeight="1" x14ac:dyDescent="0.25">
      <c r="A199" s="311"/>
      <c r="B199" s="309"/>
      <c r="C199" s="306"/>
      <c r="D199" s="310"/>
    </row>
    <row r="200" spans="1:4" s="300" customFormat="1" ht="11.25" customHeight="1" x14ac:dyDescent="0.25">
      <c r="A200" s="370" t="s">
        <v>160</v>
      </c>
      <c r="B200" s="370"/>
      <c r="C200" s="312" t="s">
        <v>91</v>
      </c>
      <c r="D200" s="313">
        <v>3.0000000000000001E-3</v>
      </c>
    </row>
    <row r="201" spans="1:4" s="300" customFormat="1" ht="11.25" customHeight="1" x14ac:dyDescent="0.25">
      <c r="A201" s="375" t="s">
        <v>161</v>
      </c>
      <c r="B201" s="375"/>
      <c r="C201" s="312" t="s">
        <v>91</v>
      </c>
      <c r="D201" s="314">
        <v>4.0000000000000002E-4</v>
      </c>
    </row>
    <row r="202" spans="1:4" s="300" customFormat="1" ht="11.25" customHeight="1" x14ac:dyDescent="0.25">
      <c r="A202" s="370" t="s">
        <v>162</v>
      </c>
      <c r="B202" s="370"/>
      <c r="C202" s="312" t="s">
        <v>91</v>
      </c>
      <c r="D202" s="314">
        <v>5.0000000000000001E-4</v>
      </c>
    </row>
    <row r="203" spans="1:4" s="300" customFormat="1" ht="11.25" customHeight="1" x14ac:dyDescent="0.25">
      <c r="A203" s="370" t="s">
        <v>163</v>
      </c>
      <c r="B203" s="370"/>
      <c r="C203" s="306" t="s">
        <v>153</v>
      </c>
      <c r="D203" s="350">
        <f>'Proposed Rates'!E216</f>
        <v>0.62</v>
      </c>
    </row>
    <row r="204" spans="1:4" s="315" customFormat="1" ht="18.75" customHeight="1" x14ac:dyDescent="0.3">
      <c r="A204" s="376" t="s">
        <v>181</v>
      </c>
      <c r="B204" s="376"/>
      <c r="C204" s="376"/>
      <c r="D204" s="376"/>
    </row>
    <row r="205" spans="1:4" s="300" customFormat="1" ht="36" customHeight="1" x14ac:dyDescent="0.25">
      <c r="A205" s="373" t="s">
        <v>182</v>
      </c>
      <c r="B205" s="373"/>
      <c r="C205" s="373"/>
      <c r="D205" s="373"/>
    </row>
    <row r="206" spans="1:4" s="300" customFormat="1" ht="6.75" customHeight="1" x14ac:dyDescent="0.25">
      <c r="A206" s="301"/>
      <c r="B206" s="301"/>
      <c r="C206" s="301"/>
      <c r="D206" s="316"/>
    </row>
    <row r="207" spans="1:4" s="300" customFormat="1" ht="11.25" customHeight="1" x14ac:dyDescent="0.25">
      <c r="A207" s="377" t="s">
        <v>146</v>
      </c>
      <c r="B207" s="377"/>
      <c r="C207" s="377"/>
      <c r="D207" s="377"/>
    </row>
    <row r="208" spans="1:4" s="300" customFormat="1" ht="6.75" customHeight="1" x14ac:dyDescent="0.25">
      <c r="A208" s="302"/>
      <c r="B208" s="303"/>
      <c r="C208" s="303"/>
      <c r="D208" s="303"/>
    </row>
    <row r="209" spans="1:4" s="300" customFormat="1" ht="36" customHeight="1" x14ac:dyDescent="0.25">
      <c r="A209" s="373" t="s">
        <v>147</v>
      </c>
      <c r="B209" s="373"/>
      <c r="C209" s="373"/>
      <c r="D209" s="373"/>
    </row>
    <row r="210" spans="1:4" s="300" customFormat="1" ht="6.75" customHeight="1" x14ac:dyDescent="0.25">
      <c r="A210" s="301"/>
      <c r="B210" s="301"/>
      <c r="C210" s="301"/>
      <c r="D210" s="316"/>
    </row>
    <row r="211" spans="1:4" s="300" customFormat="1" ht="48" customHeight="1" x14ac:dyDescent="0.25">
      <c r="A211" s="373" t="s">
        <v>148</v>
      </c>
      <c r="B211" s="373"/>
      <c r="C211" s="373"/>
      <c r="D211" s="373"/>
    </row>
    <row r="212" spans="1:4" s="300" customFormat="1" ht="6.75" customHeight="1" x14ac:dyDescent="0.25">
      <c r="A212" s="301"/>
      <c r="B212" s="301"/>
      <c r="C212" s="301"/>
      <c r="D212" s="316"/>
    </row>
    <row r="213" spans="1:4" s="300" customFormat="1" ht="24" customHeight="1" x14ac:dyDescent="0.25">
      <c r="A213" s="373" t="s">
        <v>183</v>
      </c>
      <c r="B213" s="373"/>
      <c r="C213" s="373"/>
      <c r="D213" s="373"/>
    </row>
    <row r="214" spans="1:4" s="300" customFormat="1" ht="6.75" customHeight="1" x14ac:dyDescent="0.25">
      <c r="A214" s="301"/>
      <c r="B214" s="301"/>
      <c r="C214" s="301"/>
      <c r="D214" s="316"/>
    </row>
    <row r="215" spans="1:4" s="300" customFormat="1" ht="36" customHeight="1" x14ac:dyDescent="0.25">
      <c r="A215" s="373" t="s">
        <v>184</v>
      </c>
      <c r="B215" s="373"/>
      <c r="C215" s="373"/>
      <c r="D215" s="373"/>
    </row>
    <row r="216" spans="1:4" s="300" customFormat="1" ht="6.75" customHeight="1" x14ac:dyDescent="0.25">
      <c r="A216" s="301"/>
      <c r="B216" s="301"/>
      <c r="C216" s="301"/>
      <c r="D216" s="316"/>
    </row>
    <row r="217" spans="1:4" s="300" customFormat="1" ht="15" customHeight="1" x14ac:dyDescent="0.25">
      <c r="A217" s="388" t="s">
        <v>185</v>
      </c>
      <c r="B217" s="388"/>
      <c r="C217" s="388"/>
      <c r="D217" s="388"/>
    </row>
    <row r="218" spans="1:4" s="300" customFormat="1" ht="6.75" customHeight="1" x14ac:dyDescent="0.25">
      <c r="A218" s="321"/>
      <c r="B218" s="305"/>
      <c r="C218" s="305"/>
      <c r="D218" s="305"/>
    </row>
    <row r="219" spans="1:4" s="300" customFormat="1" ht="11.25" customHeight="1" x14ac:dyDescent="0.25">
      <c r="A219" s="370" t="s">
        <v>152</v>
      </c>
      <c r="B219" s="370"/>
      <c r="C219" s="306" t="s">
        <v>153</v>
      </c>
      <c r="D219" s="352">
        <f>'Proposed Rates'!E15</f>
        <v>159.72999999999999</v>
      </c>
    </row>
    <row r="220" spans="1:4" s="300" customFormat="1" ht="11.25" customHeight="1" x14ac:dyDescent="0.25">
      <c r="A220" s="370" t="s">
        <v>186</v>
      </c>
      <c r="B220" s="370"/>
      <c r="C220" s="306" t="s">
        <v>92</v>
      </c>
      <c r="D220" s="354">
        <f>'Proposed Rates'!E28</f>
        <v>2.1316999999999999</v>
      </c>
    </row>
    <row r="221" spans="1:4" s="300" customFormat="1" ht="11.25" customHeight="1" x14ac:dyDescent="0.25">
      <c r="A221" s="370" t="s">
        <v>187</v>
      </c>
      <c r="B221" s="370"/>
      <c r="C221" s="306" t="s">
        <v>92</v>
      </c>
      <c r="D221" s="352">
        <f>'Proposed Rates'!E29</f>
        <v>1.9553</v>
      </c>
    </row>
    <row r="222" spans="1:4" s="300" customFormat="1" ht="11.25" customHeight="1" x14ac:dyDescent="0.25">
      <c r="A222" s="370" t="s">
        <v>188</v>
      </c>
      <c r="B222" s="370"/>
      <c r="C222" s="306" t="s">
        <v>92</v>
      </c>
      <c r="D222" s="352">
        <f>'Proposed Rates'!E30</f>
        <v>2.1698</v>
      </c>
    </row>
    <row r="223" spans="1:4" s="315" customFormat="1" ht="18.75" customHeight="1" x14ac:dyDescent="0.3">
      <c r="A223" s="376" t="s">
        <v>189</v>
      </c>
      <c r="B223" s="376"/>
      <c r="C223" s="376"/>
      <c r="D223" s="376"/>
    </row>
    <row r="224" spans="1:4" s="300" customFormat="1" ht="36" customHeight="1" x14ac:dyDescent="0.25">
      <c r="A224" s="373" t="s">
        <v>190</v>
      </c>
      <c r="B224" s="373"/>
      <c r="C224" s="373"/>
      <c r="D224" s="373"/>
    </row>
    <row r="225" spans="1:4" s="300" customFormat="1" ht="6.75" customHeight="1" x14ac:dyDescent="0.25">
      <c r="A225" s="301"/>
      <c r="B225" s="301"/>
      <c r="C225" s="301"/>
      <c r="D225" s="316"/>
    </row>
    <row r="226" spans="1:4" s="300" customFormat="1" ht="11.25" customHeight="1" x14ac:dyDescent="0.25">
      <c r="A226" s="377" t="s">
        <v>146</v>
      </c>
      <c r="B226" s="377"/>
      <c r="C226" s="377"/>
      <c r="D226" s="377"/>
    </row>
    <row r="227" spans="1:4" s="300" customFormat="1" ht="6.75" customHeight="1" x14ac:dyDescent="0.25">
      <c r="A227" s="302"/>
      <c r="B227" s="303"/>
      <c r="C227" s="303"/>
      <c r="D227" s="303"/>
    </row>
    <row r="228" spans="1:4" s="300" customFormat="1" ht="36" customHeight="1" x14ac:dyDescent="0.25">
      <c r="A228" s="373" t="s">
        <v>147</v>
      </c>
      <c r="B228" s="373"/>
      <c r="C228" s="373"/>
      <c r="D228" s="373"/>
    </row>
    <row r="229" spans="1:4" s="300" customFormat="1" ht="6.75" customHeight="1" x14ac:dyDescent="0.25">
      <c r="A229" s="301"/>
      <c r="B229" s="301"/>
      <c r="C229" s="301"/>
      <c r="D229" s="316"/>
    </row>
    <row r="230" spans="1:4" s="300" customFormat="1" ht="48" customHeight="1" x14ac:dyDescent="0.25">
      <c r="A230" s="373" t="s">
        <v>148</v>
      </c>
      <c r="B230" s="373"/>
      <c r="C230" s="373"/>
      <c r="D230" s="373"/>
    </row>
    <row r="231" spans="1:4" s="300" customFormat="1" ht="6.75" customHeight="1" x14ac:dyDescent="0.25">
      <c r="A231" s="301"/>
      <c r="B231" s="301"/>
      <c r="C231" s="301"/>
      <c r="D231" s="316"/>
    </row>
    <row r="232" spans="1:4" s="300" customFormat="1" ht="48" customHeight="1" x14ac:dyDescent="0.25">
      <c r="A232" s="373" t="s">
        <v>149</v>
      </c>
      <c r="B232" s="373"/>
      <c r="C232" s="373"/>
      <c r="D232" s="373"/>
    </row>
    <row r="233" spans="1:4" s="300" customFormat="1" ht="6.75" customHeight="1" x14ac:dyDescent="0.25">
      <c r="A233" s="301"/>
      <c r="B233" s="301"/>
      <c r="C233" s="301"/>
      <c r="D233" s="316"/>
    </row>
    <row r="234" spans="1:4" s="300" customFormat="1" ht="36" customHeight="1" x14ac:dyDescent="0.25">
      <c r="A234" s="373" t="s">
        <v>150</v>
      </c>
      <c r="B234" s="373"/>
      <c r="C234" s="373"/>
      <c r="D234" s="373"/>
    </row>
    <row r="235" spans="1:4" s="300" customFormat="1" ht="6.75" customHeight="1" x14ac:dyDescent="0.25">
      <c r="A235" s="301"/>
      <c r="B235" s="301"/>
      <c r="C235" s="301"/>
      <c r="D235" s="316"/>
    </row>
    <row r="236" spans="1:4" s="300" customFormat="1" ht="15" customHeight="1" x14ac:dyDescent="0.25">
      <c r="A236" s="385" t="s">
        <v>151</v>
      </c>
      <c r="B236" s="385"/>
      <c r="C236" s="385"/>
      <c r="D236" s="385"/>
    </row>
    <row r="237" spans="1:4" s="300" customFormat="1" ht="6.75" customHeight="1" x14ac:dyDescent="0.25">
      <c r="A237" s="304"/>
      <c r="B237" s="305"/>
      <c r="C237" s="305"/>
      <c r="D237" s="305"/>
    </row>
    <row r="238" spans="1:4" s="300" customFormat="1" ht="11.25" customHeight="1" x14ac:dyDescent="0.25">
      <c r="A238" s="370" t="s">
        <v>180</v>
      </c>
      <c r="B238" s="370"/>
      <c r="C238" s="306" t="s">
        <v>153</v>
      </c>
      <c r="D238" s="352">
        <f>'Proposed Rates'!E13</f>
        <v>3.96</v>
      </c>
    </row>
    <row r="239" spans="1:4" s="300" customFormat="1" ht="11.25" customHeight="1" x14ac:dyDescent="0.25">
      <c r="A239" s="370" t="s">
        <v>19</v>
      </c>
      <c r="B239" s="370"/>
      <c r="C239" s="306" t="s">
        <v>92</v>
      </c>
      <c r="D239" s="352">
        <f>'Proposed Rates'!E26</f>
        <v>18.548400000000001</v>
      </c>
    </row>
    <row r="240" spans="1:4" s="300" customFormat="1" ht="11.25" customHeight="1" x14ac:dyDescent="0.25">
      <c r="A240" s="370" t="s">
        <v>156</v>
      </c>
      <c r="B240" s="370"/>
      <c r="C240" s="306" t="s">
        <v>92</v>
      </c>
      <c r="D240" s="307">
        <f>'Proposed Rates'!E239</f>
        <v>1.8079999999999999E-2</v>
      </c>
    </row>
    <row r="241" spans="1:4" s="300" customFormat="1" ht="11.25" customHeight="1" x14ac:dyDescent="0.25">
      <c r="A241" s="371" t="s">
        <v>277</v>
      </c>
      <c r="B241" s="372"/>
      <c r="C241" s="360" t="s">
        <v>92</v>
      </c>
      <c r="D241" s="362">
        <f>'Proposed Rates'!E44</f>
        <v>-0.20230000000000001</v>
      </c>
    </row>
    <row r="242" spans="1:4" s="300" customFormat="1" ht="11.25" customHeight="1" x14ac:dyDescent="0.25">
      <c r="A242" s="371" t="s">
        <v>154</v>
      </c>
      <c r="B242" s="372"/>
      <c r="C242" s="360" t="s">
        <v>92</v>
      </c>
      <c r="D242" s="362">
        <f>'Proposed Rates'!E58</f>
        <v>-0.38869999999999999</v>
      </c>
    </row>
    <row r="243" spans="1:4" s="300" customFormat="1" ht="11.25" customHeight="1" x14ac:dyDescent="0.25">
      <c r="A243" s="370" t="s">
        <v>157</v>
      </c>
      <c r="B243" s="370"/>
      <c r="C243" s="306" t="s">
        <v>92</v>
      </c>
      <c r="D243" s="319">
        <f>'Proposed Rates'!E159</f>
        <v>2.0956000000000001</v>
      </c>
    </row>
    <row r="244" spans="1:4" s="300" customFormat="1" ht="12" customHeight="1" x14ac:dyDescent="0.25">
      <c r="A244" s="370" t="s">
        <v>158</v>
      </c>
      <c r="B244" s="370"/>
      <c r="C244" s="306" t="s">
        <v>92</v>
      </c>
      <c r="D244" s="319">
        <f>'Proposed Rates'!E173</f>
        <v>1.5176000000000001</v>
      </c>
    </row>
    <row r="245" spans="1:4" s="300" customFormat="1" ht="6.75" customHeight="1" x14ac:dyDescent="0.25">
      <c r="A245" s="308"/>
      <c r="B245" s="308"/>
      <c r="C245" s="306"/>
      <c r="D245" s="307"/>
    </row>
    <row r="246" spans="1:4" s="300" customFormat="1" ht="15" customHeight="1" x14ac:dyDescent="0.25">
      <c r="A246" s="387" t="s">
        <v>159</v>
      </c>
      <c r="B246" s="375"/>
      <c r="C246" s="306"/>
      <c r="D246" s="310"/>
    </row>
    <row r="247" spans="1:4" s="300" customFormat="1" ht="6.75" customHeight="1" x14ac:dyDescent="0.25">
      <c r="A247" s="311"/>
      <c r="B247" s="309"/>
      <c r="C247" s="306"/>
      <c r="D247" s="310"/>
    </row>
    <row r="248" spans="1:4" s="300" customFormat="1" ht="11.25" customHeight="1" x14ac:dyDescent="0.25">
      <c r="A248" s="370" t="s">
        <v>160</v>
      </c>
      <c r="B248" s="370"/>
      <c r="C248" s="312" t="s">
        <v>91</v>
      </c>
      <c r="D248" s="313">
        <v>3.0000000000000001E-3</v>
      </c>
    </row>
    <row r="249" spans="1:4" s="300" customFormat="1" ht="11.25" customHeight="1" x14ac:dyDescent="0.25">
      <c r="A249" s="375" t="s">
        <v>161</v>
      </c>
      <c r="B249" s="375"/>
      <c r="C249" s="312" t="s">
        <v>91</v>
      </c>
      <c r="D249" s="314">
        <v>4.0000000000000002E-4</v>
      </c>
    </row>
    <row r="250" spans="1:4" s="300" customFormat="1" ht="11.25" customHeight="1" x14ac:dyDescent="0.25">
      <c r="A250" s="370" t="s">
        <v>162</v>
      </c>
      <c r="B250" s="370"/>
      <c r="C250" s="312" t="s">
        <v>91</v>
      </c>
      <c r="D250" s="314">
        <v>5.0000000000000001E-4</v>
      </c>
    </row>
    <row r="251" spans="1:4" s="300" customFormat="1" ht="11.25" customHeight="1" x14ac:dyDescent="0.25">
      <c r="A251" s="370" t="s">
        <v>163</v>
      </c>
      <c r="B251" s="370"/>
      <c r="C251" s="306" t="s">
        <v>153</v>
      </c>
      <c r="D251" s="350">
        <f>'Proposed Rates'!E215</f>
        <v>0.62</v>
      </c>
    </row>
    <row r="252" spans="1:4" s="315" customFormat="1" ht="18.75" customHeight="1" x14ac:dyDescent="0.3">
      <c r="A252" s="376" t="s">
        <v>191</v>
      </c>
      <c r="B252" s="376"/>
      <c r="C252" s="376"/>
      <c r="D252" s="376"/>
    </row>
    <row r="253" spans="1:4" s="300" customFormat="1" ht="60" customHeight="1" x14ac:dyDescent="0.25">
      <c r="A253" s="373" t="s">
        <v>192</v>
      </c>
      <c r="B253" s="373"/>
      <c r="C253" s="373"/>
      <c r="D253" s="373"/>
    </row>
    <row r="254" spans="1:4" s="300" customFormat="1" ht="6.75" customHeight="1" x14ac:dyDescent="0.25">
      <c r="A254" s="301"/>
      <c r="B254" s="301"/>
      <c r="C254" s="301"/>
      <c r="D254" s="316"/>
    </row>
    <row r="255" spans="1:4" s="300" customFormat="1" ht="11.25" customHeight="1" x14ac:dyDescent="0.25">
      <c r="A255" s="377" t="s">
        <v>146</v>
      </c>
      <c r="B255" s="377"/>
      <c r="C255" s="377"/>
      <c r="D255" s="377"/>
    </row>
    <row r="256" spans="1:4" s="300" customFormat="1" ht="6.75" customHeight="1" x14ac:dyDescent="0.25">
      <c r="A256" s="302"/>
      <c r="B256" s="303"/>
      <c r="C256" s="303"/>
      <c r="D256" s="303"/>
    </row>
    <row r="257" spans="1:4" s="300" customFormat="1" ht="36" customHeight="1" x14ac:dyDescent="0.25">
      <c r="A257" s="373" t="s">
        <v>147</v>
      </c>
      <c r="B257" s="373"/>
      <c r="C257" s="373"/>
      <c r="D257" s="373"/>
    </row>
    <row r="258" spans="1:4" s="300" customFormat="1" ht="6.75" customHeight="1" x14ac:dyDescent="0.25">
      <c r="A258" s="301"/>
      <c r="B258" s="301"/>
      <c r="C258" s="301"/>
      <c r="D258" s="316"/>
    </row>
    <row r="259" spans="1:4" s="300" customFormat="1" ht="48" customHeight="1" x14ac:dyDescent="0.25">
      <c r="A259" s="373" t="s">
        <v>148</v>
      </c>
      <c r="B259" s="373"/>
      <c r="C259" s="373"/>
      <c r="D259" s="373"/>
    </row>
    <row r="260" spans="1:4" s="300" customFormat="1" ht="6.75" customHeight="1" x14ac:dyDescent="0.25">
      <c r="A260" s="301"/>
      <c r="B260" s="301"/>
      <c r="C260" s="301"/>
      <c r="D260" s="316"/>
    </row>
    <row r="261" spans="1:4" s="300" customFormat="1" ht="48" customHeight="1" x14ac:dyDescent="0.25">
      <c r="A261" s="373" t="s">
        <v>149</v>
      </c>
      <c r="B261" s="373"/>
      <c r="C261" s="373"/>
      <c r="D261" s="373"/>
    </row>
    <row r="262" spans="1:4" s="300" customFormat="1" ht="6.75" customHeight="1" x14ac:dyDescent="0.25">
      <c r="A262" s="301"/>
      <c r="B262" s="301"/>
      <c r="C262" s="301"/>
      <c r="D262" s="316"/>
    </row>
    <row r="263" spans="1:4" s="300" customFormat="1" ht="36" customHeight="1" x14ac:dyDescent="0.25">
      <c r="A263" s="373" t="s">
        <v>193</v>
      </c>
      <c r="B263" s="373"/>
      <c r="C263" s="373"/>
      <c r="D263" s="373"/>
    </row>
    <row r="264" spans="1:4" s="300" customFormat="1" ht="6.75" customHeight="1" x14ac:dyDescent="0.25">
      <c r="A264" s="301"/>
      <c r="B264" s="301"/>
      <c r="C264" s="301"/>
      <c r="D264" s="316"/>
    </row>
    <row r="265" spans="1:4" s="300" customFormat="1" ht="15" customHeight="1" x14ac:dyDescent="0.25">
      <c r="A265" s="385" t="s">
        <v>151</v>
      </c>
      <c r="B265" s="385"/>
      <c r="C265" s="385"/>
      <c r="D265" s="385"/>
    </row>
    <row r="266" spans="1:4" s="300" customFormat="1" ht="6.75" customHeight="1" x14ac:dyDescent="0.25">
      <c r="A266" s="304"/>
      <c r="B266" s="305"/>
      <c r="C266" s="305"/>
      <c r="D266" s="305"/>
    </row>
    <row r="267" spans="1:4" s="300" customFormat="1" ht="11.25" customHeight="1" x14ac:dyDescent="0.25">
      <c r="A267" s="370" t="s">
        <v>180</v>
      </c>
      <c r="B267" s="370"/>
      <c r="C267" s="306" t="s">
        <v>153</v>
      </c>
      <c r="D267" s="352">
        <f>'Proposed Rates'!E12</f>
        <v>1</v>
      </c>
    </row>
    <row r="268" spans="1:4" s="300" customFormat="1" ht="11.25" customHeight="1" x14ac:dyDescent="0.25">
      <c r="A268" s="370" t="s">
        <v>19</v>
      </c>
      <c r="B268" s="370"/>
      <c r="C268" s="306" t="s">
        <v>92</v>
      </c>
      <c r="D268" s="352">
        <f>'Proposed Rates'!E25</f>
        <v>6.9278000000000004</v>
      </c>
    </row>
    <row r="269" spans="1:4" s="300" customFormat="1" ht="11.25" customHeight="1" x14ac:dyDescent="0.25">
      <c r="A269" s="370" t="s">
        <v>156</v>
      </c>
      <c r="B269" s="370"/>
      <c r="C269" s="306" t="s">
        <v>92</v>
      </c>
      <c r="D269" s="322">
        <f>'Proposed Rates'!E238</f>
        <v>1.8460000000000001E-2</v>
      </c>
    </row>
    <row r="270" spans="1:4" s="300" customFormat="1" ht="11.25" customHeight="1" x14ac:dyDescent="0.25">
      <c r="A270" s="371" t="s">
        <v>273</v>
      </c>
      <c r="B270" s="372"/>
      <c r="C270" s="360" t="s">
        <v>92</v>
      </c>
      <c r="D270" s="362">
        <f>'Proposed Rates'!E43</f>
        <v>-0.2039</v>
      </c>
    </row>
    <row r="271" spans="1:4" s="300" customFormat="1" ht="11.25" customHeight="1" x14ac:dyDescent="0.25">
      <c r="A271" s="371" t="s">
        <v>276</v>
      </c>
      <c r="B271" s="372"/>
      <c r="C271" s="360" t="s">
        <v>92</v>
      </c>
      <c r="D271" s="362">
        <f>'Proposed Rates'!E57</f>
        <v>-0.24640000000000001</v>
      </c>
    </row>
    <row r="272" spans="1:4" s="300" customFormat="1" ht="11.25" customHeight="1" x14ac:dyDescent="0.25">
      <c r="A272" s="371" t="s">
        <v>275</v>
      </c>
      <c r="B272" s="372"/>
      <c r="C272" s="360" t="s">
        <v>92</v>
      </c>
      <c r="D272" s="362">
        <f>'Proposed Rates'!E72</f>
        <v>-4.1200000000000001E-2</v>
      </c>
    </row>
    <row r="273" spans="1:4" s="300" customFormat="1" ht="11.25" customHeight="1" x14ac:dyDescent="0.25">
      <c r="A273" s="371" t="s">
        <v>274</v>
      </c>
      <c r="B273" s="372"/>
      <c r="C273" s="360" t="s">
        <v>91</v>
      </c>
      <c r="D273" s="362">
        <f>'Proposed Rates'!E128</f>
        <v>2.5999999999999999E-3</v>
      </c>
    </row>
    <row r="274" spans="1:4" s="300" customFormat="1" ht="12.75" customHeight="1" x14ac:dyDescent="0.25">
      <c r="A274" s="370" t="s">
        <v>157</v>
      </c>
      <c r="B274" s="370"/>
      <c r="C274" s="306" t="s">
        <v>92</v>
      </c>
      <c r="D274" s="307">
        <f>'Proposed Rates'!E158</f>
        <v>2.1063000000000001</v>
      </c>
    </row>
    <row r="275" spans="1:4" s="300" customFormat="1" ht="12.75" customHeight="1" x14ac:dyDescent="0.25">
      <c r="A275" s="370" t="s">
        <v>158</v>
      </c>
      <c r="B275" s="370"/>
      <c r="C275" s="306" t="s">
        <v>92</v>
      </c>
      <c r="D275" s="307">
        <f>'Proposed Rates'!E172</f>
        <v>1.5491999999999999</v>
      </c>
    </row>
    <row r="276" spans="1:4" s="300" customFormat="1" ht="6.75" customHeight="1" x14ac:dyDescent="0.25">
      <c r="A276" s="308"/>
      <c r="B276" s="308"/>
      <c r="C276" s="306"/>
      <c r="D276" s="307"/>
    </row>
    <row r="277" spans="1:4" s="300" customFormat="1" ht="15" customHeight="1" x14ac:dyDescent="0.25">
      <c r="A277" s="387" t="s">
        <v>159</v>
      </c>
      <c r="B277" s="375"/>
      <c r="C277" s="306"/>
      <c r="D277" s="310"/>
    </row>
    <row r="278" spans="1:4" s="300" customFormat="1" ht="6.75" customHeight="1" x14ac:dyDescent="0.25">
      <c r="A278" s="311"/>
      <c r="B278" s="309"/>
      <c r="C278" s="306"/>
      <c r="D278" s="310"/>
    </row>
    <row r="279" spans="1:4" s="300" customFormat="1" ht="11.25" customHeight="1" x14ac:dyDescent="0.25">
      <c r="A279" s="370" t="s">
        <v>160</v>
      </c>
      <c r="B279" s="370"/>
      <c r="C279" s="312" t="s">
        <v>91</v>
      </c>
      <c r="D279" s="313">
        <v>3.0000000000000001E-3</v>
      </c>
    </row>
    <row r="280" spans="1:4" s="300" customFormat="1" ht="11.25" customHeight="1" x14ac:dyDescent="0.25">
      <c r="A280" s="375" t="s">
        <v>161</v>
      </c>
      <c r="B280" s="375"/>
      <c r="C280" s="312" t="s">
        <v>91</v>
      </c>
      <c r="D280" s="314">
        <v>4.0000000000000002E-4</v>
      </c>
    </row>
    <row r="281" spans="1:4" s="300" customFormat="1" ht="11.25" customHeight="1" x14ac:dyDescent="0.25">
      <c r="A281" s="370" t="s">
        <v>162</v>
      </c>
      <c r="B281" s="370"/>
      <c r="C281" s="312" t="s">
        <v>91</v>
      </c>
      <c r="D281" s="314">
        <v>5.0000000000000001E-4</v>
      </c>
    </row>
    <row r="282" spans="1:4" s="300" customFormat="1" ht="11.25" customHeight="1" x14ac:dyDescent="0.25">
      <c r="A282" s="370" t="s">
        <v>163</v>
      </c>
      <c r="B282" s="370"/>
      <c r="C282" s="306" t="s">
        <v>153</v>
      </c>
      <c r="D282" s="350">
        <f>'Proposed Rates'!E214</f>
        <v>0.62</v>
      </c>
    </row>
    <row r="283" spans="1:4" s="315" customFormat="1" ht="18.75" customHeight="1" x14ac:dyDescent="0.3">
      <c r="A283" s="376" t="s">
        <v>194</v>
      </c>
      <c r="B283" s="376"/>
      <c r="C283" s="376"/>
      <c r="D283" s="376"/>
    </row>
    <row r="284" spans="1:4" s="300" customFormat="1" ht="36" customHeight="1" x14ac:dyDescent="0.25">
      <c r="A284" s="373" t="s">
        <v>195</v>
      </c>
      <c r="B284" s="373"/>
      <c r="C284" s="373"/>
      <c r="D284" s="386"/>
    </row>
    <row r="285" spans="1:4" s="300" customFormat="1" ht="6.75" customHeight="1" x14ac:dyDescent="0.25">
      <c r="A285" s="301"/>
      <c r="B285" s="301"/>
      <c r="C285" s="301"/>
      <c r="D285" s="316"/>
    </row>
    <row r="286" spans="1:4" s="300" customFormat="1" ht="11.25" customHeight="1" x14ac:dyDescent="0.25">
      <c r="A286" s="377" t="s">
        <v>146</v>
      </c>
      <c r="B286" s="377"/>
      <c r="C286" s="377"/>
      <c r="D286" s="377"/>
    </row>
    <row r="287" spans="1:4" s="300" customFormat="1" ht="6.75" customHeight="1" x14ac:dyDescent="0.25">
      <c r="A287" s="302"/>
      <c r="B287" s="303"/>
      <c r="C287" s="303"/>
      <c r="D287" s="303"/>
    </row>
    <row r="288" spans="1:4" s="300" customFormat="1" ht="36" customHeight="1" x14ac:dyDescent="0.25">
      <c r="A288" s="373" t="s">
        <v>147</v>
      </c>
      <c r="B288" s="373"/>
      <c r="C288" s="373"/>
      <c r="D288" s="373"/>
    </row>
    <row r="289" spans="1:4" s="300" customFormat="1" ht="6.75" customHeight="1" x14ac:dyDescent="0.25">
      <c r="A289" s="301"/>
      <c r="B289" s="301"/>
      <c r="C289" s="301"/>
      <c r="D289" s="316"/>
    </row>
    <row r="290" spans="1:4" s="300" customFormat="1" ht="48" customHeight="1" x14ac:dyDescent="0.25">
      <c r="A290" s="373" t="s">
        <v>148</v>
      </c>
      <c r="B290" s="373"/>
      <c r="C290" s="373"/>
      <c r="D290" s="373"/>
    </row>
    <row r="291" spans="1:4" s="300" customFormat="1" ht="6.75" customHeight="1" x14ac:dyDescent="0.25">
      <c r="A291" s="301"/>
      <c r="B291" s="301"/>
      <c r="C291" s="301"/>
      <c r="D291" s="316"/>
    </row>
    <row r="292" spans="1:4" s="300" customFormat="1" ht="24" customHeight="1" x14ac:dyDescent="0.25">
      <c r="A292" s="373" t="s">
        <v>196</v>
      </c>
      <c r="B292" s="373"/>
      <c r="C292" s="373"/>
      <c r="D292" s="373"/>
    </row>
    <row r="293" spans="1:4" s="300" customFormat="1" ht="6.75" customHeight="1" x14ac:dyDescent="0.25">
      <c r="A293" s="301"/>
      <c r="B293" s="301"/>
      <c r="C293" s="301"/>
      <c r="D293" s="316"/>
    </row>
    <row r="294" spans="1:4" s="300" customFormat="1" ht="36" customHeight="1" x14ac:dyDescent="0.25">
      <c r="A294" s="373" t="s">
        <v>193</v>
      </c>
      <c r="B294" s="373"/>
      <c r="C294" s="373"/>
      <c r="D294" s="373"/>
    </row>
    <row r="295" spans="1:4" s="300" customFormat="1" ht="6.75" customHeight="1" x14ac:dyDescent="0.25">
      <c r="A295" s="301"/>
      <c r="B295" s="301"/>
      <c r="C295" s="301"/>
      <c r="D295" s="316"/>
    </row>
    <row r="296" spans="1:4" s="300" customFormat="1" ht="15" customHeight="1" x14ac:dyDescent="0.25">
      <c r="A296" s="385" t="s">
        <v>151</v>
      </c>
      <c r="B296" s="385"/>
      <c r="C296" s="385"/>
      <c r="D296" s="385"/>
    </row>
    <row r="297" spans="1:4" s="300" customFormat="1" ht="6.75" customHeight="1" x14ac:dyDescent="0.25">
      <c r="A297" s="304"/>
      <c r="B297" s="305"/>
      <c r="C297" s="305"/>
      <c r="D297" s="305"/>
    </row>
    <row r="298" spans="1:4" s="300" customFormat="1" ht="11.25" customHeight="1" x14ac:dyDescent="0.25">
      <c r="A298" s="370" t="s">
        <v>152</v>
      </c>
      <c r="B298" s="370"/>
      <c r="C298" s="306" t="s">
        <v>153</v>
      </c>
      <c r="D298" s="323">
        <f>'Proposed Rates'!E352</f>
        <v>15</v>
      </c>
    </row>
    <row r="299" spans="1:4" s="315" customFormat="1" ht="18.75" customHeight="1" x14ac:dyDescent="0.3">
      <c r="A299" s="376" t="s">
        <v>197</v>
      </c>
      <c r="B299" s="376"/>
      <c r="C299" s="376"/>
      <c r="D299" s="376"/>
    </row>
    <row r="300" spans="1:4" s="300" customFormat="1" ht="36" customHeight="1" x14ac:dyDescent="0.25">
      <c r="A300" s="373" t="s">
        <v>198</v>
      </c>
      <c r="B300" s="373"/>
      <c r="C300" s="373"/>
      <c r="D300" s="373"/>
    </row>
    <row r="301" spans="1:4" s="300" customFormat="1" ht="6.75" customHeight="1" x14ac:dyDescent="0.25">
      <c r="A301" s="301"/>
      <c r="B301" s="301"/>
      <c r="C301" s="301"/>
      <c r="D301" s="316"/>
    </row>
    <row r="302" spans="1:4" s="300" customFormat="1" ht="11.25" customHeight="1" x14ac:dyDescent="0.25">
      <c r="A302" s="377" t="s">
        <v>146</v>
      </c>
      <c r="B302" s="377"/>
      <c r="C302" s="377"/>
      <c r="D302" s="377"/>
    </row>
    <row r="303" spans="1:4" s="300" customFormat="1" ht="6.75" customHeight="1" x14ac:dyDescent="0.25">
      <c r="A303" s="302"/>
      <c r="B303" s="303"/>
      <c r="C303" s="303"/>
      <c r="D303" s="303"/>
    </row>
    <row r="304" spans="1:4" s="300" customFormat="1" ht="36" customHeight="1" x14ac:dyDescent="0.25">
      <c r="A304" s="373" t="s">
        <v>147</v>
      </c>
      <c r="B304" s="373"/>
      <c r="C304" s="373"/>
      <c r="D304" s="373"/>
    </row>
    <row r="305" spans="1:4" s="300" customFormat="1" ht="6.75" customHeight="1" x14ac:dyDescent="0.25">
      <c r="A305" s="301"/>
      <c r="B305" s="301"/>
      <c r="C305" s="301"/>
      <c r="D305" s="316"/>
    </row>
    <row r="306" spans="1:4" s="300" customFormat="1" ht="48" customHeight="1" x14ac:dyDescent="0.25">
      <c r="A306" s="373" t="s">
        <v>148</v>
      </c>
      <c r="B306" s="373"/>
      <c r="C306" s="373"/>
      <c r="D306" s="373"/>
    </row>
    <row r="307" spans="1:4" s="300" customFormat="1" ht="6.75" customHeight="1" x14ac:dyDescent="0.25">
      <c r="A307" s="301"/>
      <c r="B307" s="301"/>
      <c r="C307" s="301"/>
      <c r="D307" s="316"/>
    </row>
    <row r="308" spans="1:4" s="300" customFormat="1" ht="24" customHeight="1" x14ac:dyDescent="0.25">
      <c r="A308" s="373" t="s">
        <v>196</v>
      </c>
      <c r="B308" s="373"/>
      <c r="C308" s="373"/>
      <c r="D308" s="373"/>
    </row>
    <row r="309" spans="1:4" s="300" customFormat="1" ht="6.75" customHeight="1" x14ac:dyDescent="0.25">
      <c r="A309" s="301"/>
      <c r="B309" s="301"/>
      <c r="C309" s="301"/>
      <c r="D309" s="316"/>
    </row>
    <row r="310" spans="1:4" s="300" customFormat="1" ht="36" customHeight="1" x14ac:dyDescent="0.25">
      <c r="A310" s="373" t="s">
        <v>193</v>
      </c>
      <c r="B310" s="373"/>
      <c r="C310" s="373"/>
      <c r="D310" s="373"/>
    </row>
    <row r="311" spans="1:4" s="300" customFormat="1" ht="6.75" customHeight="1" x14ac:dyDescent="0.25">
      <c r="A311" s="301"/>
      <c r="B311" s="301"/>
      <c r="C311" s="301"/>
      <c r="D311" s="316"/>
    </row>
    <row r="312" spans="1:4" s="300" customFormat="1" ht="15" customHeight="1" x14ac:dyDescent="0.25">
      <c r="A312" s="385" t="s">
        <v>151</v>
      </c>
      <c r="B312" s="385"/>
      <c r="C312" s="385"/>
      <c r="D312" s="385"/>
    </row>
    <row r="313" spans="1:4" s="300" customFormat="1" ht="6.75" customHeight="1" x14ac:dyDescent="0.25">
      <c r="A313" s="304"/>
      <c r="B313" s="305"/>
      <c r="C313" s="305"/>
      <c r="D313" s="305"/>
    </row>
    <row r="314" spans="1:4" s="300" customFormat="1" ht="11.25" customHeight="1" x14ac:dyDescent="0.25">
      <c r="A314" s="370" t="s">
        <v>152</v>
      </c>
      <c r="B314" s="370"/>
      <c r="C314" s="306" t="s">
        <v>153</v>
      </c>
      <c r="D314" s="323">
        <f>'Proposed Rates'!E353</f>
        <v>15</v>
      </c>
    </row>
    <row r="315" spans="1:4" s="315" customFormat="1" ht="18.75" customHeight="1" x14ac:dyDescent="0.3">
      <c r="A315" s="376" t="s">
        <v>199</v>
      </c>
      <c r="B315" s="376"/>
      <c r="C315" s="376"/>
      <c r="D315" s="376"/>
    </row>
    <row r="316" spans="1:4" s="300" customFormat="1" ht="36" customHeight="1" x14ac:dyDescent="0.25">
      <c r="A316" s="373" t="s">
        <v>200</v>
      </c>
      <c r="B316" s="373"/>
      <c r="C316" s="373"/>
      <c r="D316" s="373"/>
    </row>
    <row r="317" spans="1:4" s="300" customFormat="1" ht="6.75" customHeight="1" x14ac:dyDescent="0.25">
      <c r="A317" s="301"/>
      <c r="B317" s="301"/>
      <c r="C317" s="301"/>
      <c r="D317" s="316"/>
    </row>
    <row r="318" spans="1:4" s="300" customFormat="1" ht="11.25" customHeight="1" x14ac:dyDescent="0.25">
      <c r="A318" s="377" t="s">
        <v>146</v>
      </c>
      <c r="B318" s="377"/>
      <c r="C318" s="377"/>
      <c r="D318" s="377"/>
    </row>
    <row r="319" spans="1:4" s="300" customFormat="1" ht="6.75" customHeight="1" x14ac:dyDescent="0.25">
      <c r="A319" s="302"/>
      <c r="B319" s="303"/>
      <c r="C319" s="303"/>
      <c r="D319" s="303"/>
    </row>
    <row r="320" spans="1:4" s="300" customFormat="1" ht="36" customHeight="1" x14ac:dyDescent="0.25">
      <c r="A320" s="373" t="s">
        <v>147</v>
      </c>
      <c r="B320" s="373"/>
      <c r="C320" s="373"/>
      <c r="D320" s="373"/>
    </row>
    <row r="321" spans="1:4" s="300" customFormat="1" ht="6.75" customHeight="1" x14ac:dyDescent="0.25">
      <c r="A321" s="301"/>
      <c r="B321" s="301"/>
      <c r="C321" s="301"/>
      <c r="D321" s="316"/>
    </row>
    <row r="322" spans="1:4" s="300" customFormat="1" ht="48" customHeight="1" x14ac:dyDescent="0.25">
      <c r="A322" s="373" t="s">
        <v>148</v>
      </c>
      <c r="B322" s="373"/>
      <c r="C322" s="373"/>
      <c r="D322" s="373"/>
    </row>
    <row r="323" spans="1:4" s="300" customFormat="1" ht="6.75" customHeight="1" x14ac:dyDescent="0.25">
      <c r="A323" s="301"/>
      <c r="B323" s="301"/>
      <c r="C323" s="301"/>
      <c r="D323" s="316"/>
    </row>
    <row r="324" spans="1:4" s="300" customFormat="1" ht="24" customHeight="1" x14ac:dyDescent="0.25">
      <c r="A324" s="373" t="s">
        <v>196</v>
      </c>
      <c r="B324" s="373"/>
      <c r="C324" s="373"/>
      <c r="D324" s="373"/>
    </row>
    <row r="325" spans="1:4" s="300" customFormat="1" ht="6.75" customHeight="1" x14ac:dyDescent="0.25">
      <c r="A325" s="301"/>
      <c r="B325" s="301"/>
      <c r="C325" s="301"/>
      <c r="D325" s="316"/>
    </row>
    <row r="326" spans="1:4" s="300" customFormat="1" ht="36" customHeight="1" x14ac:dyDescent="0.25">
      <c r="A326" s="373" t="s">
        <v>193</v>
      </c>
      <c r="B326" s="373"/>
      <c r="C326" s="373"/>
      <c r="D326" s="373"/>
    </row>
    <row r="327" spans="1:4" s="300" customFormat="1" ht="6.75" customHeight="1" x14ac:dyDescent="0.25">
      <c r="A327" s="301"/>
      <c r="B327" s="301"/>
      <c r="C327" s="301"/>
      <c r="D327" s="316"/>
    </row>
    <row r="328" spans="1:4" s="300" customFormat="1" ht="15" customHeight="1" x14ac:dyDescent="0.25">
      <c r="A328" s="385" t="s">
        <v>151</v>
      </c>
      <c r="B328" s="385"/>
      <c r="C328" s="385"/>
      <c r="D328" s="385"/>
    </row>
    <row r="329" spans="1:4" s="300" customFormat="1" ht="6.75" customHeight="1" x14ac:dyDescent="0.25">
      <c r="A329" s="304"/>
      <c r="B329" s="305"/>
      <c r="C329" s="305"/>
      <c r="D329" s="305"/>
    </row>
    <row r="330" spans="1:4" s="300" customFormat="1" ht="11.25" customHeight="1" x14ac:dyDescent="0.25">
      <c r="A330" s="370" t="s">
        <v>152</v>
      </c>
      <c r="B330" s="370"/>
      <c r="C330" s="306" t="s">
        <v>153</v>
      </c>
      <c r="D330" s="323">
        <f>'Proposed Rates'!E354</f>
        <v>78</v>
      </c>
    </row>
    <row r="331" spans="1:4" s="315" customFormat="1" ht="18.75" customHeight="1" x14ac:dyDescent="0.3">
      <c r="A331" s="376" t="s">
        <v>201</v>
      </c>
      <c r="B331" s="376"/>
      <c r="C331" s="376"/>
      <c r="D331" s="376"/>
    </row>
    <row r="332" spans="1:4" s="300" customFormat="1" ht="36" customHeight="1" x14ac:dyDescent="0.25">
      <c r="A332" s="373" t="s">
        <v>202</v>
      </c>
      <c r="B332" s="373"/>
      <c r="C332" s="373"/>
      <c r="D332" s="373"/>
    </row>
    <row r="333" spans="1:4" s="300" customFormat="1" ht="6.75" customHeight="1" x14ac:dyDescent="0.25">
      <c r="A333" s="301"/>
      <c r="B333" s="301"/>
      <c r="C333" s="301"/>
      <c r="D333" s="316"/>
    </row>
    <row r="334" spans="1:4" s="300" customFormat="1" ht="11.25" customHeight="1" x14ac:dyDescent="0.25">
      <c r="A334" s="377" t="s">
        <v>146</v>
      </c>
      <c r="B334" s="377"/>
      <c r="C334" s="377"/>
      <c r="D334" s="377"/>
    </row>
    <row r="335" spans="1:4" s="300" customFormat="1" ht="6.75" customHeight="1" x14ac:dyDescent="0.25">
      <c r="A335" s="302"/>
      <c r="B335" s="303"/>
      <c r="C335" s="303"/>
      <c r="D335" s="303"/>
    </row>
    <row r="336" spans="1:4" s="300" customFormat="1" ht="36" customHeight="1" x14ac:dyDescent="0.25">
      <c r="A336" s="373" t="s">
        <v>147</v>
      </c>
      <c r="B336" s="373"/>
      <c r="C336" s="373"/>
      <c r="D336" s="373"/>
    </row>
    <row r="337" spans="1:4" s="300" customFormat="1" ht="6.75" customHeight="1" x14ac:dyDescent="0.25">
      <c r="A337" s="301"/>
      <c r="B337" s="301"/>
      <c r="C337" s="301"/>
      <c r="D337" s="316"/>
    </row>
    <row r="338" spans="1:4" s="300" customFormat="1" ht="48" customHeight="1" x14ac:dyDescent="0.25">
      <c r="A338" s="373" t="s">
        <v>148</v>
      </c>
      <c r="B338" s="373"/>
      <c r="C338" s="373"/>
      <c r="D338" s="373"/>
    </row>
    <row r="339" spans="1:4" s="300" customFormat="1" ht="6.75" customHeight="1" x14ac:dyDescent="0.25">
      <c r="A339" s="301"/>
      <c r="B339" s="301"/>
      <c r="C339" s="301"/>
      <c r="D339" s="316"/>
    </row>
    <row r="340" spans="1:4" s="300" customFormat="1" ht="24" customHeight="1" x14ac:dyDescent="0.25">
      <c r="A340" s="373" t="s">
        <v>196</v>
      </c>
      <c r="B340" s="373"/>
      <c r="C340" s="373"/>
      <c r="D340" s="373"/>
    </row>
    <row r="341" spans="1:4" s="300" customFormat="1" ht="6.75" customHeight="1" x14ac:dyDescent="0.25">
      <c r="A341" s="301"/>
      <c r="B341" s="301"/>
      <c r="C341" s="301"/>
      <c r="D341" s="316"/>
    </row>
    <row r="342" spans="1:4" s="300" customFormat="1" ht="36" customHeight="1" x14ac:dyDescent="0.25">
      <c r="A342" s="373" t="s">
        <v>193</v>
      </c>
      <c r="B342" s="373"/>
      <c r="C342" s="373"/>
      <c r="D342" s="373"/>
    </row>
    <row r="343" spans="1:4" s="300" customFormat="1" ht="6.75" customHeight="1" x14ac:dyDescent="0.25">
      <c r="A343" s="301"/>
      <c r="B343" s="301"/>
      <c r="C343" s="301"/>
      <c r="D343" s="316"/>
    </row>
    <row r="344" spans="1:4" s="300" customFormat="1" ht="15" customHeight="1" x14ac:dyDescent="0.25">
      <c r="A344" s="385" t="s">
        <v>151</v>
      </c>
      <c r="B344" s="385"/>
      <c r="C344" s="385"/>
      <c r="D344" s="385"/>
    </row>
    <row r="345" spans="1:4" s="300" customFormat="1" ht="6.75" customHeight="1" x14ac:dyDescent="0.25">
      <c r="A345" s="304"/>
      <c r="B345" s="305"/>
      <c r="C345" s="305"/>
      <c r="D345" s="305"/>
    </row>
    <row r="346" spans="1:4" s="300" customFormat="1" ht="11.25" customHeight="1" x14ac:dyDescent="0.25">
      <c r="A346" s="370" t="s">
        <v>152</v>
      </c>
      <c r="B346" s="370"/>
      <c r="C346" s="306" t="s">
        <v>153</v>
      </c>
      <c r="D346" s="323">
        <f>'Proposed Rates'!E355</f>
        <v>322</v>
      </c>
    </row>
    <row r="347" spans="1:4" s="300" customFormat="1" ht="6.75" customHeight="1" x14ac:dyDescent="0.25">
      <c r="A347" s="324"/>
      <c r="B347" s="308"/>
      <c r="C347" s="306"/>
      <c r="D347" s="323"/>
    </row>
    <row r="348" spans="1:4" s="300" customFormat="1" ht="18" customHeight="1" x14ac:dyDescent="0.25">
      <c r="A348" s="325" t="s">
        <v>203</v>
      </c>
      <c r="B348" s="326"/>
      <c r="C348" s="326"/>
      <c r="D348" s="327"/>
    </row>
    <row r="349" spans="1:4" s="300" customFormat="1" ht="11.25" customHeight="1" x14ac:dyDescent="0.25">
      <c r="A349" s="375" t="s">
        <v>204</v>
      </c>
      <c r="B349" s="375"/>
      <c r="C349" s="328" t="s">
        <v>92</v>
      </c>
      <c r="D349" s="329">
        <f>'Proposed Rates'!E356</f>
        <v>-0.45</v>
      </c>
    </row>
    <row r="350" spans="1:4" s="300" customFormat="1" ht="11.25" customHeight="1" x14ac:dyDescent="0.25">
      <c r="A350" s="370" t="s">
        <v>205</v>
      </c>
      <c r="B350" s="370"/>
      <c r="C350" s="328" t="s">
        <v>206</v>
      </c>
      <c r="D350" s="329">
        <f>'Proposed Rates'!E357</f>
        <v>-1</v>
      </c>
    </row>
    <row r="351" spans="1:4" s="300" customFormat="1" ht="18" customHeight="1" x14ac:dyDescent="0.25">
      <c r="A351" s="325" t="s">
        <v>207</v>
      </c>
      <c r="B351" s="326"/>
      <c r="C351" s="326"/>
      <c r="D351" s="330"/>
    </row>
    <row r="352" spans="1:4" s="300" customFormat="1" ht="6.75" customHeight="1" x14ac:dyDescent="0.25">
      <c r="A352" s="325"/>
      <c r="B352" s="326"/>
      <c r="C352" s="326"/>
      <c r="D352" s="330"/>
    </row>
    <row r="353" spans="1:4" s="300" customFormat="1" ht="11.25" customHeight="1" x14ac:dyDescent="0.25">
      <c r="A353" s="384" t="s">
        <v>146</v>
      </c>
      <c r="B353" s="384"/>
      <c r="C353" s="384"/>
      <c r="D353" s="384"/>
    </row>
    <row r="354" spans="1:4" s="300" customFormat="1" ht="6.75" customHeight="1" x14ac:dyDescent="0.25">
      <c r="A354" s="331"/>
      <c r="B354" s="332"/>
      <c r="C354" s="332"/>
      <c r="D354" s="332"/>
    </row>
    <row r="355" spans="1:4" s="300" customFormat="1" ht="36" customHeight="1" x14ac:dyDescent="0.25">
      <c r="A355" s="382" t="s">
        <v>147</v>
      </c>
      <c r="B355" s="382"/>
      <c r="C355" s="382"/>
      <c r="D355" s="382"/>
    </row>
    <row r="356" spans="1:4" s="300" customFormat="1" ht="6.75" customHeight="1" x14ac:dyDescent="0.25">
      <c r="A356" s="333"/>
      <c r="B356" s="333"/>
      <c r="C356" s="333"/>
      <c r="D356" s="334"/>
    </row>
    <row r="357" spans="1:4" s="300" customFormat="1" ht="48" customHeight="1" x14ac:dyDescent="0.25">
      <c r="A357" s="382" t="s">
        <v>208</v>
      </c>
      <c r="B357" s="382"/>
      <c r="C357" s="382"/>
      <c r="D357" s="382"/>
    </row>
    <row r="358" spans="1:4" s="300" customFormat="1" ht="6.75" customHeight="1" x14ac:dyDescent="0.25">
      <c r="A358" s="333"/>
      <c r="B358" s="333"/>
      <c r="C358" s="333"/>
      <c r="D358" s="334"/>
    </row>
    <row r="359" spans="1:4" s="300" customFormat="1" ht="36" customHeight="1" x14ac:dyDescent="0.25">
      <c r="A359" s="382" t="s">
        <v>150</v>
      </c>
      <c r="B359" s="382"/>
      <c r="C359" s="382"/>
      <c r="D359" s="382"/>
    </row>
    <row r="360" spans="1:4" s="300" customFormat="1" ht="6.75" customHeight="1" x14ac:dyDescent="0.25">
      <c r="A360" s="333"/>
      <c r="B360" s="333"/>
      <c r="C360" s="333"/>
      <c r="D360" s="334"/>
    </row>
    <row r="361" spans="1:4" s="300" customFormat="1" ht="15" customHeight="1" x14ac:dyDescent="0.25">
      <c r="A361" s="335" t="s">
        <v>209</v>
      </c>
      <c r="B361" s="326"/>
      <c r="C361" s="326"/>
      <c r="D361" s="330"/>
    </row>
    <row r="362" spans="1:4" s="300" customFormat="1" ht="11.25" customHeight="1" x14ac:dyDescent="0.25">
      <c r="A362" s="383" t="s">
        <v>210</v>
      </c>
      <c r="B362" s="383"/>
      <c r="C362" s="306" t="s">
        <v>153</v>
      </c>
      <c r="D362" s="323">
        <f>'Proposed Rates'!E296</f>
        <v>16</v>
      </c>
    </row>
    <row r="363" spans="1:4" s="300" customFormat="1" ht="11.25" customHeight="1" x14ac:dyDescent="0.25">
      <c r="A363" s="336" t="s">
        <v>211</v>
      </c>
      <c r="B363" s="336"/>
      <c r="C363" s="306" t="s">
        <v>153</v>
      </c>
      <c r="D363" s="323">
        <f>'Proposed Rates'!E297</f>
        <v>26</v>
      </c>
    </row>
    <row r="364" spans="1:4" s="300" customFormat="1" ht="11.25" customHeight="1" x14ac:dyDescent="0.25">
      <c r="A364" s="383" t="s">
        <v>212</v>
      </c>
      <c r="B364" s="383"/>
      <c r="C364" s="306" t="s">
        <v>153</v>
      </c>
      <c r="D364" s="323">
        <f>'Proposed Rates'!E298</f>
        <v>6</v>
      </c>
    </row>
    <row r="365" spans="1:4" s="300" customFormat="1" ht="11.25" customHeight="1" x14ac:dyDescent="0.25">
      <c r="A365" s="383" t="s">
        <v>213</v>
      </c>
      <c r="B365" s="383"/>
      <c r="C365" s="306" t="s">
        <v>153</v>
      </c>
      <c r="D365" s="323">
        <f>'Proposed Rates'!E299</f>
        <v>126</v>
      </c>
    </row>
    <row r="366" spans="1:4" s="300" customFormat="1" ht="11.25" customHeight="1" x14ac:dyDescent="0.25">
      <c r="A366" s="383" t="s">
        <v>214</v>
      </c>
      <c r="B366" s="383"/>
      <c r="C366" s="306" t="s">
        <v>153</v>
      </c>
      <c r="D366" s="323">
        <f>'Proposed Rates'!E300</f>
        <v>16</v>
      </c>
    </row>
    <row r="367" spans="1:4" s="300" customFormat="1" ht="11.25" customHeight="1" x14ac:dyDescent="0.25">
      <c r="A367" s="383" t="s">
        <v>215</v>
      </c>
      <c r="B367" s="383"/>
      <c r="C367" s="306" t="s">
        <v>153</v>
      </c>
      <c r="D367" s="323">
        <f>'Proposed Rates'!E301</f>
        <v>26</v>
      </c>
    </row>
    <row r="368" spans="1:4" s="300" customFormat="1" ht="11.25" customHeight="1" x14ac:dyDescent="0.25">
      <c r="A368" s="383" t="s">
        <v>216</v>
      </c>
      <c r="B368" s="383"/>
      <c r="C368" s="306" t="s">
        <v>153</v>
      </c>
      <c r="D368" s="323">
        <f>'Proposed Rates'!E302</f>
        <v>26</v>
      </c>
    </row>
    <row r="369" spans="1:4" s="300" customFormat="1" ht="11.25" customHeight="1" x14ac:dyDescent="0.25">
      <c r="A369" s="383" t="s">
        <v>217</v>
      </c>
      <c r="B369" s="383"/>
      <c r="C369" s="306" t="s">
        <v>153</v>
      </c>
      <c r="D369" s="323">
        <f>'Proposed Rates'!E303</f>
        <v>69</v>
      </c>
    </row>
    <row r="370" spans="1:4" s="300" customFormat="1" ht="14.25" customHeight="1" x14ac:dyDescent="0.25">
      <c r="A370" s="383" t="s">
        <v>218</v>
      </c>
      <c r="B370" s="383"/>
      <c r="C370" s="306" t="s">
        <v>153</v>
      </c>
      <c r="D370" s="323">
        <f>'Proposed Rates'!E304</f>
        <v>103</v>
      </c>
    </row>
    <row r="371" spans="1:4" s="300" customFormat="1" ht="11.25" customHeight="1" x14ac:dyDescent="0.25">
      <c r="A371" s="383" t="s">
        <v>219</v>
      </c>
      <c r="B371" s="383"/>
      <c r="C371" s="306" t="s">
        <v>153</v>
      </c>
      <c r="D371" s="323">
        <f>'Proposed Rates'!E305</f>
        <v>322</v>
      </c>
    </row>
    <row r="372" spans="1:4" s="300" customFormat="1" ht="11.25" customHeight="1" x14ac:dyDescent="0.25">
      <c r="A372" s="383" t="s">
        <v>220</v>
      </c>
      <c r="B372" s="383"/>
      <c r="C372" s="306" t="s">
        <v>153</v>
      </c>
      <c r="D372" s="323">
        <f>'Proposed Rates'!E306</f>
        <v>244</v>
      </c>
    </row>
    <row r="373" spans="1:4" s="300" customFormat="1" ht="6.75" customHeight="1" x14ac:dyDescent="0.25">
      <c r="A373" s="336"/>
      <c r="B373" s="336"/>
      <c r="C373" s="306"/>
      <c r="D373" s="323"/>
    </row>
    <row r="374" spans="1:4" s="300" customFormat="1" ht="15" customHeight="1" x14ac:dyDescent="0.25">
      <c r="A374" s="335" t="s">
        <v>221</v>
      </c>
      <c r="B374" s="326"/>
      <c r="C374" s="337"/>
      <c r="D374" s="338"/>
    </row>
    <row r="375" spans="1:4" s="300" customFormat="1" ht="22.5" customHeight="1" x14ac:dyDescent="0.25">
      <c r="A375" s="383" t="s">
        <v>222</v>
      </c>
      <c r="B375" s="383"/>
      <c r="C375" s="306" t="s">
        <v>206</v>
      </c>
      <c r="D375" s="323">
        <f>'Proposed Rates'!E310</f>
        <v>1.5</v>
      </c>
    </row>
    <row r="376" spans="1:4" s="300" customFormat="1" ht="11.25" customHeight="1" x14ac:dyDescent="0.25">
      <c r="A376" s="383" t="s">
        <v>223</v>
      </c>
      <c r="B376" s="383"/>
      <c r="C376" s="306" t="s">
        <v>153</v>
      </c>
      <c r="D376" s="323">
        <f>'Proposed Rates'!E311</f>
        <v>69</v>
      </c>
    </row>
    <row r="377" spans="1:4" s="300" customFormat="1" ht="11.25" customHeight="1" x14ac:dyDescent="0.25">
      <c r="A377" s="383" t="s">
        <v>224</v>
      </c>
      <c r="B377" s="383"/>
      <c r="C377" s="306" t="s">
        <v>153</v>
      </c>
      <c r="D377" s="323">
        <f>'Proposed Rates'!E312</f>
        <v>103</v>
      </c>
    </row>
    <row r="378" spans="1:4" s="300" customFormat="1" ht="11.25" customHeight="1" x14ac:dyDescent="0.25">
      <c r="A378" s="383" t="s">
        <v>225</v>
      </c>
      <c r="B378" s="383"/>
      <c r="C378" s="306" t="s">
        <v>153</v>
      </c>
      <c r="D378" s="323">
        <f>'Proposed Rates'!E313</f>
        <v>257</v>
      </c>
    </row>
    <row r="379" spans="1:4" s="300" customFormat="1" ht="11.25" customHeight="1" x14ac:dyDescent="0.25">
      <c r="A379" s="383" t="s">
        <v>226</v>
      </c>
      <c r="B379" s="383"/>
      <c r="C379" s="306" t="s">
        <v>153</v>
      </c>
      <c r="D379" s="323">
        <f>'Proposed Rates'!E314</f>
        <v>437</v>
      </c>
    </row>
    <row r="380" spans="1:4" s="300" customFormat="1" ht="6.75" customHeight="1" x14ac:dyDescent="0.25">
      <c r="A380" s="336"/>
      <c r="B380" s="336"/>
      <c r="C380" s="306"/>
      <c r="D380" s="323">
        <f>'Proposed Rates'!E315</f>
        <v>0</v>
      </c>
    </row>
    <row r="381" spans="1:4" s="300" customFormat="1" ht="15" customHeight="1" x14ac:dyDescent="0.25">
      <c r="A381" s="339" t="s">
        <v>227</v>
      </c>
      <c r="B381" s="326"/>
      <c r="C381" s="337"/>
      <c r="D381" s="323">
        <f>'Proposed Rates'!E316</f>
        <v>0</v>
      </c>
    </row>
    <row r="382" spans="1:4" s="300" customFormat="1" ht="11.25" customHeight="1" x14ac:dyDescent="0.25">
      <c r="A382" s="383" t="s">
        <v>228</v>
      </c>
      <c r="B382" s="383"/>
      <c r="C382" s="306" t="s">
        <v>153</v>
      </c>
      <c r="D382" s="323">
        <f>'Proposed Rates'!E317</f>
        <v>910</v>
      </c>
    </row>
    <row r="383" spans="1:4" s="300" customFormat="1" ht="11.25" customHeight="1" x14ac:dyDescent="0.25">
      <c r="A383" s="383" t="s">
        <v>229</v>
      </c>
      <c r="B383" s="383"/>
      <c r="C383" s="306" t="s">
        <v>153</v>
      </c>
      <c r="D383" s="323">
        <f>'Proposed Rates'!E318</f>
        <v>1320</v>
      </c>
    </row>
    <row r="384" spans="1:4" s="300" customFormat="1" ht="11.25" customHeight="1" x14ac:dyDescent="0.25">
      <c r="A384" s="383" t="s">
        <v>230</v>
      </c>
      <c r="B384" s="383"/>
      <c r="C384" s="306" t="s">
        <v>153</v>
      </c>
      <c r="D384" s="323">
        <f>'Proposed Rates'!E319</f>
        <v>3243</v>
      </c>
    </row>
    <row r="385" spans="1:4" s="300" customFormat="1" ht="22.5" customHeight="1" x14ac:dyDescent="0.25">
      <c r="A385" s="383" t="s">
        <v>231</v>
      </c>
      <c r="B385" s="383"/>
      <c r="C385" s="306" t="s">
        <v>153</v>
      </c>
      <c r="D385" s="323">
        <f>'Proposed Rates'!E320</f>
        <v>46.53</v>
      </c>
    </row>
    <row r="386" spans="1:4" s="300" customFormat="1" ht="11.25" customHeight="1" x14ac:dyDescent="0.25">
      <c r="A386" s="383" t="s">
        <v>232</v>
      </c>
      <c r="B386" s="383"/>
      <c r="C386" s="306"/>
      <c r="D386" s="323" t="str">
        <f>'Proposed Rates'!E321</f>
        <v>Per Attached Table</v>
      </c>
    </row>
    <row r="387" spans="1:4" s="300" customFormat="1" ht="11.25" customHeight="1" x14ac:dyDescent="0.25">
      <c r="A387" s="383" t="s">
        <v>234</v>
      </c>
      <c r="B387" s="383"/>
      <c r="C387" s="306" t="s">
        <v>153</v>
      </c>
      <c r="D387" s="323">
        <f>'Proposed Rates'!E322</f>
        <v>146</v>
      </c>
    </row>
    <row r="388" spans="1:4" s="300" customFormat="1" ht="11.25" customHeight="1" x14ac:dyDescent="0.25">
      <c r="A388" s="383"/>
      <c r="B388" s="383"/>
      <c r="C388" s="306"/>
      <c r="D388" s="323"/>
    </row>
    <row r="389" spans="1:4" s="300" customFormat="1" ht="18" customHeight="1" x14ac:dyDescent="0.25">
      <c r="A389" s="325" t="s">
        <v>235</v>
      </c>
      <c r="B389" s="326"/>
      <c r="C389" s="326"/>
      <c r="D389" s="330"/>
    </row>
    <row r="390" spans="1:4" s="300" customFormat="1" ht="6.75" customHeight="1" x14ac:dyDescent="0.25">
      <c r="A390" s="325"/>
      <c r="B390" s="326"/>
      <c r="C390" s="326"/>
      <c r="D390" s="330"/>
    </row>
    <row r="391" spans="1:4" s="300" customFormat="1" ht="36" customHeight="1" x14ac:dyDescent="0.25">
      <c r="A391" s="382" t="s">
        <v>236</v>
      </c>
      <c r="B391" s="382"/>
      <c r="C391" s="382"/>
      <c r="D391" s="382"/>
    </row>
    <row r="392" spans="1:4" s="300" customFormat="1" ht="6.75" customHeight="1" x14ac:dyDescent="0.25">
      <c r="A392" s="333"/>
      <c r="B392" s="333"/>
      <c r="C392" s="333"/>
      <c r="D392" s="334"/>
    </row>
    <row r="393" spans="1:4" s="300" customFormat="1" ht="48" customHeight="1" x14ac:dyDescent="0.25">
      <c r="A393" s="382" t="s">
        <v>148</v>
      </c>
      <c r="B393" s="382"/>
      <c r="C393" s="382"/>
      <c r="D393" s="382"/>
    </row>
    <row r="394" spans="1:4" s="300" customFormat="1" ht="6.75" customHeight="1" x14ac:dyDescent="0.25">
      <c r="A394" s="333"/>
      <c r="B394" s="333"/>
      <c r="C394" s="333"/>
      <c r="D394" s="334"/>
    </row>
    <row r="395" spans="1:4" s="300" customFormat="1" ht="24" customHeight="1" x14ac:dyDescent="0.25">
      <c r="A395" s="382" t="s">
        <v>183</v>
      </c>
      <c r="B395" s="382"/>
      <c r="C395" s="382"/>
      <c r="D395" s="382"/>
    </row>
    <row r="396" spans="1:4" s="300" customFormat="1" ht="6.75" customHeight="1" x14ac:dyDescent="0.25">
      <c r="A396" s="333"/>
      <c r="B396" s="333"/>
      <c r="C396" s="333"/>
      <c r="D396" s="334"/>
    </row>
    <row r="397" spans="1:4" s="300" customFormat="1" ht="36" customHeight="1" x14ac:dyDescent="0.25">
      <c r="A397" s="382" t="s">
        <v>150</v>
      </c>
      <c r="B397" s="382"/>
      <c r="C397" s="382"/>
      <c r="D397" s="382"/>
    </row>
    <row r="398" spans="1:4" s="300" customFormat="1" ht="6.75" customHeight="1" x14ac:dyDescent="0.25">
      <c r="A398" s="333"/>
      <c r="B398" s="333"/>
      <c r="C398" s="333"/>
      <c r="D398" s="334"/>
    </row>
    <row r="399" spans="1:4" s="300" customFormat="1" ht="24" customHeight="1" x14ac:dyDescent="0.25">
      <c r="A399" s="382" t="s">
        <v>237</v>
      </c>
      <c r="B399" s="382"/>
      <c r="C399" s="382"/>
      <c r="D399" s="382"/>
    </row>
    <row r="400" spans="1:4" s="300" customFormat="1" ht="22.5" customHeight="1" x14ac:dyDescent="0.25">
      <c r="A400" s="370" t="s">
        <v>238</v>
      </c>
      <c r="B400" s="370"/>
      <c r="C400" s="340" t="s">
        <v>153</v>
      </c>
      <c r="D400" s="341">
        <f>'Proposed Rates'!E326</f>
        <v>106.65</v>
      </c>
    </row>
    <row r="401" spans="1:4" s="300" customFormat="1" ht="11.25" customHeight="1" x14ac:dyDescent="0.25">
      <c r="A401" s="370" t="s">
        <v>239</v>
      </c>
      <c r="B401" s="370"/>
      <c r="C401" s="340" t="s">
        <v>153</v>
      </c>
      <c r="D401" s="341">
        <f>'Proposed Rates'!E327</f>
        <v>42.66</v>
      </c>
    </row>
    <row r="402" spans="1:4" s="300" customFormat="1" ht="11.25" customHeight="1" x14ac:dyDescent="0.25">
      <c r="A402" s="370" t="s">
        <v>240</v>
      </c>
      <c r="B402" s="370"/>
      <c r="C402" s="340" t="s">
        <v>241</v>
      </c>
      <c r="D402" s="341">
        <f>'Proposed Rates'!E328</f>
        <v>1.07</v>
      </c>
    </row>
    <row r="403" spans="1:4" s="300" customFormat="1" ht="11.25" customHeight="1" x14ac:dyDescent="0.25">
      <c r="A403" s="370" t="s">
        <v>242</v>
      </c>
      <c r="B403" s="370"/>
      <c r="C403" s="340" t="s">
        <v>241</v>
      </c>
      <c r="D403" s="341">
        <f>'Proposed Rates'!E329</f>
        <v>0.64</v>
      </c>
    </row>
    <row r="404" spans="1:4" s="300" customFormat="1" ht="11.25" customHeight="1" x14ac:dyDescent="0.25">
      <c r="A404" s="370" t="s">
        <v>243</v>
      </c>
      <c r="B404" s="370"/>
      <c r="C404" s="340" t="s">
        <v>241</v>
      </c>
      <c r="D404" s="341">
        <f>'Proposed Rates'!E330</f>
        <v>-0.64</v>
      </c>
    </row>
    <row r="405" spans="1:4" s="300" customFormat="1" ht="11.25" customHeight="1" x14ac:dyDescent="0.25">
      <c r="A405" s="370" t="s">
        <v>244</v>
      </c>
      <c r="B405" s="370"/>
      <c r="C405" s="342"/>
      <c r="D405" s="341"/>
    </row>
    <row r="406" spans="1:4" s="300" customFormat="1" ht="11.25" customHeight="1" x14ac:dyDescent="0.25">
      <c r="A406" s="380" t="s">
        <v>245</v>
      </c>
      <c r="B406" s="380"/>
      <c r="C406" s="340" t="s">
        <v>153</v>
      </c>
      <c r="D406" s="341">
        <f>'Proposed Rates'!E332</f>
        <v>0.53</v>
      </c>
    </row>
    <row r="407" spans="1:4" s="300" customFormat="1" ht="11.25" customHeight="1" x14ac:dyDescent="0.25">
      <c r="A407" s="380" t="s">
        <v>246</v>
      </c>
      <c r="B407" s="380"/>
      <c r="C407" s="340" t="s">
        <v>153</v>
      </c>
      <c r="D407" s="341">
        <f>'Proposed Rates'!E333</f>
        <v>1.07</v>
      </c>
    </row>
    <row r="408" spans="1:4" s="300" customFormat="1" ht="11.25" customHeight="1" x14ac:dyDescent="0.25">
      <c r="A408" s="370" t="s">
        <v>247</v>
      </c>
      <c r="B408" s="370"/>
      <c r="C408" s="343"/>
      <c r="D408" s="341"/>
    </row>
    <row r="409" spans="1:4" s="300" customFormat="1" ht="11.25" customHeight="1" x14ac:dyDescent="0.25">
      <c r="A409" s="370" t="s">
        <v>248</v>
      </c>
      <c r="B409" s="370"/>
      <c r="C409" s="343"/>
      <c r="D409" s="341"/>
    </row>
    <row r="410" spans="1:4" s="300" customFormat="1" ht="11.25" customHeight="1" x14ac:dyDescent="0.25">
      <c r="A410" s="370" t="s">
        <v>249</v>
      </c>
      <c r="B410" s="370"/>
      <c r="C410" s="343"/>
      <c r="D410" s="341"/>
    </row>
    <row r="411" spans="1:4" s="300" customFormat="1" ht="11.25" customHeight="1" x14ac:dyDescent="0.25">
      <c r="A411" s="380" t="s">
        <v>250</v>
      </c>
      <c r="B411" s="380"/>
      <c r="C411" s="340" t="s">
        <v>153</v>
      </c>
      <c r="D411" s="341" t="str">
        <f>'Proposed Rates'!E337</f>
        <v>no charge</v>
      </c>
    </row>
    <row r="412" spans="1:4" s="300" customFormat="1" ht="11.25" customHeight="1" x14ac:dyDescent="0.25">
      <c r="A412" s="380" t="s">
        <v>252</v>
      </c>
      <c r="B412" s="380"/>
      <c r="C412" s="340" t="s">
        <v>153</v>
      </c>
      <c r="D412" s="341">
        <f>'Proposed Rates'!E338</f>
        <v>4.26</v>
      </c>
    </row>
    <row r="413" spans="1:4" s="300" customFormat="1" ht="22.5" customHeight="1" x14ac:dyDescent="0.25">
      <c r="A413" s="370" t="s">
        <v>253</v>
      </c>
      <c r="B413" s="370"/>
      <c r="C413" s="343"/>
      <c r="D413" s="341"/>
    </row>
    <row r="414" spans="1:4" s="300" customFormat="1" ht="11.25" customHeight="1" x14ac:dyDescent="0.25">
      <c r="A414" s="381" t="s">
        <v>254</v>
      </c>
      <c r="B414" s="381"/>
      <c r="C414" s="340" t="s">
        <v>153</v>
      </c>
      <c r="D414" s="341">
        <f>'Proposed Rates'!E340</f>
        <v>2.04</v>
      </c>
    </row>
    <row r="415" spans="1:4" s="300" customFormat="1" ht="6.75" customHeight="1" x14ac:dyDescent="0.25">
      <c r="A415" s="345"/>
      <c r="B415" s="345"/>
      <c r="C415" s="340"/>
      <c r="D415" s="344"/>
    </row>
    <row r="416" spans="1:4" s="300" customFormat="1" ht="15" customHeight="1" x14ac:dyDescent="0.3">
      <c r="A416" s="346" t="s">
        <v>255</v>
      </c>
      <c r="B416" s="346"/>
      <c r="C416" s="347"/>
      <c r="D416" s="348"/>
    </row>
    <row r="417" spans="1:4" s="300" customFormat="1" ht="6.75" customHeight="1" x14ac:dyDescent="0.3">
      <c r="A417" s="346"/>
      <c r="B417" s="346"/>
      <c r="C417" s="347"/>
      <c r="D417" s="348"/>
    </row>
    <row r="418" spans="1:4" s="300" customFormat="1" ht="22.5" customHeight="1" x14ac:dyDescent="0.25">
      <c r="A418" s="378" t="s">
        <v>256</v>
      </c>
      <c r="B418" s="378"/>
      <c r="C418" s="378"/>
      <c r="D418" s="378"/>
    </row>
    <row r="419" spans="1:4" s="300" customFormat="1" ht="11.25" customHeight="1" x14ac:dyDescent="0.25">
      <c r="A419" s="379" t="s">
        <v>257</v>
      </c>
      <c r="B419" s="379"/>
      <c r="C419" s="379"/>
      <c r="D419" s="352">
        <f>'Proposed Rates'!E288</f>
        <v>1.0338000000000001</v>
      </c>
    </row>
    <row r="420" spans="1:4" s="300" customFormat="1" ht="11.25" customHeight="1" x14ac:dyDescent="0.25">
      <c r="A420" s="379" t="s">
        <v>258</v>
      </c>
      <c r="B420" s="379"/>
      <c r="C420" s="379"/>
      <c r="D420" s="352">
        <f>'Proposed Rates'!E289</f>
        <v>1.0152000000000001</v>
      </c>
    </row>
    <row r="421" spans="1:4" s="300" customFormat="1" ht="11.25" customHeight="1" x14ac:dyDescent="0.25">
      <c r="A421" s="379" t="s">
        <v>259</v>
      </c>
      <c r="B421" s="379"/>
      <c r="C421" s="379"/>
      <c r="D421" s="352">
        <f>'Proposed Rates'!E290</f>
        <v>1.0234000000000001</v>
      </c>
    </row>
    <row r="422" spans="1:4" s="300" customFormat="1" ht="11.25" customHeight="1" x14ac:dyDescent="0.25">
      <c r="A422" s="379" t="s">
        <v>260</v>
      </c>
      <c r="B422" s="379"/>
      <c r="C422" s="379"/>
      <c r="D422" s="352">
        <f>'Proposed Rates'!E291</f>
        <v>1.0051000000000001</v>
      </c>
    </row>
    <row r="423" spans="1:4" ht="127.5" customHeight="1" x14ac:dyDescent="0.25"/>
    <row r="424" spans="1:4" ht="127.5" customHeight="1" x14ac:dyDescent="0.25"/>
    <row r="425" spans="1:4" ht="127.5" customHeight="1" x14ac:dyDescent="0.25"/>
    <row r="426" spans="1:4" ht="127.5" customHeight="1" x14ac:dyDescent="0.25"/>
    <row r="427" spans="1:4" ht="127.5" customHeight="1" x14ac:dyDescent="0.25"/>
    <row r="428" spans="1:4" ht="127.5" customHeight="1" x14ac:dyDescent="0.25"/>
    <row r="429" spans="1:4" ht="127.5" customHeight="1" x14ac:dyDescent="0.25"/>
    <row r="430" spans="1:4" ht="127.5" customHeight="1" x14ac:dyDescent="0.25"/>
    <row r="431" spans="1:4" ht="127.5" customHeight="1" x14ac:dyDescent="0.25"/>
    <row r="432" spans="1:4"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sheetData>
  <mergeCells count="292">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114:D114"/>
    <mergeCell ref="A116:D116"/>
    <mergeCell ref="A117:D117"/>
    <mergeCell ref="A118:D118"/>
    <mergeCell ref="A119:D119"/>
    <mergeCell ref="A121:D121"/>
    <mergeCell ref="A104:B104"/>
    <mergeCell ref="A105:D105"/>
    <mergeCell ref="A106:D106"/>
    <mergeCell ref="A108:D108"/>
    <mergeCell ref="A110:D110"/>
    <mergeCell ref="A112:D112"/>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52:D152"/>
    <mergeCell ref="A153:D153"/>
    <mergeCell ref="A154:D154"/>
    <mergeCell ref="A156:D156"/>
    <mergeCell ref="A158:B158"/>
    <mergeCell ref="A141:D141"/>
    <mergeCell ref="A143:D143"/>
    <mergeCell ref="A145:D145"/>
    <mergeCell ref="A147:D147"/>
    <mergeCell ref="A149:D149"/>
    <mergeCell ref="A151:D151"/>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83:D283"/>
    <mergeCell ref="A284:D284"/>
    <mergeCell ref="A286:D286"/>
    <mergeCell ref="A288:D288"/>
    <mergeCell ref="A290:D290"/>
    <mergeCell ref="A292:D292"/>
    <mergeCell ref="A275:B275"/>
    <mergeCell ref="A277:B277"/>
    <mergeCell ref="A279:B279"/>
    <mergeCell ref="A280:B280"/>
    <mergeCell ref="A281:B281"/>
    <mergeCell ref="A282:B282"/>
    <mergeCell ref="A304:D304"/>
    <mergeCell ref="A306:D306"/>
    <mergeCell ref="A308:D308"/>
    <mergeCell ref="A310:D310"/>
    <mergeCell ref="A312:D312"/>
    <mergeCell ref="A314:B314"/>
    <mergeCell ref="A294:D294"/>
    <mergeCell ref="A296:D296"/>
    <mergeCell ref="A298:B298"/>
    <mergeCell ref="A299:D299"/>
    <mergeCell ref="A300:D300"/>
    <mergeCell ref="A302:D302"/>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69:B369"/>
    <mergeCell ref="A370:B370"/>
    <mergeCell ref="A371:B371"/>
    <mergeCell ref="A372:B372"/>
    <mergeCell ref="A375:B375"/>
    <mergeCell ref="A376:B376"/>
    <mergeCell ref="A362:B362"/>
    <mergeCell ref="A364:B364"/>
    <mergeCell ref="A365:B365"/>
    <mergeCell ref="A366:B366"/>
    <mergeCell ref="A367:B367"/>
    <mergeCell ref="A368:B368"/>
    <mergeCell ref="A385:B385"/>
    <mergeCell ref="A386:B386"/>
    <mergeCell ref="A387:B387"/>
    <mergeCell ref="A388:B388"/>
    <mergeCell ref="A391:D391"/>
    <mergeCell ref="A393:D393"/>
    <mergeCell ref="A377:B377"/>
    <mergeCell ref="A378:B378"/>
    <mergeCell ref="A379:B379"/>
    <mergeCell ref="A382:B382"/>
    <mergeCell ref="A383:B383"/>
    <mergeCell ref="A384:B384"/>
    <mergeCell ref="A403:B403"/>
    <mergeCell ref="A404:B404"/>
    <mergeCell ref="A405:B405"/>
    <mergeCell ref="A406:B406"/>
    <mergeCell ref="A407:B407"/>
    <mergeCell ref="A408:B408"/>
    <mergeCell ref="A395:D395"/>
    <mergeCell ref="A397:D397"/>
    <mergeCell ref="A399:D399"/>
    <mergeCell ref="A400:B400"/>
    <mergeCell ref="A401:B401"/>
    <mergeCell ref="A402:B402"/>
    <mergeCell ref="A418:D418"/>
    <mergeCell ref="A419:C419"/>
    <mergeCell ref="A420:C420"/>
    <mergeCell ref="A421:C421"/>
    <mergeCell ref="A422:C422"/>
    <mergeCell ref="A409:B409"/>
    <mergeCell ref="A410:B410"/>
    <mergeCell ref="A411:B411"/>
    <mergeCell ref="A412:B412"/>
    <mergeCell ref="A413:B413"/>
    <mergeCell ref="A414:B414"/>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8"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Rates'!D8</f>
        <v>19.32</v>
      </c>
      <c r="G23" s="25">
        <v>1</v>
      </c>
      <c r="H23" s="26">
        <f>G23*F23</f>
        <v>19.32</v>
      </c>
      <c r="I23" s="27"/>
      <c r="J23" s="24">
        <f>+'SC (1000)'!J23</f>
        <v>21.23</v>
      </c>
      <c r="K23" s="29">
        <v>1</v>
      </c>
      <c r="L23" s="26">
        <f>K23*J23</f>
        <v>21.23</v>
      </c>
      <c r="M23" s="27"/>
      <c r="N23" s="30">
        <f>L23-H23</f>
        <v>1.9100000000000001</v>
      </c>
      <c r="O23" s="31">
        <f>IF((H23)=0,"",(N23/H23))</f>
        <v>9.886128364389235E-2</v>
      </c>
      <c r="Q23" s="24">
        <f>+'SC (1000)'!Q23</f>
        <v>22.69</v>
      </c>
      <c r="R23" s="29">
        <v>1</v>
      </c>
      <c r="S23" s="26">
        <f>R23*Q23</f>
        <v>22.69</v>
      </c>
      <c r="T23" s="27"/>
      <c r="U23" s="30">
        <f>S23-L23</f>
        <v>1.4600000000000009</v>
      </c>
      <c r="V23" s="31">
        <f>IF((L23)=0,"",(U23/L23))</f>
        <v>6.87706076307113E-2</v>
      </c>
      <c r="X23" s="24">
        <f>+'SC (1000)'!X23</f>
        <v>24.01</v>
      </c>
      <c r="Y23" s="29">
        <v>1</v>
      </c>
      <c r="Z23" s="26">
        <f>Y23*X23</f>
        <v>24.01</v>
      </c>
      <c r="AA23" s="27"/>
      <c r="AB23" s="30">
        <f>Z23-S23</f>
        <v>1.3200000000000003</v>
      </c>
      <c r="AC23" s="31">
        <f>IF((S23)=0,"",(AB23/S23))</f>
        <v>5.8175407668576477E-2</v>
      </c>
      <c r="AE23" s="24">
        <f>+'SC (1000)'!AE23</f>
        <v>24.89</v>
      </c>
      <c r="AF23" s="29">
        <v>1</v>
      </c>
      <c r="AG23" s="26">
        <f>AF23*AE23</f>
        <v>24.89</v>
      </c>
      <c r="AH23" s="27"/>
      <c r="AI23" s="30">
        <f>AG23-Z23</f>
        <v>0.87999999999999901</v>
      </c>
      <c r="AJ23" s="31">
        <f>IF((Z23)=0,"",(AI23/Z23))</f>
        <v>3.6651395251978296E-2</v>
      </c>
      <c r="AL23" s="24">
        <f>+'SC (1000)'!AL23</f>
        <v>25.57</v>
      </c>
      <c r="AM23" s="29">
        <v>1</v>
      </c>
      <c r="AN23" s="26">
        <f>AM23*AL23</f>
        <v>25.57</v>
      </c>
      <c r="AO23" s="27"/>
      <c r="AP23" s="30">
        <f>AN23-AG23</f>
        <v>0.67999999999999972</v>
      </c>
      <c r="AQ23" s="31">
        <f>IF((AG23)=0,"",(AP23/AG23))</f>
        <v>2.7320208919244665E-2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15000</v>
      </c>
      <c r="H29" s="26">
        <f t="shared" si="0"/>
        <v>375</v>
      </c>
      <c r="I29" s="27"/>
      <c r="J29" s="24">
        <f>+'SC (1000)'!J29</f>
        <v>2.75E-2</v>
      </c>
      <c r="K29" s="25">
        <f>$F$18</f>
        <v>15000</v>
      </c>
      <c r="L29" s="26">
        <f t="shared" si="22"/>
        <v>412.5</v>
      </c>
      <c r="M29" s="27"/>
      <c r="N29" s="30">
        <f t="shared" si="23"/>
        <v>37.5</v>
      </c>
      <c r="O29" s="31">
        <f t="shared" si="24"/>
        <v>0.1</v>
      </c>
      <c r="Q29" s="24">
        <f>+'SC (1000)'!Q29</f>
        <v>2.9399999999999999E-2</v>
      </c>
      <c r="R29" s="25">
        <f>$F$18</f>
        <v>15000</v>
      </c>
      <c r="S29" s="26">
        <f t="shared" si="25"/>
        <v>441</v>
      </c>
      <c r="T29" s="27"/>
      <c r="U29" s="30">
        <f t="shared" si="1"/>
        <v>28.5</v>
      </c>
      <c r="V29" s="31">
        <f t="shared" si="2"/>
        <v>6.9090909090909092E-2</v>
      </c>
      <c r="X29" s="24">
        <f>+'SC (1000)'!X29</f>
        <v>3.1099999999999999E-2</v>
      </c>
      <c r="Y29" s="25">
        <f>$F$18</f>
        <v>15000</v>
      </c>
      <c r="Z29" s="26">
        <f t="shared" si="26"/>
        <v>466.5</v>
      </c>
      <c r="AA29" s="27"/>
      <c r="AB29" s="30">
        <f t="shared" si="3"/>
        <v>25.5</v>
      </c>
      <c r="AC29" s="31">
        <f t="shared" si="4"/>
        <v>5.7823129251700682E-2</v>
      </c>
      <c r="AE29" s="24">
        <f>+'SC (1000)'!AE29</f>
        <v>3.2199999999999999E-2</v>
      </c>
      <c r="AF29" s="25">
        <f>$F$18</f>
        <v>15000</v>
      </c>
      <c r="AG29" s="26">
        <f t="shared" si="27"/>
        <v>483</v>
      </c>
      <c r="AH29" s="27"/>
      <c r="AI29" s="30">
        <f t="shared" si="5"/>
        <v>16.5</v>
      </c>
      <c r="AJ29" s="31">
        <f t="shared" si="6"/>
        <v>3.5369774919614148E-2</v>
      </c>
      <c r="AL29" s="24">
        <f>+'SC (1000)'!AL29</f>
        <v>3.3099999999999997E-2</v>
      </c>
      <c r="AM29" s="25">
        <f>$F$18</f>
        <v>15000</v>
      </c>
      <c r="AN29" s="26">
        <f t="shared" si="28"/>
        <v>496.49999999999994</v>
      </c>
      <c r="AO29" s="27"/>
      <c r="AP29" s="30">
        <f t="shared" si="7"/>
        <v>13.499999999999943</v>
      </c>
      <c r="AQ29" s="31">
        <f t="shared" si="8"/>
        <v>2.7950310559006094E-2</v>
      </c>
    </row>
    <row r="30" spans="2:43" x14ac:dyDescent="0.2">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15000</v>
      </c>
      <c r="H36" s="26">
        <f t="shared" si="0"/>
        <v>15</v>
      </c>
      <c r="I36" s="27"/>
      <c r="J36" s="28">
        <f>+'Proposed Rates'!E53</f>
        <v>-5.9999999999999995E-4</v>
      </c>
      <c r="K36" s="25">
        <f t="shared" si="30"/>
        <v>15000</v>
      </c>
      <c r="L36" s="26">
        <f t="shared" si="22"/>
        <v>-9</v>
      </c>
      <c r="M36" s="27"/>
      <c r="N36" s="30">
        <f t="shared" si="23"/>
        <v>-24</v>
      </c>
      <c r="O36" s="31">
        <f t="shared" si="24"/>
        <v>-1.6</v>
      </c>
      <c r="Q36" s="28">
        <f>+'Proposed Rates'!F53</f>
        <v>-5.9999999999999995E-4</v>
      </c>
      <c r="R36" s="25">
        <f t="shared" si="31"/>
        <v>15000</v>
      </c>
      <c r="S36" s="26">
        <f t="shared" si="25"/>
        <v>-9</v>
      </c>
      <c r="T36" s="27"/>
      <c r="U36" s="30">
        <f t="shared" si="1"/>
        <v>0</v>
      </c>
      <c r="V36" s="31">
        <f t="shared" si="2"/>
        <v>0</v>
      </c>
      <c r="X36" s="28">
        <f>+'Proposed Rates'!G53</f>
        <v>0</v>
      </c>
      <c r="Y36" s="25">
        <f t="shared" si="32"/>
        <v>15000</v>
      </c>
      <c r="Z36" s="26">
        <f t="shared" si="26"/>
        <v>0</v>
      </c>
      <c r="AA36" s="27"/>
      <c r="AB36" s="30">
        <f t="shared" si="3"/>
        <v>9</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409.32</v>
      </c>
      <c r="I39" s="62"/>
      <c r="J39" s="239"/>
      <c r="K39" s="240"/>
      <c r="L39" s="238">
        <f>SUM(L23:L38)</f>
        <v>433.73</v>
      </c>
      <c r="M39" s="62"/>
      <c r="N39" s="37">
        <f t="shared" si="23"/>
        <v>24.410000000000025</v>
      </c>
      <c r="O39" s="38">
        <f t="shared" si="24"/>
        <v>5.9635493012801785E-2</v>
      </c>
      <c r="Q39" s="239"/>
      <c r="R39" s="240"/>
      <c r="S39" s="238">
        <f>SUM(S23:S38)</f>
        <v>463.69</v>
      </c>
      <c r="T39" s="62"/>
      <c r="U39" s="37">
        <f t="shared" si="1"/>
        <v>29.95999999999998</v>
      </c>
      <c r="V39" s="38">
        <f t="shared" si="2"/>
        <v>6.9075231134576767E-2</v>
      </c>
      <c r="X39" s="239"/>
      <c r="Y39" s="240"/>
      <c r="Z39" s="238">
        <f>SUM(Z23:Z38)</f>
        <v>490.51</v>
      </c>
      <c r="AA39" s="62"/>
      <c r="AB39" s="37">
        <f t="shared" si="3"/>
        <v>26.819999999999993</v>
      </c>
      <c r="AC39" s="38">
        <f t="shared" si="4"/>
        <v>5.784036748689856E-2</v>
      </c>
      <c r="AE39" s="239"/>
      <c r="AF39" s="240"/>
      <c r="AG39" s="238">
        <f>SUM(AG23:AG38)</f>
        <v>507.89</v>
      </c>
      <c r="AH39" s="62"/>
      <c r="AI39" s="37">
        <f t="shared" si="5"/>
        <v>17.379999999999995</v>
      </c>
      <c r="AJ39" s="38">
        <f t="shared" si="6"/>
        <v>3.5432509021222802E-2</v>
      </c>
      <c r="AL39" s="239"/>
      <c r="AM39" s="240"/>
      <c r="AN39" s="238">
        <f>SUM(AN23:AN38)</f>
        <v>522.06999999999994</v>
      </c>
      <c r="AO39" s="62"/>
      <c r="AP39" s="37">
        <f t="shared" si="7"/>
        <v>14.17999999999995</v>
      </c>
      <c r="AQ39" s="38">
        <f t="shared" si="8"/>
        <v>2.7919431372934986E-2</v>
      </c>
    </row>
    <row r="40" spans="2:43" ht="38.25" x14ac:dyDescent="0.2">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15502.500000000002</v>
      </c>
      <c r="H44" s="26">
        <f>G44*F44</f>
        <v>0.93015000000000014</v>
      </c>
      <c r="I44" s="27"/>
      <c r="J44" s="46">
        <f>'Proposed Rates'!E234</f>
        <v>6.0000000000000002E-5</v>
      </c>
      <c r="K44" s="45">
        <f>$F$18*(1+J73)</f>
        <v>15507</v>
      </c>
      <c r="L44" s="26">
        <f>K44*J44</f>
        <v>0.93042000000000002</v>
      </c>
      <c r="M44" s="27"/>
      <c r="N44" s="30">
        <f>L44-H44</f>
        <v>2.6999999999988145E-4</v>
      </c>
      <c r="O44" s="31">
        <f>IF((H44)=0,"",(N44/H44))</f>
        <v>2.9027576197374766E-4</v>
      </c>
      <c r="Q44" s="46">
        <f>'Proposed Rates'!F234</f>
        <v>6.0000000000000002E-5</v>
      </c>
      <c r="R44" s="45">
        <f>$F$18*(1+Q73)</f>
        <v>15507</v>
      </c>
      <c r="S44" s="26">
        <f>R44*Q44</f>
        <v>0.93042000000000002</v>
      </c>
      <c r="T44" s="27"/>
      <c r="U44" s="30">
        <f t="shared" si="1"/>
        <v>0</v>
      </c>
      <c r="V44" s="31">
        <f t="shared" si="2"/>
        <v>0</v>
      </c>
      <c r="X44" s="46">
        <f>'Proposed Rates'!G234</f>
        <v>6.0000000000000002E-5</v>
      </c>
      <c r="Y44" s="45">
        <f>$F$18*(1+X73)</f>
        <v>15507</v>
      </c>
      <c r="Z44" s="26">
        <f>Y44*X44</f>
        <v>0.93042000000000002</v>
      </c>
      <c r="AA44" s="27"/>
      <c r="AB44" s="30">
        <f t="shared" si="3"/>
        <v>0</v>
      </c>
      <c r="AC44" s="31">
        <f t="shared" si="4"/>
        <v>0</v>
      </c>
      <c r="AE44" s="46">
        <f>'Proposed Rates'!H234</f>
        <v>6.0000000000000002E-5</v>
      </c>
      <c r="AF44" s="45">
        <f>$F$18*(1+AE73)</f>
        <v>15507</v>
      </c>
      <c r="AG44" s="26">
        <f>AF44*AE44</f>
        <v>0.93042000000000002</v>
      </c>
      <c r="AH44" s="27"/>
      <c r="AI44" s="30">
        <f t="shared" si="5"/>
        <v>0</v>
      </c>
      <c r="AJ44" s="31">
        <f t="shared" si="6"/>
        <v>0</v>
      </c>
      <c r="AL44" s="46">
        <f>'Proposed Rates'!I234</f>
        <v>6.0000000000000002E-5</v>
      </c>
      <c r="AM44" s="45">
        <f>$F$18*(1+AL73)</f>
        <v>15507</v>
      </c>
      <c r="AN44" s="26">
        <f>AM44*AL44</f>
        <v>0.93042000000000002</v>
      </c>
      <c r="AO44" s="27"/>
      <c r="AP44" s="30">
        <f t="shared" si="7"/>
        <v>0</v>
      </c>
      <c r="AQ44" s="31">
        <f t="shared" si="8"/>
        <v>0</v>
      </c>
    </row>
    <row r="45" spans="2:43" x14ac:dyDescent="0.2">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471.92407500000024</v>
      </c>
      <c r="I47" s="36"/>
      <c r="J47" s="53"/>
      <c r="K47" s="55"/>
      <c r="L47" s="54">
        <f>SUM(L40:L46)+L39</f>
        <v>490.90841</v>
      </c>
      <c r="M47" s="36"/>
      <c r="N47" s="37">
        <f t="shared" ref="N47:N64" si="58">L47-H47</f>
        <v>18.98433499999976</v>
      </c>
      <c r="O47" s="38">
        <f t="shared" ref="O47:O64" si="59">IF((H47)=0,"",(N47/H47))</f>
        <v>4.0227519649214227E-2</v>
      </c>
      <c r="Q47" s="53"/>
      <c r="R47" s="55"/>
      <c r="S47" s="54">
        <f>SUM(S40:S46)+S39</f>
        <v>520.86841000000004</v>
      </c>
      <c r="T47" s="36"/>
      <c r="U47" s="37">
        <f t="shared" si="1"/>
        <v>29.960000000000036</v>
      </c>
      <c r="V47" s="38">
        <f t="shared" si="2"/>
        <v>6.1029714280103772E-2</v>
      </c>
      <c r="X47" s="53"/>
      <c r="Y47" s="55"/>
      <c r="Z47" s="54">
        <f>SUM(Z40:Z46)+Z39</f>
        <v>556.68840999999998</v>
      </c>
      <c r="AA47" s="36"/>
      <c r="AB47" s="37">
        <f t="shared" si="3"/>
        <v>35.819999999999936</v>
      </c>
      <c r="AC47" s="38">
        <f t="shared" si="4"/>
        <v>6.8769768548643473E-2</v>
      </c>
      <c r="AE47" s="53"/>
      <c r="AF47" s="55"/>
      <c r="AG47" s="54">
        <f>SUM(AG40:AG46)+AG39</f>
        <v>574.06840999999997</v>
      </c>
      <c r="AH47" s="36"/>
      <c r="AI47" s="37">
        <f t="shared" si="5"/>
        <v>17.379999999999995</v>
      </c>
      <c r="AJ47" s="38">
        <f t="shared" si="6"/>
        <v>3.1220337423586736E-2</v>
      </c>
      <c r="AL47" s="53"/>
      <c r="AM47" s="55"/>
      <c r="AN47" s="54">
        <f>SUM(AN40:AN46)+AN39</f>
        <v>588.24840999999992</v>
      </c>
      <c r="AO47" s="36"/>
      <c r="AP47" s="37">
        <f t="shared" si="7"/>
        <v>14.17999999999995</v>
      </c>
      <c r="AQ47" s="38">
        <f t="shared" si="8"/>
        <v>2.4700888871415083E-2</v>
      </c>
    </row>
    <row r="48" spans="2:43" x14ac:dyDescent="0.2">
      <c r="B48" s="27" t="s">
        <v>28</v>
      </c>
      <c r="C48" s="27"/>
      <c r="D48" s="56" t="s">
        <v>20</v>
      </c>
      <c r="E48" s="57"/>
      <c r="F48" s="28">
        <f>'Proposed Rates'!D154</f>
        <v>7.1000000000000004E-3</v>
      </c>
      <c r="G48" s="58">
        <f>F18*(1+F73)</f>
        <v>15502.500000000002</v>
      </c>
      <c r="H48" s="26">
        <f>G48*F48</f>
        <v>110.06775000000002</v>
      </c>
      <c r="I48" s="27"/>
      <c r="J48" s="28">
        <f>'Proposed Rates'!E154</f>
        <v>6.8999999999999999E-3</v>
      </c>
      <c r="K48" s="59">
        <f>F18*(1+J73)</f>
        <v>15507</v>
      </c>
      <c r="L48" s="26">
        <f>K48*J48</f>
        <v>106.9983</v>
      </c>
      <c r="M48" s="27"/>
      <c r="N48" s="30">
        <f t="shared" si="58"/>
        <v>-3.0694500000000176</v>
      </c>
      <c r="O48" s="31">
        <f t="shared" si="59"/>
        <v>-2.7886915104560754E-2</v>
      </c>
      <c r="Q48" s="28">
        <f>'Proposed Rates'!F154</f>
        <v>6.8999999999999999E-3</v>
      </c>
      <c r="R48" s="59">
        <f>$F$18*(1+Q73)</f>
        <v>15507</v>
      </c>
      <c r="S48" s="26">
        <f>R48*Q48</f>
        <v>106.9983</v>
      </c>
      <c r="T48" s="27"/>
      <c r="U48" s="30">
        <f t="shared" si="1"/>
        <v>0</v>
      </c>
      <c r="V48" s="31">
        <f t="shared" si="2"/>
        <v>0</v>
      </c>
      <c r="X48" s="28">
        <f>'Proposed Rates'!G154</f>
        <v>6.8999999999999999E-3</v>
      </c>
      <c r="Y48" s="59">
        <f>$F$18*(1+X73)</f>
        <v>15507</v>
      </c>
      <c r="Z48" s="26">
        <f>Y48*X48</f>
        <v>106.9983</v>
      </c>
      <c r="AA48" s="27"/>
      <c r="AB48" s="30">
        <f t="shared" si="3"/>
        <v>0</v>
      </c>
      <c r="AC48" s="31">
        <f t="shared" si="4"/>
        <v>0</v>
      </c>
      <c r="AE48" s="28">
        <f>'Proposed Rates'!H154</f>
        <v>6.8999999999999999E-3</v>
      </c>
      <c r="AF48" s="59">
        <f>$F$18*(1+AE73)</f>
        <v>15507</v>
      </c>
      <c r="AG48" s="26">
        <f>AF48*AE48</f>
        <v>106.9983</v>
      </c>
      <c r="AH48" s="27"/>
      <c r="AI48" s="30">
        <f t="shared" si="5"/>
        <v>0</v>
      </c>
      <c r="AJ48" s="31">
        <f t="shared" si="6"/>
        <v>0</v>
      </c>
      <c r="AL48" s="28">
        <f>'Proposed Rates'!I154</f>
        <v>6.8999999999999999E-3</v>
      </c>
      <c r="AM48" s="59">
        <f>$F$18*(1+AL73)</f>
        <v>15507</v>
      </c>
      <c r="AN48" s="26">
        <f>AM48*AL48</f>
        <v>106.9983</v>
      </c>
      <c r="AO48" s="27"/>
      <c r="AP48" s="30">
        <f t="shared" si="7"/>
        <v>0</v>
      </c>
      <c r="AQ48" s="31">
        <f t="shared" si="8"/>
        <v>0</v>
      </c>
    </row>
    <row r="49" spans="2:43" ht="25.5" x14ac:dyDescent="0.2">
      <c r="B49" s="60" t="s">
        <v>29</v>
      </c>
      <c r="C49" s="27"/>
      <c r="D49" s="56" t="s">
        <v>20</v>
      </c>
      <c r="E49" s="57"/>
      <c r="F49" s="28">
        <f>'Proposed Rates'!D168</f>
        <v>5.0000000000000001E-3</v>
      </c>
      <c r="G49" s="58">
        <f>G48</f>
        <v>15502.500000000002</v>
      </c>
      <c r="H49" s="26">
        <f>G49*F49</f>
        <v>77.512500000000017</v>
      </c>
      <c r="I49" s="27"/>
      <c r="J49" s="28">
        <f>'Proposed Rates'!E168</f>
        <v>5.0000000000000001E-3</v>
      </c>
      <c r="K49" s="59">
        <f>K48</f>
        <v>15507</v>
      </c>
      <c r="L49" s="26">
        <f>K49*J49</f>
        <v>77.534999999999997</v>
      </c>
      <c r="M49" s="27"/>
      <c r="N49" s="30">
        <f t="shared" si="58"/>
        <v>2.2499999999979536E-2</v>
      </c>
      <c r="O49" s="31">
        <f t="shared" si="59"/>
        <v>2.902757619736111E-4</v>
      </c>
      <c r="Q49" s="28">
        <f>'Proposed Rates'!F168</f>
        <v>5.0000000000000001E-3</v>
      </c>
      <c r="R49" s="59">
        <f>R48</f>
        <v>15507</v>
      </c>
      <c r="S49" s="26">
        <f>R49*Q49</f>
        <v>77.534999999999997</v>
      </c>
      <c r="T49" s="27"/>
      <c r="U49" s="30">
        <f t="shared" si="1"/>
        <v>0</v>
      </c>
      <c r="V49" s="31">
        <f t="shared" si="2"/>
        <v>0</v>
      </c>
      <c r="X49" s="28">
        <f>'Proposed Rates'!G168</f>
        <v>5.0000000000000001E-3</v>
      </c>
      <c r="Y49" s="59">
        <f>Y48</f>
        <v>15507</v>
      </c>
      <c r="Z49" s="26">
        <f>Y49*X49</f>
        <v>77.534999999999997</v>
      </c>
      <c r="AA49" s="27"/>
      <c r="AB49" s="30">
        <f t="shared" si="3"/>
        <v>0</v>
      </c>
      <c r="AC49" s="31">
        <f t="shared" si="4"/>
        <v>0</v>
      </c>
      <c r="AE49" s="28">
        <f>'Proposed Rates'!H168</f>
        <v>5.0000000000000001E-3</v>
      </c>
      <c r="AF49" s="59">
        <f>AF48</f>
        <v>15507</v>
      </c>
      <c r="AG49" s="26">
        <f>AF49*AE49</f>
        <v>77.534999999999997</v>
      </c>
      <c r="AH49" s="27"/>
      <c r="AI49" s="30">
        <f t="shared" si="5"/>
        <v>0</v>
      </c>
      <c r="AJ49" s="31">
        <f t="shared" si="6"/>
        <v>0</v>
      </c>
      <c r="AL49" s="28">
        <f>'Proposed Rates'!I168</f>
        <v>5.0000000000000001E-3</v>
      </c>
      <c r="AM49" s="59">
        <f>AM48</f>
        <v>15507</v>
      </c>
      <c r="AN49" s="26">
        <f>AM49*AL49</f>
        <v>77.534999999999997</v>
      </c>
      <c r="AO49" s="27"/>
      <c r="AP49" s="30">
        <f t="shared" si="7"/>
        <v>0</v>
      </c>
      <c r="AQ49" s="31">
        <f t="shared" si="8"/>
        <v>0</v>
      </c>
    </row>
    <row r="50" spans="2:43" ht="25.5" x14ac:dyDescent="0.2">
      <c r="B50" s="50" t="s">
        <v>30</v>
      </c>
      <c r="C50" s="35"/>
      <c r="D50" s="35"/>
      <c r="E50" s="35"/>
      <c r="F50" s="61"/>
      <c r="G50" s="53"/>
      <c r="H50" s="54">
        <f>SUM(H47:H49)</f>
        <v>659.50432500000034</v>
      </c>
      <c r="I50" s="62"/>
      <c r="J50" s="63"/>
      <c r="K50" s="64"/>
      <c r="L50" s="54">
        <f>SUM(L47:L49)</f>
        <v>675.44170999999994</v>
      </c>
      <c r="M50" s="62"/>
      <c r="N50" s="37">
        <f t="shared" si="58"/>
        <v>15.937384999999608</v>
      </c>
      <c r="O50" s="38">
        <f t="shared" si="59"/>
        <v>2.4165702021741252E-2</v>
      </c>
      <c r="Q50" s="63"/>
      <c r="R50" s="64"/>
      <c r="S50" s="54">
        <f>SUM(S47:S49)</f>
        <v>705.40170999999998</v>
      </c>
      <c r="T50" s="62"/>
      <c r="U50" s="37">
        <f t="shared" si="1"/>
        <v>29.960000000000036</v>
      </c>
      <c r="V50" s="38">
        <f t="shared" si="2"/>
        <v>4.4356159171751536E-2</v>
      </c>
      <c r="X50" s="63"/>
      <c r="Y50" s="64"/>
      <c r="Z50" s="54">
        <f>SUM(Z47:Z49)</f>
        <v>741.22170999999992</v>
      </c>
      <c r="AA50" s="62"/>
      <c r="AB50" s="37">
        <f t="shared" si="3"/>
        <v>35.819999999999936</v>
      </c>
      <c r="AC50" s="38">
        <f t="shared" si="4"/>
        <v>5.0779576363658006E-2</v>
      </c>
      <c r="AE50" s="63"/>
      <c r="AF50" s="64"/>
      <c r="AG50" s="54">
        <f>SUM(AG47:AG49)</f>
        <v>758.60170999999991</v>
      </c>
      <c r="AH50" s="62"/>
      <c r="AI50" s="37">
        <f t="shared" si="5"/>
        <v>17.379999999999995</v>
      </c>
      <c r="AJ50" s="38">
        <f t="shared" si="6"/>
        <v>2.3447775160282337E-2</v>
      </c>
      <c r="AL50" s="63"/>
      <c r="AM50" s="64"/>
      <c r="AN50" s="54">
        <f>SUM(AN47:AN49)</f>
        <v>772.78170999999986</v>
      </c>
      <c r="AO50" s="62"/>
      <c r="AP50" s="37">
        <f t="shared" si="7"/>
        <v>14.17999999999995</v>
      </c>
      <c r="AQ50" s="38">
        <f t="shared" si="8"/>
        <v>1.8692285837320285E-2</v>
      </c>
    </row>
    <row r="51" spans="2:43" ht="25.5" x14ac:dyDescent="0.2">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2633.7640750000005</v>
      </c>
      <c r="I60" s="94"/>
      <c r="J60" s="95"/>
      <c r="K60" s="95"/>
      <c r="L60" s="97">
        <f>SUM(L51:L56,L50)</f>
        <v>2650.0890100000001</v>
      </c>
      <c r="M60" s="96"/>
      <c r="N60" s="97">
        <f t="shared" ref="N60" si="72">L60-H60</f>
        <v>16.324934999999641</v>
      </c>
      <c r="O60" s="98">
        <f t="shared" ref="O60" si="73">IF((H60)=0,"",(N60/H60))</f>
        <v>6.1983285272047906E-3</v>
      </c>
      <c r="Q60" s="95"/>
      <c r="R60" s="95"/>
      <c r="S60" s="97">
        <f>SUM(S51:S56,S50)</f>
        <v>2680.0690100000002</v>
      </c>
      <c r="T60" s="96"/>
      <c r="U60" s="97">
        <f t="shared" si="1"/>
        <v>29.980000000000018</v>
      </c>
      <c r="V60" s="98">
        <f>IF((L60)=0,"",(U60/L60))</f>
        <v>1.1312827564233406E-2</v>
      </c>
      <c r="X60" s="95"/>
      <c r="Y60" s="95"/>
      <c r="Z60" s="97">
        <f>SUM(Z51:Z56,Z50)</f>
        <v>2715.9090099999999</v>
      </c>
      <c r="AA60" s="96"/>
      <c r="AB60" s="97">
        <f t="shared" si="3"/>
        <v>35.839999999999691</v>
      </c>
      <c r="AC60" s="98">
        <f>IF((S60)=0,"",(AB60/S60))</f>
        <v>1.3372789979016133E-2</v>
      </c>
      <c r="AE60" s="95"/>
      <c r="AF60" s="95"/>
      <c r="AG60" s="97">
        <f>SUM(AG51:AG56,AG50)</f>
        <v>2733.3090099999999</v>
      </c>
      <c r="AH60" s="96"/>
      <c r="AI60" s="97">
        <f t="shared" ref="AI60:AI64" si="74">AG60-Z60</f>
        <v>17.400000000000091</v>
      </c>
      <c r="AJ60" s="98">
        <f>IF((Z60)=0,"",(AI60/Z60))</f>
        <v>6.4066947515300197E-3</v>
      </c>
      <c r="AL60" s="95"/>
      <c r="AM60" s="95"/>
      <c r="AN60" s="97">
        <f>SUM(AN51:AN56,AN50)</f>
        <v>2747.5090099999998</v>
      </c>
      <c r="AO60" s="96"/>
      <c r="AP60" s="97">
        <f t="shared" ref="AP60:AP64" si="75">AN60-AG60</f>
        <v>14.199999999999818</v>
      </c>
      <c r="AQ60" s="98">
        <f>IF((AG60)=0,"",(AP60/AG60))</f>
        <v>5.1951681818806937E-3</v>
      </c>
    </row>
    <row r="61" spans="2:43" x14ac:dyDescent="0.2">
      <c r="B61" s="99" t="s">
        <v>40</v>
      </c>
      <c r="C61" s="21"/>
      <c r="D61" s="21"/>
      <c r="E61" s="21"/>
      <c r="F61" s="100">
        <v>0.13</v>
      </c>
      <c r="G61" s="101"/>
      <c r="H61" s="102">
        <f>H60*F61</f>
        <v>342.38932975000006</v>
      </c>
      <c r="I61" s="103"/>
      <c r="J61" s="104">
        <v>0.13</v>
      </c>
      <c r="K61" s="103"/>
      <c r="L61" s="105">
        <f>L60*J61</f>
        <v>344.51157130000001</v>
      </c>
      <c r="M61" s="106"/>
      <c r="N61" s="107">
        <f t="shared" si="58"/>
        <v>2.1222415499999556</v>
      </c>
      <c r="O61" s="108">
        <f t="shared" si="59"/>
        <v>6.1983285272047975E-3</v>
      </c>
      <c r="Q61" s="104">
        <v>0.13</v>
      </c>
      <c r="R61" s="103"/>
      <c r="S61" s="105">
        <f>S60*Q61</f>
        <v>348.40897130000002</v>
      </c>
      <c r="T61" s="106"/>
      <c r="U61" s="107">
        <f t="shared" si="1"/>
        <v>3.8974000000000046</v>
      </c>
      <c r="V61" s="108">
        <f t="shared" ref="V61:V70" si="76">IF((L61)=0,"",(U61/L61))</f>
        <v>1.1312827564233413E-2</v>
      </c>
      <c r="X61" s="104">
        <v>0.13</v>
      </c>
      <c r="Y61" s="103"/>
      <c r="Z61" s="105">
        <f>Z60*X61</f>
        <v>353.06817130000002</v>
      </c>
      <c r="AA61" s="106"/>
      <c r="AB61" s="107">
        <f t="shared" si="3"/>
        <v>4.6591999999999985</v>
      </c>
      <c r="AC61" s="108">
        <f t="shared" ref="AC61:AC70" si="77">IF((S61)=0,"",(AB61/S61))</f>
        <v>1.3372789979016244E-2</v>
      </c>
      <c r="AE61" s="104">
        <v>0.13</v>
      </c>
      <c r="AF61" s="103"/>
      <c r="AG61" s="105">
        <f>AG60*AE61</f>
        <v>355.33017130000002</v>
      </c>
      <c r="AH61" s="106"/>
      <c r="AI61" s="107">
        <f t="shared" si="74"/>
        <v>2.2620000000000005</v>
      </c>
      <c r="AJ61" s="108">
        <f t="shared" ref="AJ61:AJ70" si="78">IF((Z61)=0,"",(AI61/Z61))</f>
        <v>6.4066947515299868E-3</v>
      </c>
      <c r="AL61" s="104">
        <v>0.13</v>
      </c>
      <c r="AM61" s="103"/>
      <c r="AN61" s="105">
        <f>AN60*AL61</f>
        <v>357.17617129999996</v>
      </c>
      <c r="AO61" s="106"/>
      <c r="AP61" s="107">
        <f t="shared" si="75"/>
        <v>1.8459999999999468</v>
      </c>
      <c r="AQ61" s="108">
        <f t="shared" ref="AQ61:AQ70" si="79">IF((AG61)=0,"",(AP61/AG61))</f>
        <v>5.1951681818806104E-3</v>
      </c>
    </row>
    <row r="62" spans="2:43" x14ac:dyDescent="0.2">
      <c r="B62" s="109" t="s">
        <v>41</v>
      </c>
      <c r="C62" s="21"/>
      <c r="D62" s="21"/>
      <c r="E62" s="21"/>
      <c r="F62" s="110"/>
      <c r="G62" s="101"/>
      <c r="H62" s="102">
        <f>H60+H61</f>
        <v>2976.1534047500004</v>
      </c>
      <c r="I62" s="103"/>
      <c r="J62" s="103"/>
      <c r="K62" s="103"/>
      <c r="L62" s="105">
        <f>L60+L61</f>
        <v>2994.6005813000002</v>
      </c>
      <c r="M62" s="106"/>
      <c r="N62" s="107">
        <f t="shared" si="58"/>
        <v>18.447176549999767</v>
      </c>
      <c r="O62" s="108">
        <f t="shared" si="59"/>
        <v>6.1983285272048496E-3</v>
      </c>
      <c r="Q62" s="103"/>
      <c r="R62" s="103"/>
      <c r="S62" s="105">
        <f>S60+S61</f>
        <v>3028.4779813</v>
      </c>
      <c r="T62" s="106"/>
      <c r="U62" s="107">
        <f t="shared" si="1"/>
        <v>33.877399999999852</v>
      </c>
      <c r="V62" s="108">
        <f t="shared" si="76"/>
        <v>1.1312827564233349E-2</v>
      </c>
      <c r="X62" s="103"/>
      <c r="Y62" s="103"/>
      <c r="Z62" s="105">
        <f>Z60+Z61</f>
        <v>3068.9771812999998</v>
      </c>
      <c r="AA62" s="106"/>
      <c r="AB62" s="107">
        <f t="shared" si="3"/>
        <v>40.499199999999746</v>
      </c>
      <c r="AC62" s="108">
        <f t="shared" si="77"/>
        <v>1.3372789979016166E-2</v>
      </c>
      <c r="AE62" s="103"/>
      <c r="AF62" s="103"/>
      <c r="AG62" s="105">
        <f>AG60+AG61</f>
        <v>3088.6391813</v>
      </c>
      <c r="AH62" s="106"/>
      <c r="AI62" s="107">
        <f t="shared" si="74"/>
        <v>19.662000000000262</v>
      </c>
      <c r="AJ62" s="108">
        <f t="shared" si="78"/>
        <v>6.4066947515300718E-3</v>
      </c>
      <c r="AL62" s="103"/>
      <c r="AM62" s="103"/>
      <c r="AN62" s="105">
        <f>AN60+AN61</f>
        <v>3104.6851812999998</v>
      </c>
      <c r="AO62" s="106"/>
      <c r="AP62" s="107">
        <f t="shared" si="75"/>
        <v>16.045999999999822</v>
      </c>
      <c r="AQ62" s="108">
        <f t="shared" si="79"/>
        <v>5.1951681818807023E-3</v>
      </c>
    </row>
    <row r="63" spans="2:43" ht="15.75" customHeight="1" x14ac:dyDescent="0.2">
      <c r="B63" s="405" t="s">
        <v>127</v>
      </c>
      <c r="C63" s="405"/>
      <c r="D63" s="405"/>
      <c r="E63" s="21"/>
      <c r="F63" s="267">
        <f>'Proposed Rates'!D262</f>
        <v>0.318</v>
      </c>
      <c r="G63" s="101"/>
      <c r="H63" s="111">
        <f>F63*H60</f>
        <v>837.5369758500002</v>
      </c>
      <c r="I63" s="103"/>
      <c r="J63" s="268">
        <f>'Proposed Rates'!E262</f>
        <v>0.318</v>
      </c>
      <c r="K63" s="103"/>
      <c r="L63" s="112">
        <f>J63*L60</f>
        <v>842.72830518000001</v>
      </c>
      <c r="M63" s="106"/>
      <c r="N63" s="112">
        <f t="shared" si="58"/>
        <v>5.1913293299998031</v>
      </c>
      <c r="O63" s="113">
        <f t="shared" si="59"/>
        <v>6.1983285272046917E-3</v>
      </c>
      <c r="Q63" s="268">
        <f>'Proposed Rates'!F262</f>
        <v>0.318</v>
      </c>
      <c r="R63" s="103"/>
      <c r="S63" s="112">
        <f>Q63*S60</f>
        <v>852.26194518000011</v>
      </c>
      <c r="T63" s="106"/>
      <c r="U63" s="112">
        <f t="shared" si="1"/>
        <v>9.5336400000001049</v>
      </c>
      <c r="V63" s="113">
        <f t="shared" si="76"/>
        <v>1.1312827564233524E-2</v>
      </c>
      <c r="X63" s="268">
        <f>'Proposed Rates'!G262</f>
        <v>0.318</v>
      </c>
      <c r="Y63" s="103"/>
      <c r="Z63" s="112">
        <f>X63*Z60</f>
        <v>863.65906517999997</v>
      </c>
      <c r="AA63" s="106"/>
      <c r="AB63" s="112">
        <f t="shared" si="3"/>
        <v>11.397119999999859</v>
      </c>
      <c r="AC63" s="113">
        <f t="shared" si="77"/>
        <v>1.3372789979016081E-2</v>
      </c>
      <c r="AE63" s="268">
        <f>'Proposed Rates'!H262</f>
        <v>0.318</v>
      </c>
      <c r="AF63" s="103"/>
      <c r="AG63" s="112">
        <f>AE63*AG60</f>
        <v>869.19226518000005</v>
      </c>
      <c r="AH63" s="106"/>
      <c r="AI63" s="112">
        <f t="shared" si="74"/>
        <v>5.5332000000000789</v>
      </c>
      <c r="AJ63" s="113">
        <f t="shared" si="78"/>
        <v>6.4066947515300779E-3</v>
      </c>
      <c r="AL63" s="268">
        <f>'Proposed Rates'!I262</f>
        <v>0.318</v>
      </c>
      <c r="AM63" s="103"/>
      <c r="AN63" s="112">
        <f>AL63*AN60</f>
        <v>873.70786517999989</v>
      </c>
      <c r="AO63" s="106"/>
      <c r="AP63" s="112">
        <f t="shared" si="75"/>
        <v>4.5155999999998357</v>
      </c>
      <c r="AQ63" s="113">
        <f t="shared" si="79"/>
        <v>5.1951681818805705E-3</v>
      </c>
    </row>
    <row r="64" spans="2:43" ht="13.5" customHeight="1" thickBot="1" x14ac:dyDescent="0.25">
      <c r="B64" s="406" t="s">
        <v>126</v>
      </c>
      <c r="C64" s="406"/>
      <c r="D64" s="406"/>
      <c r="E64" s="114"/>
      <c r="F64" s="115"/>
      <c r="G64" s="116"/>
      <c r="H64" s="117">
        <f>H62-H63</f>
        <v>2138.6164289000003</v>
      </c>
      <c r="I64" s="118"/>
      <c r="J64" s="274"/>
      <c r="K64" s="118"/>
      <c r="L64" s="119">
        <f>L62-L63</f>
        <v>2151.8722761200002</v>
      </c>
      <c r="M64" s="120"/>
      <c r="N64" s="121">
        <f t="shared" si="58"/>
        <v>13.25584721999985</v>
      </c>
      <c r="O64" s="122">
        <f t="shared" si="59"/>
        <v>6.1983285272048574E-3</v>
      </c>
      <c r="Q64" s="118"/>
      <c r="R64" s="118"/>
      <c r="S64" s="119">
        <f>S62-S63</f>
        <v>2176.2160361199999</v>
      </c>
      <c r="T64" s="120"/>
      <c r="U64" s="121">
        <f t="shared" si="1"/>
        <v>24.343759999999747</v>
      </c>
      <c r="V64" s="122">
        <f t="shared" si="76"/>
        <v>1.1312827564233281E-2</v>
      </c>
      <c r="X64" s="118"/>
      <c r="Y64" s="118"/>
      <c r="Z64" s="119">
        <f>Z62-Z63</f>
        <v>2205.31811612</v>
      </c>
      <c r="AA64" s="120"/>
      <c r="AB64" s="121">
        <f t="shared" si="3"/>
        <v>29.102080000000115</v>
      </c>
      <c r="AC64" s="122">
        <f t="shared" si="77"/>
        <v>1.3372789979016303E-2</v>
      </c>
      <c r="AE64" s="118"/>
      <c r="AF64" s="118"/>
      <c r="AG64" s="119">
        <f>AG62-AG63</f>
        <v>2219.44691612</v>
      </c>
      <c r="AH64" s="120"/>
      <c r="AI64" s="121">
        <f t="shared" si="74"/>
        <v>14.128799999999956</v>
      </c>
      <c r="AJ64" s="122">
        <f t="shared" si="78"/>
        <v>6.406694751529966E-3</v>
      </c>
      <c r="AL64" s="118"/>
      <c r="AM64" s="118"/>
      <c r="AN64" s="119">
        <f>AN62-AN63</f>
        <v>2230.9773161200001</v>
      </c>
      <c r="AO64" s="120"/>
      <c r="AP64" s="121">
        <f t="shared" si="75"/>
        <v>11.5304000000001</v>
      </c>
      <c r="AQ64" s="122">
        <f t="shared" si="79"/>
        <v>5.1951681818808047E-3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2790.2140750000003</v>
      </c>
      <c r="I66" s="134"/>
      <c r="J66" s="135"/>
      <c r="K66" s="135"/>
      <c r="L66" s="137">
        <f>SUM(L57:L58,L50,L51:L53)</f>
        <v>2806.53901</v>
      </c>
      <c r="M66" s="136"/>
      <c r="N66" s="137">
        <f t="shared" ref="N66:N70" si="80">L66-H66</f>
        <v>16.324934999999641</v>
      </c>
      <c r="O66" s="98">
        <f t="shared" ref="O66:O70" si="81">IF((H66)=0,"",(N66/H66))</f>
        <v>5.8507822558380718E-3</v>
      </c>
      <c r="Q66" s="135"/>
      <c r="R66" s="135"/>
      <c r="S66" s="137">
        <f>SUM(S57:S58,S50,S51:S53)</f>
        <v>2836.51901</v>
      </c>
      <c r="T66" s="136"/>
      <c r="U66" s="137">
        <f t="shared" si="1"/>
        <v>29.980000000000018</v>
      </c>
      <c r="V66" s="98">
        <f t="shared" si="76"/>
        <v>1.0682196076084479E-2</v>
      </c>
      <c r="X66" s="135"/>
      <c r="Y66" s="135"/>
      <c r="Z66" s="137">
        <f>SUM(Z57:Z58,Z50,Z51:Z53)</f>
        <v>2872.3590099999997</v>
      </c>
      <c r="AA66" s="136"/>
      <c r="AB66" s="137">
        <f t="shared" si="3"/>
        <v>35.839999999999691</v>
      </c>
      <c r="AC66" s="98">
        <f t="shared" si="77"/>
        <v>1.2635205289880885E-2</v>
      </c>
      <c r="AE66" s="135"/>
      <c r="AF66" s="135"/>
      <c r="AG66" s="137">
        <f>SUM(AG57:AG58,AG50,AG51:AG53)</f>
        <v>2889.7590099999998</v>
      </c>
      <c r="AH66" s="136"/>
      <c r="AI66" s="137">
        <f t="shared" ref="AI66:AI70" si="82">AG66-Z66</f>
        <v>17.400000000000091</v>
      </c>
      <c r="AJ66" s="98">
        <f t="shared" si="78"/>
        <v>6.0577385833117331E-3</v>
      </c>
      <c r="AL66" s="135"/>
      <c r="AM66" s="135"/>
      <c r="AN66" s="137">
        <f>SUM(AN57:AN58,AN50,AN51:AN53)</f>
        <v>2903.9590099999996</v>
      </c>
      <c r="AO66" s="136"/>
      <c r="AP66" s="137">
        <f t="shared" ref="AP66:AP70" si="83">AN66-AG66</f>
        <v>14.199999999999818</v>
      </c>
      <c r="AQ66" s="98">
        <f t="shared" si="79"/>
        <v>4.9139045681182315E-3</v>
      </c>
    </row>
    <row r="67" spans="1:43" s="79" customFormat="1" x14ac:dyDescent="0.2">
      <c r="B67" s="138" t="s">
        <v>40</v>
      </c>
      <c r="C67" s="73"/>
      <c r="D67" s="73"/>
      <c r="E67" s="73"/>
      <c r="F67" s="139">
        <v>0.13</v>
      </c>
      <c r="G67" s="132"/>
      <c r="H67" s="140">
        <f>H66*F67</f>
        <v>362.72782975000007</v>
      </c>
      <c r="I67" s="141"/>
      <c r="J67" s="142">
        <v>0.13</v>
      </c>
      <c r="K67" s="143"/>
      <c r="L67" s="146">
        <f>L66*J67</f>
        <v>364.85007130000002</v>
      </c>
      <c r="M67" s="145"/>
      <c r="N67" s="146">
        <f t="shared" si="80"/>
        <v>2.1222415499999556</v>
      </c>
      <c r="O67" s="108">
        <f t="shared" si="81"/>
        <v>5.8507822558380778E-3</v>
      </c>
      <c r="Q67" s="142">
        <v>0.13</v>
      </c>
      <c r="R67" s="143"/>
      <c r="S67" s="144">
        <f>S66*Q67</f>
        <v>368.74747130000003</v>
      </c>
      <c r="T67" s="145"/>
      <c r="U67" s="146">
        <f t="shared" si="1"/>
        <v>3.8974000000000046</v>
      </c>
      <c r="V67" s="108">
        <f t="shared" si="76"/>
        <v>1.0682196076084484E-2</v>
      </c>
      <c r="X67" s="142">
        <v>0.13</v>
      </c>
      <c r="Y67" s="143"/>
      <c r="Z67" s="144">
        <f>Z66*X67</f>
        <v>373.40667129999997</v>
      </c>
      <c r="AA67" s="145"/>
      <c r="AB67" s="146">
        <f t="shared" si="3"/>
        <v>4.6591999999999416</v>
      </c>
      <c r="AC67" s="108">
        <f t="shared" si="77"/>
        <v>1.2635205289880835E-2</v>
      </c>
      <c r="AE67" s="142">
        <v>0.13</v>
      </c>
      <c r="AF67" s="143"/>
      <c r="AG67" s="146">
        <f>AG66*AE67</f>
        <v>375.66867129999997</v>
      </c>
      <c r="AH67" s="145"/>
      <c r="AI67" s="146">
        <f t="shared" si="82"/>
        <v>2.2620000000000005</v>
      </c>
      <c r="AJ67" s="108">
        <f t="shared" si="78"/>
        <v>6.0577385833117028E-3</v>
      </c>
      <c r="AL67" s="142">
        <v>0.13</v>
      </c>
      <c r="AM67" s="143"/>
      <c r="AN67" s="144">
        <f>AN66*AL67</f>
        <v>377.51467129999997</v>
      </c>
      <c r="AO67" s="145"/>
      <c r="AP67" s="146">
        <f t="shared" si="83"/>
        <v>1.8460000000000036</v>
      </c>
      <c r="AQ67" s="108">
        <f t="shared" si="79"/>
        <v>4.9139045681183043E-3</v>
      </c>
    </row>
    <row r="68" spans="1:43" s="79" customFormat="1" x14ac:dyDescent="0.2">
      <c r="B68" s="147" t="s">
        <v>41</v>
      </c>
      <c r="C68" s="73"/>
      <c r="D68" s="73"/>
      <c r="E68" s="73"/>
      <c r="F68" s="148"/>
      <c r="G68" s="149"/>
      <c r="H68" s="140">
        <f>H66+H67</f>
        <v>3152.9419047500005</v>
      </c>
      <c r="I68" s="141"/>
      <c r="J68" s="141"/>
      <c r="K68" s="141"/>
      <c r="L68" s="144">
        <f>L66+L67</f>
        <v>3171.3890812999998</v>
      </c>
      <c r="M68" s="145"/>
      <c r="N68" s="146">
        <f t="shared" si="80"/>
        <v>18.447176549999313</v>
      </c>
      <c r="O68" s="108">
        <f t="shared" si="81"/>
        <v>5.8507822558379824E-3</v>
      </c>
      <c r="Q68" s="141"/>
      <c r="R68" s="141"/>
      <c r="S68" s="144">
        <f>S66+S67</f>
        <v>3205.2664813000001</v>
      </c>
      <c r="T68" s="145"/>
      <c r="U68" s="146">
        <f t="shared" si="1"/>
        <v>33.877400000000307</v>
      </c>
      <c r="V68" s="108">
        <f t="shared" si="76"/>
        <v>1.0682196076084571E-2</v>
      </c>
      <c r="X68" s="141"/>
      <c r="Y68" s="141"/>
      <c r="Z68" s="144">
        <f>Z66+Z67</f>
        <v>3245.7656812999994</v>
      </c>
      <c r="AA68" s="145"/>
      <c r="AB68" s="146">
        <f t="shared" si="3"/>
        <v>40.499199999999291</v>
      </c>
      <c r="AC68" s="108">
        <f t="shared" si="77"/>
        <v>1.2635205289880772E-2</v>
      </c>
      <c r="AE68" s="141"/>
      <c r="AF68" s="141"/>
      <c r="AG68" s="144">
        <f>AG66+AG67</f>
        <v>3265.4276812999997</v>
      </c>
      <c r="AH68" s="145"/>
      <c r="AI68" s="146">
        <f t="shared" si="82"/>
        <v>19.662000000000262</v>
      </c>
      <c r="AJ68" s="108">
        <f t="shared" si="78"/>
        <v>6.0577385833117826E-3</v>
      </c>
      <c r="AL68" s="141"/>
      <c r="AM68" s="141"/>
      <c r="AN68" s="144">
        <f>AN66+AN67</f>
        <v>3281.4736812999995</v>
      </c>
      <c r="AO68" s="145"/>
      <c r="AP68" s="146">
        <f t="shared" si="83"/>
        <v>16.045999999999822</v>
      </c>
      <c r="AQ68" s="108">
        <f t="shared" si="79"/>
        <v>4.9139045681182401E-3</v>
      </c>
    </row>
    <row r="69" spans="1:43" s="79" customFormat="1" ht="15.75" customHeight="1" x14ac:dyDescent="0.2">
      <c r="B69" s="405" t="s">
        <v>127</v>
      </c>
      <c r="C69" s="405"/>
      <c r="D69" s="405"/>
      <c r="E69" s="73"/>
      <c r="F69" s="269">
        <f>F63</f>
        <v>0.318</v>
      </c>
      <c r="G69" s="149"/>
      <c r="H69" s="150">
        <f>F69*H66</f>
        <v>887.28807585000015</v>
      </c>
      <c r="I69" s="141"/>
      <c r="J69" s="268">
        <f>J63</f>
        <v>0.318</v>
      </c>
      <c r="K69" s="141"/>
      <c r="L69" s="151">
        <f>J69*L66</f>
        <v>892.47940517999996</v>
      </c>
      <c r="M69" s="145"/>
      <c r="N69" s="151">
        <f t="shared" si="80"/>
        <v>5.1913293299998031</v>
      </c>
      <c r="O69" s="113">
        <f t="shared" si="81"/>
        <v>5.8507822558379781E-3</v>
      </c>
      <c r="Q69" s="268">
        <f>Q63</f>
        <v>0.318</v>
      </c>
      <c r="R69" s="141"/>
      <c r="S69" s="151">
        <f>Q69*S66</f>
        <v>902.01304518000006</v>
      </c>
      <c r="T69" s="145"/>
      <c r="U69" s="151">
        <f t="shared" si="1"/>
        <v>9.5336400000001049</v>
      </c>
      <c r="V69" s="113">
        <f t="shared" si="76"/>
        <v>1.068219607608459E-2</v>
      </c>
      <c r="X69" s="268">
        <f>X63</f>
        <v>0.318</v>
      </c>
      <c r="Y69" s="141"/>
      <c r="Z69" s="151">
        <f>X69*Z66</f>
        <v>913.41016517999992</v>
      </c>
      <c r="AA69" s="145"/>
      <c r="AB69" s="151">
        <f t="shared" si="3"/>
        <v>11.397119999999859</v>
      </c>
      <c r="AC69" s="113">
        <f t="shared" si="77"/>
        <v>1.2635205289880836E-2</v>
      </c>
      <c r="AE69" s="268">
        <f>AE63</f>
        <v>0.318</v>
      </c>
      <c r="AF69" s="141"/>
      <c r="AG69" s="151">
        <f>AE69*AG66</f>
        <v>918.94336517999989</v>
      </c>
      <c r="AH69" s="145"/>
      <c r="AI69" s="151">
        <f t="shared" si="82"/>
        <v>5.5331999999999653</v>
      </c>
      <c r="AJ69" s="113">
        <f t="shared" si="78"/>
        <v>6.0577385833116637E-3</v>
      </c>
      <c r="AL69" s="268">
        <f>AL63</f>
        <v>0.318</v>
      </c>
      <c r="AM69" s="141"/>
      <c r="AN69" s="151">
        <f>AL69*AN66</f>
        <v>923.45896517999984</v>
      </c>
      <c r="AO69" s="145"/>
      <c r="AP69" s="151">
        <f t="shared" si="83"/>
        <v>4.5155999999999494</v>
      </c>
      <c r="AQ69" s="113">
        <f t="shared" si="79"/>
        <v>4.9139045681182401E-3</v>
      </c>
    </row>
    <row r="70" spans="1:43" s="79" customFormat="1" ht="13.5" customHeight="1" thickBot="1" x14ac:dyDescent="0.25">
      <c r="B70" s="400" t="s">
        <v>128</v>
      </c>
      <c r="C70" s="400"/>
      <c r="D70" s="400"/>
      <c r="E70" s="152"/>
      <c r="F70" s="153"/>
      <c r="G70" s="154"/>
      <c r="H70" s="155">
        <f>H68-H69</f>
        <v>2265.6538289000005</v>
      </c>
      <c r="I70" s="156"/>
      <c r="J70" s="156"/>
      <c r="K70" s="156"/>
      <c r="L70" s="157">
        <f>L68-L69</f>
        <v>2278.9096761199999</v>
      </c>
      <c r="M70" s="158"/>
      <c r="N70" s="159">
        <f t="shared" si="80"/>
        <v>13.255847219999396</v>
      </c>
      <c r="O70" s="160">
        <f t="shared" si="81"/>
        <v>5.850782255837933E-3</v>
      </c>
      <c r="Q70" s="156"/>
      <c r="R70" s="156"/>
      <c r="S70" s="157">
        <f>S68-S69</f>
        <v>2303.2534361200001</v>
      </c>
      <c r="T70" s="158"/>
      <c r="U70" s="159">
        <f t="shared" si="1"/>
        <v>24.343760000000202</v>
      </c>
      <c r="V70" s="160">
        <f t="shared" si="76"/>
        <v>1.0682196076084562E-2</v>
      </c>
      <c r="X70" s="156"/>
      <c r="Y70" s="156"/>
      <c r="Z70" s="157">
        <f>Z68-Z69</f>
        <v>2332.3555161199993</v>
      </c>
      <c r="AA70" s="158"/>
      <c r="AB70" s="159">
        <f t="shared" si="3"/>
        <v>29.102079999999205</v>
      </c>
      <c r="AC70" s="160">
        <f t="shared" si="77"/>
        <v>1.2635205289880649E-2</v>
      </c>
      <c r="AE70" s="156"/>
      <c r="AF70" s="156"/>
      <c r="AG70" s="157">
        <f>AG68-AG69</f>
        <v>2346.4843161199997</v>
      </c>
      <c r="AH70" s="158"/>
      <c r="AI70" s="159">
        <f t="shared" si="82"/>
        <v>14.12880000000041</v>
      </c>
      <c r="AJ70" s="160">
        <f t="shared" si="78"/>
        <v>6.0577385833118788E-3</v>
      </c>
      <c r="AL70" s="156"/>
      <c r="AM70" s="156"/>
      <c r="AN70" s="157">
        <f>AN68-AN69</f>
        <v>2358.0147161199998</v>
      </c>
      <c r="AO70" s="158"/>
      <c r="AP70" s="159">
        <f t="shared" si="83"/>
        <v>11.5304000000001</v>
      </c>
      <c r="AQ70" s="160">
        <f t="shared" si="79"/>
        <v>4.9139045681183373E-3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37" x14ac:dyDescent="0.2">
      <c r="A81" s="11" t="s">
        <v>48</v>
      </c>
    </row>
    <row r="83" spans="1:37" x14ac:dyDescent="0.2">
      <c r="A83" s="6" t="s">
        <v>49</v>
      </c>
    </row>
    <row r="84" spans="1:37" x14ac:dyDescent="0.2">
      <c r="A84" s="6" t="s">
        <v>50</v>
      </c>
    </row>
    <row r="85" spans="1:37" x14ac:dyDescent="0.2">
      <c r="A85" s="6" t="s">
        <v>51</v>
      </c>
    </row>
    <row r="86" spans="1:37" x14ac:dyDescent="0.2">
      <c r="A86" s="6" t="s">
        <v>52</v>
      </c>
    </row>
    <row r="87" spans="1:37" x14ac:dyDescent="0.2">
      <c r="A87" s="6" t="s">
        <v>53</v>
      </c>
    </row>
    <row r="89" spans="1:37" x14ac:dyDescent="0.2">
      <c r="A89" s="170"/>
      <c r="B89" s="6" t="s">
        <v>54</v>
      </c>
    </row>
    <row r="91" spans="1:37" x14ac:dyDescent="0.2">
      <c r="B91" s="171" t="s">
        <v>55</v>
      </c>
    </row>
    <row r="95" spans="1:37" x14ac:dyDescent="0.2">
      <c r="AK95" s="275"/>
    </row>
    <row r="96" spans="1:37" x14ac:dyDescent="0.2">
      <c r="AK96" s="275"/>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A13"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51000*1</f>
        <v>51000</v>
      </c>
      <c r="G18" s="12" t="s">
        <v>7</v>
      </c>
    </row>
    <row r="19" spans="2:43" x14ac:dyDescent="0.2">
      <c r="B19" s="11"/>
      <c r="F19" s="13">
        <v>50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212.48</v>
      </c>
      <c r="R23" s="29">
        <v>1</v>
      </c>
      <c r="S23" s="26">
        <f>R23*Q23</f>
        <v>212.48</v>
      </c>
      <c r="T23" s="27"/>
      <c r="U23" s="30">
        <f>S23-L23</f>
        <v>12.47999999999999</v>
      </c>
      <c r="V23" s="31">
        <f>IF((L23)=0,"",(U23/L23))</f>
        <v>6.2399999999999949E-2</v>
      </c>
      <c r="X23" s="28">
        <f>+'Proposed Rates'!G9</f>
        <v>223.5</v>
      </c>
      <c r="Y23" s="29">
        <v>1</v>
      </c>
      <c r="Z23" s="26">
        <f>Y23*X23</f>
        <v>223.5</v>
      </c>
      <c r="AA23" s="27"/>
      <c r="AB23" s="30">
        <f>Z23-S23</f>
        <v>11.02000000000001</v>
      </c>
      <c r="AC23" s="31">
        <f>IF((S23)=0,"",(AB23/S23))</f>
        <v>5.1863704819277157E-2</v>
      </c>
      <c r="AE23" s="28">
        <f>+'Proposed Rates'!H9</f>
        <v>230.47</v>
      </c>
      <c r="AF23" s="29">
        <v>1</v>
      </c>
      <c r="AG23" s="26">
        <f>AF23*AE23</f>
        <v>230.47</v>
      </c>
      <c r="AH23" s="27"/>
      <c r="AI23" s="30">
        <f>AG23-Z23</f>
        <v>6.9699999999999989</v>
      </c>
      <c r="AJ23" s="31">
        <f>IF((Z23)=0,"",(AI23/Z23))</f>
        <v>3.118568232662192E-2</v>
      </c>
      <c r="AL23" s="28">
        <f>+'Proposed Rates'!I9</f>
        <v>235.69</v>
      </c>
      <c r="AM23" s="29">
        <v>1</v>
      </c>
      <c r="AN23" s="26">
        <f>AM23*AL23</f>
        <v>235.69</v>
      </c>
      <c r="AO23" s="27"/>
      <c r="AP23" s="30">
        <f>AN23-AG23</f>
        <v>5.2199999999999989</v>
      </c>
      <c r="AQ23" s="31">
        <f>IF((AG23)=0,"",(AP23/AG23))</f>
        <v>2.2649368681390197E-2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
      <c r="B29" s="21" t="s">
        <v>19</v>
      </c>
      <c r="C29" s="21"/>
      <c r="D29" s="22" t="s">
        <v>59</v>
      </c>
      <c r="E29" s="23"/>
      <c r="F29" s="24">
        <f>+'Proposed Rates'!D22</f>
        <v>4.8760000000000003</v>
      </c>
      <c r="G29" s="45">
        <f>+$F$19</f>
        <v>50</v>
      </c>
      <c r="H29" s="26">
        <f t="shared" si="0"/>
        <v>243.8</v>
      </c>
      <c r="I29" s="27"/>
      <c r="J29" s="28">
        <f>+'Proposed Rates'!E22</f>
        <v>5.4725000000000001</v>
      </c>
      <c r="K29" s="45">
        <f>+$F$19</f>
        <v>50</v>
      </c>
      <c r="L29" s="26">
        <f t="shared" si="22"/>
        <v>273.625</v>
      </c>
      <c r="M29" s="27"/>
      <c r="N29" s="30">
        <f t="shared" si="23"/>
        <v>29.824999999999989</v>
      </c>
      <c r="O29" s="31">
        <f t="shared" si="24"/>
        <v>0.12233388022969642</v>
      </c>
      <c r="Q29" s="28">
        <f>+'Proposed Rates'!F22</f>
        <v>5.8643999999999998</v>
      </c>
      <c r="R29" s="45">
        <f>+$F$19</f>
        <v>50</v>
      </c>
      <c r="S29" s="26">
        <f t="shared" si="25"/>
        <v>293.21999999999997</v>
      </c>
      <c r="T29" s="27"/>
      <c r="U29" s="30">
        <f t="shared" si="1"/>
        <v>19.59499999999997</v>
      </c>
      <c r="V29" s="31">
        <f t="shared" si="2"/>
        <v>7.1612608497030494E-2</v>
      </c>
      <c r="X29" s="28">
        <f>+'Proposed Rates'!G22</f>
        <v>6.2188999999999997</v>
      </c>
      <c r="Y29" s="45">
        <f>+$F$19</f>
        <v>50</v>
      </c>
      <c r="Z29" s="26">
        <f t="shared" si="26"/>
        <v>310.94499999999999</v>
      </c>
      <c r="AA29" s="27"/>
      <c r="AB29" s="30">
        <f t="shared" si="3"/>
        <v>17.725000000000023</v>
      </c>
      <c r="AC29" s="31">
        <f t="shared" si="4"/>
        <v>6.0449491849123606E-2</v>
      </c>
      <c r="AE29" s="28">
        <f>+'Proposed Rates'!H22</f>
        <v>6.4630999999999998</v>
      </c>
      <c r="AF29" s="45">
        <f>+$F$19</f>
        <v>50</v>
      </c>
      <c r="AG29" s="26">
        <f t="shared" si="27"/>
        <v>323.15499999999997</v>
      </c>
      <c r="AH29" s="27"/>
      <c r="AI29" s="30">
        <f t="shared" si="5"/>
        <v>12.20999999999998</v>
      </c>
      <c r="AJ29" s="31">
        <f t="shared" si="6"/>
        <v>3.9267394555307145E-2</v>
      </c>
      <c r="AL29" s="28">
        <f>+'Proposed Rates'!I22</f>
        <v>6.6517999999999997</v>
      </c>
      <c r="AM29" s="45">
        <f>+$F$19</f>
        <v>50</v>
      </c>
      <c r="AN29" s="26">
        <f t="shared" si="28"/>
        <v>332.59</v>
      </c>
      <c r="AO29" s="27"/>
      <c r="AP29" s="30">
        <f t="shared" si="8"/>
        <v>9.4350000000000023</v>
      </c>
      <c r="AQ29" s="31">
        <f t="shared" si="9"/>
        <v>2.9196515603967146E-2</v>
      </c>
    </row>
    <row r="30" spans="2:43" x14ac:dyDescent="0.2">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
      <c r="B31" s="21" t="s">
        <v>136</v>
      </c>
      <c r="C31" s="21"/>
      <c r="D31" s="22" t="s">
        <v>59</v>
      </c>
      <c r="E31" s="23"/>
      <c r="F31" s="24">
        <f>+'Proposed Rates'!D69</f>
        <v>0</v>
      </c>
      <c r="G31" s="45">
        <f>+$F$19</f>
        <v>50</v>
      </c>
      <c r="H31" s="26">
        <f t="shared" si="0"/>
        <v>0</v>
      </c>
      <c r="I31" s="27"/>
      <c r="J31" s="28">
        <f>+'Proposed Rates'!E69</f>
        <v>-1.15E-2</v>
      </c>
      <c r="K31" s="45">
        <f>+$F$19</f>
        <v>50</v>
      </c>
      <c r="L31" s="26">
        <f t="shared" si="22"/>
        <v>-0.57499999999999996</v>
      </c>
      <c r="M31" s="27"/>
      <c r="N31" s="30">
        <f t="shared" si="23"/>
        <v>-0.57499999999999996</v>
      </c>
      <c r="O31" s="31" t="str">
        <f t="shared" si="24"/>
        <v/>
      </c>
      <c r="Q31" s="28">
        <f>+'Proposed Rates'!F69</f>
        <v>-1.15E-2</v>
      </c>
      <c r="R31" s="45">
        <f>+$F$19</f>
        <v>50</v>
      </c>
      <c r="S31" s="26">
        <f t="shared" si="25"/>
        <v>-0.57499999999999996</v>
      </c>
      <c r="T31" s="27"/>
      <c r="U31" s="30">
        <f t="shared" si="1"/>
        <v>0</v>
      </c>
      <c r="V31" s="31">
        <f t="shared" si="2"/>
        <v>0</v>
      </c>
      <c r="X31" s="28"/>
      <c r="Y31" s="45">
        <f>+$F$19</f>
        <v>50</v>
      </c>
      <c r="Z31" s="26">
        <f t="shared" si="26"/>
        <v>0</v>
      </c>
      <c r="AA31" s="27"/>
      <c r="AB31" s="30">
        <f t="shared" si="3"/>
        <v>0.57499999999999996</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38.25" x14ac:dyDescent="0.2">
      <c r="B36" s="172" t="s">
        <v>101</v>
      </c>
      <c r="C36" s="21"/>
      <c r="D36" s="22" t="s">
        <v>59</v>
      </c>
      <c r="E36" s="23"/>
      <c r="F36" s="24">
        <f>+'Proposed Rates'!D54</f>
        <v>0.17169999999999999</v>
      </c>
      <c r="G36" s="45">
        <f>+F19</f>
        <v>50</v>
      </c>
      <c r="H36" s="26">
        <f t="shared" si="0"/>
        <v>8.5849999999999991</v>
      </c>
      <c r="I36" s="27"/>
      <c r="J36" s="28">
        <f>+'Proposed Rates'!E54</f>
        <v>-0.17799999999999999</v>
      </c>
      <c r="K36" s="45">
        <f>$F19</f>
        <v>50</v>
      </c>
      <c r="L36" s="26">
        <f t="shared" si="22"/>
        <v>-8.9</v>
      </c>
      <c r="M36" s="27"/>
      <c r="N36" s="30">
        <f t="shared" si="23"/>
        <v>-17.484999999999999</v>
      </c>
      <c r="O36" s="31">
        <f t="shared" si="24"/>
        <v>-2.0366919044845662</v>
      </c>
      <c r="Q36" s="28">
        <f>+'Proposed Rates'!F54</f>
        <v>-0.17799999999999999</v>
      </c>
      <c r="R36" s="25">
        <f>$F19</f>
        <v>50</v>
      </c>
      <c r="S36" s="26">
        <f t="shared" si="25"/>
        <v>-8.9</v>
      </c>
      <c r="T36" s="27"/>
      <c r="U36" s="30">
        <f>S36-L36</f>
        <v>0</v>
      </c>
      <c r="V36" s="31">
        <f t="shared" ref="V36" si="36">IF((L36)=0,"",(U36/L36))</f>
        <v>0</v>
      </c>
      <c r="X36" s="28">
        <f>+'Proposed Rates'!G54</f>
        <v>0</v>
      </c>
      <c r="Y36" s="25">
        <f>$F19</f>
        <v>50</v>
      </c>
      <c r="Z36" s="26">
        <f t="shared" si="26"/>
        <v>0</v>
      </c>
      <c r="AA36" s="27"/>
      <c r="AB36" s="30">
        <f t="shared" ref="AB36" si="37">Z36-S36</f>
        <v>8.9</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x14ac:dyDescent="0.2">
      <c r="B39" s="34" t="s">
        <v>22</v>
      </c>
      <c r="C39" s="234"/>
      <c r="D39" s="235"/>
      <c r="E39" s="234"/>
      <c r="F39" s="236"/>
      <c r="G39" s="237"/>
      <c r="H39" s="238">
        <f>SUM(H23:H38)</f>
        <v>452.38499999999999</v>
      </c>
      <c r="I39" s="62"/>
      <c r="J39" s="239"/>
      <c r="K39" s="240"/>
      <c r="L39" s="238">
        <f>SUM(L23:L38)</f>
        <v>464.15000000000003</v>
      </c>
      <c r="M39" s="62"/>
      <c r="N39" s="37">
        <f t="shared" si="23"/>
        <v>11.765000000000043</v>
      </c>
      <c r="O39" s="38">
        <f t="shared" si="24"/>
        <v>2.6006609414547438E-2</v>
      </c>
      <c r="Q39" s="239"/>
      <c r="R39" s="240"/>
      <c r="S39" s="238">
        <f>SUM(S23:S38)</f>
        <v>496.22499999999997</v>
      </c>
      <c r="T39" s="62"/>
      <c r="U39" s="37">
        <f t="shared" si="1"/>
        <v>32.074999999999932</v>
      </c>
      <c r="V39" s="38">
        <f t="shared" si="2"/>
        <v>6.9104815253689389E-2</v>
      </c>
      <c r="X39" s="239"/>
      <c r="Y39" s="240"/>
      <c r="Z39" s="238">
        <f>SUM(Z23:Z38)</f>
        <v>534.44499999999994</v>
      </c>
      <c r="AA39" s="62"/>
      <c r="AB39" s="37">
        <f t="shared" si="3"/>
        <v>38.21999999999997</v>
      </c>
      <c r="AC39" s="38">
        <f t="shared" si="4"/>
        <v>7.7021512418761595E-2</v>
      </c>
      <c r="AE39" s="239"/>
      <c r="AF39" s="240"/>
      <c r="AG39" s="238">
        <f>SUM(AG23:AG38)</f>
        <v>553.625</v>
      </c>
      <c r="AH39" s="62"/>
      <c r="AI39" s="37">
        <f t="shared" si="5"/>
        <v>19.180000000000064</v>
      </c>
      <c r="AJ39" s="38">
        <f t="shared" si="6"/>
        <v>3.588769658243611E-2</v>
      </c>
      <c r="AL39" s="239"/>
      <c r="AM39" s="240"/>
      <c r="AN39" s="238">
        <f>SUM(AN23:AN38)</f>
        <v>568.28</v>
      </c>
      <c r="AO39" s="62"/>
      <c r="AP39" s="37">
        <f t="shared" si="8"/>
        <v>14.654999999999973</v>
      </c>
      <c r="AQ39" s="38">
        <f t="shared" si="9"/>
        <v>2.6470986678708463E-2</v>
      </c>
    </row>
    <row r="40" spans="2:43" ht="38.25" x14ac:dyDescent="0.2">
      <c r="B40" s="172" t="s">
        <v>100</v>
      </c>
      <c r="C40" s="21"/>
      <c r="D40" s="22" t="s">
        <v>59</v>
      </c>
      <c r="E40" s="23"/>
      <c r="F40" s="24">
        <f>+'Proposed Rates'!D40</f>
        <v>-4.0300000000000002E-2</v>
      </c>
      <c r="G40" s="45">
        <f>+$F$19</f>
        <v>50</v>
      </c>
      <c r="H40" s="26">
        <f>G40*F40</f>
        <v>-2.0150000000000001</v>
      </c>
      <c r="I40" s="27"/>
      <c r="J40" s="46">
        <f>+'Proposed Rates'!E40</f>
        <v>-0.18210000000000001</v>
      </c>
      <c r="K40" s="45">
        <f>+$F$19</f>
        <v>50</v>
      </c>
      <c r="L40" s="26">
        <f>K40*J40</f>
        <v>-9.1050000000000004</v>
      </c>
      <c r="M40" s="27"/>
      <c r="N40" s="30">
        <f>L40-H40</f>
        <v>-7.09</v>
      </c>
      <c r="O40" s="31">
        <f>IF((H40)=0,"",(N40/H40))</f>
        <v>3.518610421836228</v>
      </c>
      <c r="Q40" s="28">
        <f>+'Proposed Rates'!F40</f>
        <v>-0.182</v>
      </c>
      <c r="R40" s="45">
        <f>+$F$19</f>
        <v>50</v>
      </c>
      <c r="S40" s="26">
        <f>R40*Q40</f>
        <v>-9.1</v>
      </c>
      <c r="T40" s="27"/>
      <c r="U40" s="30">
        <f t="shared" si="1"/>
        <v>5.0000000000007816E-3</v>
      </c>
      <c r="V40" s="31">
        <f t="shared" si="2"/>
        <v>-5.4914881933012421E-4</v>
      </c>
      <c r="X40" s="28">
        <f>+'Proposed Rates'!G40</f>
        <v>0</v>
      </c>
      <c r="Y40" s="45">
        <f>+$F$19</f>
        <v>50</v>
      </c>
      <c r="Z40" s="26">
        <f>Y40*X40</f>
        <v>0</v>
      </c>
      <c r="AA40" s="27"/>
      <c r="AB40" s="30">
        <f t="shared" si="3"/>
        <v>9.1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8.25" x14ac:dyDescent="0.2">
      <c r="B43" s="40" t="s">
        <v>106</v>
      </c>
      <c r="C43" s="21"/>
      <c r="D43" s="22" t="s">
        <v>59</v>
      </c>
      <c r="E43" s="23"/>
      <c r="F43" s="24">
        <f>+'Proposed Rates'!D141</f>
        <v>-2.47E-2</v>
      </c>
      <c r="G43" s="45">
        <f>+F19</f>
        <v>50</v>
      </c>
      <c r="H43" s="26">
        <f t="shared" si="44"/>
        <v>-1.2349999999999999</v>
      </c>
      <c r="I43" s="41"/>
      <c r="J43" s="28">
        <f>+'Proposed Rates'!E141</f>
        <v>-0.1053</v>
      </c>
      <c r="K43" s="45">
        <f>+F19</f>
        <v>50</v>
      </c>
      <c r="L43" s="26">
        <f t="shared" si="46"/>
        <v>-5.2650000000000006</v>
      </c>
      <c r="M43" s="42"/>
      <c r="N43" s="30">
        <f t="shared" si="47"/>
        <v>-4.0300000000000011</v>
      </c>
      <c r="O43" s="31">
        <f t="shared" si="48"/>
        <v>3.2631578947368434</v>
      </c>
      <c r="Q43" s="28">
        <f>+'Proposed Rates'!F141</f>
        <v>0</v>
      </c>
      <c r="R43" s="45">
        <f>$F$19</f>
        <v>50</v>
      </c>
      <c r="S43" s="26">
        <f t="shared" si="50"/>
        <v>0</v>
      </c>
      <c r="T43" s="42"/>
      <c r="U43" s="30">
        <f t="shared" si="1"/>
        <v>5.2650000000000006</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
      <c r="B44" s="43" t="s">
        <v>24</v>
      </c>
      <c r="C44" s="21"/>
      <c r="D44" s="22" t="s">
        <v>59</v>
      </c>
      <c r="E44" s="23"/>
      <c r="F44" s="44">
        <f>'Proposed Rates'!D235</f>
        <v>2.452E-2</v>
      </c>
      <c r="G44" s="45">
        <f>+$F$19</f>
        <v>50</v>
      </c>
      <c r="H44" s="26">
        <f>G44*F44</f>
        <v>1.226</v>
      </c>
      <c r="I44" s="27"/>
      <c r="J44" s="46">
        <f>'Proposed Rates'!E235</f>
        <v>2.4340000000000001E-2</v>
      </c>
      <c r="K44" s="45">
        <f>+$F$19</f>
        <v>50</v>
      </c>
      <c r="L44" s="26">
        <f>K44*J44</f>
        <v>1.2170000000000001</v>
      </c>
      <c r="M44" s="27"/>
      <c r="N44" s="30">
        <f>L44-H44</f>
        <v>-8.999999999999897E-3</v>
      </c>
      <c r="O44" s="31">
        <f>IF((H44)=0,"",(N44/H44))</f>
        <v>-7.3409461663946959E-3</v>
      </c>
      <c r="Q44" s="46">
        <f>'Proposed Rates'!F235</f>
        <v>2.4649999999999998E-2</v>
      </c>
      <c r="R44" s="45">
        <f>+$F$19</f>
        <v>50</v>
      </c>
      <c r="S44" s="26">
        <f>R44*Q44</f>
        <v>1.2324999999999999</v>
      </c>
      <c r="T44" s="27"/>
      <c r="U44" s="30">
        <f t="shared" si="1"/>
        <v>1.5499999999999847E-2</v>
      </c>
      <c r="V44" s="31">
        <f t="shared" si="2"/>
        <v>1.2736236647493711E-2</v>
      </c>
      <c r="X44" s="46">
        <f>'Proposed Rates'!G235</f>
        <v>2.494E-2</v>
      </c>
      <c r="Y44" s="45">
        <f>+$F$19</f>
        <v>50</v>
      </c>
      <c r="Z44" s="26">
        <f>Y44*X44</f>
        <v>1.2470000000000001</v>
      </c>
      <c r="AA44" s="27"/>
      <c r="AB44" s="30">
        <f t="shared" si="3"/>
        <v>1.4500000000000179E-2</v>
      </c>
      <c r="AC44" s="31">
        <f t="shared" si="4"/>
        <v>1.1764705882353087E-2</v>
      </c>
      <c r="AE44" s="46">
        <f>'Proposed Rates'!H235</f>
        <v>2.5180000000000001E-2</v>
      </c>
      <c r="AF44" s="45">
        <f>+$F$19</f>
        <v>50</v>
      </c>
      <c r="AG44" s="26">
        <f>AF44*AE44</f>
        <v>1.2590000000000001</v>
      </c>
      <c r="AH44" s="27"/>
      <c r="AI44" s="30">
        <f t="shared" si="5"/>
        <v>1.2000000000000011E-2</v>
      </c>
      <c r="AJ44" s="31">
        <f t="shared" si="6"/>
        <v>9.6230954290296798E-3</v>
      </c>
      <c r="AL44" s="46">
        <f>'Proposed Rates'!I235</f>
        <v>2.5520000000000001E-2</v>
      </c>
      <c r="AM44" s="45">
        <f>+$F$19</f>
        <v>50</v>
      </c>
      <c r="AN44" s="26">
        <f>AM44*AL44</f>
        <v>1.276</v>
      </c>
      <c r="AO44" s="27"/>
      <c r="AP44" s="30">
        <f t="shared" si="8"/>
        <v>1.6999999999999904E-2</v>
      </c>
      <c r="AQ44" s="31">
        <f t="shared" si="9"/>
        <v>1.3502779984114298E-2</v>
      </c>
    </row>
    <row r="45" spans="2:43" x14ac:dyDescent="0.2">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5.5" x14ac:dyDescent="0.2">
      <c r="B47" s="50" t="s">
        <v>27</v>
      </c>
      <c r="C47" s="51"/>
      <c r="D47" s="51"/>
      <c r="E47" s="51"/>
      <c r="F47" s="52"/>
      <c r="G47" s="53"/>
      <c r="H47" s="54">
        <f>SUM(H40:H46)+H39</f>
        <v>373.86099999999999</v>
      </c>
      <c r="I47" s="36"/>
      <c r="J47" s="53"/>
      <c r="K47" s="55"/>
      <c r="L47" s="54">
        <f>SUM(L40:L46)+L39</f>
        <v>583.59699999999998</v>
      </c>
      <c r="M47" s="36"/>
      <c r="N47" s="37">
        <f t="shared" ref="N47:N64" si="65">L47-H47</f>
        <v>209.73599999999999</v>
      </c>
      <c r="O47" s="38">
        <f t="shared" si="48"/>
        <v>0.56099994382939111</v>
      </c>
      <c r="Q47" s="53"/>
      <c r="R47" s="55"/>
      <c r="S47" s="54">
        <f>SUM(S40:S46)+S39</f>
        <v>488.35749999999996</v>
      </c>
      <c r="T47" s="36"/>
      <c r="U47" s="37">
        <f t="shared" si="1"/>
        <v>-95.239500000000021</v>
      </c>
      <c r="V47" s="38">
        <f t="shared" si="2"/>
        <v>-0.16319395062003408</v>
      </c>
      <c r="X47" s="53"/>
      <c r="Y47" s="55"/>
      <c r="Z47" s="54">
        <f>SUM(Z40:Z46)+Z39</f>
        <v>535.69199999999989</v>
      </c>
      <c r="AA47" s="36"/>
      <c r="AB47" s="37">
        <f t="shared" si="3"/>
        <v>47.334499999999935</v>
      </c>
      <c r="AC47" s="38">
        <f t="shared" si="4"/>
        <v>9.6925920048325134E-2</v>
      </c>
      <c r="AE47" s="53"/>
      <c r="AF47" s="55"/>
      <c r="AG47" s="54">
        <f>SUM(AG40:AG46)+AG39</f>
        <v>554.88400000000001</v>
      </c>
      <c r="AH47" s="36"/>
      <c r="AI47" s="37">
        <f t="shared" si="5"/>
        <v>19.192000000000121</v>
      </c>
      <c r="AJ47" s="38">
        <f t="shared" si="6"/>
        <v>3.5826557051440243E-2</v>
      </c>
      <c r="AL47" s="53"/>
      <c r="AM47" s="55"/>
      <c r="AN47" s="54">
        <f>SUM(AN40:AN46)+AN39</f>
        <v>569.55599999999993</v>
      </c>
      <c r="AO47" s="36"/>
      <c r="AP47" s="37">
        <f t="shared" si="8"/>
        <v>14.671999999999912</v>
      </c>
      <c r="AQ47" s="38">
        <f t="shared" si="9"/>
        <v>2.6441562560823365E-2</v>
      </c>
    </row>
    <row r="48" spans="2:43" x14ac:dyDescent="0.2">
      <c r="B48" s="27" t="s">
        <v>28</v>
      </c>
      <c r="C48" s="27"/>
      <c r="D48" s="56" t="s">
        <v>59</v>
      </c>
      <c r="E48" s="57"/>
      <c r="F48" s="28">
        <f>'Proposed Rates'!D155</f>
        <v>2.9016999999999999</v>
      </c>
      <c r="G48" s="58">
        <f>+$F$19</f>
        <v>50</v>
      </c>
      <c r="H48" s="26">
        <f>G48*F48</f>
        <v>145.08500000000001</v>
      </c>
      <c r="I48" s="27"/>
      <c r="J48" s="28">
        <f>'Proposed Rates'!E155</f>
        <v>2.8389000000000002</v>
      </c>
      <c r="K48" s="58">
        <f>+$F$19</f>
        <v>50</v>
      </c>
      <c r="L48" s="26">
        <f>K48*J48</f>
        <v>141.94500000000002</v>
      </c>
      <c r="M48" s="27"/>
      <c r="N48" s="30">
        <f t="shared" si="65"/>
        <v>-3.1399999999999864</v>
      </c>
      <c r="O48" s="31">
        <f t="shared" si="48"/>
        <v>-2.1642485439569811E-2</v>
      </c>
      <c r="Q48" s="28">
        <f>'Proposed Rates'!F155</f>
        <v>2.8389000000000002</v>
      </c>
      <c r="R48" s="58">
        <f>+$F$19</f>
        <v>50</v>
      </c>
      <c r="S48" s="26">
        <f>R48*Q48</f>
        <v>141.94500000000002</v>
      </c>
      <c r="T48" s="27"/>
      <c r="U48" s="30">
        <f t="shared" si="1"/>
        <v>0</v>
      </c>
      <c r="V48" s="31">
        <f t="shared" si="2"/>
        <v>0</v>
      </c>
      <c r="X48" s="28">
        <f>'Proposed Rates'!G155</f>
        <v>2.8389000000000002</v>
      </c>
      <c r="Y48" s="58">
        <f>+$F$19</f>
        <v>50</v>
      </c>
      <c r="Z48" s="26">
        <f>Y48*X48</f>
        <v>141.94500000000002</v>
      </c>
      <c r="AA48" s="27"/>
      <c r="AB48" s="30">
        <f t="shared" si="3"/>
        <v>0</v>
      </c>
      <c r="AC48" s="31">
        <f t="shared" si="4"/>
        <v>0</v>
      </c>
      <c r="AE48" s="28">
        <f>'Proposed Rates'!H155</f>
        <v>2.8389000000000002</v>
      </c>
      <c r="AF48" s="58">
        <f>+$F$19</f>
        <v>50</v>
      </c>
      <c r="AG48" s="26">
        <f>AF48*AE48</f>
        <v>141.94500000000002</v>
      </c>
      <c r="AH48" s="27"/>
      <c r="AI48" s="30">
        <f t="shared" si="5"/>
        <v>0</v>
      </c>
      <c r="AJ48" s="31">
        <f t="shared" si="6"/>
        <v>0</v>
      </c>
      <c r="AL48" s="28">
        <f>'Proposed Rates'!I155</f>
        <v>2.8389000000000002</v>
      </c>
      <c r="AM48" s="58">
        <f>+$F$19</f>
        <v>50</v>
      </c>
      <c r="AN48" s="26">
        <f>AM48*AL48</f>
        <v>141.94500000000002</v>
      </c>
      <c r="AO48" s="27"/>
      <c r="AP48" s="30">
        <f t="shared" si="8"/>
        <v>0</v>
      </c>
      <c r="AQ48" s="31">
        <f t="shared" si="9"/>
        <v>0</v>
      </c>
    </row>
    <row r="49" spans="2:43" ht="25.5" x14ac:dyDescent="0.2">
      <c r="B49" s="60" t="s">
        <v>29</v>
      </c>
      <c r="C49" s="27"/>
      <c r="D49" s="56" t="s">
        <v>59</v>
      </c>
      <c r="E49" s="57"/>
      <c r="F49" s="28">
        <f>'Proposed Rates'!D169</f>
        <v>2.0474000000000001</v>
      </c>
      <c r="G49" s="58">
        <f>G48</f>
        <v>50</v>
      </c>
      <c r="H49" s="26">
        <f>G49*F49</f>
        <v>102.37</v>
      </c>
      <c r="I49" s="27"/>
      <c r="J49" s="28">
        <f>'Proposed Rates'!E169</f>
        <v>2.0426000000000002</v>
      </c>
      <c r="K49" s="58">
        <f>K48</f>
        <v>50</v>
      </c>
      <c r="L49" s="26">
        <f>K49*J49</f>
        <v>102.13000000000001</v>
      </c>
      <c r="M49" s="27"/>
      <c r="N49" s="30">
        <f t="shared" si="65"/>
        <v>-0.23999999999999488</v>
      </c>
      <c r="O49" s="31">
        <f t="shared" si="48"/>
        <v>-2.3444368467323909E-3</v>
      </c>
      <c r="Q49" s="28">
        <f>'Proposed Rates'!F169</f>
        <v>2.0426000000000002</v>
      </c>
      <c r="R49" s="58">
        <f>R48</f>
        <v>50</v>
      </c>
      <c r="S49" s="26">
        <f>R49*Q49</f>
        <v>102.13000000000001</v>
      </c>
      <c r="T49" s="27"/>
      <c r="U49" s="30">
        <f t="shared" si="1"/>
        <v>0</v>
      </c>
      <c r="V49" s="31">
        <f t="shared" si="2"/>
        <v>0</v>
      </c>
      <c r="X49" s="28">
        <f>'Proposed Rates'!G169</f>
        <v>2.0426000000000002</v>
      </c>
      <c r="Y49" s="58">
        <f>Y48</f>
        <v>50</v>
      </c>
      <c r="Z49" s="26">
        <f>Y49*X49</f>
        <v>102.13000000000001</v>
      </c>
      <c r="AA49" s="27"/>
      <c r="AB49" s="30">
        <f t="shared" si="3"/>
        <v>0</v>
      </c>
      <c r="AC49" s="31">
        <f t="shared" si="4"/>
        <v>0</v>
      </c>
      <c r="AE49" s="28">
        <f>'Proposed Rates'!H169</f>
        <v>2.0426000000000002</v>
      </c>
      <c r="AF49" s="58">
        <f>AF48</f>
        <v>50</v>
      </c>
      <c r="AG49" s="26">
        <f>AF49*AE49</f>
        <v>102.13000000000001</v>
      </c>
      <c r="AH49" s="27"/>
      <c r="AI49" s="30">
        <f t="shared" si="5"/>
        <v>0</v>
      </c>
      <c r="AJ49" s="31">
        <f t="shared" si="6"/>
        <v>0</v>
      </c>
      <c r="AL49" s="28">
        <f>'Proposed Rates'!I169</f>
        <v>2.0426000000000002</v>
      </c>
      <c r="AM49" s="58">
        <f>AM48</f>
        <v>50</v>
      </c>
      <c r="AN49" s="26">
        <f>AM49*AL49</f>
        <v>102.13000000000001</v>
      </c>
      <c r="AO49" s="27"/>
      <c r="AP49" s="30">
        <f t="shared" si="8"/>
        <v>0</v>
      </c>
      <c r="AQ49" s="31">
        <f t="shared" si="9"/>
        <v>0</v>
      </c>
    </row>
    <row r="50" spans="2:43" ht="25.5" x14ac:dyDescent="0.2">
      <c r="B50" s="50" t="s">
        <v>30</v>
      </c>
      <c r="C50" s="35"/>
      <c r="D50" s="35"/>
      <c r="E50" s="35"/>
      <c r="F50" s="61"/>
      <c r="G50" s="53"/>
      <c r="H50" s="54">
        <f>SUM(H47:H49)</f>
        <v>621.31600000000003</v>
      </c>
      <c r="I50" s="62"/>
      <c r="J50" s="63"/>
      <c r="K50" s="53"/>
      <c r="L50" s="54">
        <f>SUM(L47:L49)</f>
        <v>827.67200000000003</v>
      </c>
      <c r="M50" s="62"/>
      <c r="N50" s="37">
        <f t="shared" si="65"/>
        <v>206.35599999999999</v>
      </c>
      <c r="O50" s="38">
        <f t="shared" si="48"/>
        <v>0.33212729110468747</v>
      </c>
      <c r="Q50" s="63"/>
      <c r="R50" s="53"/>
      <c r="S50" s="54">
        <f>SUM(S47:S49)</f>
        <v>732.4325</v>
      </c>
      <c r="T50" s="62"/>
      <c r="U50" s="37">
        <f t="shared" si="1"/>
        <v>-95.239500000000021</v>
      </c>
      <c r="V50" s="38">
        <f t="shared" si="2"/>
        <v>-0.1150691336664766</v>
      </c>
      <c r="X50" s="63"/>
      <c r="Y50" s="53"/>
      <c r="Z50" s="54">
        <f>SUM(Z47:Z49)</f>
        <v>779.76699999999994</v>
      </c>
      <c r="AA50" s="62"/>
      <c r="AB50" s="37">
        <f t="shared" si="3"/>
        <v>47.334499999999935</v>
      </c>
      <c r="AC50" s="38">
        <f t="shared" si="4"/>
        <v>6.4626433152542975E-2</v>
      </c>
      <c r="AE50" s="63"/>
      <c r="AF50" s="53"/>
      <c r="AG50" s="54">
        <f>SUM(AG47:AG49)</f>
        <v>798.95900000000006</v>
      </c>
      <c r="AH50" s="62"/>
      <c r="AI50" s="37">
        <f t="shared" si="5"/>
        <v>19.192000000000121</v>
      </c>
      <c r="AJ50" s="38">
        <f t="shared" si="6"/>
        <v>2.4612480394784753E-2</v>
      </c>
      <c r="AL50" s="63"/>
      <c r="AM50" s="53"/>
      <c r="AN50" s="54">
        <f>SUM(AN47:AN49)</f>
        <v>813.63099999999997</v>
      </c>
      <c r="AO50" s="62"/>
      <c r="AP50" s="37">
        <f t="shared" si="8"/>
        <v>14.671999999999912</v>
      </c>
      <c r="AQ50" s="38">
        <f t="shared" si="9"/>
        <v>1.8363896019695517E-2</v>
      </c>
    </row>
    <row r="51" spans="2:43" ht="25.5" x14ac:dyDescent="0.2">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5" x14ac:dyDescent="0.2">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
      <c r="B53" s="21" t="s">
        <v>33</v>
      </c>
      <c r="C53" s="21"/>
      <c r="D53" s="22" t="s">
        <v>17</v>
      </c>
      <c r="E53" s="23"/>
      <c r="F53" s="66">
        <f>'Proposed Rates'!D209</f>
        <v>0.25</v>
      </c>
      <c r="G53" s="25">
        <v>1</v>
      </c>
      <c r="H53" s="67">
        <f t="shared" si="66"/>
        <v>0.25</v>
      </c>
      <c r="I53" s="27"/>
      <c r="J53" s="66">
        <f>'Proposed Rates'!E209</f>
        <v>0.62</v>
      </c>
      <c r="K53" s="29">
        <v>1</v>
      </c>
      <c r="L53" s="67">
        <f t="shared" ref="L53:L54" si="72">K53*J53</f>
        <v>0.62</v>
      </c>
      <c r="M53" s="27"/>
      <c r="N53" s="30">
        <f t="shared" si="65"/>
        <v>0.37</v>
      </c>
      <c r="O53" s="68">
        <f t="shared" si="48"/>
        <v>1.48</v>
      </c>
      <c r="Q53" s="66">
        <f>'Proposed Rates'!F209</f>
        <v>0.64</v>
      </c>
      <c r="R53" s="29">
        <v>1</v>
      </c>
      <c r="S53" s="67">
        <f t="shared" ref="S53:S54" si="73">R53*Q53</f>
        <v>0.64</v>
      </c>
      <c r="T53" s="27"/>
      <c r="U53" s="30">
        <f t="shared" si="1"/>
        <v>2.0000000000000018E-2</v>
      </c>
      <c r="V53" s="68">
        <f t="shared" si="2"/>
        <v>3.2258064516129059E-2</v>
      </c>
      <c r="X53" s="66">
        <f>'Proposed Rates'!G209</f>
        <v>0.66</v>
      </c>
      <c r="Y53" s="29">
        <v>1</v>
      </c>
      <c r="Z53" s="67">
        <f t="shared" ref="Z53:Z54" si="74">Y53*X53</f>
        <v>0.66</v>
      </c>
      <c r="AA53" s="27"/>
      <c r="AB53" s="30">
        <f t="shared" si="3"/>
        <v>2.0000000000000018E-2</v>
      </c>
      <c r="AC53" s="68">
        <f t="shared" si="4"/>
        <v>3.1250000000000028E-2</v>
      </c>
      <c r="AE53" s="66">
        <f>'Proposed Rates'!H209</f>
        <v>0.68</v>
      </c>
      <c r="AF53" s="29">
        <v>1</v>
      </c>
      <c r="AG53" s="67">
        <f t="shared" ref="AG53:AG54" si="75">AF53*AE53</f>
        <v>0.68</v>
      </c>
      <c r="AH53" s="27"/>
      <c r="AI53" s="30">
        <f t="shared" si="5"/>
        <v>2.0000000000000018E-2</v>
      </c>
      <c r="AJ53" s="68">
        <f t="shared" si="6"/>
        <v>3.0303030303030328E-2</v>
      </c>
      <c r="AL53" s="66">
        <f>'Proposed Rates'!I209</f>
        <v>0.7</v>
      </c>
      <c r="AM53" s="29">
        <v>1</v>
      </c>
      <c r="AN53" s="67">
        <f t="shared" ref="AN53:AN54" si="76">AM53*AL53</f>
        <v>0.7</v>
      </c>
      <c r="AO53" s="27"/>
      <c r="AP53" s="30">
        <f t="shared" si="8"/>
        <v>1.9999999999999907E-2</v>
      </c>
      <c r="AQ53" s="68">
        <f t="shared" si="9"/>
        <v>2.9411764705882214E-2</v>
      </c>
    </row>
    <row r="54" spans="2:43" x14ac:dyDescent="0.2">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6630.3350000000009</v>
      </c>
      <c r="I60" s="94"/>
      <c r="J60" s="95"/>
      <c r="K60" s="95"/>
      <c r="L60" s="93">
        <f>SUM(L51:L56,L50)</f>
        <v>6838.8052000000007</v>
      </c>
      <c r="M60" s="96"/>
      <c r="N60" s="97">
        <f t="shared" ref="N60" si="77">L60-H60</f>
        <v>208.47019999999975</v>
      </c>
      <c r="O60" s="98">
        <f t="shared" ref="O60" si="78">IF((H60)=0,"",(N60/H60))</f>
        <v>3.1441880387642514E-2</v>
      </c>
      <c r="Q60" s="95"/>
      <c r="R60" s="95"/>
      <c r="S60" s="93">
        <f>SUM(S51:S56,S50)</f>
        <v>6743.5857000000005</v>
      </c>
      <c r="T60" s="96"/>
      <c r="U60" s="97">
        <f t="shared" si="1"/>
        <v>-95.219500000000153</v>
      </c>
      <c r="V60" s="98">
        <f>IF((L60)=0,"",(U60/L60))</f>
        <v>-1.3923411650912376E-2</v>
      </c>
      <c r="X60" s="95"/>
      <c r="Y60" s="95"/>
      <c r="Z60" s="93">
        <f>SUM(Z51:Z56,Z50)</f>
        <v>6790.9402000000009</v>
      </c>
      <c r="AA60" s="96"/>
      <c r="AB60" s="97">
        <f t="shared" si="3"/>
        <v>47.354500000000371</v>
      </c>
      <c r="AC60" s="98">
        <f>IF((S60)=0,"",(AB60/S60))</f>
        <v>7.0221544007367425E-3</v>
      </c>
      <c r="AE60" s="95"/>
      <c r="AF60" s="95"/>
      <c r="AG60" s="93">
        <f>SUM(AG51:AG56,AG50)</f>
        <v>6810.1522000000004</v>
      </c>
      <c r="AH60" s="96"/>
      <c r="AI60" s="97">
        <f t="shared" ref="AI60:AI64" si="79">AG60-Z60</f>
        <v>19.211999999999534</v>
      </c>
      <c r="AJ60" s="98">
        <f>IF((Z60)=0,"",(AI60/Z60))</f>
        <v>2.8290633453081403E-3</v>
      </c>
      <c r="AL60" s="95"/>
      <c r="AM60" s="95"/>
      <c r="AN60" s="93">
        <f>SUM(AN51:AN56,AN50)</f>
        <v>6824.8442000000014</v>
      </c>
      <c r="AO60" s="96"/>
      <c r="AP60" s="97">
        <f t="shared" ref="AP60:AP64" si="80">AN60-AG60</f>
        <v>14.692000000000917</v>
      </c>
      <c r="AQ60" s="98">
        <f>IF((AG60)=0,"",(AP60/AG60))</f>
        <v>2.1573673492937375E-3</v>
      </c>
    </row>
    <row r="61" spans="2:43" x14ac:dyDescent="0.2">
      <c r="B61" s="99" t="s">
        <v>40</v>
      </c>
      <c r="C61" s="21"/>
      <c r="D61" s="21"/>
      <c r="E61" s="21"/>
      <c r="F61" s="100">
        <v>0.13</v>
      </c>
      <c r="G61" s="101"/>
      <c r="H61" s="102">
        <f>H60*F61</f>
        <v>861.94355000000019</v>
      </c>
      <c r="I61" s="103"/>
      <c r="J61" s="104">
        <v>0.13</v>
      </c>
      <c r="K61" s="103"/>
      <c r="L61" s="105">
        <f>L60*J61</f>
        <v>889.04467600000009</v>
      </c>
      <c r="M61" s="106"/>
      <c r="N61" s="107">
        <f t="shared" si="65"/>
        <v>27.101125999999908</v>
      </c>
      <c r="O61" s="108">
        <f t="shared" si="48"/>
        <v>3.1441880387642444E-2</v>
      </c>
      <c r="Q61" s="104">
        <v>0.13</v>
      </c>
      <c r="R61" s="103"/>
      <c r="S61" s="105">
        <f>S60*Q61</f>
        <v>876.66614100000015</v>
      </c>
      <c r="T61" s="106"/>
      <c r="U61" s="107">
        <f t="shared" si="1"/>
        <v>-12.378534999999943</v>
      </c>
      <c r="V61" s="108">
        <f t="shared" ref="V61:V70" si="81">IF((L61)=0,"",(U61/L61))</f>
        <v>-1.3923411650912289E-2</v>
      </c>
      <c r="X61" s="104">
        <v>0.13</v>
      </c>
      <c r="Y61" s="103"/>
      <c r="Z61" s="105">
        <f>Z60*X61</f>
        <v>882.82222600000011</v>
      </c>
      <c r="AA61" s="106"/>
      <c r="AB61" s="107">
        <f t="shared" si="3"/>
        <v>6.1560849999999618</v>
      </c>
      <c r="AC61" s="108">
        <f t="shared" ref="AC61:AC70" si="82">IF((S61)=0,"",(AB61/S61))</f>
        <v>7.0221544007366436E-3</v>
      </c>
      <c r="AE61" s="104">
        <v>0.13</v>
      </c>
      <c r="AF61" s="103"/>
      <c r="AG61" s="105">
        <f>AG60*AE61</f>
        <v>885.31978600000014</v>
      </c>
      <c r="AH61" s="106"/>
      <c r="AI61" s="107">
        <f t="shared" si="79"/>
        <v>2.4975600000000213</v>
      </c>
      <c r="AJ61" s="108">
        <f t="shared" ref="AJ61:AJ70" si="83">IF((Z61)=0,"",(AI61/Z61))</f>
        <v>2.8290633453082331E-3</v>
      </c>
      <c r="AL61" s="104">
        <v>0.13</v>
      </c>
      <c r="AM61" s="103"/>
      <c r="AN61" s="105">
        <f>AN60*AL61</f>
        <v>887.2297460000002</v>
      </c>
      <c r="AO61" s="106"/>
      <c r="AP61" s="107">
        <f t="shared" si="80"/>
        <v>1.9099600000000692</v>
      </c>
      <c r="AQ61" s="108">
        <f t="shared" ref="AQ61:AQ70" si="84">IF((AG61)=0,"",(AP61/AG61))</f>
        <v>2.1573673492936811E-3</v>
      </c>
    </row>
    <row r="62" spans="2:43" x14ac:dyDescent="0.2">
      <c r="B62" s="109" t="s">
        <v>41</v>
      </c>
      <c r="C62" s="21"/>
      <c r="D62" s="21"/>
      <c r="E62" s="21"/>
      <c r="F62" s="110"/>
      <c r="G62" s="101"/>
      <c r="H62" s="102">
        <f>H60+H61</f>
        <v>7492.2785500000009</v>
      </c>
      <c r="I62" s="103"/>
      <c r="J62" s="103"/>
      <c r="K62" s="103"/>
      <c r="L62" s="105">
        <f>L60+L61</f>
        <v>7727.8498760000011</v>
      </c>
      <c r="M62" s="106"/>
      <c r="N62" s="107">
        <f t="shared" si="65"/>
        <v>235.57132600000023</v>
      </c>
      <c r="O62" s="108">
        <f t="shared" si="48"/>
        <v>3.1441880387642583E-2</v>
      </c>
      <c r="Q62" s="103"/>
      <c r="R62" s="103"/>
      <c r="S62" s="105">
        <f>S60+S61</f>
        <v>7620.2518410000011</v>
      </c>
      <c r="T62" s="106"/>
      <c r="U62" s="107">
        <f t="shared" si="1"/>
        <v>-107.59803499999998</v>
      </c>
      <c r="V62" s="108">
        <f t="shared" si="81"/>
        <v>-1.392341165091235E-2</v>
      </c>
      <c r="X62" s="103"/>
      <c r="Y62" s="103"/>
      <c r="Z62" s="105">
        <f>Z60+Z61</f>
        <v>7673.7624260000011</v>
      </c>
      <c r="AA62" s="106"/>
      <c r="AB62" s="107">
        <f t="shared" si="3"/>
        <v>53.510584999999992</v>
      </c>
      <c r="AC62" s="108">
        <f t="shared" si="82"/>
        <v>7.0221544007366861E-3</v>
      </c>
      <c r="AE62" s="103"/>
      <c r="AF62" s="103"/>
      <c r="AG62" s="105">
        <f>AG60+AG61</f>
        <v>7695.4719860000005</v>
      </c>
      <c r="AH62" s="106"/>
      <c r="AI62" s="107">
        <f t="shared" si="79"/>
        <v>21.709559999999328</v>
      </c>
      <c r="AJ62" s="108">
        <f t="shared" si="83"/>
        <v>2.8290633453081212E-3</v>
      </c>
      <c r="AL62" s="103"/>
      <c r="AM62" s="103"/>
      <c r="AN62" s="105">
        <f>AN60+AN61</f>
        <v>7712.0739460000013</v>
      </c>
      <c r="AO62" s="106"/>
      <c r="AP62" s="107">
        <f t="shared" si="80"/>
        <v>16.601960000000872</v>
      </c>
      <c r="AQ62" s="108">
        <f t="shared" si="84"/>
        <v>2.1573673492937162E-3</v>
      </c>
    </row>
    <row r="63" spans="2:43" ht="15.75" customHeight="1" x14ac:dyDescent="0.2">
      <c r="B63" s="405" t="s">
        <v>127</v>
      </c>
      <c r="C63" s="405"/>
      <c r="D63" s="405"/>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25">
      <c r="B64" s="406" t="s">
        <v>126</v>
      </c>
      <c r="C64" s="406"/>
      <c r="D64" s="406"/>
      <c r="E64" s="114"/>
      <c r="F64" s="115"/>
      <c r="G64" s="116"/>
      <c r="H64" s="117">
        <f>H62-H63</f>
        <v>7492.2785500000009</v>
      </c>
      <c r="I64" s="118"/>
      <c r="J64" s="118"/>
      <c r="K64" s="118"/>
      <c r="L64" s="119">
        <f>L62-L63</f>
        <v>7727.8498760000011</v>
      </c>
      <c r="M64" s="120"/>
      <c r="N64" s="121">
        <f t="shared" si="65"/>
        <v>235.57132600000023</v>
      </c>
      <c r="O64" s="122">
        <f t="shared" si="48"/>
        <v>3.1441880387642583E-2</v>
      </c>
      <c r="Q64" s="118"/>
      <c r="R64" s="118"/>
      <c r="S64" s="119">
        <f>S62-S63</f>
        <v>7620.2518410000011</v>
      </c>
      <c r="T64" s="120"/>
      <c r="U64" s="121">
        <f t="shared" si="1"/>
        <v>-107.59803499999998</v>
      </c>
      <c r="V64" s="122">
        <f t="shared" si="81"/>
        <v>-1.392341165091235E-2</v>
      </c>
      <c r="X64" s="118"/>
      <c r="Y64" s="118"/>
      <c r="Z64" s="119">
        <f>Z62-Z63</f>
        <v>7673.7624260000011</v>
      </c>
      <c r="AA64" s="120"/>
      <c r="AB64" s="121">
        <f t="shared" si="3"/>
        <v>53.510584999999992</v>
      </c>
      <c r="AC64" s="122">
        <f t="shared" si="82"/>
        <v>7.0221544007366861E-3</v>
      </c>
      <c r="AE64" s="118"/>
      <c r="AF64" s="118"/>
      <c r="AG64" s="119">
        <f>AG62-AG63</f>
        <v>7695.4719860000005</v>
      </c>
      <c r="AH64" s="120"/>
      <c r="AI64" s="121">
        <f t="shared" si="79"/>
        <v>21.709559999999328</v>
      </c>
      <c r="AJ64" s="122">
        <f t="shared" si="83"/>
        <v>2.8290633453081212E-3</v>
      </c>
      <c r="AL64" s="118"/>
      <c r="AM64" s="118"/>
      <c r="AN64" s="119">
        <f>AN62-AN63</f>
        <v>7712.0739460000013</v>
      </c>
      <c r="AO64" s="120"/>
      <c r="AP64" s="121">
        <f t="shared" si="80"/>
        <v>16.601960000000872</v>
      </c>
      <c r="AQ64" s="122">
        <f t="shared" si="84"/>
        <v>2.1573673492937162E-3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827.1291500000001</v>
      </c>
      <c r="I66" s="134"/>
      <c r="J66" s="135"/>
      <c r="K66" s="135"/>
      <c r="L66" s="133">
        <f>SUM(L57:L58,L50,L51:L53)</f>
        <v>1033.91482</v>
      </c>
      <c r="M66" s="136"/>
      <c r="N66" s="137">
        <f t="shared" ref="N66:N70" si="85">L66-H66</f>
        <v>206.78566999999987</v>
      </c>
      <c r="O66" s="98">
        <f t="shared" ref="O66:O70" si="86">IF((H66)=0,"",(N66/H66))</f>
        <v>0.25000408944600711</v>
      </c>
      <c r="Q66" s="135"/>
      <c r="R66" s="135"/>
      <c r="S66" s="133">
        <f>SUM(S57:S58,S50,S51:S53)</f>
        <v>938.69532000000004</v>
      </c>
      <c r="T66" s="136"/>
      <c r="U66" s="137">
        <f t="shared" si="1"/>
        <v>-95.219499999999925</v>
      </c>
      <c r="V66" s="98">
        <f t="shared" si="81"/>
        <v>-9.2096078088908642E-2</v>
      </c>
      <c r="X66" s="135"/>
      <c r="Y66" s="135"/>
      <c r="Z66" s="133">
        <f>SUM(Z57:Z58,Z50,Z51:Z53)</f>
        <v>986.04981999999995</v>
      </c>
      <c r="AA66" s="136"/>
      <c r="AB66" s="137">
        <f t="shared" si="3"/>
        <v>47.354499999999916</v>
      </c>
      <c r="AC66" s="98">
        <f t="shared" si="82"/>
        <v>5.0447146151745934E-2</v>
      </c>
      <c r="AE66" s="135"/>
      <c r="AF66" s="135"/>
      <c r="AG66" s="133">
        <f>SUM(AG57:AG58,AG50,AG51:AG53)</f>
        <v>1005.2618199999999</v>
      </c>
      <c r="AH66" s="136"/>
      <c r="AI66" s="137">
        <f t="shared" ref="AI66:AI70" si="87">AG66-Z66</f>
        <v>19.211999999999989</v>
      </c>
      <c r="AJ66" s="98">
        <f t="shared" si="83"/>
        <v>1.9483802552694537E-2</v>
      </c>
      <c r="AL66" s="135"/>
      <c r="AM66" s="135"/>
      <c r="AN66" s="133">
        <f>SUM(AN57:AN58,AN50,AN51:AN53)</f>
        <v>1019.9538200000001</v>
      </c>
      <c r="AO66" s="136"/>
      <c r="AP66" s="137">
        <f t="shared" ref="AP66:AP70" si="88">AN66-AG66</f>
        <v>14.692000000000121</v>
      </c>
      <c r="AQ66" s="98">
        <f t="shared" si="84"/>
        <v>1.4615097985120057E-2</v>
      </c>
    </row>
    <row r="67" spans="1:43" s="79" customFormat="1" x14ac:dyDescent="0.2">
      <c r="B67" s="138" t="s">
        <v>40</v>
      </c>
      <c r="C67" s="73"/>
      <c r="D67" s="73"/>
      <c r="E67" s="73"/>
      <c r="F67" s="139">
        <v>0.13</v>
      </c>
      <c r="G67" s="132"/>
      <c r="H67" s="140">
        <f>H66*F67</f>
        <v>107.52678950000002</v>
      </c>
      <c r="I67" s="141"/>
      <c r="J67" s="142">
        <v>0.13</v>
      </c>
      <c r="K67" s="143"/>
      <c r="L67" s="144">
        <f>L66*J67</f>
        <v>134.4089266</v>
      </c>
      <c r="M67" s="145"/>
      <c r="N67" s="146">
        <f t="shared" si="85"/>
        <v>26.88213709999998</v>
      </c>
      <c r="O67" s="108">
        <f t="shared" si="86"/>
        <v>0.25000408944600711</v>
      </c>
      <c r="Q67" s="142">
        <v>0.13</v>
      </c>
      <c r="R67" s="143"/>
      <c r="S67" s="144">
        <f>S66*Q67</f>
        <v>122.03039160000002</v>
      </c>
      <c r="T67" s="145"/>
      <c r="U67" s="146">
        <f t="shared" si="1"/>
        <v>-12.378534999999985</v>
      </c>
      <c r="V67" s="108">
        <f t="shared" si="81"/>
        <v>-9.2096078088908601E-2</v>
      </c>
      <c r="X67" s="142">
        <v>0.13</v>
      </c>
      <c r="Y67" s="143"/>
      <c r="Z67" s="144">
        <f>Z66*X67</f>
        <v>128.18647659999999</v>
      </c>
      <c r="AA67" s="145"/>
      <c r="AB67" s="146">
        <f t="shared" si="3"/>
        <v>6.156084999999976</v>
      </c>
      <c r="AC67" s="108">
        <f t="shared" si="82"/>
        <v>5.0447146151745816E-2</v>
      </c>
      <c r="AE67" s="142">
        <v>0.13</v>
      </c>
      <c r="AF67" s="143"/>
      <c r="AG67" s="144">
        <f>AG66*AE67</f>
        <v>130.68403659999998</v>
      </c>
      <c r="AH67" s="145"/>
      <c r="AI67" s="146">
        <f t="shared" si="87"/>
        <v>2.4975599999999929</v>
      </c>
      <c r="AJ67" s="108">
        <f t="shared" si="83"/>
        <v>1.9483802552694496E-2</v>
      </c>
      <c r="AL67" s="142">
        <v>0.13</v>
      </c>
      <c r="AM67" s="143"/>
      <c r="AN67" s="144">
        <f>AN66*AL67</f>
        <v>132.59399660000003</v>
      </c>
      <c r="AO67" s="145"/>
      <c r="AP67" s="146">
        <f t="shared" si="88"/>
        <v>1.9099600000000407</v>
      </c>
      <c r="AQ67" s="108">
        <f t="shared" si="84"/>
        <v>1.461509798512025E-2</v>
      </c>
    </row>
    <row r="68" spans="1:43" s="79" customFormat="1" x14ac:dyDescent="0.2">
      <c r="B68" s="147" t="s">
        <v>41</v>
      </c>
      <c r="C68" s="73"/>
      <c r="D68" s="73"/>
      <c r="E68" s="73"/>
      <c r="F68" s="148"/>
      <c r="G68" s="149"/>
      <c r="H68" s="140">
        <f>H66+H67</f>
        <v>934.65593950000016</v>
      </c>
      <c r="I68" s="141"/>
      <c r="J68" s="141"/>
      <c r="K68" s="141"/>
      <c r="L68" s="144">
        <f>L66+L67</f>
        <v>1168.3237466</v>
      </c>
      <c r="M68" s="145"/>
      <c r="N68" s="146">
        <f t="shared" si="85"/>
        <v>233.66780709999989</v>
      </c>
      <c r="O68" s="108">
        <f t="shared" si="86"/>
        <v>0.25000408944600716</v>
      </c>
      <c r="Q68" s="141"/>
      <c r="R68" s="141"/>
      <c r="S68" s="144">
        <f>S66+S67</f>
        <v>1060.7257116000001</v>
      </c>
      <c r="T68" s="145"/>
      <c r="U68" s="146">
        <f t="shared" si="1"/>
        <v>-107.59803499999998</v>
      </c>
      <c r="V68" s="108">
        <f t="shared" si="81"/>
        <v>-9.2096078088908698E-2</v>
      </c>
      <c r="X68" s="141"/>
      <c r="Y68" s="141"/>
      <c r="Z68" s="144">
        <f>Z66+Z67</f>
        <v>1114.2362966000001</v>
      </c>
      <c r="AA68" s="145"/>
      <c r="AB68" s="146">
        <f t="shared" si="3"/>
        <v>53.510584999999992</v>
      </c>
      <c r="AC68" s="108">
        <f t="shared" si="82"/>
        <v>5.044714615174601E-2</v>
      </c>
      <c r="AE68" s="141"/>
      <c r="AF68" s="141"/>
      <c r="AG68" s="144">
        <f>AG66+AG67</f>
        <v>1135.9458565999998</v>
      </c>
      <c r="AH68" s="145"/>
      <c r="AI68" s="146">
        <f t="shared" si="87"/>
        <v>21.709559999999783</v>
      </c>
      <c r="AJ68" s="108">
        <f t="shared" si="83"/>
        <v>1.9483802552694354E-2</v>
      </c>
      <c r="AL68" s="141"/>
      <c r="AM68" s="141"/>
      <c r="AN68" s="144">
        <f>AN66+AN67</f>
        <v>1152.5478166</v>
      </c>
      <c r="AO68" s="145"/>
      <c r="AP68" s="146">
        <f t="shared" si="88"/>
        <v>16.60196000000019</v>
      </c>
      <c r="AQ68" s="108">
        <f t="shared" si="84"/>
        <v>1.4615097985120106E-2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25">
      <c r="B70" s="400" t="s">
        <v>128</v>
      </c>
      <c r="C70" s="400"/>
      <c r="D70" s="400"/>
      <c r="E70" s="152"/>
      <c r="F70" s="153"/>
      <c r="G70" s="154"/>
      <c r="H70" s="155">
        <f>H68-H69</f>
        <v>934.65593950000016</v>
      </c>
      <c r="I70" s="156"/>
      <c r="J70" s="156"/>
      <c r="K70" s="156"/>
      <c r="L70" s="157">
        <f>L68-L69</f>
        <v>1168.3237466</v>
      </c>
      <c r="M70" s="158"/>
      <c r="N70" s="159">
        <f t="shared" si="85"/>
        <v>233.66780709999989</v>
      </c>
      <c r="O70" s="160">
        <f t="shared" si="86"/>
        <v>0.25000408944600716</v>
      </c>
      <c r="Q70" s="156"/>
      <c r="R70" s="156"/>
      <c r="S70" s="157">
        <f>S68-S69</f>
        <v>1060.7257116000001</v>
      </c>
      <c r="T70" s="158"/>
      <c r="U70" s="159">
        <f t="shared" si="1"/>
        <v>-107.59803499999998</v>
      </c>
      <c r="V70" s="160">
        <f t="shared" si="81"/>
        <v>-9.2096078088908698E-2</v>
      </c>
      <c r="X70" s="156"/>
      <c r="Y70" s="156"/>
      <c r="Z70" s="157">
        <f>Z68-Z69</f>
        <v>1114.2362966000001</v>
      </c>
      <c r="AA70" s="158"/>
      <c r="AB70" s="159">
        <f t="shared" si="3"/>
        <v>53.510584999999992</v>
      </c>
      <c r="AC70" s="160">
        <f t="shared" si="82"/>
        <v>5.044714615174601E-2</v>
      </c>
      <c r="AE70" s="156"/>
      <c r="AF70" s="156"/>
      <c r="AG70" s="157">
        <f>AG68-AG69</f>
        <v>1135.9458565999998</v>
      </c>
      <c r="AH70" s="158"/>
      <c r="AI70" s="159">
        <f t="shared" si="87"/>
        <v>21.709559999999783</v>
      </c>
      <c r="AJ70" s="160">
        <f t="shared" si="83"/>
        <v>1.9483802552694354E-2</v>
      </c>
      <c r="AL70" s="156"/>
      <c r="AM70" s="156"/>
      <c r="AN70" s="157">
        <f>AN68-AN69</f>
        <v>1152.5478166</v>
      </c>
      <c r="AO70" s="158"/>
      <c r="AP70" s="159">
        <f t="shared" si="88"/>
        <v>16.60196000000019</v>
      </c>
      <c r="AQ70" s="160">
        <f t="shared" si="84"/>
        <v>1.4615097985120106E-2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G11" zoomScale="85" zoomScaleNormal="85" zoomScaleSheetLayoutView="100" workbookViewId="0">
      <selection activeCell="G87" sqref="G8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212.48</v>
      </c>
      <c r="R23" s="29">
        <v>1</v>
      </c>
      <c r="S23" s="26">
        <f>R23*Q23</f>
        <v>212.48</v>
      </c>
      <c r="T23" s="27"/>
      <c r="U23" s="30">
        <f>S23-L23</f>
        <v>12.47999999999999</v>
      </c>
      <c r="V23" s="31">
        <f>IF((L23)=0,"",(U23/L23))</f>
        <v>6.2399999999999949E-2</v>
      </c>
      <c r="X23" s="24">
        <f>+'&gt;50 (100)'!X23</f>
        <v>223.5</v>
      </c>
      <c r="Y23" s="29">
        <v>1</v>
      </c>
      <c r="Z23" s="26">
        <f>Y23*X23</f>
        <v>223.5</v>
      </c>
      <c r="AA23" s="27"/>
      <c r="AB23" s="30">
        <f>Z23-S23</f>
        <v>11.02000000000001</v>
      </c>
      <c r="AC23" s="31">
        <f>IF((S23)=0,"",(AB23/S23))</f>
        <v>5.1863704819277157E-2</v>
      </c>
      <c r="AE23" s="24">
        <f>+'&gt;50 (100)'!AE23</f>
        <v>230.47</v>
      </c>
      <c r="AF23" s="29">
        <v>1</v>
      </c>
      <c r="AG23" s="26">
        <f>AF23*AE23</f>
        <v>230.47</v>
      </c>
      <c r="AH23" s="27"/>
      <c r="AI23" s="30">
        <f>AG23-Z23</f>
        <v>6.9699999999999989</v>
      </c>
      <c r="AJ23" s="31">
        <f>IF((Z23)=0,"",(AI23/Z23))</f>
        <v>3.118568232662192E-2</v>
      </c>
      <c r="AL23" s="24">
        <f>+'&gt;50 (100)'!AL23</f>
        <v>235.69</v>
      </c>
      <c r="AM23" s="29">
        <v>1</v>
      </c>
      <c r="AN23" s="26">
        <f>AM23*AL23</f>
        <v>235.69</v>
      </c>
      <c r="AO23" s="27"/>
      <c r="AP23" s="30">
        <f>AN23-AG23</f>
        <v>5.2199999999999989</v>
      </c>
      <c r="AQ23" s="31">
        <f>IF((AG23)=0,"",(AP23/AG23))</f>
        <v>2.2649368681390197E-2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250</v>
      </c>
      <c r="H29" s="26">
        <f t="shared" si="0"/>
        <v>1219</v>
      </c>
      <c r="I29" s="27"/>
      <c r="J29" s="24">
        <f>+'&gt;50 (100)'!J29</f>
        <v>5.4725000000000001</v>
      </c>
      <c r="K29" s="45">
        <f>+$F$19</f>
        <v>250</v>
      </c>
      <c r="L29" s="26">
        <f t="shared" si="22"/>
        <v>1368.125</v>
      </c>
      <c r="M29" s="27"/>
      <c r="N29" s="30">
        <f t="shared" si="23"/>
        <v>149.125</v>
      </c>
      <c r="O29" s="31">
        <f t="shared" si="24"/>
        <v>0.12233388022969648</v>
      </c>
      <c r="Q29" s="24">
        <f>+'&gt;50 (100)'!Q29</f>
        <v>5.8643999999999998</v>
      </c>
      <c r="R29" s="45">
        <f>+$F$19</f>
        <v>250</v>
      </c>
      <c r="S29" s="26">
        <f t="shared" si="25"/>
        <v>1466.1</v>
      </c>
      <c r="T29" s="27"/>
      <c r="U29" s="30">
        <f t="shared" si="1"/>
        <v>97.974999999999909</v>
      </c>
      <c r="V29" s="31">
        <f t="shared" si="2"/>
        <v>7.1612608497030536E-2</v>
      </c>
      <c r="X29" s="24">
        <f>+'&gt;50 (100)'!X29</f>
        <v>6.2188999999999997</v>
      </c>
      <c r="Y29" s="45">
        <f>+$F$19</f>
        <v>250</v>
      </c>
      <c r="Z29" s="26">
        <f t="shared" si="26"/>
        <v>1554.7249999999999</v>
      </c>
      <c r="AA29" s="27"/>
      <c r="AB29" s="30">
        <f t="shared" si="3"/>
        <v>88.625</v>
      </c>
      <c r="AC29" s="31">
        <f t="shared" si="4"/>
        <v>6.0449491849123529E-2</v>
      </c>
      <c r="AE29" s="24">
        <f>+'&gt;50 (100)'!AE29</f>
        <v>6.4630999999999998</v>
      </c>
      <c r="AF29" s="45">
        <f>+$F$19</f>
        <v>250</v>
      </c>
      <c r="AG29" s="26">
        <f t="shared" si="27"/>
        <v>1615.7749999999999</v>
      </c>
      <c r="AH29" s="27"/>
      <c r="AI29" s="30">
        <f t="shared" si="5"/>
        <v>61.049999999999955</v>
      </c>
      <c r="AJ29" s="31">
        <f t="shared" si="6"/>
        <v>3.9267394555307179E-2</v>
      </c>
      <c r="AL29" s="24">
        <f>+'&gt;50 (100)'!AL29</f>
        <v>6.6517999999999997</v>
      </c>
      <c r="AM29" s="45">
        <f>+$F$19</f>
        <v>250</v>
      </c>
      <c r="AN29" s="26">
        <f t="shared" si="28"/>
        <v>1662.9499999999998</v>
      </c>
      <c r="AO29" s="27"/>
      <c r="AP29" s="30">
        <f t="shared" si="7"/>
        <v>47.174999999999955</v>
      </c>
      <c r="AQ29" s="31">
        <f t="shared" si="8"/>
        <v>2.9196515603967112E-2</v>
      </c>
    </row>
    <row r="30" spans="2:43" x14ac:dyDescent="0.2">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
      <c r="B31" s="21" t="s">
        <v>136</v>
      </c>
      <c r="C31" s="21"/>
      <c r="D31" s="22" t="s">
        <v>59</v>
      </c>
      <c r="E31" s="23"/>
      <c r="F31" s="24">
        <f>+'Proposed Rates'!D69</f>
        <v>0</v>
      </c>
      <c r="G31" s="45">
        <f>+$F$19</f>
        <v>250</v>
      </c>
      <c r="H31" s="26">
        <f t="shared" si="0"/>
        <v>0</v>
      </c>
      <c r="I31" s="27"/>
      <c r="J31" s="24">
        <f>+'&gt;50 (100)'!J31</f>
        <v>-1.15E-2</v>
      </c>
      <c r="K31" s="45">
        <f>+$F$19</f>
        <v>250</v>
      </c>
      <c r="L31" s="26">
        <f t="shared" si="22"/>
        <v>-2.875</v>
      </c>
      <c r="M31" s="27"/>
      <c r="N31" s="30">
        <f t="shared" si="23"/>
        <v>-2.875</v>
      </c>
      <c r="O31" s="31" t="str">
        <f t="shared" si="24"/>
        <v/>
      </c>
      <c r="Q31" s="24">
        <f>+'&gt;50 (100)'!Q31</f>
        <v>-1.15E-2</v>
      </c>
      <c r="R31" s="45">
        <f>+$F$19</f>
        <v>250</v>
      </c>
      <c r="S31" s="26">
        <f t="shared" si="25"/>
        <v>-2.875</v>
      </c>
      <c r="T31" s="27"/>
      <c r="U31" s="30">
        <f t="shared" si="1"/>
        <v>0</v>
      </c>
      <c r="V31" s="31">
        <f t="shared" si="2"/>
        <v>0</v>
      </c>
      <c r="X31" s="24">
        <f>+'&gt;50 (100)'!X31</f>
        <v>0</v>
      </c>
      <c r="Y31" s="45">
        <f>+$F$19</f>
        <v>250</v>
      </c>
      <c r="Z31" s="26">
        <f t="shared" si="26"/>
        <v>0</v>
      </c>
      <c r="AA31" s="27"/>
      <c r="AB31" s="30">
        <f t="shared" si="3"/>
        <v>2.875</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250</v>
      </c>
      <c r="H36" s="26">
        <f t="shared" si="0"/>
        <v>42.924999999999997</v>
      </c>
      <c r="I36" s="27"/>
      <c r="J36" s="28">
        <f>+'Proposed Rates'!E54</f>
        <v>-0.17799999999999999</v>
      </c>
      <c r="K36" s="25">
        <f>$F19</f>
        <v>250</v>
      </c>
      <c r="L36" s="26">
        <f t="shared" si="22"/>
        <v>-44.5</v>
      </c>
      <c r="M36" s="27"/>
      <c r="N36" s="30">
        <f t="shared" si="23"/>
        <v>-87.424999999999997</v>
      </c>
      <c r="O36" s="31">
        <f t="shared" si="24"/>
        <v>-2.0366919044845662</v>
      </c>
      <c r="Q36" s="28">
        <f>+'Proposed Rates'!F54</f>
        <v>-0.17799999999999999</v>
      </c>
      <c r="R36" s="25">
        <f>$F19</f>
        <v>250</v>
      </c>
      <c r="S36" s="26">
        <f t="shared" si="25"/>
        <v>-44.5</v>
      </c>
      <c r="T36" s="27"/>
      <c r="U36" s="30">
        <f>S36-L36</f>
        <v>0</v>
      </c>
      <c r="V36" s="31">
        <f t="shared" si="2"/>
        <v>0</v>
      </c>
      <c r="X36" s="28">
        <f>+'Proposed Rates'!G54</f>
        <v>0</v>
      </c>
      <c r="Y36" s="25">
        <f>$F19</f>
        <v>250</v>
      </c>
      <c r="Z36" s="26">
        <f t="shared" si="26"/>
        <v>0</v>
      </c>
      <c r="AA36" s="27"/>
      <c r="AB36" s="30">
        <f t="shared" si="3"/>
        <v>44.5</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1461.925</v>
      </c>
      <c r="I39" s="62"/>
      <c r="J39" s="239"/>
      <c r="K39" s="240"/>
      <c r="L39" s="238">
        <f>SUM(L23:L38)</f>
        <v>1520.75</v>
      </c>
      <c r="M39" s="62"/>
      <c r="N39" s="37">
        <f t="shared" si="23"/>
        <v>58.825000000000045</v>
      </c>
      <c r="O39" s="38">
        <f t="shared" si="24"/>
        <v>4.0238042307231936E-2</v>
      </c>
      <c r="Q39" s="239"/>
      <c r="R39" s="240"/>
      <c r="S39" s="238">
        <f>SUM(S23:S38)</f>
        <v>1631.2049999999999</v>
      </c>
      <c r="T39" s="62"/>
      <c r="U39" s="37">
        <f t="shared" si="1"/>
        <v>110.45499999999993</v>
      </c>
      <c r="V39" s="38">
        <f t="shared" si="2"/>
        <v>7.2631925036988274E-2</v>
      </c>
      <c r="X39" s="239"/>
      <c r="Y39" s="240"/>
      <c r="Z39" s="238">
        <f>SUM(Z23:Z38)</f>
        <v>1778.2249999999999</v>
      </c>
      <c r="AA39" s="62"/>
      <c r="AB39" s="37">
        <f t="shared" si="3"/>
        <v>147.01999999999998</v>
      </c>
      <c r="AC39" s="38">
        <f t="shared" si="4"/>
        <v>9.0129689401393445E-2</v>
      </c>
      <c r="AE39" s="239"/>
      <c r="AF39" s="240"/>
      <c r="AG39" s="238">
        <f>SUM(AG23:AG38)</f>
        <v>1846.2449999999999</v>
      </c>
      <c r="AH39" s="62"/>
      <c r="AI39" s="37">
        <f t="shared" si="5"/>
        <v>68.019999999999982</v>
      </c>
      <c r="AJ39" s="38">
        <f t="shared" si="6"/>
        <v>3.8251627325001043E-2</v>
      </c>
      <c r="AL39" s="239"/>
      <c r="AM39" s="240"/>
      <c r="AN39" s="238">
        <f>SUM(AN23:AN38)</f>
        <v>1898.6399999999999</v>
      </c>
      <c r="AO39" s="62"/>
      <c r="AP39" s="37">
        <f t="shared" si="7"/>
        <v>52.394999999999982</v>
      </c>
      <c r="AQ39" s="38">
        <f t="shared" si="8"/>
        <v>2.8379223775826062E-2</v>
      </c>
    </row>
    <row r="40" spans="2:43" ht="38.25" x14ac:dyDescent="0.2">
      <c r="B40" s="40" t="s">
        <v>100</v>
      </c>
      <c r="C40" s="21"/>
      <c r="D40" s="22" t="s">
        <v>59</v>
      </c>
      <c r="E40" s="23"/>
      <c r="F40" s="24">
        <f>+'Proposed Rates'!D40</f>
        <v>-4.0300000000000002E-2</v>
      </c>
      <c r="G40" s="45">
        <f>+$F$19</f>
        <v>250</v>
      </c>
      <c r="H40" s="26">
        <f>G40*F40</f>
        <v>-10.075000000000001</v>
      </c>
      <c r="I40" s="27"/>
      <c r="J40" s="24">
        <f>+'Proposed Rates'!E40</f>
        <v>-0.18210000000000001</v>
      </c>
      <c r="K40" s="45">
        <f>+$F$19</f>
        <v>250</v>
      </c>
      <c r="L40" s="26">
        <f>K40*J40</f>
        <v>-45.525000000000006</v>
      </c>
      <c r="M40" s="27"/>
      <c r="N40" s="30">
        <f>L40-H40</f>
        <v>-35.450000000000003</v>
      </c>
      <c r="O40" s="31">
        <f>IF((H40)=0,"",(N40/H40))</f>
        <v>3.5186104218362284</v>
      </c>
      <c r="Q40" s="24">
        <f>+'Proposed Rates'!F40</f>
        <v>-0.182</v>
      </c>
      <c r="R40" s="45">
        <f>+$F$19</f>
        <v>250</v>
      </c>
      <c r="S40" s="26">
        <f>R40*Q40</f>
        <v>-45.5</v>
      </c>
      <c r="T40" s="27"/>
      <c r="U40" s="30">
        <f t="shared" si="1"/>
        <v>2.5000000000005684E-2</v>
      </c>
      <c r="V40" s="31">
        <f t="shared" si="2"/>
        <v>-5.4914881933016324E-4</v>
      </c>
      <c r="X40" s="24">
        <f>+'Proposed Rates'!G40</f>
        <v>0</v>
      </c>
      <c r="Y40" s="45">
        <f>+$F$19</f>
        <v>250</v>
      </c>
      <c r="Z40" s="26">
        <f>Y40*X40</f>
        <v>0</v>
      </c>
      <c r="AA40" s="27"/>
      <c r="AB40" s="30">
        <f t="shared" si="3"/>
        <v>45.5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250</v>
      </c>
      <c r="H43" s="26">
        <f t="shared" si="37"/>
        <v>-6.1749999999999998</v>
      </c>
      <c r="I43" s="41"/>
      <c r="J43" s="24">
        <f>+'Proposed Rates'!E141</f>
        <v>-0.1053</v>
      </c>
      <c r="K43" s="45">
        <f>+F19</f>
        <v>250</v>
      </c>
      <c r="L43" s="26">
        <f t="shared" si="39"/>
        <v>-26.325000000000003</v>
      </c>
      <c r="M43" s="42"/>
      <c r="N43" s="30">
        <f t="shared" si="40"/>
        <v>-20.150000000000002</v>
      </c>
      <c r="O43" s="31">
        <f t="shared" si="41"/>
        <v>3.2631578947368425</v>
      </c>
      <c r="Q43" s="28">
        <f>+'Proposed Rates'!F141</f>
        <v>0</v>
      </c>
      <c r="R43" s="25">
        <f>$F$19</f>
        <v>250</v>
      </c>
      <c r="S43" s="26">
        <f t="shared" si="43"/>
        <v>0</v>
      </c>
      <c r="T43" s="42"/>
      <c r="U43" s="30">
        <f t="shared" si="1"/>
        <v>26.325000000000003</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250</v>
      </c>
      <c r="H44" s="26">
        <f>G44*F44</f>
        <v>6.13</v>
      </c>
      <c r="I44" s="27"/>
      <c r="J44" s="46">
        <f>'Proposed Rates'!E235</f>
        <v>2.4340000000000001E-2</v>
      </c>
      <c r="K44" s="45">
        <f>+$F$19</f>
        <v>250</v>
      </c>
      <c r="L44" s="26">
        <f>K44*J44</f>
        <v>6.085</v>
      </c>
      <c r="M44" s="27"/>
      <c r="N44" s="30">
        <f>L44-H44</f>
        <v>-4.4999999999999929E-2</v>
      </c>
      <c r="O44" s="31">
        <f>IF((H44)=0,"",(N44/H44))</f>
        <v>-7.3409461663947687E-3</v>
      </c>
      <c r="Q44" s="46">
        <f>'Proposed Rates'!F235</f>
        <v>2.4649999999999998E-2</v>
      </c>
      <c r="R44" s="45">
        <f>+$F$19</f>
        <v>250</v>
      </c>
      <c r="S44" s="26">
        <f>R44*Q44</f>
        <v>6.1624999999999996</v>
      </c>
      <c r="T44" s="27"/>
      <c r="U44" s="30">
        <f t="shared" si="1"/>
        <v>7.749999999999968E-2</v>
      </c>
      <c r="V44" s="31">
        <f t="shared" si="2"/>
        <v>1.2736236647493784E-2</v>
      </c>
      <c r="X44" s="46">
        <f>'Proposed Rates'!G235</f>
        <v>2.494E-2</v>
      </c>
      <c r="Y44" s="45">
        <f>+$F$19</f>
        <v>250</v>
      </c>
      <c r="Z44" s="26">
        <f>Y44*X44</f>
        <v>6.2350000000000003</v>
      </c>
      <c r="AA44" s="27"/>
      <c r="AB44" s="30">
        <f t="shared" si="3"/>
        <v>7.2500000000000675E-2</v>
      </c>
      <c r="AC44" s="31">
        <f t="shared" si="4"/>
        <v>1.1764705882353052E-2</v>
      </c>
      <c r="AE44" s="46">
        <f>'Proposed Rates'!H235</f>
        <v>2.5180000000000001E-2</v>
      </c>
      <c r="AF44" s="45">
        <f>+$F$19</f>
        <v>250</v>
      </c>
      <c r="AG44" s="26">
        <f>AF44*AE44</f>
        <v>6.2949999999999999</v>
      </c>
      <c r="AH44" s="27"/>
      <c r="AI44" s="30">
        <f t="shared" si="5"/>
        <v>5.9999999999999609E-2</v>
      </c>
      <c r="AJ44" s="31">
        <f t="shared" si="6"/>
        <v>9.6230954290296086E-3</v>
      </c>
      <c r="AL44" s="46">
        <f>'Proposed Rates'!I235</f>
        <v>2.5520000000000001E-2</v>
      </c>
      <c r="AM44" s="45">
        <f>+$F$19</f>
        <v>250</v>
      </c>
      <c r="AN44" s="26">
        <f>AM44*AL44</f>
        <v>6.38</v>
      </c>
      <c r="AO44" s="27"/>
      <c r="AP44" s="30">
        <f t="shared" si="7"/>
        <v>8.4999999999999964E-2</v>
      </c>
      <c r="AQ44" s="31">
        <f t="shared" si="8"/>
        <v>1.3502779984114371E-2</v>
      </c>
    </row>
    <row r="45" spans="2:43" x14ac:dyDescent="0.2">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1260.1799999999998</v>
      </c>
      <c r="I47" s="36"/>
      <c r="J47" s="53"/>
      <c r="K47" s="55"/>
      <c r="L47" s="54">
        <f>SUM(L40:L46)+L39</f>
        <v>1787.135</v>
      </c>
      <c r="M47" s="36"/>
      <c r="N47" s="37">
        <f t="shared" ref="N47:N64" si="58">L47-H47</f>
        <v>526.95500000000015</v>
      </c>
      <c r="O47" s="38">
        <f t="shared" si="41"/>
        <v>0.41815851703724882</v>
      </c>
      <c r="Q47" s="53"/>
      <c r="R47" s="55"/>
      <c r="S47" s="54">
        <f>SUM(S40:S46)+S39</f>
        <v>1591.8674999999998</v>
      </c>
      <c r="T47" s="36"/>
      <c r="U47" s="37">
        <f t="shared" si="1"/>
        <v>-195.26750000000015</v>
      </c>
      <c r="V47" s="38">
        <f t="shared" si="2"/>
        <v>-0.1092628704602619</v>
      </c>
      <c r="X47" s="53"/>
      <c r="Y47" s="55"/>
      <c r="Z47" s="54">
        <f>SUM(Z40:Z46)+Z39</f>
        <v>1784.4599999999998</v>
      </c>
      <c r="AA47" s="36"/>
      <c r="AB47" s="37">
        <f t="shared" si="3"/>
        <v>192.59249999999997</v>
      </c>
      <c r="AC47" s="38">
        <f t="shared" si="4"/>
        <v>0.12098525788107364</v>
      </c>
      <c r="AE47" s="53"/>
      <c r="AF47" s="55"/>
      <c r="AG47" s="54">
        <f>SUM(AG40:AG46)+AG39</f>
        <v>1852.54</v>
      </c>
      <c r="AH47" s="36"/>
      <c r="AI47" s="37">
        <f t="shared" si="5"/>
        <v>68.080000000000155</v>
      </c>
      <c r="AJ47" s="38">
        <f t="shared" si="6"/>
        <v>3.8151597682212074E-2</v>
      </c>
      <c r="AL47" s="53"/>
      <c r="AM47" s="55"/>
      <c r="AN47" s="54">
        <f>SUM(AN40:AN46)+AN39</f>
        <v>1905.02</v>
      </c>
      <c r="AO47" s="36"/>
      <c r="AP47" s="37">
        <f t="shared" si="7"/>
        <v>52.480000000000018</v>
      </c>
      <c r="AQ47" s="38">
        <f t="shared" si="8"/>
        <v>2.8328673065089023E-2</v>
      </c>
    </row>
    <row r="48" spans="2:43" x14ac:dyDescent="0.2">
      <c r="B48" s="27" t="s">
        <v>28</v>
      </c>
      <c r="C48" s="27"/>
      <c r="D48" s="56" t="s">
        <v>59</v>
      </c>
      <c r="E48" s="57"/>
      <c r="F48" s="28">
        <f>'Proposed Rates'!D155</f>
        <v>2.9016999999999999</v>
      </c>
      <c r="G48" s="58">
        <f>+$F$19</f>
        <v>250</v>
      </c>
      <c r="H48" s="26">
        <f>G48*F48</f>
        <v>725.42499999999995</v>
      </c>
      <c r="I48" s="27"/>
      <c r="J48" s="28">
        <f>'Proposed Rates'!E155</f>
        <v>2.8389000000000002</v>
      </c>
      <c r="K48" s="58">
        <f>+$F$19</f>
        <v>250</v>
      </c>
      <c r="L48" s="26">
        <f>K48*J48</f>
        <v>709.72500000000002</v>
      </c>
      <c r="M48" s="27"/>
      <c r="N48" s="30">
        <f t="shared" si="58"/>
        <v>-15.699999999999932</v>
      </c>
      <c r="O48" s="31">
        <f t="shared" si="41"/>
        <v>-2.1642485439569814E-2</v>
      </c>
      <c r="Q48" s="28">
        <f>'Proposed Rates'!F155</f>
        <v>2.8389000000000002</v>
      </c>
      <c r="R48" s="58">
        <f>+$F$19</f>
        <v>250</v>
      </c>
      <c r="S48" s="26">
        <f>R48*Q48</f>
        <v>709.72500000000002</v>
      </c>
      <c r="T48" s="27"/>
      <c r="U48" s="30">
        <f t="shared" si="1"/>
        <v>0</v>
      </c>
      <c r="V48" s="31">
        <f t="shared" si="2"/>
        <v>0</v>
      </c>
      <c r="X48" s="28">
        <f>'Proposed Rates'!G155</f>
        <v>2.8389000000000002</v>
      </c>
      <c r="Y48" s="58">
        <f>+$F$19</f>
        <v>250</v>
      </c>
      <c r="Z48" s="26">
        <f>Y48*X48</f>
        <v>709.72500000000002</v>
      </c>
      <c r="AA48" s="27"/>
      <c r="AB48" s="30">
        <f t="shared" si="3"/>
        <v>0</v>
      </c>
      <c r="AC48" s="31">
        <f t="shared" si="4"/>
        <v>0</v>
      </c>
      <c r="AE48" s="28">
        <f>'Proposed Rates'!H155</f>
        <v>2.8389000000000002</v>
      </c>
      <c r="AF48" s="58">
        <f>+$F$19</f>
        <v>250</v>
      </c>
      <c r="AG48" s="26">
        <f>AF48*AE48</f>
        <v>709.72500000000002</v>
      </c>
      <c r="AH48" s="27"/>
      <c r="AI48" s="30">
        <f t="shared" si="5"/>
        <v>0</v>
      </c>
      <c r="AJ48" s="31">
        <f t="shared" si="6"/>
        <v>0</v>
      </c>
      <c r="AL48" s="28">
        <f>'Proposed Rates'!I155</f>
        <v>2.8389000000000002</v>
      </c>
      <c r="AM48" s="58">
        <f>+$F$19</f>
        <v>250</v>
      </c>
      <c r="AN48" s="26">
        <f>AM48*AL48</f>
        <v>709.72500000000002</v>
      </c>
      <c r="AO48" s="27"/>
      <c r="AP48" s="30">
        <f t="shared" si="7"/>
        <v>0</v>
      </c>
      <c r="AQ48" s="31">
        <f t="shared" si="8"/>
        <v>0</v>
      </c>
    </row>
    <row r="49" spans="2:43" ht="25.5" x14ac:dyDescent="0.2">
      <c r="B49" s="60" t="s">
        <v>29</v>
      </c>
      <c r="C49" s="27"/>
      <c r="D49" s="56" t="s">
        <v>59</v>
      </c>
      <c r="E49" s="57"/>
      <c r="F49" s="28">
        <f>'Proposed Rates'!D169</f>
        <v>2.0474000000000001</v>
      </c>
      <c r="G49" s="58">
        <f>G48</f>
        <v>250</v>
      </c>
      <c r="H49" s="26">
        <f>G49*F49</f>
        <v>511.85</v>
      </c>
      <c r="I49" s="27"/>
      <c r="J49" s="28">
        <f>'Proposed Rates'!E169</f>
        <v>2.0426000000000002</v>
      </c>
      <c r="K49" s="58">
        <f>K48</f>
        <v>250</v>
      </c>
      <c r="L49" s="26">
        <f>K49*J49</f>
        <v>510.65000000000003</v>
      </c>
      <c r="M49" s="27"/>
      <c r="N49" s="30">
        <f t="shared" si="58"/>
        <v>-1.1999999999999886</v>
      </c>
      <c r="O49" s="31">
        <f t="shared" si="41"/>
        <v>-2.3444368467324186E-3</v>
      </c>
      <c r="Q49" s="28">
        <f>'Proposed Rates'!F169</f>
        <v>2.0426000000000002</v>
      </c>
      <c r="R49" s="58">
        <f>R48</f>
        <v>250</v>
      </c>
      <c r="S49" s="26">
        <f>R49*Q49</f>
        <v>510.65000000000003</v>
      </c>
      <c r="T49" s="27"/>
      <c r="U49" s="30">
        <f t="shared" si="1"/>
        <v>0</v>
      </c>
      <c r="V49" s="31">
        <f t="shared" si="2"/>
        <v>0</v>
      </c>
      <c r="X49" s="28">
        <f>'Proposed Rates'!G169</f>
        <v>2.0426000000000002</v>
      </c>
      <c r="Y49" s="58">
        <f>Y48</f>
        <v>250</v>
      </c>
      <c r="Z49" s="26">
        <f>Y49*X49</f>
        <v>510.65000000000003</v>
      </c>
      <c r="AA49" s="27"/>
      <c r="AB49" s="30">
        <f t="shared" si="3"/>
        <v>0</v>
      </c>
      <c r="AC49" s="31">
        <f t="shared" si="4"/>
        <v>0</v>
      </c>
      <c r="AE49" s="28">
        <f>'Proposed Rates'!H169</f>
        <v>2.0426000000000002</v>
      </c>
      <c r="AF49" s="58">
        <f>AF48</f>
        <v>250</v>
      </c>
      <c r="AG49" s="26">
        <f>AF49*AE49</f>
        <v>510.65000000000003</v>
      </c>
      <c r="AH49" s="27"/>
      <c r="AI49" s="30">
        <f t="shared" si="5"/>
        <v>0</v>
      </c>
      <c r="AJ49" s="31">
        <f t="shared" si="6"/>
        <v>0</v>
      </c>
      <c r="AL49" s="28">
        <f>'Proposed Rates'!I169</f>
        <v>2.0426000000000002</v>
      </c>
      <c r="AM49" s="58">
        <f>AM48</f>
        <v>250</v>
      </c>
      <c r="AN49" s="26">
        <f>AM49*AL49</f>
        <v>510.65000000000003</v>
      </c>
      <c r="AO49" s="27"/>
      <c r="AP49" s="30">
        <f t="shared" si="7"/>
        <v>0</v>
      </c>
      <c r="AQ49" s="31">
        <f t="shared" si="8"/>
        <v>0</v>
      </c>
    </row>
    <row r="50" spans="2:43" ht="25.5" x14ac:dyDescent="0.2">
      <c r="B50" s="50" t="s">
        <v>30</v>
      </c>
      <c r="C50" s="35"/>
      <c r="D50" s="35"/>
      <c r="E50" s="35"/>
      <c r="F50" s="61"/>
      <c r="G50" s="53"/>
      <c r="H50" s="54">
        <f>SUM(H47:H49)</f>
        <v>2497.4549999999999</v>
      </c>
      <c r="I50" s="62"/>
      <c r="J50" s="63"/>
      <c r="K50" s="53"/>
      <c r="L50" s="54">
        <f>SUM(L47:L49)</f>
        <v>3007.51</v>
      </c>
      <c r="M50" s="62"/>
      <c r="N50" s="37">
        <f t="shared" si="58"/>
        <v>510.05500000000029</v>
      </c>
      <c r="O50" s="38">
        <f t="shared" si="41"/>
        <v>0.20422990604435329</v>
      </c>
      <c r="Q50" s="63"/>
      <c r="R50" s="53"/>
      <c r="S50" s="54">
        <f>SUM(S47:S49)</f>
        <v>2812.2424999999998</v>
      </c>
      <c r="T50" s="62"/>
      <c r="U50" s="37">
        <f t="shared" si="1"/>
        <v>-195.26750000000038</v>
      </c>
      <c r="V50" s="38">
        <f t="shared" si="2"/>
        <v>-6.4926633660403577E-2</v>
      </c>
      <c r="X50" s="63"/>
      <c r="Y50" s="53"/>
      <c r="Z50" s="54">
        <f>SUM(Z47:Z49)</f>
        <v>3004.835</v>
      </c>
      <c r="AA50" s="62"/>
      <c r="AB50" s="37">
        <f t="shared" si="3"/>
        <v>192.5925000000002</v>
      </c>
      <c r="AC50" s="38">
        <f t="shared" si="4"/>
        <v>6.8483603387688011E-2</v>
      </c>
      <c r="AE50" s="63"/>
      <c r="AF50" s="53"/>
      <c r="AG50" s="54">
        <f>SUM(AG47:AG49)</f>
        <v>3072.915</v>
      </c>
      <c r="AH50" s="62"/>
      <c r="AI50" s="37">
        <f t="shared" si="5"/>
        <v>68.079999999999927</v>
      </c>
      <c r="AJ50" s="38">
        <f t="shared" si="6"/>
        <v>2.265681809483713E-2</v>
      </c>
      <c r="AL50" s="63"/>
      <c r="AM50" s="53"/>
      <c r="AN50" s="54">
        <f>SUM(AN47:AN49)</f>
        <v>3125.395</v>
      </c>
      <c r="AO50" s="62"/>
      <c r="AP50" s="37">
        <f t="shared" si="7"/>
        <v>52.480000000000018</v>
      </c>
      <c r="AQ50" s="38">
        <f t="shared" si="8"/>
        <v>1.707824655091339E-2</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17549.082249999999</v>
      </c>
      <c r="I60" s="94"/>
      <c r="J60" s="95"/>
      <c r="K60" s="95"/>
      <c r="L60" s="93">
        <f>SUM(L51:L56,L50)</f>
        <v>18063.876300000004</v>
      </c>
      <c r="M60" s="96"/>
      <c r="N60" s="97">
        <f t="shared" ref="N60" si="70">L60-H60</f>
        <v>514.79405000000406</v>
      </c>
      <c r="O60" s="98">
        <f t="shared" ref="O60" si="71">IF((H60)=0,"",(N60/H60))</f>
        <v>2.9334528305604363E-2</v>
      </c>
      <c r="Q60" s="95"/>
      <c r="R60" s="95"/>
      <c r="S60" s="93">
        <f>SUM(S51:S56,S50)</f>
        <v>17868.628800000002</v>
      </c>
      <c r="T60" s="96"/>
      <c r="U60" s="97">
        <f t="shared" si="1"/>
        <v>-195.24750000000131</v>
      </c>
      <c r="V60" s="98">
        <f>IF((L60)=0,"",(U60/L60))</f>
        <v>-1.0808726585445079E-2</v>
      </c>
      <c r="X60" s="95"/>
      <c r="Y60" s="95"/>
      <c r="Z60" s="93">
        <f>SUM(Z51:Z56,Z50)</f>
        <v>18061.241300000002</v>
      </c>
      <c r="AA60" s="96"/>
      <c r="AB60" s="97">
        <f t="shared" si="3"/>
        <v>192.61249999999927</v>
      </c>
      <c r="AC60" s="98">
        <f>IF((S60)=0,"",(AB60/S60))</f>
        <v>1.0779366573444027E-2</v>
      </c>
      <c r="AE60" s="95"/>
      <c r="AF60" s="95"/>
      <c r="AG60" s="93">
        <f>SUM(AG51:AG56,AG50)</f>
        <v>18129.341300000004</v>
      </c>
      <c r="AH60" s="96"/>
      <c r="AI60" s="97">
        <f t="shared" ref="AI60:AI64" si="72">AG60-Z60</f>
        <v>68.100000000002183</v>
      </c>
      <c r="AJ60" s="98">
        <f>IF((Z60)=0,"",(AI60/Z60))</f>
        <v>3.7705049652374768E-3</v>
      </c>
      <c r="AL60" s="95"/>
      <c r="AM60" s="95"/>
      <c r="AN60" s="93">
        <f>SUM(AN51:AN56,AN50)</f>
        <v>18181.8413</v>
      </c>
      <c r="AO60" s="96"/>
      <c r="AP60" s="97">
        <f t="shared" ref="AP60:AP64" si="73">AN60-AG60</f>
        <v>52.499999999996362</v>
      </c>
      <c r="AQ60" s="98">
        <f>IF((AG60)=0,"",(AP60/AG60))</f>
        <v>2.8958581082036529E-3</v>
      </c>
    </row>
    <row r="61" spans="2:43" x14ac:dyDescent="0.2">
      <c r="B61" s="99" t="s">
        <v>40</v>
      </c>
      <c r="C61" s="21"/>
      <c r="D61" s="21"/>
      <c r="E61" s="21"/>
      <c r="F61" s="100">
        <v>0.13</v>
      </c>
      <c r="G61" s="101"/>
      <c r="H61" s="102">
        <f>H60*F61</f>
        <v>2281.3806924999999</v>
      </c>
      <c r="I61" s="103"/>
      <c r="J61" s="104">
        <v>0.13</v>
      </c>
      <c r="K61" s="103"/>
      <c r="L61" s="105">
        <f>L60*J61</f>
        <v>2348.3039190000004</v>
      </c>
      <c r="M61" s="106"/>
      <c r="N61" s="107">
        <f t="shared" si="58"/>
        <v>66.92322650000051</v>
      </c>
      <c r="O61" s="108">
        <f t="shared" si="41"/>
        <v>2.9334528305604353E-2</v>
      </c>
      <c r="Q61" s="104">
        <v>0.13</v>
      </c>
      <c r="R61" s="103"/>
      <c r="S61" s="105">
        <f>S60*Q61</f>
        <v>2322.9217440000002</v>
      </c>
      <c r="T61" s="106"/>
      <c r="U61" s="107">
        <f t="shared" si="1"/>
        <v>-25.382175000000188</v>
      </c>
      <c r="V61" s="108">
        <f t="shared" ref="V61:V70" si="74">IF((L61)=0,"",(U61/L61))</f>
        <v>-1.0808726585445086E-2</v>
      </c>
      <c r="X61" s="104">
        <v>0.13</v>
      </c>
      <c r="Y61" s="103"/>
      <c r="Z61" s="105">
        <f>Z60*X61</f>
        <v>2347.9613690000001</v>
      </c>
      <c r="AA61" s="106"/>
      <c r="AB61" s="107">
        <f t="shared" si="3"/>
        <v>25.039624999999887</v>
      </c>
      <c r="AC61" s="108">
        <f t="shared" ref="AC61:AC70" si="75">IF((S61)=0,"",(AB61/S61))</f>
        <v>1.0779366573444018E-2</v>
      </c>
      <c r="AE61" s="104">
        <v>0.13</v>
      </c>
      <c r="AF61" s="103"/>
      <c r="AG61" s="105">
        <f>AG60*AE61</f>
        <v>2356.8143690000006</v>
      </c>
      <c r="AH61" s="106"/>
      <c r="AI61" s="107">
        <f t="shared" si="72"/>
        <v>8.8530000000005202</v>
      </c>
      <c r="AJ61" s="108">
        <f t="shared" ref="AJ61:AJ70" si="76">IF((Z61)=0,"",(AI61/Z61))</f>
        <v>3.7705049652375774E-3</v>
      </c>
      <c r="AL61" s="104">
        <v>0.13</v>
      </c>
      <c r="AM61" s="103"/>
      <c r="AN61" s="105">
        <f>AN60*AL61</f>
        <v>2363.639369</v>
      </c>
      <c r="AO61" s="106"/>
      <c r="AP61" s="107">
        <f t="shared" si="73"/>
        <v>6.8249999999993634</v>
      </c>
      <c r="AQ61" s="108">
        <f t="shared" ref="AQ61:AQ70" si="77">IF((AG61)=0,"",(AP61/AG61))</f>
        <v>2.8958581082035831E-3</v>
      </c>
    </row>
    <row r="62" spans="2:43" x14ac:dyDescent="0.2">
      <c r="B62" s="109" t="s">
        <v>123</v>
      </c>
      <c r="C62" s="21"/>
      <c r="D62" s="21"/>
      <c r="E62" s="21"/>
      <c r="F62" s="110"/>
      <c r="G62" s="101"/>
      <c r="H62" s="102">
        <f>H60+H61</f>
        <v>19830.462942499998</v>
      </c>
      <c r="I62" s="103"/>
      <c r="J62" s="103"/>
      <c r="K62" s="103"/>
      <c r="L62" s="105">
        <f>L60+L61</f>
        <v>20412.180219000005</v>
      </c>
      <c r="M62" s="106"/>
      <c r="N62" s="107">
        <f t="shared" si="58"/>
        <v>581.71727650000685</v>
      </c>
      <c r="O62" s="108">
        <f t="shared" si="41"/>
        <v>2.9334528305604478E-2</v>
      </c>
      <c r="Q62" s="103"/>
      <c r="R62" s="103"/>
      <c r="S62" s="105">
        <f>S60+S61</f>
        <v>20191.550544000002</v>
      </c>
      <c r="T62" s="106"/>
      <c r="U62" s="107">
        <f t="shared" si="1"/>
        <v>-220.62967500000377</v>
      </c>
      <c r="V62" s="108">
        <f t="shared" si="74"/>
        <v>-1.080872658544519E-2</v>
      </c>
      <c r="X62" s="103"/>
      <c r="Y62" s="103"/>
      <c r="Z62" s="105">
        <f>Z60+Z61</f>
        <v>20409.202669000002</v>
      </c>
      <c r="AA62" s="106"/>
      <c r="AB62" s="107">
        <f t="shared" si="3"/>
        <v>217.65212500000052</v>
      </c>
      <c r="AC62" s="108">
        <f t="shared" si="75"/>
        <v>1.0779366573444095E-2</v>
      </c>
      <c r="AE62" s="103"/>
      <c r="AF62" s="103"/>
      <c r="AG62" s="105">
        <f>AG60+AG61</f>
        <v>20486.155669000003</v>
      </c>
      <c r="AH62" s="106"/>
      <c r="AI62" s="107">
        <f t="shared" si="72"/>
        <v>76.953000000001339</v>
      </c>
      <c r="AJ62" s="108">
        <f t="shared" si="76"/>
        <v>3.7705049652374213E-3</v>
      </c>
      <c r="AL62" s="103"/>
      <c r="AM62" s="103"/>
      <c r="AN62" s="105">
        <f>AN60+AN61</f>
        <v>20545.480669</v>
      </c>
      <c r="AO62" s="106"/>
      <c r="AP62" s="107">
        <f t="shared" si="73"/>
        <v>59.32499999999709</v>
      </c>
      <c r="AQ62" s="108">
        <f t="shared" si="77"/>
        <v>2.8958581082037115E-3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06" t="s">
        <v>126</v>
      </c>
      <c r="C64" s="406"/>
      <c r="D64" s="406"/>
      <c r="E64" s="114"/>
      <c r="F64" s="115"/>
      <c r="G64" s="116"/>
      <c r="H64" s="117">
        <f>H62-H63</f>
        <v>19830.462942499998</v>
      </c>
      <c r="I64" s="118"/>
      <c r="J64" s="118"/>
      <c r="K64" s="118"/>
      <c r="L64" s="119">
        <f>L62-L63</f>
        <v>20412.180219000005</v>
      </c>
      <c r="M64" s="120"/>
      <c r="N64" s="121">
        <f t="shared" si="58"/>
        <v>581.71727650000685</v>
      </c>
      <c r="O64" s="122">
        <f t="shared" si="41"/>
        <v>2.9334528305604478E-2</v>
      </c>
      <c r="Q64" s="118"/>
      <c r="R64" s="118"/>
      <c r="S64" s="119">
        <f>S62-S63</f>
        <v>20191.550544000002</v>
      </c>
      <c r="T64" s="120"/>
      <c r="U64" s="121">
        <f t="shared" si="1"/>
        <v>-220.62967500000377</v>
      </c>
      <c r="V64" s="122">
        <f t="shared" si="74"/>
        <v>-1.080872658544519E-2</v>
      </c>
      <c r="X64" s="118"/>
      <c r="Y64" s="118"/>
      <c r="Z64" s="119">
        <f>Z62-Z63</f>
        <v>20409.202669000002</v>
      </c>
      <c r="AA64" s="120"/>
      <c r="AB64" s="121">
        <f t="shared" si="3"/>
        <v>217.65212500000052</v>
      </c>
      <c r="AC64" s="122">
        <f t="shared" si="75"/>
        <v>1.0779366573444095E-2</v>
      </c>
      <c r="AE64" s="118"/>
      <c r="AF64" s="118"/>
      <c r="AG64" s="119">
        <f>AG62-AG63</f>
        <v>20486.155669000003</v>
      </c>
      <c r="AH64" s="120"/>
      <c r="AI64" s="121">
        <f t="shared" si="72"/>
        <v>76.953000000001339</v>
      </c>
      <c r="AJ64" s="122">
        <f t="shared" si="76"/>
        <v>3.7705049652374213E-3</v>
      </c>
      <c r="AL64" s="118"/>
      <c r="AM64" s="118"/>
      <c r="AN64" s="119">
        <f>AN62-AN63</f>
        <v>20545.480669</v>
      </c>
      <c r="AO64" s="120"/>
      <c r="AP64" s="121">
        <f t="shared" si="73"/>
        <v>59.32499999999709</v>
      </c>
      <c r="AQ64" s="122">
        <f t="shared" si="77"/>
        <v>2.8958581082037115E-3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3012.6205375</v>
      </c>
      <c r="I66" s="134"/>
      <c r="J66" s="135"/>
      <c r="K66" s="135"/>
      <c r="L66" s="133">
        <f>SUM(L57:L58,L50,L51:L53)</f>
        <v>3523.195005</v>
      </c>
      <c r="M66" s="136"/>
      <c r="N66" s="137">
        <f t="shared" ref="N66:N70" si="78">L66-H66</f>
        <v>510.57446750000008</v>
      </c>
      <c r="O66" s="98">
        <f t="shared" ref="O66:O70" si="79">IF((H66)=0,"",(N66/H66))</f>
        <v>0.16947851916448009</v>
      </c>
      <c r="Q66" s="135"/>
      <c r="R66" s="135"/>
      <c r="S66" s="133">
        <f>SUM(S57:S58,S50,S51:S53)</f>
        <v>3327.9475049999996</v>
      </c>
      <c r="T66" s="136"/>
      <c r="U66" s="137">
        <f t="shared" si="1"/>
        <v>-195.2475000000004</v>
      </c>
      <c r="V66" s="98">
        <f t="shared" si="74"/>
        <v>-5.5417738649978697E-2</v>
      </c>
      <c r="X66" s="135"/>
      <c r="Y66" s="135"/>
      <c r="Z66" s="133">
        <f>SUM(Z57:Z58,Z50,Z51:Z53)</f>
        <v>3520.5600049999998</v>
      </c>
      <c r="AA66" s="136"/>
      <c r="AB66" s="137">
        <f t="shared" si="3"/>
        <v>192.61250000000018</v>
      </c>
      <c r="AC66" s="98">
        <f t="shared" si="75"/>
        <v>5.7877265104276397E-2</v>
      </c>
      <c r="AE66" s="135"/>
      <c r="AF66" s="135"/>
      <c r="AG66" s="133">
        <f>SUM(AG57:AG58,AG50,AG51:AG53)</f>
        <v>3588.6600049999997</v>
      </c>
      <c r="AH66" s="136"/>
      <c r="AI66" s="137">
        <f t="shared" ref="AI66:AI70" si="80">AG66-Z66</f>
        <v>68.099999999999909</v>
      </c>
      <c r="AJ66" s="98">
        <f t="shared" si="76"/>
        <v>1.9343513504465865E-2</v>
      </c>
      <c r="AL66" s="135"/>
      <c r="AM66" s="135"/>
      <c r="AN66" s="133">
        <f>SUM(AN57:AN58,AN50,AN51:AN53)</f>
        <v>3641.1600049999997</v>
      </c>
      <c r="AO66" s="136"/>
      <c r="AP66" s="137">
        <f t="shared" ref="AP66:AP70" si="81">AN66-AG66</f>
        <v>52.5</v>
      </c>
      <c r="AQ66" s="98">
        <f t="shared" si="77"/>
        <v>1.4629415973330694E-2</v>
      </c>
    </row>
    <row r="67" spans="1:43" s="79" customFormat="1" x14ac:dyDescent="0.2">
      <c r="B67" s="138" t="s">
        <v>40</v>
      </c>
      <c r="C67" s="73"/>
      <c r="D67" s="73"/>
      <c r="E67" s="73"/>
      <c r="F67" s="139">
        <v>0.13</v>
      </c>
      <c r="G67" s="132"/>
      <c r="H67" s="140">
        <f>H66*F67</f>
        <v>391.64066987500001</v>
      </c>
      <c r="I67" s="141"/>
      <c r="J67" s="142">
        <v>0.13</v>
      </c>
      <c r="K67" s="143"/>
      <c r="L67" s="144">
        <f>L66*J67</f>
        <v>458.01535065000002</v>
      </c>
      <c r="M67" s="145"/>
      <c r="N67" s="146">
        <f t="shared" si="78"/>
        <v>66.374680775000002</v>
      </c>
      <c r="O67" s="108">
        <f t="shared" si="79"/>
        <v>0.16947851916448006</v>
      </c>
      <c r="Q67" s="142">
        <v>0.13</v>
      </c>
      <c r="R67" s="143"/>
      <c r="S67" s="144">
        <f>S66*Q67</f>
        <v>432.63317564999994</v>
      </c>
      <c r="T67" s="145"/>
      <c r="U67" s="146">
        <f t="shared" si="1"/>
        <v>-25.382175000000075</v>
      </c>
      <c r="V67" s="108">
        <f t="shared" si="74"/>
        <v>-5.5417738649978746E-2</v>
      </c>
      <c r="X67" s="142">
        <v>0.13</v>
      </c>
      <c r="Y67" s="143"/>
      <c r="Z67" s="144">
        <f>Z66*X67</f>
        <v>457.67280065</v>
      </c>
      <c r="AA67" s="145"/>
      <c r="AB67" s="146">
        <f t="shared" si="3"/>
        <v>25.039625000000058</v>
      </c>
      <c r="AC67" s="108">
        <f t="shared" si="75"/>
        <v>5.787726510427648E-2</v>
      </c>
      <c r="AE67" s="142">
        <v>0.13</v>
      </c>
      <c r="AF67" s="143"/>
      <c r="AG67" s="144">
        <f>AG66*AE67</f>
        <v>466.52580065000001</v>
      </c>
      <c r="AH67" s="145"/>
      <c r="AI67" s="146">
        <f t="shared" si="80"/>
        <v>8.8530000000000086</v>
      </c>
      <c r="AJ67" s="108">
        <f t="shared" si="76"/>
        <v>1.934351350446591E-2</v>
      </c>
      <c r="AL67" s="142">
        <v>0.13</v>
      </c>
      <c r="AM67" s="143"/>
      <c r="AN67" s="144">
        <f>AN66*AL67</f>
        <v>473.35080065</v>
      </c>
      <c r="AO67" s="145"/>
      <c r="AP67" s="146">
        <f t="shared" si="81"/>
        <v>6.8249999999999886</v>
      </c>
      <c r="AQ67" s="108">
        <f t="shared" si="77"/>
        <v>1.4629415973330668E-2</v>
      </c>
    </row>
    <row r="68" spans="1:43" s="79" customFormat="1" x14ac:dyDescent="0.2">
      <c r="B68" s="147" t="s">
        <v>41</v>
      </c>
      <c r="C68" s="73"/>
      <c r="D68" s="73"/>
      <c r="E68" s="73"/>
      <c r="F68" s="148"/>
      <c r="G68" s="149"/>
      <c r="H68" s="140">
        <f>H66+H67</f>
        <v>3404.2612073750001</v>
      </c>
      <c r="I68" s="141"/>
      <c r="J68" s="141"/>
      <c r="K68" s="141"/>
      <c r="L68" s="144">
        <f>L66+L67</f>
        <v>3981.2103556500001</v>
      </c>
      <c r="M68" s="145"/>
      <c r="N68" s="146">
        <f t="shared" si="78"/>
        <v>576.94914827499997</v>
      </c>
      <c r="O68" s="108">
        <f t="shared" si="79"/>
        <v>0.16947851916448006</v>
      </c>
      <c r="Q68" s="141"/>
      <c r="R68" s="141"/>
      <c r="S68" s="144">
        <f>S66+S67</f>
        <v>3760.5806806499995</v>
      </c>
      <c r="T68" s="145"/>
      <c r="U68" s="146">
        <f t="shared" si="1"/>
        <v>-220.62967500000059</v>
      </c>
      <c r="V68" s="108">
        <f t="shared" si="74"/>
        <v>-5.5417738649978732E-2</v>
      </c>
      <c r="X68" s="141"/>
      <c r="Y68" s="141"/>
      <c r="Z68" s="144">
        <f>Z66+Z67</f>
        <v>3978.23280565</v>
      </c>
      <c r="AA68" s="145"/>
      <c r="AB68" s="146">
        <f t="shared" si="3"/>
        <v>217.65212500000052</v>
      </c>
      <c r="AC68" s="108">
        <f t="shared" si="75"/>
        <v>5.787726510427648E-2</v>
      </c>
      <c r="AE68" s="141"/>
      <c r="AF68" s="141"/>
      <c r="AG68" s="144">
        <f>AG66+AG67</f>
        <v>4055.1858056499996</v>
      </c>
      <c r="AH68" s="145"/>
      <c r="AI68" s="146">
        <f t="shared" si="80"/>
        <v>76.95299999999952</v>
      </c>
      <c r="AJ68" s="108">
        <f t="shared" si="76"/>
        <v>1.9343513504465767E-2</v>
      </c>
      <c r="AL68" s="141"/>
      <c r="AM68" s="141"/>
      <c r="AN68" s="144">
        <f>AN66+AN67</f>
        <v>4114.5108056499994</v>
      </c>
      <c r="AO68" s="145"/>
      <c r="AP68" s="146">
        <f t="shared" si="81"/>
        <v>59.324999999999818</v>
      </c>
      <c r="AQ68" s="108">
        <f t="shared" si="77"/>
        <v>1.4629415973330648E-2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0" t="s">
        <v>128</v>
      </c>
      <c r="C70" s="400"/>
      <c r="D70" s="400"/>
      <c r="E70" s="152"/>
      <c r="F70" s="153"/>
      <c r="G70" s="154"/>
      <c r="H70" s="155">
        <f>H68-H69</f>
        <v>3404.2612073750001</v>
      </c>
      <c r="I70" s="156"/>
      <c r="J70" s="156"/>
      <c r="K70" s="156"/>
      <c r="L70" s="157">
        <f>L68-L69</f>
        <v>3981.2103556500001</v>
      </c>
      <c r="M70" s="158"/>
      <c r="N70" s="159">
        <f t="shared" si="78"/>
        <v>576.94914827499997</v>
      </c>
      <c r="O70" s="160">
        <f t="shared" si="79"/>
        <v>0.16947851916448006</v>
      </c>
      <c r="Q70" s="156"/>
      <c r="R70" s="156"/>
      <c r="S70" s="157">
        <f>S68-S69</f>
        <v>3760.5806806499995</v>
      </c>
      <c r="T70" s="158"/>
      <c r="U70" s="159">
        <f t="shared" si="1"/>
        <v>-220.62967500000059</v>
      </c>
      <c r="V70" s="160">
        <f t="shared" si="74"/>
        <v>-5.5417738649978732E-2</v>
      </c>
      <c r="X70" s="156"/>
      <c r="Y70" s="156"/>
      <c r="Z70" s="157">
        <f>Z68-Z69</f>
        <v>3978.23280565</v>
      </c>
      <c r="AA70" s="158"/>
      <c r="AB70" s="159">
        <f t="shared" si="3"/>
        <v>217.65212500000052</v>
      </c>
      <c r="AC70" s="160">
        <f t="shared" si="75"/>
        <v>5.787726510427648E-2</v>
      </c>
      <c r="AE70" s="156"/>
      <c r="AF70" s="156"/>
      <c r="AG70" s="157">
        <f>AG68-AG69</f>
        <v>4055.1858056499996</v>
      </c>
      <c r="AH70" s="158"/>
      <c r="AI70" s="159">
        <f t="shared" si="80"/>
        <v>76.95299999999952</v>
      </c>
      <c r="AJ70" s="160">
        <f t="shared" si="76"/>
        <v>1.9343513504465767E-2</v>
      </c>
      <c r="AL70" s="156"/>
      <c r="AM70" s="156"/>
      <c r="AN70" s="157">
        <f>AN68-AN69</f>
        <v>4114.5108056499994</v>
      </c>
      <c r="AO70" s="158"/>
      <c r="AP70" s="159">
        <f t="shared" si="81"/>
        <v>59.324999999999818</v>
      </c>
      <c r="AQ70" s="160">
        <f t="shared" si="77"/>
        <v>1.4629415973330648E-2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212.48</v>
      </c>
      <c r="R23" s="29">
        <v>1</v>
      </c>
      <c r="S23" s="26">
        <f>R23*Q23</f>
        <v>212.48</v>
      </c>
      <c r="T23" s="27"/>
      <c r="U23" s="30">
        <f>S23-L23</f>
        <v>12.47999999999999</v>
      </c>
      <c r="V23" s="31">
        <f>IF((L23)=0,"",(U23/L23))</f>
        <v>6.2399999999999949E-2</v>
      </c>
      <c r="X23" s="24">
        <f>+'&gt;50 (100)'!X23</f>
        <v>223.5</v>
      </c>
      <c r="Y23" s="29">
        <v>1</v>
      </c>
      <c r="Z23" s="26">
        <f>Y23*X23</f>
        <v>223.5</v>
      </c>
      <c r="AA23" s="27"/>
      <c r="AB23" s="30">
        <f>Z23-S23</f>
        <v>11.02000000000001</v>
      </c>
      <c r="AC23" s="31">
        <f>IF((S23)=0,"",(AB23/S23))</f>
        <v>5.1863704819277157E-2</v>
      </c>
      <c r="AE23" s="24">
        <f>+'&gt;50 (100)'!AE23</f>
        <v>230.47</v>
      </c>
      <c r="AF23" s="29">
        <v>1</v>
      </c>
      <c r="AG23" s="26">
        <f>AF23*AE23</f>
        <v>230.47</v>
      </c>
      <c r="AH23" s="27"/>
      <c r="AI23" s="30">
        <f>AG23-Z23</f>
        <v>6.9699999999999989</v>
      </c>
      <c r="AJ23" s="31">
        <f>IF((Z23)=0,"",(AI23/Z23))</f>
        <v>3.118568232662192E-2</v>
      </c>
      <c r="AL23" s="24">
        <f>+'&gt;50 (100)'!AL23</f>
        <v>235.69</v>
      </c>
      <c r="AM23" s="29">
        <v>1</v>
      </c>
      <c r="AN23" s="26">
        <f>AM23*AL23</f>
        <v>235.69</v>
      </c>
      <c r="AO23" s="27"/>
      <c r="AP23" s="30">
        <f>AN23-AG23</f>
        <v>5.2199999999999989</v>
      </c>
      <c r="AQ23" s="31">
        <f>IF((AG23)=0,"",(AP23/AG23))</f>
        <v>2.2649368681390197E-2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500</v>
      </c>
      <c r="H29" s="26">
        <f t="shared" si="0"/>
        <v>2438</v>
      </c>
      <c r="I29" s="27"/>
      <c r="J29" s="24">
        <f>+'&gt;50 (100)'!J29</f>
        <v>5.4725000000000001</v>
      </c>
      <c r="K29" s="45">
        <f>+$F$19</f>
        <v>500</v>
      </c>
      <c r="L29" s="26">
        <f t="shared" si="22"/>
        <v>2736.25</v>
      </c>
      <c r="M29" s="27"/>
      <c r="N29" s="30">
        <f t="shared" si="23"/>
        <v>298.25</v>
      </c>
      <c r="O29" s="31">
        <f t="shared" si="24"/>
        <v>0.12233388022969648</v>
      </c>
      <c r="Q29" s="24">
        <f>+'&gt;50 (100)'!Q29</f>
        <v>5.8643999999999998</v>
      </c>
      <c r="R29" s="45">
        <f>+$F$19</f>
        <v>500</v>
      </c>
      <c r="S29" s="26">
        <f t="shared" si="25"/>
        <v>2932.2</v>
      </c>
      <c r="T29" s="27"/>
      <c r="U29" s="30">
        <f t="shared" si="1"/>
        <v>195.94999999999982</v>
      </c>
      <c r="V29" s="31">
        <f t="shared" si="2"/>
        <v>7.1612608497030536E-2</v>
      </c>
      <c r="X29" s="24">
        <f>+'&gt;50 (100)'!X29</f>
        <v>6.2188999999999997</v>
      </c>
      <c r="Y29" s="45">
        <f>+$F$19</f>
        <v>500</v>
      </c>
      <c r="Z29" s="26">
        <f t="shared" si="26"/>
        <v>3109.45</v>
      </c>
      <c r="AA29" s="27"/>
      <c r="AB29" s="30">
        <f t="shared" si="3"/>
        <v>177.25</v>
      </c>
      <c r="AC29" s="31">
        <f t="shared" si="4"/>
        <v>6.0449491849123529E-2</v>
      </c>
      <c r="AE29" s="24">
        <f>+'&gt;50 (100)'!AE29</f>
        <v>6.4630999999999998</v>
      </c>
      <c r="AF29" s="45">
        <f>+$F$19</f>
        <v>500</v>
      </c>
      <c r="AG29" s="26">
        <f t="shared" si="27"/>
        <v>3231.5499999999997</v>
      </c>
      <c r="AH29" s="27"/>
      <c r="AI29" s="30">
        <f t="shared" si="5"/>
        <v>122.09999999999991</v>
      </c>
      <c r="AJ29" s="31">
        <f t="shared" si="6"/>
        <v>3.9267394555307179E-2</v>
      </c>
      <c r="AL29" s="24">
        <f>+'&gt;50 (100)'!AL29</f>
        <v>6.6517999999999997</v>
      </c>
      <c r="AM29" s="45">
        <f>+$F$19</f>
        <v>500</v>
      </c>
      <c r="AN29" s="26">
        <f t="shared" si="28"/>
        <v>3325.8999999999996</v>
      </c>
      <c r="AO29" s="27"/>
      <c r="AP29" s="30">
        <f t="shared" si="7"/>
        <v>94.349999999999909</v>
      </c>
      <c r="AQ29" s="31">
        <f t="shared" si="8"/>
        <v>2.9196515603967112E-2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500</v>
      </c>
      <c r="H31" s="26">
        <f t="shared" si="0"/>
        <v>0</v>
      </c>
      <c r="I31" s="27"/>
      <c r="J31" s="24">
        <f>+'&gt;50 (100)'!J31</f>
        <v>-1.15E-2</v>
      </c>
      <c r="K31" s="45">
        <f>+$F$19</f>
        <v>500</v>
      </c>
      <c r="L31" s="26">
        <f t="shared" si="22"/>
        <v>-5.75</v>
      </c>
      <c r="M31" s="27"/>
      <c r="N31" s="30">
        <f t="shared" si="23"/>
        <v>-5.75</v>
      </c>
      <c r="O31" s="31" t="str">
        <f t="shared" si="24"/>
        <v/>
      </c>
      <c r="Q31" s="24">
        <f>+'&gt;50 (100)'!Q31</f>
        <v>-1.15E-2</v>
      </c>
      <c r="R31" s="45">
        <f>+$F$19</f>
        <v>500</v>
      </c>
      <c r="S31" s="26">
        <f t="shared" si="25"/>
        <v>-5.75</v>
      </c>
      <c r="T31" s="27"/>
      <c r="U31" s="30">
        <f t="shared" si="1"/>
        <v>0</v>
      </c>
      <c r="V31" s="31">
        <f t="shared" si="2"/>
        <v>0</v>
      </c>
      <c r="X31" s="24">
        <f>+'&gt;50 (100)'!X31</f>
        <v>0</v>
      </c>
      <c r="Y31" s="45">
        <f>+$F$19</f>
        <v>500</v>
      </c>
      <c r="Z31" s="26">
        <f t="shared" si="26"/>
        <v>0</v>
      </c>
      <c r="AA31" s="27"/>
      <c r="AB31" s="30">
        <f t="shared" si="3"/>
        <v>5.75</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500</v>
      </c>
      <c r="H36" s="26">
        <f t="shared" si="0"/>
        <v>85.85</v>
      </c>
      <c r="I36" s="27"/>
      <c r="J36" s="28">
        <f>+'Proposed Rates'!E54</f>
        <v>-0.17799999999999999</v>
      </c>
      <c r="K36" s="25">
        <f>$F19</f>
        <v>500</v>
      </c>
      <c r="L36" s="26">
        <f t="shared" si="22"/>
        <v>-89</v>
      </c>
      <c r="M36" s="27"/>
      <c r="N36" s="30">
        <f t="shared" si="23"/>
        <v>-174.85</v>
      </c>
      <c r="O36" s="31">
        <f t="shared" si="24"/>
        <v>-2.0366919044845662</v>
      </c>
      <c r="Q36" s="28">
        <f>+'Proposed Rates'!F54</f>
        <v>-0.17799999999999999</v>
      </c>
      <c r="R36" s="25">
        <f>$F19</f>
        <v>500</v>
      </c>
      <c r="S36" s="26">
        <f t="shared" si="25"/>
        <v>-89</v>
      </c>
      <c r="T36" s="27"/>
      <c r="U36" s="30">
        <f>S36-L36</f>
        <v>0</v>
      </c>
      <c r="V36" s="31">
        <f t="shared" si="2"/>
        <v>0</v>
      </c>
      <c r="X36" s="28">
        <f>+'Proposed Rates'!G54</f>
        <v>0</v>
      </c>
      <c r="Y36" s="25">
        <f>$F19</f>
        <v>500</v>
      </c>
      <c r="Z36" s="26">
        <f t="shared" si="26"/>
        <v>0</v>
      </c>
      <c r="AA36" s="27"/>
      <c r="AB36" s="30">
        <f t="shared" si="3"/>
        <v>89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2723.85</v>
      </c>
      <c r="I39" s="62"/>
      <c r="J39" s="239"/>
      <c r="K39" s="240"/>
      <c r="L39" s="238">
        <f>SUM(L23:L38)</f>
        <v>2841.5</v>
      </c>
      <c r="M39" s="62"/>
      <c r="N39" s="37">
        <f t="shared" si="23"/>
        <v>117.65000000000009</v>
      </c>
      <c r="O39" s="38">
        <f t="shared" si="24"/>
        <v>4.3192539970996972E-2</v>
      </c>
      <c r="Q39" s="239"/>
      <c r="R39" s="240"/>
      <c r="S39" s="238">
        <f>SUM(S23:S38)</f>
        <v>3049.93</v>
      </c>
      <c r="T39" s="62"/>
      <c r="U39" s="37">
        <f t="shared" si="1"/>
        <v>208.42999999999984</v>
      </c>
      <c r="V39" s="38">
        <f t="shared" si="2"/>
        <v>7.3352102762625312E-2</v>
      </c>
      <c r="X39" s="239"/>
      <c r="Y39" s="240"/>
      <c r="Z39" s="238">
        <f>SUM(Z23:Z38)</f>
        <v>3332.95</v>
      </c>
      <c r="AA39" s="62"/>
      <c r="AB39" s="37">
        <f t="shared" si="3"/>
        <v>283.02</v>
      </c>
      <c r="AC39" s="38">
        <f t="shared" si="4"/>
        <v>9.2795572357398368E-2</v>
      </c>
      <c r="AE39" s="239"/>
      <c r="AF39" s="240"/>
      <c r="AG39" s="238">
        <f>SUM(AG23:AG38)</f>
        <v>3462.0199999999995</v>
      </c>
      <c r="AH39" s="62"/>
      <c r="AI39" s="37">
        <f t="shared" si="5"/>
        <v>129.06999999999971</v>
      </c>
      <c r="AJ39" s="38">
        <f t="shared" si="6"/>
        <v>3.8725453427144035E-2</v>
      </c>
      <c r="AL39" s="239"/>
      <c r="AM39" s="240"/>
      <c r="AN39" s="238">
        <f>SUM(AN23:AN38)</f>
        <v>3561.5899999999997</v>
      </c>
      <c r="AO39" s="62"/>
      <c r="AP39" s="37">
        <f t="shared" si="7"/>
        <v>99.570000000000164</v>
      </c>
      <c r="AQ39" s="38">
        <f t="shared" si="8"/>
        <v>2.8760665738499541E-2</v>
      </c>
    </row>
    <row r="40" spans="2:43" ht="38.25" x14ac:dyDescent="0.2">
      <c r="B40" s="40" t="s">
        <v>100</v>
      </c>
      <c r="C40" s="21"/>
      <c r="D40" s="22" t="s">
        <v>59</v>
      </c>
      <c r="E40" s="23"/>
      <c r="F40" s="24">
        <f>+'Proposed Rates'!D40</f>
        <v>-4.0300000000000002E-2</v>
      </c>
      <c r="G40" s="45">
        <f>+$F$19</f>
        <v>500</v>
      </c>
      <c r="H40" s="26">
        <f>G40*F40</f>
        <v>-20.150000000000002</v>
      </c>
      <c r="I40" s="27"/>
      <c r="J40" s="24">
        <f>+'Proposed Rates'!E40</f>
        <v>-0.18210000000000001</v>
      </c>
      <c r="K40" s="45">
        <f>+$F$19</f>
        <v>500</v>
      </c>
      <c r="L40" s="26">
        <f>K40*J40</f>
        <v>-91.050000000000011</v>
      </c>
      <c r="M40" s="27"/>
      <c r="N40" s="30">
        <f>L40-H40</f>
        <v>-70.900000000000006</v>
      </c>
      <c r="O40" s="31">
        <f>IF((H40)=0,"",(N40/H40))</f>
        <v>3.5186104218362284</v>
      </c>
      <c r="Q40" s="24">
        <f>+'Proposed Rates'!F40</f>
        <v>-0.182</v>
      </c>
      <c r="R40" s="45">
        <f>+$F$19</f>
        <v>500</v>
      </c>
      <c r="S40" s="26">
        <f>R40*Q40</f>
        <v>-91</v>
      </c>
      <c r="T40" s="27"/>
      <c r="U40" s="30">
        <f t="shared" si="1"/>
        <v>5.0000000000011369E-2</v>
      </c>
      <c r="V40" s="31">
        <f t="shared" si="2"/>
        <v>-5.4914881933016324E-4</v>
      </c>
      <c r="X40" s="24">
        <f>+'Proposed Rates'!G40</f>
        <v>0</v>
      </c>
      <c r="Y40" s="45">
        <f>+$F$19</f>
        <v>500</v>
      </c>
      <c r="Z40" s="26">
        <f>Y40*X40</f>
        <v>0</v>
      </c>
      <c r="AA40" s="27"/>
      <c r="AB40" s="30">
        <f t="shared" si="3"/>
        <v>91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500</v>
      </c>
      <c r="H43" s="26">
        <f t="shared" si="37"/>
        <v>-12.35</v>
      </c>
      <c r="I43" s="41"/>
      <c r="J43" s="24">
        <f>+'Proposed Rates'!E141</f>
        <v>-0.1053</v>
      </c>
      <c r="K43" s="45">
        <f>+F19</f>
        <v>500</v>
      </c>
      <c r="L43" s="26">
        <f t="shared" si="39"/>
        <v>-52.650000000000006</v>
      </c>
      <c r="M43" s="42"/>
      <c r="N43" s="30">
        <f t="shared" si="40"/>
        <v>-40.300000000000004</v>
      </c>
      <c r="O43" s="31">
        <f t="shared" si="41"/>
        <v>3.2631578947368425</v>
      </c>
      <c r="Q43" s="28">
        <f>+'Proposed Rates'!F141</f>
        <v>0</v>
      </c>
      <c r="R43" s="45">
        <f>$F$19</f>
        <v>500</v>
      </c>
      <c r="S43" s="26">
        <f t="shared" si="43"/>
        <v>0</v>
      </c>
      <c r="T43" s="42"/>
      <c r="U43" s="30">
        <f t="shared" si="1"/>
        <v>52.650000000000006</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500</v>
      </c>
      <c r="H44" s="26">
        <f>G44*F44</f>
        <v>12.26</v>
      </c>
      <c r="I44" s="27"/>
      <c r="J44" s="46">
        <f>'Proposed Rates'!E235</f>
        <v>2.4340000000000001E-2</v>
      </c>
      <c r="K44" s="45">
        <f>+$F$19</f>
        <v>500</v>
      </c>
      <c r="L44" s="26">
        <f>K44*J44</f>
        <v>12.17</v>
      </c>
      <c r="M44" s="27"/>
      <c r="N44" s="30">
        <f>L44-H44</f>
        <v>-8.9999999999999858E-2</v>
      </c>
      <c r="O44" s="31">
        <f>IF((H44)=0,"",(N44/H44))</f>
        <v>-7.3409461663947687E-3</v>
      </c>
      <c r="Q44" s="46">
        <f>'Proposed Rates'!F235</f>
        <v>2.4649999999999998E-2</v>
      </c>
      <c r="R44" s="45">
        <f>+$F$19</f>
        <v>500</v>
      </c>
      <c r="S44" s="26">
        <f>R44*Q44</f>
        <v>12.324999999999999</v>
      </c>
      <c r="T44" s="27"/>
      <c r="U44" s="30">
        <f t="shared" si="1"/>
        <v>0.15499999999999936</v>
      </c>
      <c r="V44" s="31">
        <f t="shared" si="2"/>
        <v>1.2736236647493784E-2</v>
      </c>
      <c r="X44" s="46">
        <f>'Proposed Rates'!G235</f>
        <v>2.494E-2</v>
      </c>
      <c r="Y44" s="45">
        <f>+$F$19</f>
        <v>500</v>
      </c>
      <c r="Z44" s="26">
        <f>Y44*X44</f>
        <v>12.47</v>
      </c>
      <c r="AA44" s="27"/>
      <c r="AB44" s="30">
        <f t="shared" si="3"/>
        <v>0.14500000000000135</v>
      </c>
      <c r="AC44" s="31">
        <f t="shared" si="4"/>
        <v>1.1764705882353052E-2</v>
      </c>
      <c r="AE44" s="46">
        <f>'Proposed Rates'!H235</f>
        <v>2.5180000000000001E-2</v>
      </c>
      <c r="AF44" s="45">
        <f>+$F$19</f>
        <v>500</v>
      </c>
      <c r="AG44" s="26">
        <f>AF44*AE44</f>
        <v>12.59</v>
      </c>
      <c r="AH44" s="27"/>
      <c r="AI44" s="30">
        <f t="shared" si="5"/>
        <v>0.11999999999999922</v>
      </c>
      <c r="AJ44" s="31">
        <f t="shared" si="6"/>
        <v>9.6230954290296086E-3</v>
      </c>
      <c r="AL44" s="46">
        <f>'Proposed Rates'!I235</f>
        <v>2.5520000000000001E-2</v>
      </c>
      <c r="AM44" s="45">
        <f>+$F$19</f>
        <v>500</v>
      </c>
      <c r="AN44" s="26">
        <f>AM44*AL44</f>
        <v>12.76</v>
      </c>
      <c r="AO44" s="27"/>
      <c r="AP44" s="30">
        <f t="shared" si="7"/>
        <v>0.16999999999999993</v>
      </c>
      <c r="AQ44" s="31">
        <f t="shared" si="8"/>
        <v>1.3502779984114371E-2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2320.3599999999997</v>
      </c>
      <c r="I47" s="36"/>
      <c r="J47" s="53"/>
      <c r="K47" s="55"/>
      <c r="L47" s="54">
        <f>SUM(L40:L46)+L39</f>
        <v>3374.27</v>
      </c>
      <c r="M47" s="36"/>
      <c r="N47" s="37">
        <f t="shared" ref="N47:N64" si="58">L47-H47</f>
        <v>1053.9100000000003</v>
      </c>
      <c r="O47" s="38">
        <f t="shared" si="41"/>
        <v>0.45420107224741008</v>
      </c>
      <c r="Q47" s="53"/>
      <c r="R47" s="55"/>
      <c r="S47" s="54">
        <f>SUM(S40:S46)+S39</f>
        <v>2971.2549999999997</v>
      </c>
      <c r="T47" s="36"/>
      <c r="U47" s="37">
        <f t="shared" si="1"/>
        <v>-403.01500000000033</v>
      </c>
      <c r="V47" s="38">
        <f t="shared" si="2"/>
        <v>-0.11943768578092456</v>
      </c>
      <c r="X47" s="53"/>
      <c r="Y47" s="55"/>
      <c r="Z47" s="54">
        <f>SUM(Z40:Z46)+Z39</f>
        <v>3345.4199999999996</v>
      </c>
      <c r="AA47" s="36"/>
      <c r="AB47" s="37">
        <f t="shared" si="3"/>
        <v>374.16499999999996</v>
      </c>
      <c r="AC47" s="38">
        <f t="shared" si="4"/>
        <v>0.12592826936765777</v>
      </c>
      <c r="AE47" s="53"/>
      <c r="AF47" s="55"/>
      <c r="AG47" s="54">
        <f>SUM(AG40:AG46)+AG39</f>
        <v>3474.6099999999997</v>
      </c>
      <c r="AH47" s="36"/>
      <c r="AI47" s="37">
        <f t="shared" si="5"/>
        <v>129.19000000000005</v>
      </c>
      <c r="AJ47" s="38">
        <f t="shared" si="6"/>
        <v>3.8616974849196836E-2</v>
      </c>
      <c r="AL47" s="53"/>
      <c r="AM47" s="55"/>
      <c r="AN47" s="54">
        <f>SUM(AN40:AN46)+AN39</f>
        <v>3574.35</v>
      </c>
      <c r="AO47" s="36"/>
      <c r="AP47" s="37">
        <f t="shared" si="7"/>
        <v>99.740000000000236</v>
      </c>
      <c r="AQ47" s="38">
        <f t="shared" si="8"/>
        <v>2.8705379884361195E-2</v>
      </c>
    </row>
    <row r="48" spans="2:43" x14ac:dyDescent="0.2">
      <c r="B48" s="27" t="s">
        <v>28</v>
      </c>
      <c r="C48" s="27"/>
      <c r="D48" s="56" t="s">
        <v>59</v>
      </c>
      <c r="E48" s="57"/>
      <c r="F48" s="28">
        <f>'Proposed Rates'!D155</f>
        <v>2.9016999999999999</v>
      </c>
      <c r="G48" s="58">
        <f>+$F$19</f>
        <v>500</v>
      </c>
      <c r="H48" s="26">
        <f>G48*F48</f>
        <v>1450.85</v>
      </c>
      <c r="I48" s="27"/>
      <c r="J48" s="28">
        <f>'Proposed Rates'!E155</f>
        <v>2.8389000000000002</v>
      </c>
      <c r="K48" s="58">
        <f>+$F$19</f>
        <v>500</v>
      </c>
      <c r="L48" s="26">
        <f>K48*J48</f>
        <v>1419.45</v>
      </c>
      <c r="M48" s="27"/>
      <c r="N48" s="30">
        <f t="shared" si="58"/>
        <v>-31.399999999999864</v>
      </c>
      <c r="O48" s="31">
        <f t="shared" si="41"/>
        <v>-2.1642485439569814E-2</v>
      </c>
      <c r="Q48" s="28">
        <f>'Proposed Rates'!F155</f>
        <v>2.8389000000000002</v>
      </c>
      <c r="R48" s="58">
        <f>+$F$19</f>
        <v>500</v>
      </c>
      <c r="S48" s="26">
        <f>R48*Q48</f>
        <v>1419.45</v>
      </c>
      <c r="T48" s="27"/>
      <c r="U48" s="30">
        <f t="shared" si="1"/>
        <v>0</v>
      </c>
      <c r="V48" s="31">
        <f t="shared" si="2"/>
        <v>0</v>
      </c>
      <c r="X48" s="28">
        <f>'Proposed Rates'!G155</f>
        <v>2.8389000000000002</v>
      </c>
      <c r="Y48" s="58">
        <f>+$F$19</f>
        <v>500</v>
      </c>
      <c r="Z48" s="26">
        <f>Y48*X48</f>
        <v>1419.45</v>
      </c>
      <c r="AA48" s="27"/>
      <c r="AB48" s="30">
        <f t="shared" si="3"/>
        <v>0</v>
      </c>
      <c r="AC48" s="31">
        <f t="shared" si="4"/>
        <v>0</v>
      </c>
      <c r="AE48" s="28">
        <f>'Proposed Rates'!H155</f>
        <v>2.8389000000000002</v>
      </c>
      <c r="AF48" s="58">
        <f>+$F$19</f>
        <v>500</v>
      </c>
      <c r="AG48" s="26">
        <f>AF48*AE48</f>
        <v>1419.45</v>
      </c>
      <c r="AH48" s="27"/>
      <c r="AI48" s="30">
        <f t="shared" si="5"/>
        <v>0</v>
      </c>
      <c r="AJ48" s="31">
        <f t="shared" si="6"/>
        <v>0</v>
      </c>
      <c r="AL48" s="28">
        <f>'Proposed Rates'!I155</f>
        <v>2.8389000000000002</v>
      </c>
      <c r="AM48" s="58">
        <f>+$F$19</f>
        <v>500</v>
      </c>
      <c r="AN48" s="26">
        <f>AM48*AL48</f>
        <v>1419.45</v>
      </c>
      <c r="AO48" s="27"/>
      <c r="AP48" s="30">
        <f t="shared" si="7"/>
        <v>0</v>
      </c>
      <c r="AQ48" s="31">
        <f t="shared" si="8"/>
        <v>0</v>
      </c>
    </row>
    <row r="49" spans="2:43" ht="25.5" x14ac:dyDescent="0.2">
      <c r="B49" s="60" t="s">
        <v>29</v>
      </c>
      <c r="C49" s="27"/>
      <c r="D49" s="56" t="s">
        <v>59</v>
      </c>
      <c r="E49" s="57"/>
      <c r="F49" s="28">
        <f>'Proposed Rates'!D169</f>
        <v>2.0474000000000001</v>
      </c>
      <c r="G49" s="58">
        <f>G48</f>
        <v>500</v>
      </c>
      <c r="H49" s="26">
        <f>G49*F49</f>
        <v>1023.7</v>
      </c>
      <c r="I49" s="27"/>
      <c r="J49" s="28">
        <f>'Proposed Rates'!E169</f>
        <v>2.0426000000000002</v>
      </c>
      <c r="K49" s="58">
        <f>K48</f>
        <v>500</v>
      </c>
      <c r="L49" s="26">
        <f>K49*J49</f>
        <v>1021.3000000000001</v>
      </c>
      <c r="M49" s="27"/>
      <c r="N49" s="30">
        <f t="shared" si="58"/>
        <v>-2.3999999999999773</v>
      </c>
      <c r="O49" s="31">
        <f t="shared" si="41"/>
        <v>-2.3444368467324186E-3</v>
      </c>
      <c r="Q49" s="28">
        <f>'Proposed Rates'!F169</f>
        <v>2.0426000000000002</v>
      </c>
      <c r="R49" s="58">
        <f>R48</f>
        <v>500</v>
      </c>
      <c r="S49" s="26">
        <f>R49*Q49</f>
        <v>1021.3000000000001</v>
      </c>
      <c r="T49" s="27"/>
      <c r="U49" s="30">
        <f t="shared" si="1"/>
        <v>0</v>
      </c>
      <c r="V49" s="31">
        <f t="shared" si="2"/>
        <v>0</v>
      </c>
      <c r="X49" s="28">
        <f>'Proposed Rates'!G169</f>
        <v>2.0426000000000002</v>
      </c>
      <c r="Y49" s="58">
        <f>Y48</f>
        <v>500</v>
      </c>
      <c r="Z49" s="26">
        <f>Y49*X49</f>
        <v>1021.3000000000001</v>
      </c>
      <c r="AA49" s="27"/>
      <c r="AB49" s="30">
        <f t="shared" si="3"/>
        <v>0</v>
      </c>
      <c r="AC49" s="31">
        <f t="shared" si="4"/>
        <v>0</v>
      </c>
      <c r="AE49" s="28">
        <f>'Proposed Rates'!H169</f>
        <v>2.0426000000000002</v>
      </c>
      <c r="AF49" s="58">
        <f>AF48</f>
        <v>500</v>
      </c>
      <c r="AG49" s="26">
        <f>AF49*AE49</f>
        <v>1021.3000000000001</v>
      </c>
      <c r="AH49" s="27"/>
      <c r="AI49" s="30">
        <f t="shared" si="5"/>
        <v>0</v>
      </c>
      <c r="AJ49" s="31">
        <f t="shared" si="6"/>
        <v>0</v>
      </c>
      <c r="AL49" s="28">
        <f>'Proposed Rates'!I169</f>
        <v>2.0426000000000002</v>
      </c>
      <c r="AM49" s="58">
        <f>AM48</f>
        <v>500</v>
      </c>
      <c r="AN49" s="26">
        <f>AM49*AL49</f>
        <v>1021.3000000000001</v>
      </c>
      <c r="AO49" s="27"/>
      <c r="AP49" s="30">
        <f t="shared" si="7"/>
        <v>0</v>
      </c>
      <c r="AQ49" s="31">
        <f t="shared" si="8"/>
        <v>0</v>
      </c>
    </row>
    <row r="50" spans="2:43" ht="25.5" x14ac:dyDescent="0.2">
      <c r="B50" s="50" t="s">
        <v>30</v>
      </c>
      <c r="C50" s="35"/>
      <c r="D50" s="35"/>
      <c r="E50" s="35"/>
      <c r="F50" s="61"/>
      <c r="G50" s="53"/>
      <c r="H50" s="54">
        <f>SUM(H47:H49)</f>
        <v>4794.91</v>
      </c>
      <c r="I50" s="62"/>
      <c r="J50" s="63"/>
      <c r="K50" s="53"/>
      <c r="L50" s="54">
        <f>SUM(L47:L49)</f>
        <v>5815.02</v>
      </c>
      <c r="M50" s="62"/>
      <c r="N50" s="37">
        <f t="shared" si="58"/>
        <v>1020.1100000000006</v>
      </c>
      <c r="O50" s="38">
        <f t="shared" si="41"/>
        <v>0.21274851874174919</v>
      </c>
      <c r="Q50" s="63"/>
      <c r="R50" s="53"/>
      <c r="S50" s="54">
        <f>SUM(S47:S49)</f>
        <v>5412.0050000000001</v>
      </c>
      <c r="T50" s="62"/>
      <c r="U50" s="37">
        <f t="shared" si="1"/>
        <v>-403.01500000000033</v>
      </c>
      <c r="V50" s="38">
        <f t="shared" si="2"/>
        <v>-6.9305866531843452E-2</v>
      </c>
      <c r="X50" s="63"/>
      <c r="Y50" s="53"/>
      <c r="Z50" s="54">
        <f>SUM(Z47:Z49)</f>
        <v>5786.17</v>
      </c>
      <c r="AA50" s="62"/>
      <c r="AB50" s="37">
        <f t="shared" si="3"/>
        <v>374.16499999999996</v>
      </c>
      <c r="AC50" s="38">
        <f t="shared" si="4"/>
        <v>6.9136114988807285E-2</v>
      </c>
      <c r="AE50" s="63"/>
      <c r="AF50" s="53"/>
      <c r="AG50" s="54">
        <f>SUM(AG47:AG49)</f>
        <v>5915.36</v>
      </c>
      <c r="AH50" s="62"/>
      <c r="AI50" s="37">
        <f t="shared" si="5"/>
        <v>129.1899999999996</v>
      </c>
      <c r="AJ50" s="38">
        <f t="shared" si="6"/>
        <v>2.2327377176958089E-2</v>
      </c>
      <c r="AL50" s="63"/>
      <c r="AM50" s="53"/>
      <c r="AN50" s="54">
        <f>SUM(AN47:AN49)</f>
        <v>6015.1</v>
      </c>
      <c r="AO50" s="62"/>
      <c r="AP50" s="37">
        <f t="shared" si="7"/>
        <v>99.740000000000691</v>
      </c>
      <c r="AQ50" s="38">
        <f t="shared" si="8"/>
        <v>1.6861188499094001E-2</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34897.914499999999</v>
      </c>
      <c r="I60" s="94"/>
      <c r="J60" s="95"/>
      <c r="K60" s="95"/>
      <c r="L60" s="93">
        <f>SUM(L51:L56,L50)</f>
        <v>35927.132600000004</v>
      </c>
      <c r="M60" s="96"/>
      <c r="N60" s="97">
        <f t="shared" ref="N60" si="70">L60-H60</f>
        <v>1029.2181000000055</v>
      </c>
      <c r="O60" s="98">
        <f t="shared" ref="O60" si="71">IF((H60)=0,"",(N60/H60))</f>
        <v>2.9492252323559492E-2</v>
      </c>
      <c r="Q60" s="95"/>
      <c r="R60" s="95"/>
      <c r="S60" s="93">
        <f>SUM(S51:S56,S50)</f>
        <v>35524.137600000002</v>
      </c>
      <c r="T60" s="96"/>
      <c r="U60" s="97">
        <f t="shared" si="1"/>
        <v>-402.99500000000262</v>
      </c>
      <c r="V60" s="98">
        <f>IF((L60)=0,"",(U60/L60))</f>
        <v>-1.1217009842861843E-2</v>
      </c>
      <c r="X60" s="95"/>
      <c r="Y60" s="95"/>
      <c r="Z60" s="93">
        <f>SUM(Z51:Z56,Z50)</f>
        <v>35898.322600000007</v>
      </c>
      <c r="AA60" s="96"/>
      <c r="AB60" s="97">
        <f t="shared" si="3"/>
        <v>374.18500000000495</v>
      </c>
      <c r="AC60" s="98">
        <f>IF((S60)=0,"",(AB60/S60))</f>
        <v>1.0533260630090706E-2</v>
      </c>
      <c r="AE60" s="95"/>
      <c r="AF60" s="95"/>
      <c r="AG60" s="93">
        <f>SUM(AG51:AG56,AG50)</f>
        <v>36027.532600000006</v>
      </c>
      <c r="AH60" s="96"/>
      <c r="AI60" s="97">
        <f t="shared" ref="AI60:AI64" si="72">AG60-Z60</f>
        <v>129.20999999999913</v>
      </c>
      <c r="AJ60" s="98">
        <f>IF((Z60)=0,"",(AI60/Z60))</f>
        <v>3.5993325214587909E-3</v>
      </c>
      <c r="AL60" s="95"/>
      <c r="AM60" s="95"/>
      <c r="AN60" s="93">
        <f>SUM(AN51:AN56,AN50)</f>
        <v>36127.292600000008</v>
      </c>
      <c r="AO60" s="96"/>
      <c r="AP60" s="97">
        <f t="shared" ref="AP60:AP64" si="73">AN60-AG60</f>
        <v>99.760000000002037</v>
      </c>
      <c r="AQ60" s="98">
        <f>IF((AG60)=0,"",(AP60/AG60))</f>
        <v>2.7689934003418824E-3</v>
      </c>
    </row>
    <row r="61" spans="2:43" x14ac:dyDescent="0.2">
      <c r="B61" s="99" t="s">
        <v>40</v>
      </c>
      <c r="C61" s="21"/>
      <c r="D61" s="21"/>
      <c r="E61" s="21"/>
      <c r="F61" s="100">
        <v>0.13</v>
      </c>
      <c r="G61" s="101"/>
      <c r="H61" s="102">
        <f>H60*F61</f>
        <v>4536.7288850000004</v>
      </c>
      <c r="I61" s="103"/>
      <c r="J61" s="104">
        <v>0.13</v>
      </c>
      <c r="K61" s="103"/>
      <c r="L61" s="105">
        <f>L60*J61</f>
        <v>4670.5272380000006</v>
      </c>
      <c r="M61" s="106"/>
      <c r="N61" s="107">
        <f t="shared" si="58"/>
        <v>133.79835300000013</v>
      </c>
      <c r="O61" s="108">
        <f t="shared" si="41"/>
        <v>2.949225232355936E-2</v>
      </c>
      <c r="Q61" s="104">
        <v>0.13</v>
      </c>
      <c r="R61" s="103"/>
      <c r="S61" s="105">
        <f>S60*Q61</f>
        <v>4618.1378880000002</v>
      </c>
      <c r="T61" s="106"/>
      <c r="U61" s="107">
        <f t="shared" si="1"/>
        <v>-52.389350000000377</v>
      </c>
      <c r="V61" s="108">
        <f t="shared" ref="V61:V70" si="74">IF((L61)=0,"",(U61/L61))</f>
        <v>-1.121700984286185E-2</v>
      </c>
      <c r="X61" s="104">
        <v>0.13</v>
      </c>
      <c r="Y61" s="103"/>
      <c r="Z61" s="105">
        <f>Z60*X61</f>
        <v>4666.781938000001</v>
      </c>
      <c r="AA61" s="106"/>
      <c r="AB61" s="107">
        <f t="shared" si="3"/>
        <v>48.644050000000789</v>
      </c>
      <c r="AC61" s="108">
        <f t="shared" ref="AC61:AC70" si="75">IF((S61)=0,"",(AB61/S61))</f>
        <v>1.0533260630090737E-2</v>
      </c>
      <c r="AE61" s="104">
        <v>0.13</v>
      </c>
      <c r="AF61" s="103"/>
      <c r="AG61" s="105">
        <f>AG60*AE61</f>
        <v>4683.5792380000012</v>
      </c>
      <c r="AH61" s="106"/>
      <c r="AI61" s="107">
        <f t="shared" si="72"/>
        <v>16.797300000000178</v>
      </c>
      <c r="AJ61" s="108">
        <f t="shared" ref="AJ61:AJ70" si="76">IF((Z61)=0,"",(AI61/Z61))</f>
        <v>3.5993325214588533E-3</v>
      </c>
      <c r="AL61" s="104">
        <v>0.13</v>
      </c>
      <c r="AM61" s="103"/>
      <c r="AN61" s="105">
        <f>AN60*AL61</f>
        <v>4696.5480380000008</v>
      </c>
      <c r="AO61" s="106"/>
      <c r="AP61" s="107">
        <f t="shared" si="73"/>
        <v>12.968799999999646</v>
      </c>
      <c r="AQ61" s="108">
        <f t="shared" ref="AQ61:AQ70" si="77">IF((AG61)=0,"",(AP61/AG61))</f>
        <v>2.7689934003417502E-3</v>
      </c>
    </row>
    <row r="62" spans="2:43" x14ac:dyDescent="0.2">
      <c r="B62" s="109" t="s">
        <v>123</v>
      </c>
      <c r="C62" s="21"/>
      <c r="D62" s="21"/>
      <c r="E62" s="21"/>
      <c r="F62" s="110"/>
      <c r="G62" s="101"/>
      <c r="H62" s="102">
        <f>H60+H61</f>
        <v>39434.643385000003</v>
      </c>
      <c r="I62" s="103"/>
      <c r="J62" s="103"/>
      <c r="K62" s="103"/>
      <c r="L62" s="105">
        <f>L60+L61</f>
        <v>40597.659838000007</v>
      </c>
      <c r="M62" s="106"/>
      <c r="N62" s="107">
        <f t="shared" si="58"/>
        <v>1163.0164530000038</v>
      </c>
      <c r="O62" s="108">
        <f t="shared" si="41"/>
        <v>2.9492252323559429E-2</v>
      </c>
      <c r="Q62" s="103"/>
      <c r="R62" s="103"/>
      <c r="S62" s="105">
        <f>S60+S61</f>
        <v>40142.275487999999</v>
      </c>
      <c r="T62" s="106"/>
      <c r="U62" s="107">
        <f t="shared" si="1"/>
        <v>-455.38435000000754</v>
      </c>
      <c r="V62" s="108">
        <f t="shared" si="74"/>
        <v>-1.1217009842861954E-2</v>
      </c>
      <c r="X62" s="103"/>
      <c r="Y62" s="103"/>
      <c r="Z62" s="105">
        <f>Z60+Z61</f>
        <v>40565.104538000007</v>
      </c>
      <c r="AA62" s="106"/>
      <c r="AB62" s="107">
        <f t="shared" si="3"/>
        <v>422.82905000000756</v>
      </c>
      <c r="AC62" s="108">
        <f t="shared" si="75"/>
        <v>1.0533260630090755E-2</v>
      </c>
      <c r="AE62" s="103"/>
      <c r="AF62" s="103"/>
      <c r="AG62" s="105">
        <f>AG60+AG61</f>
        <v>40711.111838000004</v>
      </c>
      <c r="AH62" s="106"/>
      <c r="AI62" s="107">
        <f t="shared" si="72"/>
        <v>146.00729999999749</v>
      </c>
      <c r="AJ62" s="108">
        <f t="shared" si="76"/>
        <v>3.5993325214587536E-3</v>
      </c>
      <c r="AL62" s="103"/>
      <c r="AM62" s="103"/>
      <c r="AN62" s="105">
        <f>AN60+AN61</f>
        <v>40823.840638000009</v>
      </c>
      <c r="AO62" s="106"/>
      <c r="AP62" s="107">
        <f t="shared" si="73"/>
        <v>112.72880000000441</v>
      </c>
      <c r="AQ62" s="108">
        <f t="shared" si="77"/>
        <v>2.7689934003419345E-3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06" t="s">
        <v>126</v>
      </c>
      <c r="C64" s="406"/>
      <c r="D64" s="406"/>
      <c r="E64" s="114"/>
      <c r="F64" s="115"/>
      <c r="G64" s="116"/>
      <c r="H64" s="117">
        <f>H62-H63</f>
        <v>39434.643385000003</v>
      </c>
      <c r="I64" s="118"/>
      <c r="J64" s="118"/>
      <c r="K64" s="118"/>
      <c r="L64" s="119">
        <f>L62-L63</f>
        <v>40597.659838000007</v>
      </c>
      <c r="M64" s="120"/>
      <c r="N64" s="121">
        <f t="shared" si="58"/>
        <v>1163.0164530000038</v>
      </c>
      <c r="O64" s="122">
        <f t="shared" si="41"/>
        <v>2.9492252323559429E-2</v>
      </c>
      <c r="Q64" s="118"/>
      <c r="R64" s="118"/>
      <c r="S64" s="119">
        <f>S62-S63</f>
        <v>40142.275487999999</v>
      </c>
      <c r="T64" s="120"/>
      <c r="U64" s="121">
        <f t="shared" si="1"/>
        <v>-455.38435000000754</v>
      </c>
      <c r="V64" s="122">
        <f t="shared" si="74"/>
        <v>-1.1217009842861954E-2</v>
      </c>
      <c r="X64" s="118"/>
      <c r="Y64" s="118"/>
      <c r="Z64" s="119">
        <f>Z62-Z63</f>
        <v>40565.104538000007</v>
      </c>
      <c r="AA64" s="120"/>
      <c r="AB64" s="121">
        <f t="shared" si="3"/>
        <v>422.82905000000756</v>
      </c>
      <c r="AC64" s="122">
        <f t="shared" si="75"/>
        <v>1.0533260630090755E-2</v>
      </c>
      <c r="AE64" s="118"/>
      <c r="AF64" s="118"/>
      <c r="AG64" s="119">
        <f>AG62-AG63</f>
        <v>40711.111838000004</v>
      </c>
      <c r="AH64" s="120"/>
      <c r="AI64" s="121">
        <f t="shared" si="72"/>
        <v>146.00729999999749</v>
      </c>
      <c r="AJ64" s="122">
        <f t="shared" si="76"/>
        <v>3.5993325214587536E-3</v>
      </c>
      <c r="AL64" s="118"/>
      <c r="AM64" s="118"/>
      <c r="AN64" s="119">
        <f>AN62-AN63</f>
        <v>40823.840638000009</v>
      </c>
      <c r="AO64" s="120"/>
      <c r="AP64" s="121">
        <f t="shared" si="73"/>
        <v>112.72880000000441</v>
      </c>
      <c r="AQ64" s="122">
        <f t="shared" si="77"/>
        <v>2.7689934003419345E-3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5824.9910749999999</v>
      </c>
      <c r="I66" s="134"/>
      <c r="J66" s="135"/>
      <c r="K66" s="135"/>
      <c r="L66" s="133">
        <f>SUM(L57:L58,L50,L51:L53)</f>
        <v>6845.7700100000002</v>
      </c>
      <c r="M66" s="136"/>
      <c r="N66" s="137">
        <f t="shared" ref="N66:N70" si="78">L66-H66</f>
        <v>1020.7789350000003</v>
      </c>
      <c r="O66" s="98">
        <f t="shared" ref="O66:O70" si="79">IF((H66)=0,"",(N66/H66))</f>
        <v>0.17524128738686529</v>
      </c>
      <c r="Q66" s="135"/>
      <c r="R66" s="135"/>
      <c r="S66" s="133">
        <f>SUM(S57:S58,S50,S51:S53)</f>
        <v>6442.7750100000003</v>
      </c>
      <c r="T66" s="136"/>
      <c r="U66" s="137">
        <f t="shared" si="1"/>
        <v>-402.99499999999989</v>
      </c>
      <c r="V66" s="98">
        <f t="shared" si="74"/>
        <v>-5.886773867823817E-2</v>
      </c>
      <c r="X66" s="135"/>
      <c r="Y66" s="135"/>
      <c r="Z66" s="133">
        <f>SUM(Z57:Z58,Z50,Z51:Z53)</f>
        <v>6816.9600099999998</v>
      </c>
      <c r="AA66" s="136"/>
      <c r="AB66" s="137">
        <f t="shared" si="3"/>
        <v>374.18499999999949</v>
      </c>
      <c r="AC66" s="98">
        <f t="shared" si="75"/>
        <v>5.8078234831919026E-2</v>
      </c>
      <c r="AE66" s="135"/>
      <c r="AF66" s="135"/>
      <c r="AG66" s="133">
        <f>SUM(AG57:AG58,AG50,AG51:AG53)</f>
        <v>6946.1700099999998</v>
      </c>
      <c r="AH66" s="136"/>
      <c r="AI66" s="137">
        <f t="shared" ref="AI66:AI70" si="80">AG66-Z66</f>
        <v>129.21000000000004</v>
      </c>
      <c r="AJ66" s="98">
        <f t="shared" si="76"/>
        <v>1.8954196564224826E-2</v>
      </c>
      <c r="AL66" s="135"/>
      <c r="AM66" s="135"/>
      <c r="AN66" s="133">
        <f>SUM(AN57:AN58,AN50,AN51:AN53)</f>
        <v>7045.93001</v>
      </c>
      <c r="AO66" s="136"/>
      <c r="AP66" s="137">
        <f t="shared" ref="AP66:AP70" si="81">AN66-AG66</f>
        <v>99.760000000000218</v>
      </c>
      <c r="AQ66" s="98">
        <f t="shared" si="77"/>
        <v>1.4361871341527993E-2</v>
      </c>
    </row>
    <row r="67" spans="1:43" s="79" customFormat="1" x14ac:dyDescent="0.2">
      <c r="B67" s="138" t="s">
        <v>40</v>
      </c>
      <c r="C67" s="73"/>
      <c r="D67" s="73"/>
      <c r="E67" s="73"/>
      <c r="F67" s="139">
        <v>0.13</v>
      </c>
      <c r="G67" s="132"/>
      <c r="H67" s="140">
        <f>H66*F67</f>
        <v>757.24883975</v>
      </c>
      <c r="I67" s="141"/>
      <c r="J67" s="142">
        <v>0.13</v>
      </c>
      <c r="K67" s="143"/>
      <c r="L67" s="144">
        <f>L66*J67</f>
        <v>889.95010130000003</v>
      </c>
      <c r="M67" s="145"/>
      <c r="N67" s="146">
        <f t="shared" si="78"/>
        <v>132.70126155000003</v>
      </c>
      <c r="O67" s="108">
        <f t="shared" si="79"/>
        <v>0.17524128738686526</v>
      </c>
      <c r="Q67" s="142">
        <v>0.13</v>
      </c>
      <c r="R67" s="143"/>
      <c r="S67" s="144">
        <f>S66*Q67</f>
        <v>837.56075130000011</v>
      </c>
      <c r="T67" s="145"/>
      <c r="U67" s="146">
        <f t="shared" si="1"/>
        <v>-52.389349999999922</v>
      </c>
      <c r="V67" s="108">
        <f t="shared" si="74"/>
        <v>-5.8867738678238093E-2</v>
      </c>
      <c r="X67" s="142">
        <v>0.13</v>
      </c>
      <c r="Y67" s="143"/>
      <c r="Z67" s="144">
        <f>Z66*X67</f>
        <v>886.20480129999999</v>
      </c>
      <c r="AA67" s="145"/>
      <c r="AB67" s="146">
        <f t="shared" si="3"/>
        <v>48.644049999999879</v>
      </c>
      <c r="AC67" s="108">
        <f t="shared" si="75"/>
        <v>5.8078234831918957E-2</v>
      </c>
      <c r="AE67" s="142">
        <v>0.13</v>
      </c>
      <c r="AF67" s="143"/>
      <c r="AG67" s="144">
        <f>AG66*AE67</f>
        <v>903.00210130000005</v>
      </c>
      <c r="AH67" s="145"/>
      <c r="AI67" s="146">
        <f t="shared" si="80"/>
        <v>16.797300000000064</v>
      </c>
      <c r="AJ67" s="108">
        <f t="shared" si="76"/>
        <v>1.8954196564224892E-2</v>
      </c>
      <c r="AL67" s="142">
        <v>0.13</v>
      </c>
      <c r="AM67" s="143"/>
      <c r="AN67" s="144">
        <f>AN66*AL67</f>
        <v>915.97090130000004</v>
      </c>
      <c r="AO67" s="145"/>
      <c r="AP67" s="146">
        <f t="shared" si="81"/>
        <v>12.968799999999987</v>
      </c>
      <c r="AQ67" s="108">
        <f t="shared" si="77"/>
        <v>1.4361871341527948E-2</v>
      </c>
    </row>
    <row r="68" spans="1:43" s="79" customFormat="1" x14ac:dyDescent="0.2">
      <c r="B68" s="147" t="s">
        <v>41</v>
      </c>
      <c r="C68" s="73"/>
      <c r="D68" s="73"/>
      <c r="E68" s="73"/>
      <c r="F68" s="148"/>
      <c r="G68" s="149"/>
      <c r="H68" s="140">
        <f>H66+H67</f>
        <v>6582.23991475</v>
      </c>
      <c r="I68" s="141"/>
      <c r="J68" s="141"/>
      <c r="K68" s="141"/>
      <c r="L68" s="144">
        <f>L66+L67</f>
        <v>7735.7201113000001</v>
      </c>
      <c r="M68" s="145"/>
      <c r="N68" s="146">
        <f t="shared" si="78"/>
        <v>1153.4801965500001</v>
      </c>
      <c r="O68" s="108">
        <f t="shared" si="79"/>
        <v>0.17524128738686523</v>
      </c>
      <c r="Q68" s="141"/>
      <c r="R68" s="141"/>
      <c r="S68" s="144">
        <f>S66+S67</f>
        <v>7280.3357613000007</v>
      </c>
      <c r="T68" s="145"/>
      <c r="U68" s="146">
        <f t="shared" si="1"/>
        <v>-455.38434999999936</v>
      </c>
      <c r="V68" s="108">
        <f t="shared" si="74"/>
        <v>-5.88677386782381E-2</v>
      </c>
      <c r="X68" s="141"/>
      <c r="Y68" s="141"/>
      <c r="Z68" s="144">
        <f>Z66+Z67</f>
        <v>7703.1648113000001</v>
      </c>
      <c r="AA68" s="145"/>
      <c r="AB68" s="146">
        <f t="shared" si="3"/>
        <v>422.82904999999937</v>
      </c>
      <c r="AC68" s="108">
        <f t="shared" si="75"/>
        <v>5.8078234831919019E-2</v>
      </c>
      <c r="AE68" s="141"/>
      <c r="AF68" s="141"/>
      <c r="AG68" s="144">
        <f>AG66+AG67</f>
        <v>7849.1721113000003</v>
      </c>
      <c r="AH68" s="145"/>
      <c r="AI68" s="146">
        <f t="shared" si="80"/>
        <v>146.00730000000021</v>
      </c>
      <c r="AJ68" s="108">
        <f t="shared" si="76"/>
        <v>1.8954196564224847E-2</v>
      </c>
      <c r="AL68" s="141"/>
      <c r="AM68" s="141"/>
      <c r="AN68" s="144">
        <f>AN66+AN67</f>
        <v>7961.9009113000002</v>
      </c>
      <c r="AO68" s="145"/>
      <c r="AP68" s="146">
        <f t="shared" si="81"/>
        <v>112.72879999999986</v>
      </c>
      <c r="AQ68" s="108">
        <f t="shared" si="77"/>
        <v>1.4361871341527945E-2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0" t="s">
        <v>128</v>
      </c>
      <c r="C70" s="400"/>
      <c r="D70" s="400"/>
      <c r="E70" s="152"/>
      <c r="F70" s="153"/>
      <c r="G70" s="154"/>
      <c r="H70" s="155">
        <f>H68-H69</f>
        <v>6582.23991475</v>
      </c>
      <c r="I70" s="156"/>
      <c r="J70" s="156"/>
      <c r="K70" s="156"/>
      <c r="L70" s="157">
        <f>L68-L69</f>
        <v>7735.7201113000001</v>
      </c>
      <c r="M70" s="158"/>
      <c r="N70" s="159">
        <f t="shared" si="78"/>
        <v>1153.4801965500001</v>
      </c>
      <c r="O70" s="160">
        <f t="shared" si="79"/>
        <v>0.17524128738686523</v>
      </c>
      <c r="Q70" s="156"/>
      <c r="R70" s="156"/>
      <c r="S70" s="157">
        <f>S68-S69</f>
        <v>7280.3357613000007</v>
      </c>
      <c r="T70" s="158"/>
      <c r="U70" s="159">
        <f t="shared" si="1"/>
        <v>-455.38434999999936</v>
      </c>
      <c r="V70" s="160">
        <f t="shared" si="74"/>
        <v>-5.88677386782381E-2</v>
      </c>
      <c r="X70" s="156"/>
      <c r="Y70" s="156"/>
      <c r="Z70" s="157">
        <f>Z68-Z69</f>
        <v>7703.1648113000001</v>
      </c>
      <c r="AA70" s="158"/>
      <c r="AB70" s="159">
        <f t="shared" si="3"/>
        <v>422.82904999999937</v>
      </c>
      <c r="AC70" s="160">
        <f t="shared" si="75"/>
        <v>5.8078234831919019E-2</v>
      </c>
      <c r="AE70" s="156"/>
      <c r="AF70" s="156"/>
      <c r="AG70" s="157">
        <f>AG68-AG69</f>
        <v>7849.1721113000003</v>
      </c>
      <c r="AH70" s="158"/>
      <c r="AI70" s="159">
        <f t="shared" si="80"/>
        <v>146.00730000000021</v>
      </c>
      <c r="AJ70" s="160">
        <f t="shared" si="76"/>
        <v>1.8954196564224847E-2</v>
      </c>
      <c r="AL70" s="156"/>
      <c r="AM70" s="156"/>
      <c r="AN70" s="157">
        <f>AN68-AN69</f>
        <v>7961.9009113000002</v>
      </c>
      <c r="AO70" s="158"/>
      <c r="AP70" s="159">
        <f t="shared" si="81"/>
        <v>112.72879999999986</v>
      </c>
      <c r="AQ70" s="160">
        <f t="shared" si="77"/>
        <v>1.4361871341527945E-2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212.48</v>
      </c>
      <c r="R23" s="29">
        <v>1</v>
      </c>
      <c r="S23" s="26">
        <f>R23*Q23</f>
        <v>212.48</v>
      </c>
      <c r="T23" s="27"/>
      <c r="U23" s="30">
        <f>S23-L23</f>
        <v>12.47999999999999</v>
      </c>
      <c r="V23" s="31">
        <f>IF((L23)=0,"",(U23/L23))</f>
        <v>6.2399999999999949E-2</v>
      </c>
      <c r="X23" s="24">
        <f>+'&gt;50 (100)'!X23</f>
        <v>223.5</v>
      </c>
      <c r="Y23" s="29">
        <v>1</v>
      </c>
      <c r="Z23" s="26">
        <f>Y23*X23</f>
        <v>223.5</v>
      </c>
      <c r="AA23" s="27"/>
      <c r="AB23" s="30">
        <f>Z23-S23</f>
        <v>11.02000000000001</v>
      </c>
      <c r="AC23" s="31">
        <f>IF((S23)=0,"",(AB23/S23))</f>
        <v>5.1863704819277157E-2</v>
      </c>
      <c r="AE23" s="24">
        <f>+'&gt;50 (100)'!AE23</f>
        <v>230.47</v>
      </c>
      <c r="AF23" s="29">
        <v>1</v>
      </c>
      <c r="AG23" s="26">
        <f>AF23*AE23</f>
        <v>230.47</v>
      </c>
      <c r="AH23" s="27"/>
      <c r="AI23" s="30">
        <f>AG23-Z23</f>
        <v>6.9699999999999989</v>
      </c>
      <c r="AJ23" s="31">
        <f>IF((Z23)=0,"",(AI23/Z23))</f>
        <v>3.118568232662192E-2</v>
      </c>
      <c r="AL23" s="24">
        <f>+'&gt;50 (100)'!AL23</f>
        <v>235.69</v>
      </c>
      <c r="AM23" s="29">
        <v>1</v>
      </c>
      <c r="AN23" s="26">
        <f>AM23*AL23</f>
        <v>235.69</v>
      </c>
      <c r="AO23" s="27"/>
      <c r="AP23" s="30">
        <f>AN23-AG23</f>
        <v>5.2199999999999989</v>
      </c>
      <c r="AQ23" s="31">
        <f>IF((AG23)=0,"",(AP23/AG23))</f>
        <v>2.2649368681390197E-2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1000</v>
      </c>
      <c r="H29" s="26">
        <f t="shared" si="0"/>
        <v>4876</v>
      </c>
      <c r="I29" s="27"/>
      <c r="J29" s="24">
        <f>+'&gt;50 (100)'!J29</f>
        <v>5.4725000000000001</v>
      </c>
      <c r="K29" s="45">
        <f>+$F$19</f>
        <v>1000</v>
      </c>
      <c r="L29" s="26">
        <f t="shared" si="22"/>
        <v>5472.5</v>
      </c>
      <c r="M29" s="27"/>
      <c r="N29" s="30">
        <f t="shared" si="23"/>
        <v>596.5</v>
      </c>
      <c r="O29" s="31">
        <f t="shared" si="24"/>
        <v>0.12233388022969648</v>
      </c>
      <c r="Q29" s="24">
        <f>+'&gt;50 (100)'!Q29</f>
        <v>5.8643999999999998</v>
      </c>
      <c r="R29" s="45">
        <f>+$F$19</f>
        <v>1000</v>
      </c>
      <c r="S29" s="26">
        <f t="shared" si="25"/>
        <v>5864.4</v>
      </c>
      <c r="T29" s="27"/>
      <c r="U29" s="30">
        <f t="shared" si="1"/>
        <v>391.89999999999964</v>
      </c>
      <c r="V29" s="31">
        <f t="shared" si="2"/>
        <v>7.1612608497030536E-2</v>
      </c>
      <c r="X29" s="24">
        <f>+'&gt;50 (100)'!X29</f>
        <v>6.2188999999999997</v>
      </c>
      <c r="Y29" s="45">
        <f>+$F$19</f>
        <v>1000</v>
      </c>
      <c r="Z29" s="26">
        <f t="shared" si="26"/>
        <v>6218.9</v>
      </c>
      <c r="AA29" s="27"/>
      <c r="AB29" s="30">
        <f t="shared" si="3"/>
        <v>354.5</v>
      </c>
      <c r="AC29" s="31">
        <f t="shared" si="4"/>
        <v>6.0449491849123529E-2</v>
      </c>
      <c r="AE29" s="24">
        <f>+'&gt;50 (100)'!AE29</f>
        <v>6.4630999999999998</v>
      </c>
      <c r="AF29" s="45">
        <f>+$F$19</f>
        <v>1000</v>
      </c>
      <c r="AG29" s="26">
        <f t="shared" si="27"/>
        <v>6463.0999999999995</v>
      </c>
      <c r="AH29" s="27"/>
      <c r="AI29" s="30">
        <f t="shared" si="5"/>
        <v>244.19999999999982</v>
      </c>
      <c r="AJ29" s="31">
        <f t="shared" si="6"/>
        <v>3.9267394555307179E-2</v>
      </c>
      <c r="AL29" s="24">
        <f>+'&gt;50 (100)'!AL29</f>
        <v>6.6517999999999997</v>
      </c>
      <c r="AM29" s="45">
        <f>+$F$19</f>
        <v>1000</v>
      </c>
      <c r="AN29" s="26">
        <f t="shared" si="28"/>
        <v>6651.7999999999993</v>
      </c>
      <c r="AO29" s="27"/>
      <c r="AP29" s="30">
        <f t="shared" si="7"/>
        <v>188.69999999999982</v>
      </c>
      <c r="AQ29" s="31">
        <f t="shared" si="8"/>
        <v>2.9196515603967112E-2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1000</v>
      </c>
      <c r="H31" s="26">
        <f t="shared" si="0"/>
        <v>0</v>
      </c>
      <c r="I31" s="27"/>
      <c r="J31" s="24">
        <f>+'&gt;50 (100)'!J31</f>
        <v>-1.15E-2</v>
      </c>
      <c r="K31" s="45">
        <f>+$F$19</f>
        <v>1000</v>
      </c>
      <c r="L31" s="26">
        <f t="shared" si="22"/>
        <v>-11.5</v>
      </c>
      <c r="M31" s="27"/>
      <c r="N31" s="30">
        <f t="shared" si="23"/>
        <v>-11.5</v>
      </c>
      <c r="O31" s="31" t="str">
        <f t="shared" si="24"/>
        <v/>
      </c>
      <c r="Q31" s="24">
        <f>+'&gt;50 (100)'!Q31</f>
        <v>-1.15E-2</v>
      </c>
      <c r="R31" s="45">
        <f>+$F$19</f>
        <v>1000</v>
      </c>
      <c r="S31" s="26">
        <f t="shared" si="25"/>
        <v>-11.5</v>
      </c>
      <c r="T31" s="27"/>
      <c r="U31" s="30">
        <f t="shared" si="1"/>
        <v>0</v>
      </c>
      <c r="V31" s="31">
        <f t="shared" si="2"/>
        <v>0</v>
      </c>
      <c r="X31" s="24">
        <f>+'&gt;50 (100)'!X31</f>
        <v>0</v>
      </c>
      <c r="Y31" s="45">
        <f>+$F$19</f>
        <v>1000</v>
      </c>
      <c r="Z31" s="26">
        <f t="shared" si="26"/>
        <v>0</v>
      </c>
      <c r="AA31" s="27"/>
      <c r="AB31" s="30">
        <f t="shared" si="3"/>
        <v>11.5</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1000</v>
      </c>
      <c r="H36" s="26">
        <f t="shared" si="0"/>
        <v>171.7</v>
      </c>
      <c r="I36" s="27"/>
      <c r="J36" s="28">
        <f>+'Proposed Rates'!E54</f>
        <v>-0.17799999999999999</v>
      </c>
      <c r="K36" s="25">
        <f>$F19</f>
        <v>1000</v>
      </c>
      <c r="L36" s="26">
        <f t="shared" si="22"/>
        <v>-178</v>
      </c>
      <c r="M36" s="27"/>
      <c r="N36" s="30">
        <f t="shared" si="23"/>
        <v>-349.7</v>
      </c>
      <c r="O36" s="31">
        <f t="shared" si="24"/>
        <v>-2.0366919044845662</v>
      </c>
      <c r="Q36" s="28">
        <f>+'Proposed Rates'!F54</f>
        <v>-0.17799999999999999</v>
      </c>
      <c r="R36" s="25">
        <f>$F19</f>
        <v>1000</v>
      </c>
      <c r="S36" s="26">
        <f t="shared" si="25"/>
        <v>-178</v>
      </c>
      <c r="T36" s="27"/>
      <c r="U36" s="30">
        <f>S36-L36</f>
        <v>0</v>
      </c>
      <c r="V36" s="31">
        <f t="shared" si="2"/>
        <v>0</v>
      </c>
      <c r="X36" s="28">
        <f>+'Proposed Rates'!G54</f>
        <v>0</v>
      </c>
      <c r="Y36" s="25">
        <f>$F19</f>
        <v>1000</v>
      </c>
      <c r="Z36" s="26">
        <f t="shared" si="26"/>
        <v>0</v>
      </c>
      <c r="AA36" s="27"/>
      <c r="AB36" s="30">
        <f t="shared" si="3"/>
        <v>178</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5247.7</v>
      </c>
      <c r="I39" s="62"/>
      <c r="J39" s="239"/>
      <c r="K39" s="240"/>
      <c r="L39" s="238">
        <f>SUM(L23:L38)</f>
        <v>5483</v>
      </c>
      <c r="M39" s="62"/>
      <c r="N39" s="37">
        <f t="shared" si="23"/>
        <v>235.30000000000018</v>
      </c>
      <c r="O39" s="38">
        <f t="shared" si="24"/>
        <v>4.483869123616064E-2</v>
      </c>
      <c r="Q39" s="239"/>
      <c r="R39" s="240"/>
      <c r="S39" s="238">
        <f>SUM(S23:S38)</f>
        <v>5887.3799999999992</v>
      </c>
      <c r="T39" s="62"/>
      <c r="U39" s="37">
        <f t="shared" si="1"/>
        <v>404.3799999999992</v>
      </c>
      <c r="V39" s="38">
        <f t="shared" si="2"/>
        <v>7.3751595841692358E-2</v>
      </c>
      <c r="X39" s="239"/>
      <c r="Y39" s="240"/>
      <c r="Z39" s="238">
        <f>SUM(Z23:Z38)</f>
        <v>6442.4</v>
      </c>
      <c r="AA39" s="62"/>
      <c r="AB39" s="37">
        <f t="shared" si="3"/>
        <v>555.02000000000044</v>
      </c>
      <c r="AC39" s="38">
        <f t="shared" si="4"/>
        <v>9.4272834435691344E-2</v>
      </c>
      <c r="AE39" s="239"/>
      <c r="AF39" s="240"/>
      <c r="AG39" s="238">
        <f>SUM(AG23:AG38)</f>
        <v>6693.57</v>
      </c>
      <c r="AH39" s="62"/>
      <c r="AI39" s="37">
        <f t="shared" si="5"/>
        <v>251.17000000000007</v>
      </c>
      <c r="AJ39" s="38">
        <f t="shared" si="6"/>
        <v>3.8987023469514479E-2</v>
      </c>
      <c r="AL39" s="239"/>
      <c r="AM39" s="240"/>
      <c r="AN39" s="238">
        <f>SUM(AN23:AN38)</f>
        <v>6887.4899999999989</v>
      </c>
      <c r="AO39" s="62"/>
      <c r="AP39" s="37">
        <f t="shared" si="7"/>
        <v>193.91999999999916</v>
      </c>
      <c r="AQ39" s="38">
        <f t="shared" si="8"/>
        <v>2.8971087177694289E-2</v>
      </c>
    </row>
    <row r="40" spans="2:43" ht="38.25" x14ac:dyDescent="0.2">
      <c r="B40" s="40" t="s">
        <v>100</v>
      </c>
      <c r="C40" s="21"/>
      <c r="D40" s="22" t="s">
        <v>59</v>
      </c>
      <c r="E40" s="23"/>
      <c r="F40" s="24">
        <f>+'Proposed Rates'!D40</f>
        <v>-4.0300000000000002E-2</v>
      </c>
      <c r="G40" s="45">
        <f>+$F$19</f>
        <v>1000</v>
      </c>
      <c r="H40" s="26">
        <f>G40*F40</f>
        <v>-40.300000000000004</v>
      </c>
      <c r="I40" s="27"/>
      <c r="J40" s="24">
        <f>+'Proposed Rates'!E40</f>
        <v>-0.18210000000000001</v>
      </c>
      <c r="K40" s="45">
        <f>+$F$19</f>
        <v>1000</v>
      </c>
      <c r="L40" s="26">
        <f>K40*J40</f>
        <v>-182.10000000000002</v>
      </c>
      <c r="M40" s="27"/>
      <c r="N40" s="30">
        <f>L40-H40</f>
        <v>-141.80000000000001</v>
      </c>
      <c r="O40" s="31">
        <f>IF((H40)=0,"",(N40/H40))</f>
        <v>3.5186104218362284</v>
      </c>
      <c r="Q40" s="24">
        <f>+'Proposed Rates'!F40</f>
        <v>-0.182</v>
      </c>
      <c r="R40" s="45">
        <f>+$F$19</f>
        <v>1000</v>
      </c>
      <c r="S40" s="26">
        <f>R40*Q40</f>
        <v>-182</v>
      </c>
      <c r="T40" s="27"/>
      <c r="U40" s="30">
        <f t="shared" si="1"/>
        <v>0.10000000000002274</v>
      </c>
      <c r="V40" s="31">
        <f t="shared" si="2"/>
        <v>-5.4914881933016324E-4</v>
      </c>
      <c r="X40" s="24">
        <f>+'Proposed Rates'!G40</f>
        <v>0</v>
      </c>
      <c r="Y40" s="45">
        <f>+$F$19</f>
        <v>1000</v>
      </c>
      <c r="Z40" s="26">
        <f>Y40*X40</f>
        <v>0</v>
      </c>
      <c r="AA40" s="27"/>
      <c r="AB40" s="30">
        <f t="shared" si="3"/>
        <v>182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25">
        <f>+F19</f>
        <v>1000</v>
      </c>
      <c r="H43" s="26">
        <f t="shared" si="37"/>
        <v>-24.7</v>
      </c>
      <c r="I43" s="41"/>
      <c r="J43" s="24">
        <f>+'Proposed Rates'!E141</f>
        <v>-0.1053</v>
      </c>
      <c r="K43" s="25">
        <f>+F19</f>
        <v>1000</v>
      </c>
      <c r="L43" s="26">
        <f t="shared" si="39"/>
        <v>-105.30000000000001</v>
      </c>
      <c r="M43" s="42"/>
      <c r="N43" s="30">
        <f t="shared" si="40"/>
        <v>-80.600000000000009</v>
      </c>
      <c r="O43" s="31">
        <f t="shared" si="41"/>
        <v>3.2631578947368425</v>
      </c>
      <c r="Q43" s="28">
        <f>+'Proposed Rates'!F141</f>
        <v>0</v>
      </c>
      <c r="R43" s="25">
        <f>$F$19</f>
        <v>1000</v>
      </c>
      <c r="S43" s="26">
        <f t="shared" si="43"/>
        <v>0</v>
      </c>
      <c r="T43" s="42"/>
      <c r="U43" s="30">
        <f t="shared" si="1"/>
        <v>105.30000000000001</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1000</v>
      </c>
      <c r="H44" s="26">
        <f>G44*F44</f>
        <v>24.52</v>
      </c>
      <c r="I44" s="27"/>
      <c r="J44" s="46">
        <f>'Proposed Rates'!E235</f>
        <v>2.4340000000000001E-2</v>
      </c>
      <c r="K44" s="45">
        <f>+$F$19</f>
        <v>1000</v>
      </c>
      <c r="L44" s="26">
        <f>K44*J44</f>
        <v>24.34</v>
      </c>
      <c r="M44" s="27"/>
      <c r="N44" s="30">
        <f>L44-H44</f>
        <v>-0.17999999999999972</v>
      </c>
      <c r="O44" s="31">
        <f>IF((H44)=0,"",(N44/H44))</f>
        <v>-7.3409461663947687E-3</v>
      </c>
      <c r="Q44" s="46">
        <f>'Proposed Rates'!F235</f>
        <v>2.4649999999999998E-2</v>
      </c>
      <c r="R44" s="45">
        <f>+$F$19</f>
        <v>1000</v>
      </c>
      <c r="S44" s="26">
        <f>R44*Q44</f>
        <v>24.65</v>
      </c>
      <c r="T44" s="27"/>
      <c r="U44" s="30">
        <f t="shared" si="1"/>
        <v>0.30999999999999872</v>
      </c>
      <c r="V44" s="31">
        <f t="shared" si="2"/>
        <v>1.2736236647493784E-2</v>
      </c>
      <c r="X44" s="46">
        <f>'Proposed Rates'!G235</f>
        <v>2.494E-2</v>
      </c>
      <c r="Y44" s="45">
        <f>+$F$19</f>
        <v>1000</v>
      </c>
      <c r="Z44" s="26">
        <f>Y44*X44</f>
        <v>24.94</v>
      </c>
      <c r="AA44" s="27"/>
      <c r="AB44" s="30">
        <f t="shared" si="3"/>
        <v>0.2900000000000027</v>
      </c>
      <c r="AC44" s="31">
        <f t="shared" si="4"/>
        <v>1.1764705882353052E-2</v>
      </c>
      <c r="AE44" s="46">
        <f>'Proposed Rates'!H235</f>
        <v>2.5180000000000001E-2</v>
      </c>
      <c r="AF44" s="45">
        <f>+$F$19</f>
        <v>1000</v>
      </c>
      <c r="AG44" s="26">
        <f>AF44*AE44</f>
        <v>25.18</v>
      </c>
      <c r="AH44" s="27"/>
      <c r="AI44" s="30">
        <f t="shared" si="5"/>
        <v>0.23999999999999844</v>
      </c>
      <c r="AJ44" s="31">
        <f t="shared" si="6"/>
        <v>9.6230954290296086E-3</v>
      </c>
      <c r="AL44" s="46">
        <f>'Proposed Rates'!I235</f>
        <v>2.5520000000000001E-2</v>
      </c>
      <c r="AM44" s="45">
        <f>+$F$19</f>
        <v>1000</v>
      </c>
      <c r="AN44" s="26">
        <f>AM44*AL44</f>
        <v>25.52</v>
      </c>
      <c r="AO44" s="27"/>
      <c r="AP44" s="30">
        <f t="shared" si="7"/>
        <v>0.33999999999999986</v>
      </c>
      <c r="AQ44" s="31">
        <f t="shared" si="8"/>
        <v>1.3502779984114371E-2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4823.9699999999993</v>
      </c>
      <c r="I47" s="36"/>
      <c r="J47" s="53"/>
      <c r="K47" s="55"/>
      <c r="L47" s="54">
        <f>SUM(L40:L46)+L39</f>
        <v>5884.24</v>
      </c>
      <c r="M47" s="36"/>
      <c r="N47" s="37">
        <f t="shared" ref="N47:N64" si="58">L47-H47</f>
        <v>1060.2700000000004</v>
      </c>
      <c r="O47" s="38">
        <f t="shared" si="41"/>
        <v>0.21979199704807464</v>
      </c>
      <c r="Q47" s="53"/>
      <c r="R47" s="55"/>
      <c r="S47" s="54">
        <f>SUM(S40:S46)+S39</f>
        <v>5730.0299999999988</v>
      </c>
      <c r="T47" s="36"/>
      <c r="U47" s="37">
        <f t="shared" si="1"/>
        <v>-154.21000000000095</v>
      </c>
      <c r="V47" s="38">
        <f t="shared" si="2"/>
        <v>-2.6207292700501841E-2</v>
      </c>
      <c r="X47" s="53"/>
      <c r="Y47" s="55"/>
      <c r="Z47" s="54">
        <f>SUM(Z40:Z46)+Z39</f>
        <v>6467.3399999999992</v>
      </c>
      <c r="AA47" s="36"/>
      <c r="AB47" s="37">
        <f t="shared" si="3"/>
        <v>737.3100000000004</v>
      </c>
      <c r="AC47" s="38">
        <f t="shared" si="4"/>
        <v>0.12867471898052898</v>
      </c>
      <c r="AE47" s="53"/>
      <c r="AF47" s="55"/>
      <c r="AG47" s="54">
        <f>SUM(AG40:AG46)+AG39</f>
        <v>6718.75</v>
      </c>
      <c r="AH47" s="36"/>
      <c r="AI47" s="37">
        <f t="shared" si="5"/>
        <v>251.41000000000076</v>
      </c>
      <c r="AJ47" s="38">
        <f t="shared" si="6"/>
        <v>3.8873787368531851E-2</v>
      </c>
      <c r="AL47" s="53"/>
      <c r="AM47" s="55"/>
      <c r="AN47" s="54">
        <f>SUM(AN40:AN46)+AN39</f>
        <v>6913.0099999999993</v>
      </c>
      <c r="AO47" s="36"/>
      <c r="AP47" s="37">
        <f t="shared" si="7"/>
        <v>194.25999999999931</v>
      </c>
      <c r="AQ47" s="38">
        <f t="shared" si="8"/>
        <v>2.8913116279069666E-2</v>
      </c>
    </row>
    <row r="48" spans="2:43" x14ac:dyDescent="0.2">
      <c r="B48" s="27" t="s">
        <v>28</v>
      </c>
      <c r="C48" s="27"/>
      <c r="D48" s="56" t="s">
        <v>59</v>
      </c>
      <c r="E48" s="57"/>
      <c r="F48" s="28">
        <f>'Proposed Rates'!D155</f>
        <v>2.9016999999999999</v>
      </c>
      <c r="G48" s="58">
        <f>+$F$19</f>
        <v>1000</v>
      </c>
      <c r="H48" s="26">
        <f>G48*F48</f>
        <v>2901.7</v>
      </c>
      <c r="I48" s="27"/>
      <c r="J48" s="28">
        <f>'Proposed Rates'!E155</f>
        <v>2.8389000000000002</v>
      </c>
      <c r="K48" s="58">
        <f>+$F$19</f>
        <v>1000</v>
      </c>
      <c r="L48" s="26">
        <f>K48*J48</f>
        <v>2838.9</v>
      </c>
      <c r="M48" s="27"/>
      <c r="N48" s="30">
        <f t="shared" si="58"/>
        <v>-62.799999999999727</v>
      </c>
      <c r="O48" s="31">
        <f t="shared" si="41"/>
        <v>-2.1642485439569814E-2</v>
      </c>
      <c r="Q48" s="28">
        <f>'Proposed Rates'!F155</f>
        <v>2.8389000000000002</v>
      </c>
      <c r="R48" s="58">
        <f>+$F$19</f>
        <v>1000</v>
      </c>
      <c r="S48" s="26">
        <f>R48*Q48</f>
        <v>2838.9</v>
      </c>
      <c r="T48" s="27"/>
      <c r="U48" s="30">
        <f t="shared" si="1"/>
        <v>0</v>
      </c>
      <c r="V48" s="31">
        <f t="shared" si="2"/>
        <v>0</v>
      </c>
      <c r="X48" s="28">
        <f>'Proposed Rates'!G155</f>
        <v>2.8389000000000002</v>
      </c>
      <c r="Y48" s="58">
        <f>+$F$19</f>
        <v>1000</v>
      </c>
      <c r="Z48" s="26">
        <f>Y48*X48</f>
        <v>2838.9</v>
      </c>
      <c r="AA48" s="27"/>
      <c r="AB48" s="30">
        <f t="shared" si="3"/>
        <v>0</v>
      </c>
      <c r="AC48" s="31">
        <f t="shared" si="4"/>
        <v>0</v>
      </c>
      <c r="AE48" s="28">
        <f>'Proposed Rates'!H155</f>
        <v>2.8389000000000002</v>
      </c>
      <c r="AF48" s="58">
        <f>+$F$19</f>
        <v>1000</v>
      </c>
      <c r="AG48" s="26">
        <f>AF48*AE48</f>
        <v>2838.9</v>
      </c>
      <c r="AH48" s="27"/>
      <c r="AI48" s="30">
        <f t="shared" si="5"/>
        <v>0</v>
      </c>
      <c r="AJ48" s="31">
        <f t="shared" si="6"/>
        <v>0</v>
      </c>
      <c r="AL48" s="28">
        <f>'Proposed Rates'!I155</f>
        <v>2.8389000000000002</v>
      </c>
      <c r="AM48" s="58">
        <f>+$F$19</f>
        <v>1000</v>
      </c>
      <c r="AN48" s="26">
        <f>AM48*AL48</f>
        <v>2838.9</v>
      </c>
      <c r="AO48" s="27"/>
      <c r="AP48" s="30">
        <f t="shared" si="7"/>
        <v>0</v>
      </c>
      <c r="AQ48" s="31">
        <f t="shared" si="8"/>
        <v>0</v>
      </c>
    </row>
    <row r="49" spans="2:43" ht="25.5" x14ac:dyDescent="0.2">
      <c r="B49" s="60" t="s">
        <v>29</v>
      </c>
      <c r="C49" s="27"/>
      <c r="D49" s="56" t="s">
        <v>59</v>
      </c>
      <c r="E49" s="57"/>
      <c r="F49" s="28">
        <f>'Proposed Rates'!D169</f>
        <v>2.0474000000000001</v>
      </c>
      <c r="G49" s="58">
        <f>G48</f>
        <v>1000</v>
      </c>
      <c r="H49" s="26">
        <f>G49*F49</f>
        <v>2047.4</v>
      </c>
      <c r="I49" s="27"/>
      <c r="J49" s="28">
        <f>'Proposed Rates'!E169</f>
        <v>2.0426000000000002</v>
      </c>
      <c r="K49" s="58">
        <f>K48</f>
        <v>1000</v>
      </c>
      <c r="L49" s="26">
        <f>K49*J49</f>
        <v>2042.6000000000001</v>
      </c>
      <c r="M49" s="27"/>
      <c r="N49" s="30">
        <f t="shared" si="58"/>
        <v>-4.7999999999999545</v>
      </c>
      <c r="O49" s="31">
        <f t="shared" si="41"/>
        <v>-2.3444368467324186E-3</v>
      </c>
      <c r="Q49" s="28">
        <f>'Proposed Rates'!F169</f>
        <v>2.0426000000000002</v>
      </c>
      <c r="R49" s="58">
        <f>R48</f>
        <v>1000</v>
      </c>
      <c r="S49" s="26">
        <f>R49*Q49</f>
        <v>2042.6000000000001</v>
      </c>
      <c r="T49" s="27"/>
      <c r="U49" s="30">
        <f t="shared" si="1"/>
        <v>0</v>
      </c>
      <c r="V49" s="31">
        <f t="shared" si="2"/>
        <v>0</v>
      </c>
      <c r="X49" s="28">
        <f>'Proposed Rates'!G169</f>
        <v>2.0426000000000002</v>
      </c>
      <c r="Y49" s="58">
        <f>Y48</f>
        <v>1000</v>
      </c>
      <c r="Z49" s="26">
        <f>Y49*X49</f>
        <v>2042.6000000000001</v>
      </c>
      <c r="AA49" s="27"/>
      <c r="AB49" s="30">
        <f t="shared" si="3"/>
        <v>0</v>
      </c>
      <c r="AC49" s="31">
        <f t="shared" si="4"/>
        <v>0</v>
      </c>
      <c r="AE49" s="28">
        <f>'Proposed Rates'!H169</f>
        <v>2.0426000000000002</v>
      </c>
      <c r="AF49" s="58">
        <f>AF48</f>
        <v>1000</v>
      </c>
      <c r="AG49" s="26">
        <f>AF49*AE49</f>
        <v>2042.6000000000001</v>
      </c>
      <c r="AH49" s="27"/>
      <c r="AI49" s="30">
        <f t="shared" si="5"/>
        <v>0</v>
      </c>
      <c r="AJ49" s="31">
        <f t="shared" si="6"/>
        <v>0</v>
      </c>
      <c r="AL49" s="28">
        <f>'Proposed Rates'!I169</f>
        <v>2.0426000000000002</v>
      </c>
      <c r="AM49" s="58">
        <f>AM48</f>
        <v>1000</v>
      </c>
      <c r="AN49" s="26">
        <f>AM49*AL49</f>
        <v>2042.6000000000001</v>
      </c>
      <c r="AO49" s="27"/>
      <c r="AP49" s="30">
        <f t="shared" si="7"/>
        <v>0</v>
      </c>
      <c r="AQ49" s="31">
        <f t="shared" si="8"/>
        <v>0</v>
      </c>
    </row>
    <row r="50" spans="2:43" ht="25.5" x14ac:dyDescent="0.2">
      <c r="B50" s="50" t="s">
        <v>30</v>
      </c>
      <c r="C50" s="35"/>
      <c r="D50" s="35"/>
      <c r="E50" s="35"/>
      <c r="F50" s="61"/>
      <c r="G50" s="53"/>
      <c r="H50" s="54">
        <f>SUM(H47:H49)</f>
        <v>9773.07</v>
      </c>
      <c r="I50" s="62"/>
      <c r="J50" s="63"/>
      <c r="K50" s="53"/>
      <c r="L50" s="54">
        <f>SUM(L47:L49)</f>
        <v>10765.74</v>
      </c>
      <c r="M50" s="62"/>
      <c r="N50" s="37">
        <f t="shared" si="58"/>
        <v>992.67000000000007</v>
      </c>
      <c r="O50" s="38">
        <f t="shared" si="41"/>
        <v>0.101571972778257</v>
      </c>
      <c r="Q50" s="63"/>
      <c r="R50" s="53"/>
      <c r="S50" s="54">
        <f>SUM(S47:S49)</f>
        <v>10611.529999999999</v>
      </c>
      <c r="T50" s="62"/>
      <c r="U50" s="37">
        <f t="shared" si="1"/>
        <v>-154.21000000000095</v>
      </c>
      <c r="V50" s="38">
        <f t="shared" si="2"/>
        <v>-1.4324143068660486E-2</v>
      </c>
      <c r="X50" s="63"/>
      <c r="Y50" s="53"/>
      <c r="Z50" s="54">
        <f>SUM(Z47:Z49)</f>
        <v>11348.84</v>
      </c>
      <c r="AA50" s="62"/>
      <c r="AB50" s="37">
        <f t="shared" si="3"/>
        <v>737.31000000000131</v>
      </c>
      <c r="AC50" s="38">
        <f t="shared" si="4"/>
        <v>6.9481969141113611E-2</v>
      </c>
      <c r="AE50" s="63"/>
      <c r="AF50" s="53"/>
      <c r="AG50" s="54">
        <f>SUM(AG47:AG49)</f>
        <v>11600.25</v>
      </c>
      <c r="AH50" s="62"/>
      <c r="AI50" s="37">
        <f t="shared" si="5"/>
        <v>251.40999999999985</v>
      </c>
      <c r="AJ50" s="38">
        <f t="shared" si="6"/>
        <v>2.2152924880428294E-2</v>
      </c>
      <c r="AL50" s="63"/>
      <c r="AM50" s="53"/>
      <c r="AN50" s="54">
        <f>SUM(AN47:AN49)</f>
        <v>11794.51</v>
      </c>
      <c r="AO50" s="62"/>
      <c r="AP50" s="37">
        <f t="shared" si="7"/>
        <v>194.26000000000022</v>
      </c>
      <c r="AQ50" s="38">
        <f t="shared" si="8"/>
        <v>1.6746190814853148E-2</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39876.074500000002</v>
      </c>
      <c r="I60" s="94"/>
      <c r="J60" s="95"/>
      <c r="K60" s="95"/>
      <c r="L60" s="93">
        <f>SUM(L51:L56,L50)</f>
        <v>40877.852600000006</v>
      </c>
      <c r="M60" s="96"/>
      <c r="N60" s="97">
        <f t="shared" ref="N60" si="70">L60-H60</f>
        <v>1001.7781000000032</v>
      </c>
      <c r="O60" s="98">
        <f t="shared" ref="O60" si="71">IF((H60)=0,"",(N60/H60))</f>
        <v>2.5122284792601719E-2</v>
      </c>
      <c r="Q60" s="95"/>
      <c r="R60" s="95"/>
      <c r="S60" s="93">
        <f>SUM(S51:S56,S50)</f>
        <v>40723.662600000003</v>
      </c>
      <c r="T60" s="96"/>
      <c r="U60" s="97">
        <f t="shared" si="1"/>
        <v>-154.19000000000233</v>
      </c>
      <c r="V60" s="98">
        <f>IF((L60)=0,"",(U60/L60))</f>
        <v>-3.7719691762869733E-3</v>
      </c>
      <c r="X60" s="95"/>
      <c r="Y60" s="95"/>
      <c r="Z60" s="93">
        <f>SUM(Z51:Z56,Z50)</f>
        <v>41460.992600000005</v>
      </c>
      <c r="AA60" s="96"/>
      <c r="AB60" s="97">
        <f t="shared" si="3"/>
        <v>737.33000000000175</v>
      </c>
      <c r="AC60" s="98">
        <f>IF((S60)=0,"",(AB60/S60))</f>
        <v>1.8105689737248774E-2</v>
      </c>
      <c r="AE60" s="95"/>
      <c r="AF60" s="95"/>
      <c r="AG60" s="93">
        <f>SUM(AG51:AG56,AG50)</f>
        <v>41712.422600000005</v>
      </c>
      <c r="AH60" s="96"/>
      <c r="AI60" s="97">
        <f t="shared" ref="AI60:AI64" si="72">AG60-Z60</f>
        <v>251.43000000000029</v>
      </c>
      <c r="AJ60" s="98">
        <f>IF((Z60)=0,"",(AI60/Z60))</f>
        <v>6.0642542359200602E-3</v>
      </c>
      <c r="AL60" s="95"/>
      <c r="AM60" s="95"/>
      <c r="AN60" s="93">
        <f>SUM(AN51:AN56,AN50)</f>
        <v>41906.702600000004</v>
      </c>
      <c r="AO60" s="96"/>
      <c r="AP60" s="97">
        <f t="shared" ref="AP60:AP64" si="73">AN60-AG60</f>
        <v>194.27999999999884</v>
      </c>
      <c r="AQ60" s="98">
        <f>IF((AG60)=0,"",(AP60/AG60))</f>
        <v>4.6576052861527833E-3</v>
      </c>
    </row>
    <row r="61" spans="2:43" x14ac:dyDescent="0.2">
      <c r="B61" s="99" t="s">
        <v>40</v>
      </c>
      <c r="C61" s="21"/>
      <c r="D61" s="21"/>
      <c r="E61" s="21"/>
      <c r="F61" s="100">
        <v>0.13</v>
      </c>
      <c r="G61" s="101"/>
      <c r="H61" s="102">
        <f>H60*F61</f>
        <v>5183.8896850000001</v>
      </c>
      <c r="I61" s="103"/>
      <c r="J61" s="104">
        <v>0.13</v>
      </c>
      <c r="K61" s="103"/>
      <c r="L61" s="105">
        <f>L60*J61</f>
        <v>5314.1208380000007</v>
      </c>
      <c r="M61" s="106"/>
      <c r="N61" s="107">
        <f t="shared" si="58"/>
        <v>130.23115300000063</v>
      </c>
      <c r="O61" s="108">
        <f t="shared" si="41"/>
        <v>2.512228479260176E-2</v>
      </c>
      <c r="Q61" s="104">
        <v>0.13</v>
      </c>
      <c r="R61" s="103"/>
      <c r="S61" s="105">
        <f>S60*Q61</f>
        <v>5294.0761380000004</v>
      </c>
      <c r="T61" s="106"/>
      <c r="U61" s="107">
        <f t="shared" si="1"/>
        <v>-20.044700000000375</v>
      </c>
      <c r="V61" s="108">
        <f t="shared" ref="V61:V70" si="74">IF((L61)=0,"",(U61/L61))</f>
        <v>-3.7719691762869868E-3</v>
      </c>
      <c r="X61" s="104">
        <v>0.13</v>
      </c>
      <c r="Y61" s="103"/>
      <c r="Z61" s="105">
        <f>Z60*X61</f>
        <v>5389.9290380000011</v>
      </c>
      <c r="AA61" s="106"/>
      <c r="AB61" s="107">
        <f t="shared" si="3"/>
        <v>95.852900000000773</v>
      </c>
      <c r="AC61" s="108">
        <f t="shared" ref="AC61:AC70" si="75">IF((S61)=0,"",(AB61/S61))</f>
        <v>1.8105689737248878E-2</v>
      </c>
      <c r="AE61" s="104">
        <v>0.13</v>
      </c>
      <c r="AF61" s="103"/>
      <c r="AG61" s="105">
        <f>AG60*AE61</f>
        <v>5422.6149380000006</v>
      </c>
      <c r="AH61" s="106"/>
      <c r="AI61" s="107">
        <f t="shared" si="72"/>
        <v>32.685899999999492</v>
      </c>
      <c r="AJ61" s="108">
        <f t="shared" ref="AJ61:AJ70" si="76">IF((Z61)=0,"",(AI61/Z61))</f>
        <v>6.0642542359199579E-3</v>
      </c>
      <c r="AL61" s="104">
        <v>0.13</v>
      </c>
      <c r="AM61" s="103"/>
      <c r="AN61" s="105">
        <f>AN60*AL61</f>
        <v>5447.8713380000008</v>
      </c>
      <c r="AO61" s="106"/>
      <c r="AP61" s="107">
        <f t="shared" si="73"/>
        <v>25.256400000000212</v>
      </c>
      <c r="AQ61" s="108">
        <f t="shared" ref="AQ61:AQ70" si="77">IF((AG61)=0,"",(AP61/AG61))</f>
        <v>4.6576052861528501E-3</v>
      </c>
    </row>
    <row r="62" spans="2:43" x14ac:dyDescent="0.2">
      <c r="B62" s="109" t="s">
        <v>123</v>
      </c>
      <c r="C62" s="21"/>
      <c r="D62" s="21"/>
      <c r="E62" s="21"/>
      <c r="F62" s="110"/>
      <c r="G62" s="101"/>
      <c r="H62" s="102">
        <f>H60+H61</f>
        <v>45059.964185000004</v>
      </c>
      <c r="I62" s="103"/>
      <c r="J62" s="103"/>
      <c r="K62" s="103"/>
      <c r="L62" s="105">
        <f>L60+L61</f>
        <v>46191.973438000008</v>
      </c>
      <c r="M62" s="106"/>
      <c r="N62" s="107">
        <f t="shared" si="58"/>
        <v>1132.0092530000038</v>
      </c>
      <c r="O62" s="108">
        <f t="shared" si="41"/>
        <v>2.5122284792601722E-2</v>
      </c>
      <c r="Q62" s="103"/>
      <c r="R62" s="103"/>
      <c r="S62" s="105">
        <f>S60+S61</f>
        <v>46017.738738</v>
      </c>
      <c r="T62" s="106"/>
      <c r="U62" s="107">
        <f t="shared" si="1"/>
        <v>-174.23470000000816</v>
      </c>
      <c r="V62" s="108">
        <f t="shared" si="74"/>
        <v>-3.771969176287093E-3</v>
      </c>
      <c r="X62" s="103"/>
      <c r="Y62" s="103"/>
      <c r="Z62" s="105">
        <f>Z60+Z61</f>
        <v>46850.921638000007</v>
      </c>
      <c r="AA62" s="106"/>
      <c r="AB62" s="107">
        <f t="shared" si="3"/>
        <v>833.18290000000707</v>
      </c>
      <c r="AC62" s="108">
        <f t="shared" si="75"/>
        <v>1.8105689737248885E-2</v>
      </c>
      <c r="AE62" s="103"/>
      <c r="AF62" s="103"/>
      <c r="AG62" s="105">
        <f>AG60+AG61</f>
        <v>47135.037538000004</v>
      </c>
      <c r="AH62" s="106"/>
      <c r="AI62" s="107">
        <f t="shared" si="72"/>
        <v>284.11589999999705</v>
      </c>
      <c r="AJ62" s="108">
        <f t="shared" si="76"/>
        <v>6.06425423591999E-3</v>
      </c>
      <c r="AL62" s="103"/>
      <c r="AM62" s="103"/>
      <c r="AN62" s="105">
        <f>AN60+AN61</f>
        <v>47354.573938000001</v>
      </c>
      <c r="AO62" s="106"/>
      <c r="AP62" s="107">
        <f t="shared" si="73"/>
        <v>219.53639999999723</v>
      </c>
      <c r="AQ62" s="108">
        <f t="shared" si="77"/>
        <v>4.6576052861527521E-3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06" t="s">
        <v>126</v>
      </c>
      <c r="C64" s="406"/>
      <c r="D64" s="406"/>
      <c r="E64" s="114"/>
      <c r="F64" s="115"/>
      <c r="G64" s="116"/>
      <c r="H64" s="117">
        <f>H62-H63</f>
        <v>45059.964185000004</v>
      </c>
      <c r="I64" s="118"/>
      <c r="J64" s="118"/>
      <c r="K64" s="118"/>
      <c r="L64" s="119">
        <f>L62-L63</f>
        <v>46191.973438000008</v>
      </c>
      <c r="M64" s="120"/>
      <c r="N64" s="121">
        <f t="shared" si="58"/>
        <v>1132.0092530000038</v>
      </c>
      <c r="O64" s="122">
        <f t="shared" si="41"/>
        <v>2.5122284792601722E-2</v>
      </c>
      <c r="Q64" s="118"/>
      <c r="R64" s="118"/>
      <c r="S64" s="119">
        <f>S62-S63</f>
        <v>46017.738738</v>
      </c>
      <c r="T64" s="120"/>
      <c r="U64" s="121">
        <f t="shared" si="1"/>
        <v>-174.23470000000816</v>
      </c>
      <c r="V64" s="122">
        <f t="shared" si="74"/>
        <v>-3.771969176287093E-3</v>
      </c>
      <c r="X64" s="118"/>
      <c r="Y64" s="118"/>
      <c r="Z64" s="119">
        <f>Z62-Z63</f>
        <v>46850.921638000007</v>
      </c>
      <c r="AA64" s="120"/>
      <c r="AB64" s="121">
        <f t="shared" si="3"/>
        <v>833.18290000000707</v>
      </c>
      <c r="AC64" s="122">
        <f t="shared" si="75"/>
        <v>1.8105689737248885E-2</v>
      </c>
      <c r="AE64" s="118"/>
      <c r="AF64" s="118"/>
      <c r="AG64" s="119">
        <f>AG62-AG63</f>
        <v>47135.037538000004</v>
      </c>
      <c r="AH64" s="120"/>
      <c r="AI64" s="121">
        <f t="shared" si="72"/>
        <v>284.11589999999705</v>
      </c>
      <c r="AJ64" s="122">
        <f t="shared" si="76"/>
        <v>6.06425423591999E-3</v>
      </c>
      <c r="AL64" s="118"/>
      <c r="AM64" s="118"/>
      <c r="AN64" s="119">
        <f>AN62-AN63</f>
        <v>47354.573938000001</v>
      </c>
      <c r="AO64" s="120"/>
      <c r="AP64" s="121">
        <f t="shared" si="73"/>
        <v>219.53639999999723</v>
      </c>
      <c r="AQ64" s="122">
        <f t="shared" si="77"/>
        <v>4.6576052861527521E-3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10803.151074999998</v>
      </c>
      <c r="I66" s="134"/>
      <c r="J66" s="135"/>
      <c r="K66" s="135"/>
      <c r="L66" s="133">
        <f>SUM(L57:L58,L50,L51:L53)</f>
        <v>11796.490010000001</v>
      </c>
      <c r="M66" s="136"/>
      <c r="N66" s="137">
        <f t="shared" ref="N66:N70" si="78">L66-H66</f>
        <v>993.3389350000034</v>
      </c>
      <c r="O66" s="98">
        <f t="shared" ref="O66:O70" si="79">IF((H66)=0,"",(N66/H66))</f>
        <v>9.1948999704237089E-2</v>
      </c>
      <c r="Q66" s="135"/>
      <c r="R66" s="135"/>
      <c r="S66" s="133">
        <f>SUM(S57:S58,S50,S51:S53)</f>
        <v>11642.300009999999</v>
      </c>
      <c r="T66" s="136"/>
      <c r="U66" s="137">
        <f t="shared" si="1"/>
        <v>-154.19000000000233</v>
      </c>
      <c r="V66" s="98">
        <f t="shared" si="74"/>
        <v>-1.3070837161672153E-2</v>
      </c>
      <c r="X66" s="135"/>
      <c r="Y66" s="135"/>
      <c r="Z66" s="133">
        <f>SUM(Z57:Z58,Z50,Z51:Z53)</f>
        <v>12379.630010000001</v>
      </c>
      <c r="AA66" s="136"/>
      <c r="AB66" s="137">
        <f t="shared" si="3"/>
        <v>737.33000000000175</v>
      </c>
      <c r="AC66" s="98">
        <f t="shared" si="75"/>
        <v>6.3331987611269416E-2</v>
      </c>
      <c r="AE66" s="135"/>
      <c r="AF66" s="135"/>
      <c r="AG66" s="133">
        <f>SUM(AG57:AG58,AG50,AG51:AG53)</f>
        <v>12631.060010000001</v>
      </c>
      <c r="AH66" s="136"/>
      <c r="AI66" s="137">
        <f t="shared" ref="AI66:AI70" si="80">AG66-Z66</f>
        <v>251.43000000000029</v>
      </c>
      <c r="AJ66" s="98">
        <f t="shared" si="76"/>
        <v>2.0309976937671038E-2</v>
      </c>
      <c r="AL66" s="135"/>
      <c r="AM66" s="135"/>
      <c r="AN66" s="133">
        <f>SUM(AN57:AN58,AN50,AN51:AN53)</f>
        <v>12825.340010000002</v>
      </c>
      <c r="AO66" s="136"/>
      <c r="AP66" s="137">
        <f t="shared" ref="AP66:AP70" si="81">AN66-AG66</f>
        <v>194.28000000000065</v>
      </c>
      <c r="AQ66" s="98">
        <f t="shared" si="77"/>
        <v>1.5381131895992049E-2</v>
      </c>
    </row>
    <row r="67" spans="1:43" s="79" customFormat="1" x14ac:dyDescent="0.2">
      <c r="B67" s="138" t="s">
        <v>40</v>
      </c>
      <c r="C67" s="73"/>
      <c r="D67" s="73"/>
      <c r="E67" s="73"/>
      <c r="F67" s="139">
        <v>0.13</v>
      </c>
      <c r="G67" s="132"/>
      <c r="H67" s="140">
        <f>H66*F67</f>
        <v>1404.4096397499998</v>
      </c>
      <c r="I67" s="141"/>
      <c r="J67" s="142">
        <v>0.13</v>
      </c>
      <c r="K67" s="143"/>
      <c r="L67" s="144">
        <f>L66*J67</f>
        <v>1533.5437013000003</v>
      </c>
      <c r="M67" s="145"/>
      <c r="N67" s="146">
        <f t="shared" si="78"/>
        <v>129.13406155000052</v>
      </c>
      <c r="O67" s="108">
        <f t="shared" si="79"/>
        <v>9.1948999704237144E-2</v>
      </c>
      <c r="Q67" s="142">
        <v>0.13</v>
      </c>
      <c r="R67" s="143"/>
      <c r="S67" s="144">
        <f>S66*Q67</f>
        <v>1513.4990012999999</v>
      </c>
      <c r="T67" s="145"/>
      <c r="U67" s="146">
        <f t="shared" si="1"/>
        <v>-20.044700000000375</v>
      </c>
      <c r="V67" s="108">
        <f t="shared" si="74"/>
        <v>-1.30708371616722E-2</v>
      </c>
      <c r="X67" s="142">
        <v>0.13</v>
      </c>
      <c r="Y67" s="143"/>
      <c r="Z67" s="144">
        <f>Z66*X67</f>
        <v>1609.3519013000002</v>
      </c>
      <c r="AA67" s="145"/>
      <c r="AB67" s="146">
        <f t="shared" si="3"/>
        <v>95.852900000000318</v>
      </c>
      <c r="AC67" s="108">
        <f t="shared" si="75"/>
        <v>6.3331987611269472E-2</v>
      </c>
      <c r="AE67" s="142">
        <v>0.13</v>
      </c>
      <c r="AF67" s="143"/>
      <c r="AG67" s="144">
        <f>AG66*AE67</f>
        <v>1642.0378013000002</v>
      </c>
      <c r="AH67" s="145"/>
      <c r="AI67" s="146">
        <f t="shared" si="80"/>
        <v>32.685899999999947</v>
      </c>
      <c r="AJ67" s="108">
        <f t="shared" si="76"/>
        <v>2.0309976937670979E-2</v>
      </c>
      <c r="AL67" s="142">
        <v>0.13</v>
      </c>
      <c r="AM67" s="143"/>
      <c r="AN67" s="144">
        <f>AN66*AL67</f>
        <v>1667.2942013000002</v>
      </c>
      <c r="AO67" s="145"/>
      <c r="AP67" s="146">
        <f t="shared" si="81"/>
        <v>25.256399999999985</v>
      </c>
      <c r="AQ67" s="108">
        <f t="shared" si="77"/>
        <v>1.5381131895991986E-2</v>
      </c>
    </row>
    <row r="68" spans="1:43" s="79" customFormat="1" x14ac:dyDescent="0.2">
      <c r="B68" s="147" t="s">
        <v>41</v>
      </c>
      <c r="C68" s="73"/>
      <c r="D68" s="73"/>
      <c r="E68" s="73"/>
      <c r="F68" s="148"/>
      <c r="G68" s="149"/>
      <c r="H68" s="140">
        <f>H66+H67</f>
        <v>12207.560714749998</v>
      </c>
      <c r="I68" s="141"/>
      <c r="J68" s="141"/>
      <c r="K68" s="141"/>
      <c r="L68" s="144">
        <f>L66+L67</f>
        <v>13330.033711300002</v>
      </c>
      <c r="M68" s="145"/>
      <c r="N68" s="146">
        <f t="shared" si="78"/>
        <v>1122.4729965500046</v>
      </c>
      <c r="O68" s="108">
        <f t="shared" si="79"/>
        <v>9.1948999704237158E-2</v>
      </c>
      <c r="Q68" s="141"/>
      <c r="R68" s="141"/>
      <c r="S68" s="144">
        <f>S66+S67</f>
        <v>13155.7990113</v>
      </c>
      <c r="T68" s="145"/>
      <c r="U68" s="146">
        <f t="shared" si="1"/>
        <v>-174.2347000000027</v>
      </c>
      <c r="V68" s="108">
        <f t="shared" si="74"/>
        <v>-1.3070837161672158E-2</v>
      </c>
      <c r="X68" s="141"/>
      <c r="Y68" s="141"/>
      <c r="Z68" s="144">
        <f>Z66+Z67</f>
        <v>13988.981911300001</v>
      </c>
      <c r="AA68" s="145"/>
      <c r="AB68" s="146">
        <f t="shared" si="3"/>
        <v>833.18290000000161</v>
      </c>
      <c r="AC68" s="108">
        <f t="shared" si="75"/>
        <v>6.3331987611269389E-2</v>
      </c>
      <c r="AE68" s="141"/>
      <c r="AF68" s="141"/>
      <c r="AG68" s="144">
        <f>AG66+AG67</f>
        <v>14273.097811300002</v>
      </c>
      <c r="AH68" s="145"/>
      <c r="AI68" s="146">
        <f t="shared" si="80"/>
        <v>284.11590000000069</v>
      </c>
      <c r="AJ68" s="108">
        <f t="shared" si="76"/>
        <v>2.0309976937671063E-2</v>
      </c>
      <c r="AL68" s="141"/>
      <c r="AM68" s="141"/>
      <c r="AN68" s="144">
        <f>AN66+AN67</f>
        <v>14492.634211300003</v>
      </c>
      <c r="AO68" s="145"/>
      <c r="AP68" s="146">
        <f t="shared" si="81"/>
        <v>219.53640000000087</v>
      </c>
      <c r="AQ68" s="108">
        <f t="shared" si="77"/>
        <v>1.5381131895992056E-2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00" t="s">
        <v>128</v>
      </c>
      <c r="C70" s="400"/>
      <c r="D70" s="400"/>
      <c r="E70" s="152"/>
      <c r="F70" s="153"/>
      <c r="G70" s="154"/>
      <c r="H70" s="155">
        <f>H68-H69</f>
        <v>12207.560714749998</v>
      </c>
      <c r="I70" s="156"/>
      <c r="J70" s="156"/>
      <c r="K70" s="156"/>
      <c r="L70" s="157">
        <f>L68-L69</f>
        <v>13330.033711300002</v>
      </c>
      <c r="M70" s="158"/>
      <c r="N70" s="159">
        <f t="shared" si="78"/>
        <v>1122.4729965500046</v>
      </c>
      <c r="O70" s="160">
        <f t="shared" si="79"/>
        <v>9.1948999704237158E-2</v>
      </c>
      <c r="Q70" s="156"/>
      <c r="R70" s="156"/>
      <c r="S70" s="157">
        <f>S68-S69</f>
        <v>13155.7990113</v>
      </c>
      <c r="T70" s="158"/>
      <c r="U70" s="159">
        <f t="shared" si="1"/>
        <v>-174.2347000000027</v>
      </c>
      <c r="V70" s="160">
        <f t="shared" si="74"/>
        <v>-1.3070837161672158E-2</v>
      </c>
      <c r="X70" s="156"/>
      <c r="Y70" s="156"/>
      <c r="Z70" s="157">
        <f>Z68-Z69</f>
        <v>13988.981911300001</v>
      </c>
      <c r="AA70" s="158"/>
      <c r="AB70" s="159">
        <f t="shared" si="3"/>
        <v>833.18290000000161</v>
      </c>
      <c r="AC70" s="160">
        <f t="shared" si="75"/>
        <v>6.3331987611269389E-2</v>
      </c>
      <c r="AE70" s="156"/>
      <c r="AF70" s="156"/>
      <c r="AG70" s="157">
        <f>AG68-AG69</f>
        <v>14273.097811300002</v>
      </c>
      <c r="AH70" s="158"/>
      <c r="AI70" s="159">
        <f t="shared" si="80"/>
        <v>284.11590000000069</v>
      </c>
      <c r="AJ70" s="160">
        <f t="shared" si="76"/>
        <v>2.0309976937671063E-2</v>
      </c>
      <c r="AL70" s="156"/>
      <c r="AM70" s="156"/>
      <c r="AN70" s="157">
        <f>AN68-AN69</f>
        <v>14492.634211300003</v>
      </c>
      <c r="AO70" s="158"/>
      <c r="AP70" s="159">
        <f t="shared" si="81"/>
        <v>219.53640000000087</v>
      </c>
      <c r="AQ70" s="160">
        <f t="shared" si="77"/>
        <v>1.5381131895992056E-2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F7" zoomScale="85" zoomScaleNormal="85" zoomScaleSheetLayoutView="100" workbookViewId="0">
      <selection activeCell="AQ40" sqref="AQ40"/>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61</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4323.5600000000004</v>
      </c>
      <c r="R23" s="29">
        <v>1</v>
      </c>
      <c r="S23" s="26">
        <f>R23*Q23</f>
        <v>4323.5600000000004</v>
      </c>
      <c r="T23" s="27"/>
      <c r="U23" s="30">
        <f>S23-L23</f>
        <v>129.63000000000011</v>
      </c>
      <c r="V23" s="31">
        <f>IF((L23)=0,"",(U23/L23))</f>
        <v>3.0908956515726324E-2</v>
      </c>
      <c r="X23" s="177">
        <f>+'Proposed Rates'!G10</f>
        <v>4420.79</v>
      </c>
      <c r="Y23" s="29">
        <v>1</v>
      </c>
      <c r="Z23" s="26">
        <f>Y23*X23</f>
        <v>4420.79</v>
      </c>
      <c r="AA23" s="27"/>
      <c r="AB23" s="30">
        <f>Z23-S23</f>
        <v>97.229999999999563</v>
      </c>
      <c r="AC23" s="31">
        <f>IF((S23)=0,"",(AB23/S23))</f>
        <v>2.2488412326878673E-2</v>
      </c>
      <c r="AE23" s="177">
        <f>+'Proposed Rates'!H10</f>
        <v>4438.55</v>
      </c>
      <c r="AF23" s="29">
        <v>1</v>
      </c>
      <c r="AG23" s="26">
        <f>AF23*AE23</f>
        <v>4438.55</v>
      </c>
      <c r="AH23" s="27"/>
      <c r="AI23" s="30">
        <f>AG23-Z23</f>
        <v>17.760000000000218</v>
      </c>
      <c r="AJ23" s="31">
        <f>IF((Z23)=0,"",(AI23/Z23))</f>
        <v>4.0173815087349131E-3</v>
      </c>
      <c r="AL23" s="177">
        <f>+'Proposed Rates'!I10</f>
        <v>4438.55</v>
      </c>
      <c r="AM23" s="29">
        <v>1</v>
      </c>
      <c r="AN23" s="26">
        <f>AM23*AL23</f>
        <v>4438.55</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2500</v>
      </c>
      <c r="H29" s="26">
        <f t="shared" si="0"/>
        <v>11140.5</v>
      </c>
      <c r="I29" s="27"/>
      <c r="J29" s="28">
        <f>+'Proposed Rates'!E23</f>
        <v>5.1050000000000004</v>
      </c>
      <c r="K29" s="45">
        <f>+$F$19</f>
        <v>2500</v>
      </c>
      <c r="L29" s="26">
        <f t="shared" si="22"/>
        <v>12762.500000000002</v>
      </c>
      <c r="M29" s="27"/>
      <c r="N29" s="30">
        <f t="shared" si="23"/>
        <v>1622.0000000000018</v>
      </c>
      <c r="O29" s="31">
        <f t="shared" si="24"/>
        <v>0.14559490148557083</v>
      </c>
      <c r="Q29" s="28">
        <f>+'Proposed Rates'!F23</f>
        <v>5.5246000000000004</v>
      </c>
      <c r="R29" s="45">
        <f>+$F$19</f>
        <v>2500</v>
      </c>
      <c r="S29" s="26">
        <f t="shared" si="25"/>
        <v>13811.500000000002</v>
      </c>
      <c r="T29" s="27"/>
      <c r="U29" s="30">
        <f t="shared" si="1"/>
        <v>1049</v>
      </c>
      <c r="V29" s="31">
        <f t="shared" si="2"/>
        <v>8.2193927522037205E-2</v>
      </c>
      <c r="X29" s="28">
        <f>+'Proposed Rates'!G23</f>
        <v>5.9107000000000003</v>
      </c>
      <c r="Y29" s="45">
        <f>+$F$19</f>
        <v>2500</v>
      </c>
      <c r="Z29" s="26">
        <f t="shared" si="26"/>
        <v>14776.75</v>
      </c>
      <c r="AA29" s="27"/>
      <c r="AB29" s="30">
        <f t="shared" si="3"/>
        <v>965.24999999999818</v>
      </c>
      <c r="AC29" s="31">
        <f t="shared" si="4"/>
        <v>6.9887412663360099E-2</v>
      </c>
      <c r="AE29" s="28">
        <f>+'Proposed Rates'!H23</f>
        <v>6.1962999999999999</v>
      </c>
      <c r="AF29" s="45">
        <f>+$F$19</f>
        <v>2500</v>
      </c>
      <c r="AG29" s="26">
        <f t="shared" si="27"/>
        <v>15490.75</v>
      </c>
      <c r="AH29" s="27"/>
      <c r="AI29" s="30">
        <f t="shared" si="5"/>
        <v>714</v>
      </c>
      <c r="AJ29" s="31">
        <f t="shared" si="6"/>
        <v>4.8319150016072544E-2</v>
      </c>
      <c r="AL29" s="28">
        <f>+'Proposed Rates'!I23</f>
        <v>6.3807999999999998</v>
      </c>
      <c r="AM29" s="45">
        <f>+$F$19</f>
        <v>2500</v>
      </c>
      <c r="AN29" s="26">
        <f t="shared" si="28"/>
        <v>15952</v>
      </c>
      <c r="AO29" s="27"/>
      <c r="AP29" s="30">
        <f t="shared" si="7"/>
        <v>461.25</v>
      </c>
      <c r="AQ29" s="31">
        <f t="shared" si="8"/>
        <v>2.9775833965430983E-2</v>
      </c>
    </row>
    <row r="30" spans="2:43" x14ac:dyDescent="0.2">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2500</v>
      </c>
      <c r="H31" s="26">
        <f t="shared" si="0"/>
        <v>0</v>
      </c>
      <c r="I31" s="27"/>
      <c r="J31" s="28">
        <f>+'Proposed Rates'!E70</f>
        <v>5.1499999999999997E-2</v>
      </c>
      <c r="K31" s="45">
        <f>+$F$19</f>
        <v>2500</v>
      </c>
      <c r="L31" s="26">
        <f t="shared" si="22"/>
        <v>128.75</v>
      </c>
      <c r="M31" s="27"/>
      <c r="N31" s="30">
        <f t="shared" si="23"/>
        <v>128.75</v>
      </c>
      <c r="O31" s="31" t="str">
        <f t="shared" si="24"/>
        <v/>
      </c>
      <c r="Q31" s="28">
        <f>+'Proposed Rates'!F70</f>
        <v>5.16E-2</v>
      </c>
      <c r="R31" s="45">
        <f>+$F$19</f>
        <v>2500</v>
      </c>
      <c r="S31" s="26">
        <f t="shared" si="25"/>
        <v>129</v>
      </c>
      <c r="T31" s="27"/>
      <c r="U31" s="30">
        <f t="shared" si="1"/>
        <v>0.25</v>
      </c>
      <c r="V31" s="31">
        <f t="shared" si="2"/>
        <v>1.9417475728155339E-3</v>
      </c>
      <c r="X31" s="28"/>
      <c r="Y31" s="45">
        <f>+$F$19</f>
        <v>2500</v>
      </c>
      <c r="Z31" s="26">
        <f t="shared" si="26"/>
        <v>0</v>
      </c>
      <c r="AA31" s="27"/>
      <c r="AB31" s="30">
        <f t="shared" si="3"/>
        <v>-129</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45">
        <f>$F$19</f>
        <v>2500</v>
      </c>
      <c r="H36" s="26">
        <f t="shared" si="0"/>
        <v>606.75</v>
      </c>
      <c r="I36" s="27"/>
      <c r="J36" s="28">
        <f>+'Proposed Rates'!E55</f>
        <v>-0.1953</v>
      </c>
      <c r="K36" s="45">
        <f>$F$19</f>
        <v>2500</v>
      </c>
      <c r="L36" s="26">
        <f t="shared" si="22"/>
        <v>-488.25</v>
      </c>
      <c r="M36" s="27"/>
      <c r="N36" s="30">
        <f t="shared" si="23"/>
        <v>-1095</v>
      </c>
      <c r="O36" s="31">
        <f t="shared" si="24"/>
        <v>-1.8046971569839307</v>
      </c>
      <c r="Q36" s="28">
        <f>+'Proposed Rates'!F55</f>
        <v>-0.1953</v>
      </c>
      <c r="R36" s="45">
        <f>$F$19</f>
        <v>2500</v>
      </c>
      <c r="S36" s="26">
        <f t="shared" si="25"/>
        <v>-488.25</v>
      </c>
      <c r="T36" s="27"/>
      <c r="U36" s="30">
        <f t="shared" si="1"/>
        <v>0</v>
      </c>
      <c r="V36" s="31">
        <f t="shared" si="2"/>
        <v>0</v>
      </c>
      <c r="X36" s="28">
        <f>+'Proposed Rates'!G55</f>
        <v>0</v>
      </c>
      <c r="Y36" s="45">
        <f>$F$19</f>
        <v>2500</v>
      </c>
      <c r="Z36" s="26">
        <f t="shared" si="26"/>
        <v>0</v>
      </c>
      <c r="AA36" s="27"/>
      <c r="AB36" s="30">
        <f t="shared" si="3"/>
        <v>488.25</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15941.18</v>
      </c>
      <c r="I39" s="62"/>
      <c r="J39" s="239"/>
      <c r="K39" s="240"/>
      <c r="L39" s="238">
        <f>SUM(L23:L38)</f>
        <v>16596.93</v>
      </c>
      <c r="M39" s="62"/>
      <c r="N39" s="37">
        <f t="shared" si="23"/>
        <v>655.75</v>
      </c>
      <c r="O39" s="38">
        <f t="shared" si="24"/>
        <v>4.1135599748575703E-2</v>
      </c>
      <c r="Q39" s="239"/>
      <c r="R39" s="240"/>
      <c r="S39" s="238">
        <f>SUM(S23:S38)</f>
        <v>17775.810000000001</v>
      </c>
      <c r="T39" s="62"/>
      <c r="U39" s="37">
        <f t="shared" si="1"/>
        <v>1178.880000000001</v>
      </c>
      <c r="V39" s="38">
        <f t="shared" si="2"/>
        <v>7.1030003741655898E-2</v>
      </c>
      <c r="X39" s="239"/>
      <c r="Y39" s="240"/>
      <c r="Z39" s="238">
        <f>SUM(Z23:Z38)</f>
        <v>19197.54</v>
      </c>
      <c r="AA39" s="62"/>
      <c r="AB39" s="37">
        <f t="shared" si="3"/>
        <v>1421.7299999999996</v>
      </c>
      <c r="AC39" s="38">
        <f t="shared" si="4"/>
        <v>7.9981165415246872E-2</v>
      </c>
      <c r="AE39" s="239"/>
      <c r="AF39" s="240"/>
      <c r="AG39" s="238">
        <f>SUM(AG23:AG38)</f>
        <v>19929.3</v>
      </c>
      <c r="AH39" s="62"/>
      <c r="AI39" s="37">
        <f t="shared" si="5"/>
        <v>731.7599999999984</v>
      </c>
      <c r="AJ39" s="38">
        <f t="shared" si="6"/>
        <v>3.8117383789797982E-2</v>
      </c>
      <c r="AL39" s="239"/>
      <c r="AM39" s="240"/>
      <c r="AN39" s="238">
        <f>SUM(AN23:AN38)</f>
        <v>20390.55</v>
      </c>
      <c r="AO39" s="62"/>
      <c r="AP39" s="37">
        <f t="shared" si="7"/>
        <v>461.25</v>
      </c>
      <c r="AQ39" s="38">
        <f t="shared" si="8"/>
        <v>2.3144315154069638E-2</v>
      </c>
    </row>
    <row r="40" spans="2:43" ht="38.25" x14ac:dyDescent="0.2">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-0.1983</v>
      </c>
      <c r="K40" s="45">
        <f>+$F$19</f>
        <v>2500</v>
      </c>
      <c r="L40" s="26">
        <f>K40*J40</f>
        <v>-495.75</v>
      </c>
      <c r="M40" s="27"/>
      <c r="N40" s="30">
        <f>L40-H40</f>
        <v>-316</v>
      </c>
      <c r="O40" s="31">
        <f>IF((H40)=0,"",(N40/H40))</f>
        <v>1.7579972183588317</v>
      </c>
      <c r="Q40" s="28">
        <f>+'Proposed Rates'!F41</f>
        <v>-0.19839999999999999</v>
      </c>
      <c r="R40" s="45">
        <f>+$F$19</f>
        <v>2500</v>
      </c>
      <c r="S40" s="26">
        <f>R40*Q40</f>
        <v>-496</v>
      </c>
      <c r="T40" s="27"/>
      <c r="U40" s="30">
        <f t="shared" si="1"/>
        <v>-0.25</v>
      </c>
      <c r="V40" s="31">
        <f t="shared" si="2"/>
        <v>5.0428643469490675E-4</v>
      </c>
      <c r="X40" s="28">
        <f>+'Proposed Rates'!G41</f>
        <v>0</v>
      </c>
      <c r="Y40" s="45">
        <f>+$F$19</f>
        <v>2500</v>
      </c>
      <c r="Z40" s="26">
        <f>Y40*X40</f>
        <v>0</v>
      </c>
      <c r="AA40" s="27"/>
      <c r="AB40" s="30">
        <f t="shared" si="3"/>
        <v>496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-0.1176</v>
      </c>
      <c r="K43" s="45">
        <f>+$F$19</f>
        <v>2500</v>
      </c>
      <c r="L43" s="26">
        <f t="shared" si="39"/>
        <v>-294</v>
      </c>
      <c r="M43" s="42"/>
      <c r="N43" s="30">
        <f t="shared" si="40"/>
        <v>-294</v>
      </c>
      <c r="O43" s="31" t="str">
        <f t="shared" si="41"/>
        <v/>
      </c>
      <c r="Q43" s="28">
        <f>+'Proposed Rates'!F142</f>
        <v>0</v>
      </c>
      <c r="R43" s="45">
        <f>$F$19</f>
        <v>2500</v>
      </c>
      <c r="S43" s="26">
        <f t="shared" si="43"/>
        <v>0</v>
      </c>
      <c r="T43" s="42"/>
      <c r="U43" s="30">
        <f t="shared" si="1"/>
        <v>294</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2500</v>
      </c>
      <c r="H44" s="26">
        <f>G44*F44</f>
        <v>65.525000000000006</v>
      </c>
      <c r="I44" s="27"/>
      <c r="J44" s="46">
        <f>'Proposed Rates'!E236</f>
        <v>2.6009999999999998E-2</v>
      </c>
      <c r="K44" s="45">
        <f>+$F$19</f>
        <v>2500</v>
      </c>
      <c r="L44" s="26">
        <f>K44*J44</f>
        <v>65.024999999999991</v>
      </c>
      <c r="M44" s="27"/>
      <c r="N44" s="30">
        <f>L44-H44</f>
        <v>-0.50000000000001421</v>
      </c>
      <c r="O44" s="31">
        <f>IF((H44)=0,"",(N44/H44))</f>
        <v>-7.6306753147655729E-3</v>
      </c>
      <c r="Q44" s="46">
        <f>'Proposed Rates'!F236</f>
        <v>2.6349999999999998E-2</v>
      </c>
      <c r="R44" s="45">
        <f>+$F$19</f>
        <v>2500</v>
      </c>
      <c r="S44" s="26">
        <f>R44*Q44</f>
        <v>65.875</v>
      </c>
      <c r="T44" s="27"/>
      <c r="U44" s="30">
        <f t="shared" si="1"/>
        <v>0.85000000000000853</v>
      </c>
      <c r="V44" s="31">
        <f t="shared" si="2"/>
        <v>1.3071895424836734E-2</v>
      </c>
      <c r="X44" s="46">
        <f>'Proposed Rates'!G236</f>
        <v>2.666E-2</v>
      </c>
      <c r="Y44" s="45">
        <f>+$F$19</f>
        <v>2500</v>
      </c>
      <c r="Z44" s="26">
        <f>Y44*X44</f>
        <v>66.650000000000006</v>
      </c>
      <c r="AA44" s="27"/>
      <c r="AB44" s="30">
        <f t="shared" si="3"/>
        <v>0.77500000000000568</v>
      </c>
      <c r="AC44" s="31">
        <f t="shared" si="4"/>
        <v>1.1764705882353028E-2</v>
      </c>
      <c r="AE44" s="46">
        <f>'Proposed Rates'!H236</f>
        <v>2.691E-2</v>
      </c>
      <c r="AF44" s="45">
        <f>+$F$19</f>
        <v>2500</v>
      </c>
      <c r="AG44" s="26">
        <f>AF44*AE44</f>
        <v>67.275000000000006</v>
      </c>
      <c r="AH44" s="27"/>
      <c r="AI44" s="30">
        <f t="shared" si="5"/>
        <v>0.625</v>
      </c>
      <c r="AJ44" s="31">
        <f t="shared" si="6"/>
        <v>9.377344336084021E-3</v>
      </c>
      <c r="AL44" s="46">
        <f>'Proposed Rates'!I236</f>
        <v>2.7279999999999999E-2</v>
      </c>
      <c r="AM44" s="45">
        <f>+$F$19</f>
        <v>2500</v>
      </c>
      <c r="AN44" s="26">
        <f>AM44*AL44</f>
        <v>68.2</v>
      </c>
      <c r="AO44" s="27"/>
      <c r="AP44" s="30">
        <f t="shared" si="7"/>
        <v>0.92499999999999716</v>
      </c>
      <c r="AQ44" s="31">
        <f t="shared" si="8"/>
        <v>1.3749535488665881E-2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13910.705</v>
      </c>
      <c r="I47" s="36"/>
      <c r="J47" s="53"/>
      <c r="K47" s="55"/>
      <c r="L47" s="54">
        <f>SUM(L40:L46)+L39</f>
        <v>19193.705000000002</v>
      </c>
      <c r="M47" s="36"/>
      <c r="N47" s="37">
        <f t="shared" ref="N47:N64" si="58">L47-H47</f>
        <v>5283.0000000000018</v>
      </c>
      <c r="O47" s="38">
        <f t="shared" si="41"/>
        <v>0.37977945761915027</v>
      </c>
      <c r="Q47" s="53"/>
      <c r="R47" s="55"/>
      <c r="S47" s="54">
        <f>SUM(S40:S46)+S39</f>
        <v>17345.685000000001</v>
      </c>
      <c r="T47" s="36"/>
      <c r="U47" s="37">
        <f t="shared" si="1"/>
        <v>-1848.0200000000004</v>
      </c>
      <c r="V47" s="38">
        <f t="shared" si="2"/>
        <v>-9.6282609324255017E-2</v>
      </c>
      <c r="X47" s="53"/>
      <c r="Y47" s="55"/>
      <c r="Z47" s="54">
        <f>SUM(Z40:Z46)+Z39</f>
        <v>19264.190000000002</v>
      </c>
      <c r="AA47" s="36"/>
      <c r="AB47" s="37">
        <f t="shared" si="3"/>
        <v>1918.505000000001</v>
      </c>
      <c r="AC47" s="38">
        <f t="shared" si="4"/>
        <v>0.11060416466688983</v>
      </c>
      <c r="AE47" s="53"/>
      <c r="AF47" s="55"/>
      <c r="AG47" s="54">
        <f>SUM(AG40:AG46)+AG39</f>
        <v>19996.575000000001</v>
      </c>
      <c r="AH47" s="36"/>
      <c r="AI47" s="37">
        <f t="shared" si="5"/>
        <v>732.3849999999984</v>
      </c>
      <c r="AJ47" s="38">
        <f t="shared" si="6"/>
        <v>3.8017949366155455E-2</v>
      </c>
      <c r="AL47" s="53"/>
      <c r="AM47" s="55"/>
      <c r="AN47" s="54">
        <f>SUM(AN40:AN46)+AN39</f>
        <v>20458.75</v>
      </c>
      <c r="AO47" s="36"/>
      <c r="AP47" s="37">
        <f t="shared" si="7"/>
        <v>462.17499999999927</v>
      </c>
      <c r="AQ47" s="38">
        <f t="shared" si="8"/>
        <v>2.311270805125374E-2</v>
      </c>
    </row>
    <row r="48" spans="2:43" x14ac:dyDescent="0.2">
      <c r="B48" s="27" t="s">
        <v>28</v>
      </c>
      <c r="C48" s="27"/>
      <c r="D48" s="56" t="s">
        <v>59</v>
      </c>
      <c r="E48" s="57"/>
      <c r="F48" s="28">
        <f>'Proposed Rates'!D156</f>
        <v>3.0127999999999999</v>
      </c>
      <c r="G48" s="58">
        <f>+$F$19</f>
        <v>2500</v>
      </c>
      <c r="H48" s="26">
        <f>G48*F48</f>
        <v>7532</v>
      </c>
      <c r="I48" s="27"/>
      <c r="J48" s="28">
        <f>'Proposed Rates'!E156</f>
        <v>2.9476</v>
      </c>
      <c r="K48" s="58">
        <f>+$F$19</f>
        <v>2500</v>
      </c>
      <c r="L48" s="26">
        <f>K48*J48</f>
        <v>7369</v>
      </c>
      <c r="M48" s="27"/>
      <c r="N48" s="30">
        <f t="shared" si="58"/>
        <v>-163</v>
      </c>
      <c r="O48" s="31">
        <f t="shared" si="41"/>
        <v>-2.1640998406797663E-2</v>
      </c>
      <c r="Q48" s="28">
        <f>'Proposed Rates'!F156</f>
        <v>2.9476</v>
      </c>
      <c r="R48" s="58">
        <f>+$F$19</f>
        <v>2500</v>
      </c>
      <c r="S48" s="26">
        <f>R48*Q48</f>
        <v>7369</v>
      </c>
      <c r="T48" s="27"/>
      <c r="U48" s="30">
        <f t="shared" si="1"/>
        <v>0</v>
      </c>
      <c r="V48" s="31">
        <f t="shared" si="2"/>
        <v>0</v>
      </c>
      <c r="X48" s="28">
        <f>'Proposed Rates'!G156</f>
        <v>2.9476</v>
      </c>
      <c r="Y48" s="58">
        <f>+$F$19</f>
        <v>2500</v>
      </c>
      <c r="Z48" s="26">
        <f>Y48*X48</f>
        <v>7369</v>
      </c>
      <c r="AA48" s="27"/>
      <c r="AB48" s="30">
        <f t="shared" si="3"/>
        <v>0</v>
      </c>
      <c r="AC48" s="31">
        <f t="shared" si="4"/>
        <v>0</v>
      </c>
      <c r="AE48" s="28">
        <f>'Proposed Rates'!H156</f>
        <v>2.9476</v>
      </c>
      <c r="AF48" s="58">
        <f>+$F$19</f>
        <v>2500</v>
      </c>
      <c r="AG48" s="26">
        <f>AF48*AE48</f>
        <v>7369</v>
      </c>
      <c r="AH48" s="27"/>
      <c r="AI48" s="30">
        <f t="shared" si="5"/>
        <v>0</v>
      </c>
      <c r="AJ48" s="31">
        <f t="shared" si="6"/>
        <v>0</v>
      </c>
      <c r="AL48" s="28">
        <f>'Proposed Rates'!I156</f>
        <v>2.9476</v>
      </c>
      <c r="AM48" s="58">
        <f>+$F$19</f>
        <v>2500</v>
      </c>
      <c r="AN48" s="26">
        <f>AM48*AL48</f>
        <v>7369</v>
      </c>
      <c r="AO48" s="27"/>
      <c r="AP48" s="30">
        <f t="shared" si="7"/>
        <v>0</v>
      </c>
      <c r="AQ48" s="31">
        <f t="shared" si="8"/>
        <v>0</v>
      </c>
    </row>
    <row r="49" spans="2:43" ht="25.5" x14ac:dyDescent="0.2">
      <c r="B49" s="60" t="s">
        <v>29</v>
      </c>
      <c r="C49" s="27"/>
      <c r="D49" s="56" t="s">
        <v>59</v>
      </c>
      <c r="E49" s="57"/>
      <c r="F49" s="28">
        <f>'Proposed Rates'!D170</f>
        <v>2.1882000000000001</v>
      </c>
      <c r="G49" s="58">
        <f>G48</f>
        <v>2500</v>
      </c>
      <c r="H49" s="26">
        <f>G49*F49</f>
        <v>5470.5</v>
      </c>
      <c r="I49" s="27"/>
      <c r="J49" s="28">
        <f>'Proposed Rates'!E170</f>
        <v>2.1831</v>
      </c>
      <c r="K49" s="58">
        <f>K48</f>
        <v>2500</v>
      </c>
      <c r="L49" s="26">
        <f>K49*J49</f>
        <v>5457.75</v>
      </c>
      <c r="M49" s="27"/>
      <c r="N49" s="30">
        <f t="shared" si="58"/>
        <v>-12.75</v>
      </c>
      <c r="O49" s="31">
        <f t="shared" si="41"/>
        <v>-2.330682752947628E-3</v>
      </c>
      <c r="Q49" s="28">
        <f>'Proposed Rates'!F170</f>
        <v>2.1831</v>
      </c>
      <c r="R49" s="58">
        <f>R48</f>
        <v>2500</v>
      </c>
      <c r="S49" s="26">
        <f>R49*Q49</f>
        <v>5457.75</v>
      </c>
      <c r="T49" s="27"/>
      <c r="U49" s="30">
        <f t="shared" si="1"/>
        <v>0</v>
      </c>
      <c r="V49" s="31">
        <f t="shared" si="2"/>
        <v>0</v>
      </c>
      <c r="X49" s="28">
        <f>'Proposed Rates'!G170</f>
        <v>2.1831</v>
      </c>
      <c r="Y49" s="58">
        <f>Y48</f>
        <v>2500</v>
      </c>
      <c r="Z49" s="26">
        <f>Y49*X49</f>
        <v>5457.75</v>
      </c>
      <c r="AA49" s="27"/>
      <c r="AB49" s="30">
        <f t="shared" si="3"/>
        <v>0</v>
      </c>
      <c r="AC49" s="31">
        <f t="shared" si="4"/>
        <v>0</v>
      </c>
      <c r="AE49" s="28">
        <f>'Proposed Rates'!H170</f>
        <v>2.1831</v>
      </c>
      <c r="AF49" s="58">
        <f>AF48</f>
        <v>2500</v>
      </c>
      <c r="AG49" s="26">
        <f>AF49*AE49</f>
        <v>5457.75</v>
      </c>
      <c r="AH49" s="27"/>
      <c r="AI49" s="30">
        <f t="shared" si="5"/>
        <v>0</v>
      </c>
      <c r="AJ49" s="31">
        <f t="shared" si="6"/>
        <v>0</v>
      </c>
      <c r="AL49" s="28">
        <f>'Proposed Rates'!I170</f>
        <v>2.1831</v>
      </c>
      <c r="AM49" s="58">
        <f>AM48</f>
        <v>2500</v>
      </c>
      <c r="AN49" s="26">
        <f>AM49*AL49</f>
        <v>5457.75</v>
      </c>
      <c r="AO49" s="27"/>
      <c r="AP49" s="30">
        <f t="shared" si="7"/>
        <v>0</v>
      </c>
      <c r="AQ49" s="31">
        <f t="shared" si="8"/>
        <v>0</v>
      </c>
    </row>
    <row r="50" spans="2:43" ht="25.5" x14ac:dyDescent="0.2">
      <c r="B50" s="50" t="s">
        <v>30</v>
      </c>
      <c r="C50" s="35"/>
      <c r="D50" s="35"/>
      <c r="E50" s="35"/>
      <c r="F50" s="61"/>
      <c r="G50" s="53"/>
      <c r="H50" s="54">
        <f>SUM(H47:H49)</f>
        <v>26913.205000000002</v>
      </c>
      <c r="I50" s="62"/>
      <c r="J50" s="63"/>
      <c r="K50" s="53"/>
      <c r="L50" s="54">
        <f>SUM(L47:L49)</f>
        <v>32020.455000000002</v>
      </c>
      <c r="M50" s="62"/>
      <c r="N50" s="37">
        <f t="shared" si="58"/>
        <v>5107.25</v>
      </c>
      <c r="O50" s="38">
        <f t="shared" si="41"/>
        <v>0.1897674394409733</v>
      </c>
      <c r="Q50" s="63"/>
      <c r="R50" s="53"/>
      <c r="S50" s="54">
        <f>SUM(S47:S49)</f>
        <v>30172.435000000001</v>
      </c>
      <c r="T50" s="62"/>
      <c r="U50" s="37">
        <f t="shared" si="1"/>
        <v>-1848.0200000000004</v>
      </c>
      <c r="V50" s="38">
        <f t="shared" si="2"/>
        <v>-5.7713733299542443E-2</v>
      </c>
      <c r="X50" s="63"/>
      <c r="Y50" s="53"/>
      <c r="Z50" s="54">
        <f>SUM(Z47:Z49)</f>
        <v>32090.940000000002</v>
      </c>
      <c r="AA50" s="62"/>
      <c r="AB50" s="37">
        <f t="shared" si="3"/>
        <v>1918.505000000001</v>
      </c>
      <c r="AC50" s="38">
        <f t="shared" si="4"/>
        <v>6.3584692451901903E-2</v>
      </c>
      <c r="AE50" s="63"/>
      <c r="AF50" s="53"/>
      <c r="AG50" s="54">
        <f>SUM(AG47:AG49)</f>
        <v>32823.324999999997</v>
      </c>
      <c r="AH50" s="62"/>
      <c r="AI50" s="37">
        <f t="shared" si="5"/>
        <v>732.38499999999476</v>
      </c>
      <c r="AJ50" s="38">
        <f t="shared" si="6"/>
        <v>2.282217348572509E-2</v>
      </c>
      <c r="AL50" s="63"/>
      <c r="AM50" s="53"/>
      <c r="AN50" s="54">
        <f>SUM(AN47:AN49)</f>
        <v>33285.5</v>
      </c>
      <c r="AO50" s="62"/>
      <c r="AP50" s="37">
        <f t="shared" si="7"/>
        <v>462.17500000000291</v>
      </c>
      <c r="AQ50" s="38">
        <f t="shared" si="8"/>
        <v>1.4080688047295726E-2</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177427.22750000004</v>
      </c>
      <c r="I60" s="94"/>
      <c r="J60" s="95"/>
      <c r="K60" s="95"/>
      <c r="L60" s="93">
        <f>SUM(L51:L56,L50)</f>
        <v>182578.538</v>
      </c>
      <c r="M60" s="96"/>
      <c r="N60" s="97">
        <f t="shared" ref="N60" si="65">L60-H60</f>
        <v>5151.3104999999632</v>
      </c>
      <c r="O60" s="98">
        <f t="shared" ref="O60" si="66">IF((H60)=0,"",(N60/H60))</f>
        <v>2.9033370878773168E-2</v>
      </c>
      <c r="Q60" s="95"/>
      <c r="R60" s="95"/>
      <c r="S60" s="93">
        <f>SUM(S51:S56,S50)</f>
        <v>180730.538</v>
      </c>
      <c r="T60" s="96"/>
      <c r="U60" s="97">
        <f t="shared" si="1"/>
        <v>-1848</v>
      </c>
      <c r="V60" s="98">
        <f>IF((L60)=0,"",(U60/L60))</f>
        <v>-1.012167158442248E-2</v>
      </c>
      <c r="X60" s="95"/>
      <c r="Y60" s="95"/>
      <c r="Z60" s="93">
        <f>SUM(Z51:Z56,Z50)</f>
        <v>182649.06299999999</v>
      </c>
      <c r="AA60" s="96"/>
      <c r="AB60" s="97">
        <f t="shared" si="3"/>
        <v>1918.5249999999942</v>
      </c>
      <c r="AC60" s="98">
        <f>IF((S60)=0,"",(AB60/S60))</f>
        <v>1.0615389193385758E-2</v>
      </c>
      <c r="AE60" s="95"/>
      <c r="AF60" s="95"/>
      <c r="AG60" s="93">
        <f>SUM(AG51:AG56,AG50)</f>
        <v>183381.46799999999</v>
      </c>
      <c r="AH60" s="96"/>
      <c r="AI60" s="97">
        <f t="shared" ref="AI60:AI64" si="67">AG60-Z60</f>
        <v>732.40499999999884</v>
      </c>
      <c r="AJ60" s="98">
        <f>IF((Z60)=0,"",(AI60/Z60))</f>
        <v>4.0099028594523852E-3</v>
      </c>
      <c r="AL60" s="95"/>
      <c r="AM60" s="95"/>
      <c r="AN60" s="93">
        <f>SUM(AN51:AN56,AN50)</f>
        <v>183843.663</v>
      </c>
      <c r="AO60" s="96"/>
      <c r="AP60" s="97">
        <f t="shared" ref="AP60:AP64" si="68">AN60-AG60</f>
        <v>462.19500000000698</v>
      </c>
      <c r="AQ60" s="98">
        <f>IF((AG60)=0,"",(AP60/AG60))</f>
        <v>2.5204018979715389E-3</v>
      </c>
    </row>
    <row r="61" spans="2:43" x14ac:dyDescent="0.2">
      <c r="B61" s="99" t="s">
        <v>40</v>
      </c>
      <c r="C61" s="21"/>
      <c r="D61" s="21"/>
      <c r="E61" s="21"/>
      <c r="F61" s="100">
        <v>0.13</v>
      </c>
      <c r="G61" s="101"/>
      <c r="H61" s="102">
        <f>H60*F61</f>
        <v>23065.539575000006</v>
      </c>
      <c r="I61" s="103"/>
      <c r="J61" s="104">
        <v>0.13</v>
      </c>
      <c r="K61" s="103"/>
      <c r="L61" s="105">
        <f>L60*J61</f>
        <v>23735.209940000001</v>
      </c>
      <c r="M61" s="106"/>
      <c r="N61" s="107">
        <f t="shared" si="58"/>
        <v>669.67036499999449</v>
      </c>
      <c r="O61" s="108">
        <f t="shared" si="41"/>
        <v>2.9033370878773137E-2</v>
      </c>
      <c r="Q61" s="104">
        <v>0.13</v>
      </c>
      <c r="R61" s="103"/>
      <c r="S61" s="105">
        <f>S60*Q61</f>
        <v>23494.969940000003</v>
      </c>
      <c r="T61" s="106"/>
      <c r="U61" s="107">
        <f t="shared" si="1"/>
        <v>-240.23999999999796</v>
      </c>
      <c r="V61" s="108">
        <f t="shared" ref="V61:V70" si="69">IF((L61)=0,"",(U61/L61))</f>
        <v>-1.0121671584422395E-2</v>
      </c>
      <c r="X61" s="104">
        <v>0.13</v>
      </c>
      <c r="Y61" s="103"/>
      <c r="Z61" s="105">
        <f>Z60*X61</f>
        <v>23744.378189999999</v>
      </c>
      <c r="AA61" s="106"/>
      <c r="AB61" s="107">
        <f t="shared" si="3"/>
        <v>249.40824999999677</v>
      </c>
      <c r="AC61" s="108">
        <f t="shared" ref="AC61:AC70" si="70">IF((S61)=0,"",(AB61/S61))</f>
        <v>1.0615389193385652E-2</v>
      </c>
      <c r="AE61" s="104">
        <v>0.13</v>
      </c>
      <c r="AF61" s="103"/>
      <c r="AG61" s="105">
        <f>AG60*AE61</f>
        <v>23839.590840000001</v>
      </c>
      <c r="AH61" s="106"/>
      <c r="AI61" s="107">
        <f t="shared" si="67"/>
        <v>95.212650000001304</v>
      </c>
      <c r="AJ61" s="108">
        <f t="shared" ref="AJ61:AJ70" si="71">IF((Z61)=0,"",(AI61/Z61))</f>
        <v>4.0099028594524468E-3</v>
      </c>
      <c r="AL61" s="104">
        <v>0.13</v>
      </c>
      <c r="AM61" s="103"/>
      <c r="AN61" s="105">
        <f>AN60*AL61</f>
        <v>23899.676190000002</v>
      </c>
      <c r="AO61" s="106"/>
      <c r="AP61" s="107">
        <f t="shared" si="68"/>
        <v>60.085350000001199</v>
      </c>
      <c r="AQ61" s="108">
        <f t="shared" ref="AQ61:AQ70" si="72">IF((AG61)=0,"",(AP61/AG61))</f>
        <v>2.5204018979715507E-3</v>
      </c>
    </row>
    <row r="62" spans="2:43" x14ac:dyDescent="0.2">
      <c r="B62" s="109" t="s">
        <v>123</v>
      </c>
      <c r="C62" s="21"/>
      <c r="D62" s="21"/>
      <c r="E62" s="21"/>
      <c r="F62" s="110"/>
      <c r="G62" s="101"/>
      <c r="H62" s="102">
        <f>H60+H61</f>
        <v>200492.76707500004</v>
      </c>
      <c r="I62" s="103"/>
      <c r="J62" s="103"/>
      <c r="K62" s="103"/>
      <c r="L62" s="105">
        <f>L60+L61</f>
        <v>206313.74794</v>
      </c>
      <c r="M62" s="106"/>
      <c r="N62" s="107">
        <f t="shared" si="58"/>
        <v>5820.9808649999613</v>
      </c>
      <c r="O62" s="108">
        <f t="shared" si="41"/>
        <v>2.9033370878773185E-2</v>
      </c>
      <c r="Q62" s="103"/>
      <c r="R62" s="103"/>
      <c r="S62" s="105">
        <f>S60+S61</f>
        <v>204225.50794000001</v>
      </c>
      <c r="T62" s="106"/>
      <c r="U62" s="107">
        <f t="shared" si="1"/>
        <v>-2088.2399999999907</v>
      </c>
      <c r="V62" s="108">
        <f t="shared" si="69"/>
        <v>-1.0121671584422435E-2</v>
      </c>
      <c r="X62" s="103"/>
      <c r="Y62" s="103"/>
      <c r="Z62" s="105">
        <f>Z60+Z61</f>
        <v>206393.44118999998</v>
      </c>
      <c r="AA62" s="106"/>
      <c r="AB62" s="107">
        <f t="shared" si="3"/>
        <v>2167.9332499999728</v>
      </c>
      <c r="AC62" s="108">
        <f t="shared" si="70"/>
        <v>1.0615389193385658E-2</v>
      </c>
      <c r="AE62" s="103"/>
      <c r="AF62" s="103"/>
      <c r="AG62" s="105">
        <f>AG60+AG61</f>
        <v>207221.05883999998</v>
      </c>
      <c r="AH62" s="106"/>
      <c r="AI62" s="107">
        <f t="shared" si="67"/>
        <v>827.61765000000014</v>
      </c>
      <c r="AJ62" s="108">
        <f t="shared" si="71"/>
        <v>4.0099028594523922E-3</v>
      </c>
      <c r="AL62" s="103"/>
      <c r="AM62" s="103"/>
      <c r="AN62" s="105">
        <f>AN60+AN61</f>
        <v>207743.33919</v>
      </c>
      <c r="AO62" s="106"/>
      <c r="AP62" s="107">
        <f t="shared" si="68"/>
        <v>522.28035000001546</v>
      </c>
      <c r="AQ62" s="108">
        <f t="shared" si="72"/>
        <v>2.5204018979715754E-3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06" t="s">
        <v>126</v>
      </c>
      <c r="C64" s="406"/>
      <c r="D64" s="406"/>
      <c r="E64" s="114"/>
      <c r="F64" s="115"/>
      <c r="G64" s="116"/>
      <c r="H64" s="117">
        <f>H62-H63</f>
        <v>200492.76707500004</v>
      </c>
      <c r="I64" s="118"/>
      <c r="J64" s="118"/>
      <c r="K64" s="118"/>
      <c r="L64" s="119">
        <f>L62-L63</f>
        <v>206313.74794</v>
      </c>
      <c r="M64" s="120"/>
      <c r="N64" s="121">
        <f t="shared" si="58"/>
        <v>5820.9808649999613</v>
      </c>
      <c r="O64" s="122">
        <f t="shared" si="41"/>
        <v>2.9033370878773185E-2</v>
      </c>
      <c r="Q64" s="118"/>
      <c r="R64" s="118"/>
      <c r="S64" s="119">
        <f>S62-S63</f>
        <v>204225.50794000001</v>
      </c>
      <c r="T64" s="120"/>
      <c r="U64" s="121">
        <f t="shared" si="1"/>
        <v>-2088.2399999999907</v>
      </c>
      <c r="V64" s="122">
        <f t="shared" si="69"/>
        <v>-1.0121671584422435E-2</v>
      </c>
      <c r="X64" s="118"/>
      <c r="Y64" s="118"/>
      <c r="Z64" s="119">
        <f>Z62-Z63</f>
        <v>206393.44118999998</v>
      </c>
      <c r="AA64" s="120"/>
      <c r="AB64" s="121">
        <f t="shared" si="3"/>
        <v>2167.9332499999728</v>
      </c>
      <c r="AC64" s="122">
        <f t="shared" si="70"/>
        <v>1.0615389193385658E-2</v>
      </c>
      <c r="AE64" s="118"/>
      <c r="AF64" s="118"/>
      <c r="AG64" s="119">
        <f>AG62-AG63</f>
        <v>207221.05883999998</v>
      </c>
      <c r="AH64" s="120"/>
      <c r="AI64" s="121">
        <f t="shared" si="67"/>
        <v>827.61765000000014</v>
      </c>
      <c r="AJ64" s="122">
        <f t="shared" si="71"/>
        <v>4.0099028594523922E-3</v>
      </c>
      <c r="AL64" s="118"/>
      <c r="AM64" s="118"/>
      <c r="AN64" s="119">
        <f>AN62-AN63</f>
        <v>207743.33919</v>
      </c>
      <c r="AO64" s="120"/>
      <c r="AP64" s="121">
        <f t="shared" si="68"/>
        <v>522.28035000001546</v>
      </c>
      <c r="AQ64" s="122">
        <f t="shared" si="72"/>
        <v>2.5204018979715754E-3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32062.610375</v>
      </c>
      <c r="I66" s="134"/>
      <c r="J66" s="135"/>
      <c r="K66" s="135"/>
      <c r="L66" s="133">
        <f>SUM(L57:L58,L50,L51:L53)</f>
        <v>37171.725050000001</v>
      </c>
      <c r="M66" s="136"/>
      <c r="N66" s="137">
        <f t="shared" ref="N66:N70" si="73">L66-H66</f>
        <v>5109.1146750000007</v>
      </c>
      <c r="O66" s="98">
        <f t="shared" ref="O66:O70" si="74">IF((H66)=0,"",(N66/H66))</f>
        <v>0.15934805729304255</v>
      </c>
      <c r="Q66" s="135"/>
      <c r="R66" s="135"/>
      <c r="S66" s="133">
        <f>SUM(S57:S58,S50,S51:S53)</f>
        <v>35323.725050000001</v>
      </c>
      <c r="T66" s="136"/>
      <c r="U66" s="137">
        <f t="shared" si="1"/>
        <v>-1848</v>
      </c>
      <c r="V66" s="98">
        <f t="shared" si="69"/>
        <v>-4.9715206854517503E-2</v>
      </c>
      <c r="X66" s="135"/>
      <c r="Y66" s="135"/>
      <c r="Z66" s="133">
        <f>SUM(Z57:Z58,Z50,Z51:Z53)</f>
        <v>37242.250050000002</v>
      </c>
      <c r="AA66" s="136"/>
      <c r="AB66" s="137">
        <f t="shared" si="3"/>
        <v>1918.5250000000015</v>
      </c>
      <c r="AC66" s="98">
        <f t="shared" si="70"/>
        <v>5.4312646734860748E-2</v>
      </c>
      <c r="AE66" s="135"/>
      <c r="AF66" s="135"/>
      <c r="AG66" s="133">
        <f>SUM(AG57:AG58,AG50,AG51:AG53)</f>
        <v>37974.655049999994</v>
      </c>
      <c r="AH66" s="136"/>
      <c r="AI66" s="137">
        <f t="shared" ref="AI66:AI70" si="75">AG66-Z66</f>
        <v>732.40499999999156</v>
      </c>
      <c r="AJ66" s="98">
        <f t="shared" si="71"/>
        <v>1.9665970746039593E-2</v>
      </c>
      <c r="AL66" s="135"/>
      <c r="AM66" s="135"/>
      <c r="AN66" s="133">
        <f>SUM(AN57:AN58,AN50,AN51:AN53)</f>
        <v>38436.850049999994</v>
      </c>
      <c r="AO66" s="136"/>
      <c r="AP66" s="137">
        <f t="shared" ref="AP66:AP70" si="76">AN66-AG66</f>
        <v>462.19499999999971</v>
      </c>
      <c r="AQ66" s="98">
        <f t="shared" si="72"/>
        <v>1.2171144132617995E-2</v>
      </c>
    </row>
    <row r="67" spans="1:43" s="79" customFormat="1" x14ac:dyDescent="0.2">
      <c r="B67" s="138" t="s">
        <v>40</v>
      </c>
      <c r="C67" s="73"/>
      <c r="D67" s="73"/>
      <c r="E67" s="73"/>
      <c r="F67" s="139">
        <v>0.13</v>
      </c>
      <c r="G67" s="132"/>
      <c r="H67" s="140">
        <f>H66*F67</f>
        <v>4168.13934875</v>
      </c>
      <c r="I67" s="141"/>
      <c r="J67" s="142">
        <v>0.13</v>
      </c>
      <c r="K67" s="143"/>
      <c r="L67" s="144">
        <f>L66*J67</f>
        <v>4832.3242565</v>
      </c>
      <c r="M67" s="145"/>
      <c r="N67" s="146">
        <f t="shared" si="73"/>
        <v>664.18490775000009</v>
      </c>
      <c r="O67" s="108">
        <f t="shared" si="74"/>
        <v>0.15934805729304255</v>
      </c>
      <c r="Q67" s="142">
        <v>0.13</v>
      </c>
      <c r="R67" s="143"/>
      <c r="S67" s="144">
        <f>S66*Q67</f>
        <v>4592.0842565000003</v>
      </c>
      <c r="T67" s="145"/>
      <c r="U67" s="146">
        <f t="shared" si="1"/>
        <v>-240.23999999999978</v>
      </c>
      <c r="V67" s="108">
        <f t="shared" si="69"/>
        <v>-4.9715206854517455E-2</v>
      </c>
      <c r="X67" s="142">
        <v>0.13</v>
      </c>
      <c r="Y67" s="143"/>
      <c r="Z67" s="144">
        <f>Z66*X67</f>
        <v>4841.4925065000007</v>
      </c>
      <c r="AA67" s="145"/>
      <c r="AB67" s="146">
        <f t="shared" si="3"/>
        <v>249.40825000000041</v>
      </c>
      <c r="AC67" s="108">
        <f t="shared" si="70"/>
        <v>5.4312646734860796E-2</v>
      </c>
      <c r="AE67" s="142">
        <v>0.13</v>
      </c>
      <c r="AF67" s="143"/>
      <c r="AG67" s="144">
        <f>AG66*AE67</f>
        <v>4936.7051564999992</v>
      </c>
      <c r="AH67" s="145"/>
      <c r="AI67" s="146">
        <f t="shared" si="75"/>
        <v>95.212649999998575</v>
      </c>
      <c r="AJ67" s="108">
        <f t="shared" si="71"/>
        <v>1.9665970746039523E-2</v>
      </c>
      <c r="AL67" s="142">
        <v>0.13</v>
      </c>
      <c r="AM67" s="143"/>
      <c r="AN67" s="144">
        <f>AN66*AL67</f>
        <v>4996.7905064999995</v>
      </c>
      <c r="AO67" s="145"/>
      <c r="AP67" s="146">
        <f t="shared" si="76"/>
        <v>60.08535000000029</v>
      </c>
      <c r="AQ67" s="108">
        <f t="shared" si="72"/>
        <v>1.2171144132618061E-2</v>
      </c>
    </row>
    <row r="68" spans="1:43" s="79" customFormat="1" x14ac:dyDescent="0.2">
      <c r="B68" s="147" t="s">
        <v>41</v>
      </c>
      <c r="C68" s="73"/>
      <c r="D68" s="73"/>
      <c r="E68" s="73"/>
      <c r="F68" s="148"/>
      <c r="G68" s="149"/>
      <c r="H68" s="140">
        <f>H66+H67</f>
        <v>36230.749723749999</v>
      </c>
      <c r="I68" s="141"/>
      <c r="J68" s="141"/>
      <c r="K68" s="141"/>
      <c r="L68" s="144">
        <f>L66+L67</f>
        <v>42004.049306500005</v>
      </c>
      <c r="M68" s="145"/>
      <c r="N68" s="146">
        <f t="shared" si="73"/>
        <v>5773.2995827500054</v>
      </c>
      <c r="O68" s="108">
        <f t="shared" si="74"/>
        <v>0.15934805729304269</v>
      </c>
      <c r="Q68" s="141"/>
      <c r="R68" s="141"/>
      <c r="S68" s="144">
        <f>S66+S67</f>
        <v>39915.809306499999</v>
      </c>
      <c r="T68" s="145"/>
      <c r="U68" s="146">
        <f t="shared" si="1"/>
        <v>-2088.2400000000052</v>
      </c>
      <c r="V68" s="108">
        <f t="shared" si="69"/>
        <v>-4.9715206854517621E-2</v>
      </c>
      <c r="X68" s="141"/>
      <c r="Y68" s="141"/>
      <c r="Z68" s="144">
        <f>Z66+Z67</f>
        <v>42083.742556500001</v>
      </c>
      <c r="AA68" s="145"/>
      <c r="AB68" s="146">
        <f t="shared" si="3"/>
        <v>2167.9332500000019</v>
      </c>
      <c r="AC68" s="108">
        <f t="shared" si="70"/>
        <v>5.4312646734860762E-2</v>
      </c>
      <c r="AE68" s="141"/>
      <c r="AF68" s="141"/>
      <c r="AG68" s="144">
        <f>AG66+AG67</f>
        <v>42911.360206499994</v>
      </c>
      <c r="AH68" s="145"/>
      <c r="AI68" s="146">
        <f t="shared" si="75"/>
        <v>827.61764999999286</v>
      </c>
      <c r="AJ68" s="108">
        <f t="shared" si="71"/>
        <v>1.9665970746039648E-2</v>
      </c>
      <c r="AL68" s="141"/>
      <c r="AM68" s="141"/>
      <c r="AN68" s="144">
        <f>AN66+AN67</f>
        <v>43433.640556499995</v>
      </c>
      <c r="AO68" s="145"/>
      <c r="AP68" s="146">
        <f t="shared" si="76"/>
        <v>522.28035000000091</v>
      </c>
      <c r="AQ68" s="108">
        <f t="shared" si="72"/>
        <v>1.2171144132618023E-2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00" t="s">
        <v>128</v>
      </c>
      <c r="C70" s="400"/>
      <c r="D70" s="400"/>
      <c r="E70" s="152"/>
      <c r="F70" s="153"/>
      <c r="G70" s="154"/>
      <c r="H70" s="155">
        <f>H68-H69</f>
        <v>36230.749723749999</v>
      </c>
      <c r="I70" s="156"/>
      <c r="J70" s="156"/>
      <c r="K70" s="156"/>
      <c r="L70" s="157">
        <f>L68-L69</f>
        <v>42004.049306500005</v>
      </c>
      <c r="M70" s="158"/>
      <c r="N70" s="159">
        <f t="shared" si="73"/>
        <v>5773.2995827500054</v>
      </c>
      <c r="O70" s="160">
        <f t="shared" si="74"/>
        <v>0.15934805729304269</v>
      </c>
      <c r="Q70" s="156"/>
      <c r="R70" s="156"/>
      <c r="S70" s="157">
        <f>S68-S69</f>
        <v>39915.809306499999</v>
      </c>
      <c r="T70" s="158"/>
      <c r="U70" s="159">
        <f t="shared" si="1"/>
        <v>-2088.2400000000052</v>
      </c>
      <c r="V70" s="160">
        <f t="shared" si="69"/>
        <v>-4.9715206854517621E-2</v>
      </c>
      <c r="X70" s="156"/>
      <c r="Y70" s="156"/>
      <c r="Z70" s="157">
        <f>Z68-Z69</f>
        <v>42083.742556500001</v>
      </c>
      <c r="AA70" s="158"/>
      <c r="AB70" s="159">
        <f t="shared" si="3"/>
        <v>2167.9332500000019</v>
      </c>
      <c r="AC70" s="160">
        <f t="shared" si="70"/>
        <v>5.4312646734860762E-2</v>
      </c>
      <c r="AE70" s="156"/>
      <c r="AF70" s="156"/>
      <c r="AG70" s="157">
        <f>AG68-AG69</f>
        <v>42911.360206499994</v>
      </c>
      <c r="AH70" s="158"/>
      <c r="AI70" s="159">
        <f t="shared" si="75"/>
        <v>827.61764999999286</v>
      </c>
      <c r="AJ70" s="160">
        <f t="shared" si="71"/>
        <v>1.9665970746039648E-2</v>
      </c>
      <c r="AL70" s="156"/>
      <c r="AM70" s="156"/>
      <c r="AN70" s="157">
        <f>AN68-AN69</f>
        <v>43433.640556499995</v>
      </c>
      <c r="AO70" s="158"/>
      <c r="AP70" s="159">
        <f t="shared" si="76"/>
        <v>522.28035000000091</v>
      </c>
      <c r="AQ70" s="160">
        <f t="shared" si="72"/>
        <v>1.2171144132618023E-2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61</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4323.5600000000004</v>
      </c>
      <c r="R23" s="29">
        <v>1</v>
      </c>
      <c r="S23" s="26">
        <f>R23*Q23</f>
        <v>4323.5600000000004</v>
      </c>
      <c r="T23" s="27"/>
      <c r="U23" s="30">
        <f>S23-L23</f>
        <v>129.63000000000011</v>
      </c>
      <c r="V23" s="31">
        <f>IF((L23)=0,"",(U23/L23))</f>
        <v>3.0908956515726324E-2</v>
      </c>
      <c r="X23" s="176">
        <f>+'&gt;1500(2500)'!X23</f>
        <v>4420.79</v>
      </c>
      <c r="Y23" s="29">
        <v>1</v>
      </c>
      <c r="Z23" s="26">
        <f>Y23*X23</f>
        <v>4420.79</v>
      </c>
      <c r="AA23" s="27"/>
      <c r="AB23" s="30">
        <f>Z23-S23</f>
        <v>97.229999999999563</v>
      </c>
      <c r="AC23" s="31">
        <f>IF((S23)=0,"",(AB23/S23))</f>
        <v>2.2488412326878673E-2</v>
      </c>
      <c r="AE23" s="176">
        <f>+'&gt;1500(2500)'!AE23</f>
        <v>4438.55</v>
      </c>
      <c r="AF23" s="29">
        <v>1</v>
      </c>
      <c r="AG23" s="26">
        <f>AF23*AE23</f>
        <v>4438.55</v>
      </c>
      <c r="AH23" s="27"/>
      <c r="AI23" s="30">
        <f>AG23-Z23</f>
        <v>17.760000000000218</v>
      </c>
      <c r="AJ23" s="31">
        <f>IF((Z23)=0,"",(AI23/Z23))</f>
        <v>4.0173815087349131E-3</v>
      </c>
      <c r="AL23" s="176">
        <f>+'&gt;1500(2500)'!AL23</f>
        <v>4438.55</v>
      </c>
      <c r="AM23" s="29">
        <v>1</v>
      </c>
      <c r="AN23" s="26">
        <f>AM23*AL23</f>
        <v>4438.55</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4000</v>
      </c>
      <c r="H29" s="26">
        <f t="shared" si="0"/>
        <v>17824.8</v>
      </c>
      <c r="I29" s="27"/>
      <c r="J29" s="24">
        <f>+'&gt;1500(2500)'!J29</f>
        <v>5.1050000000000004</v>
      </c>
      <c r="K29" s="45">
        <f>+$F$19</f>
        <v>4000</v>
      </c>
      <c r="L29" s="26">
        <f t="shared" si="22"/>
        <v>20420</v>
      </c>
      <c r="M29" s="27"/>
      <c r="N29" s="30">
        <f t="shared" si="23"/>
        <v>2595.2000000000007</v>
      </c>
      <c r="O29" s="31">
        <f t="shared" si="24"/>
        <v>0.14559490148557072</v>
      </c>
      <c r="Q29" s="24">
        <f>+'&gt;1500(2500)'!Q29</f>
        <v>5.5246000000000004</v>
      </c>
      <c r="R29" s="45">
        <f>+$F$19</f>
        <v>4000</v>
      </c>
      <c r="S29" s="26">
        <f t="shared" si="25"/>
        <v>22098.400000000001</v>
      </c>
      <c r="T29" s="27"/>
      <c r="U29" s="30">
        <f t="shared" si="1"/>
        <v>1678.4000000000015</v>
      </c>
      <c r="V29" s="31">
        <f t="shared" si="2"/>
        <v>8.2193927522037288E-2</v>
      </c>
      <c r="X29" s="24">
        <f>+'&gt;1500(2500)'!X29</f>
        <v>5.9107000000000003</v>
      </c>
      <c r="Y29" s="45">
        <f>+$F$19</f>
        <v>4000</v>
      </c>
      <c r="Z29" s="26">
        <f t="shared" si="26"/>
        <v>23642.800000000003</v>
      </c>
      <c r="AA29" s="27"/>
      <c r="AB29" s="30">
        <f t="shared" si="3"/>
        <v>1544.4000000000015</v>
      </c>
      <c r="AC29" s="31">
        <f t="shared" si="4"/>
        <v>6.9887412663360307E-2</v>
      </c>
      <c r="AE29" s="24">
        <f>+'&gt;1500(2500)'!AE29</f>
        <v>6.1962999999999999</v>
      </c>
      <c r="AF29" s="45">
        <f>+$F$19</f>
        <v>4000</v>
      </c>
      <c r="AG29" s="26">
        <f t="shared" si="27"/>
        <v>24785.200000000001</v>
      </c>
      <c r="AH29" s="27"/>
      <c r="AI29" s="30">
        <f t="shared" si="5"/>
        <v>1142.3999999999978</v>
      </c>
      <c r="AJ29" s="31">
        <f t="shared" si="6"/>
        <v>4.8319150016072447E-2</v>
      </c>
      <c r="AL29" s="24">
        <f>+'&gt;1500(2500)'!AL29</f>
        <v>6.3807999999999998</v>
      </c>
      <c r="AM29" s="45">
        <f>+$F$19</f>
        <v>4000</v>
      </c>
      <c r="AN29" s="26">
        <f t="shared" si="28"/>
        <v>25523.200000000001</v>
      </c>
      <c r="AO29" s="27"/>
      <c r="AP29" s="30">
        <f t="shared" si="7"/>
        <v>738</v>
      </c>
      <c r="AQ29" s="31">
        <f t="shared" si="8"/>
        <v>2.9775833965430983E-2</v>
      </c>
    </row>
    <row r="30" spans="2:43" x14ac:dyDescent="0.2">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4000</v>
      </c>
      <c r="H31" s="26">
        <f t="shared" si="0"/>
        <v>0</v>
      </c>
      <c r="I31" s="27"/>
      <c r="J31" s="24">
        <f>+'&gt;1500(2500)'!J31</f>
        <v>5.1499999999999997E-2</v>
      </c>
      <c r="K31" s="45">
        <f>+$F$19</f>
        <v>4000</v>
      </c>
      <c r="L31" s="26">
        <f t="shared" si="22"/>
        <v>206</v>
      </c>
      <c r="M31" s="27"/>
      <c r="N31" s="30">
        <f t="shared" si="23"/>
        <v>206</v>
      </c>
      <c r="O31" s="31" t="str">
        <f t="shared" si="24"/>
        <v/>
      </c>
      <c r="Q31" s="24">
        <f>+'&gt;1500(2500)'!Q31</f>
        <v>5.16E-2</v>
      </c>
      <c r="R31" s="45">
        <f>+$F$19</f>
        <v>4000</v>
      </c>
      <c r="S31" s="26">
        <f t="shared" si="25"/>
        <v>206.4</v>
      </c>
      <c r="T31" s="27"/>
      <c r="U31" s="30">
        <f t="shared" si="1"/>
        <v>0.40000000000000568</v>
      </c>
      <c r="V31" s="31">
        <f t="shared" si="2"/>
        <v>1.9417475728155617E-3</v>
      </c>
      <c r="X31" s="24">
        <f>+'&gt;1500(2500)'!X31</f>
        <v>0</v>
      </c>
      <c r="Y31" s="45">
        <f>+$F$19</f>
        <v>4000</v>
      </c>
      <c r="Z31" s="26">
        <f t="shared" si="26"/>
        <v>0</v>
      </c>
      <c r="AA31" s="27"/>
      <c r="AB31" s="30">
        <f t="shared" si="3"/>
        <v>-206.4</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25">
        <f>$F$19</f>
        <v>4000</v>
      </c>
      <c r="H36" s="26">
        <f t="shared" si="0"/>
        <v>970.8</v>
      </c>
      <c r="I36" s="27"/>
      <c r="J36" s="28">
        <f>+'Proposed Rates'!E55</f>
        <v>-0.1953</v>
      </c>
      <c r="K36" s="25">
        <f>$F$19</f>
        <v>4000</v>
      </c>
      <c r="L36" s="26">
        <f t="shared" si="22"/>
        <v>-781.2</v>
      </c>
      <c r="M36" s="27"/>
      <c r="N36" s="30">
        <f t="shared" si="23"/>
        <v>-1752</v>
      </c>
      <c r="O36" s="31">
        <f t="shared" si="24"/>
        <v>-1.804697156983931</v>
      </c>
      <c r="Q36" s="28">
        <f>+'Proposed Rates'!F55</f>
        <v>-0.1953</v>
      </c>
      <c r="R36" s="25">
        <f>$F$19</f>
        <v>4000</v>
      </c>
      <c r="S36" s="26">
        <f t="shared" si="25"/>
        <v>-781.2</v>
      </c>
      <c r="T36" s="27"/>
      <c r="U36" s="30">
        <f t="shared" si="1"/>
        <v>0</v>
      </c>
      <c r="V36" s="31">
        <f t="shared" si="2"/>
        <v>0</v>
      </c>
      <c r="X36" s="28">
        <f>+'Proposed Rates'!G55</f>
        <v>0</v>
      </c>
      <c r="Y36" s="25">
        <f>$F$19</f>
        <v>4000</v>
      </c>
      <c r="Z36" s="26">
        <f t="shared" si="26"/>
        <v>0</v>
      </c>
      <c r="AA36" s="27"/>
      <c r="AB36" s="30">
        <f t="shared" si="3"/>
        <v>781.2</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22989.53</v>
      </c>
      <c r="I39" s="62"/>
      <c r="J39" s="239"/>
      <c r="K39" s="240"/>
      <c r="L39" s="238">
        <f>SUM(L23:L38)</f>
        <v>24038.73</v>
      </c>
      <c r="M39" s="62"/>
      <c r="N39" s="37">
        <f t="shared" si="23"/>
        <v>1049.2000000000007</v>
      </c>
      <c r="O39" s="38">
        <f t="shared" si="24"/>
        <v>4.5638166591487547E-2</v>
      </c>
      <c r="Q39" s="239"/>
      <c r="R39" s="240"/>
      <c r="S39" s="238">
        <f>SUM(S23:S38)</f>
        <v>25847.160000000003</v>
      </c>
      <c r="T39" s="62"/>
      <c r="U39" s="37">
        <f t="shared" si="1"/>
        <v>1808.4300000000039</v>
      </c>
      <c r="V39" s="38">
        <f t="shared" si="2"/>
        <v>7.5229847833059568E-2</v>
      </c>
      <c r="X39" s="239"/>
      <c r="Y39" s="240"/>
      <c r="Z39" s="238">
        <f>SUM(Z23:Z38)</f>
        <v>28063.590000000004</v>
      </c>
      <c r="AA39" s="62"/>
      <c r="AB39" s="37">
        <f t="shared" si="3"/>
        <v>2216.4300000000003</v>
      </c>
      <c r="AC39" s="38">
        <f t="shared" si="4"/>
        <v>8.5751393963592132E-2</v>
      </c>
      <c r="AE39" s="239"/>
      <c r="AF39" s="240"/>
      <c r="AG39" s="238">
        <f>SUM(AG23:AG38)</f>
        <v>29223.75</v>
      </c>
      <c r="AH39" s="62"/>
      <c r="AI39" s="37">
        <f t="shared" si="5"/>
        <v>1160.1599999999962</v>
      </c>
      <c r="AJ39" s="38">
        <f t="shared" si="6"/>
        <v>4.1340398715916105E-2</v>
      </c>
      <c r="AL39" s="239"/>
      <c r="AM39" s="240"/>
      <c r="AN39" s="238">
        <f>SUM(AN23:AN38)</f>
        <v>29961.75</v>
      </c>
      <c r="AO39" s="62"/>
      <c r="AP39" s="37">
        <f t="shared" si="7"/>
        <v>738</v>
      </c>
      <c r="AQ39" s="38">
        <f t="shared" si="8"/>
        <v>2.5253432567688951E-2</v>
      </c>
    </row>
    <row r="40" spans="2:43" ht="38.25" x14ac:dyDescent="0.2">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-0.1983</v>
      </c>
      <c r="K40" s="45">
        <f>+$F$19</f>
        <v>4000</v>
      </c>
      <c r="L40" s="26">
        <f>K40*J40</f>
        <v>-793.2</v>
      </c>
      <c r="M40" s="27"/>
      <c r="N40" s="30">
        <f>L40-H40</f>
        <v>-505.6</v>
      </c>
      <c r="O40" s="31">
        <f>IF((H40)=0,"",(N40/H40))</f>
        <v>1.7579972183588317</v>
      </c>
      <c r="Q40" s="24">
        <f>+'Proposed Rates'!F41</f>
        <v>-0.19839999999999999</v>
      </c>
      <c r="R40" s="45">
        <f>+$F$19</f>
        <v>4000</v>
      </c>
      <c r="S40" s="26">
        <f>R40*Q40</f>
        <v>-793.6</v>
      </c>
      <c r="T40" s="27"/>
      <c r="U40" s="30">
        <f t="shared" si="1"/>
        <v>-0.39999999999997726</v>
      </c>
      <c r="V40" s="31">
        <f t="shared" si="2"/>
        <v>5.0428643469487802E-4</v>
      </c>
      <c r="X40" s="24">
        <f>+'Proposed Rates'!G41</f>
        <v>0</v>
      </c>
      <c r="Y40" s="45">
        <f>+$F$19</f>
        <v>4000</v>
      </c>
      <c r="Z40" s="26">
        <f>Y40*X40</f>
        <v>0</v>
      </c>
      <c r="AA40" s="27"/>
      <c r="AB40" s="30">
        <f t="shared" si="3"/>
        <v>793.6</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-0.1176</v>
      </c>
      <c r="K43" s="45">
        <f>+$F$19</f>
        <v>4000</v>
      </c>
      <c r="L43" s="26">
        <f t="shared" si="39"/>
        <v>-470.4</v>
      </c>
      <c r="M43" s="42"/>
      <c r="N43" s="30">
        <f t="shared" si="40"/>
        <v>-470.4</v>
      </c>
      <c r="O43" s="31" t="str">
        <f t="shared" si="41"/>
        <v/>
      </c>
      <c r="Q43" s="28">
        <f>+'Proposed Rates'!F142</f>
        <v>0</v>
      </c>
      <c r="R43" s="25">
        <f>$F$19</f>
        <v>4000</v>
      </c>
      <c r="S43" s="26">
        <f t="shared" si="43"/>
        <v>0</v>
      </c>
      <c r="T43" s="42"/>
      <c r="U43" s="30">
        <f t="shared" si="1"/>
        <v>470.4</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4000</v>
      </c>
      <c r="H44" s="26">
        <f>G44*F44</f>
        <v>104.84</v>
      </c>
      <c r="I44" s="27"/>
      <c r="J44" s="46">
        <f>'Proposed Rates'!E236</f>
        <v>2.6009999999999998E-2</v>
      </c>
      <c r="K44" s="45">
        <f>+$F$19</f>
        <v>4000</v>
      </c>
      <c r="L44" s="26">
        <f>K44*J44</f>
        <v>104.03999999999999</v>
      </c>
      <c r="M44" s="27"/>
      <c r="N44" s="30">
        <f>L44-H44</f>
        <v>-0.80000000000001137</v>
      </c>
      <c r="O44" s="31">
        <f>IF((H44)=0,"",(N44/H44))</f>
        <v>-7.6306753147654645E-3</v>
      </c>
      <c r="Q44" s="46">
        <f>'Proposed Rates'!F236</f>
        <v>2.6349999999999998E-2</v>
      </c>
      <c r="R44" s="45">
        <f>+$F$19</f>
        <v>4000</v>
      </c>
      <c r="S44" s="26">
        <f>R44*Q44</f>
        <v>105.39999999999999</v>
      </c>
      <c r="T44" s="27"/>
      <c r="U44" s="30">
        <f t="shared" si="1"/>
        <v>1.3599999999999994</v>
      </c>
      <c r="V44" s="31">
        <f t="shared" si="2"/>
        <v>1.3071895424836596E-2</v>
      </c>
      <c r="X44" s="46">
        <f>'Proposed Rates'!G236</f>
        <v>2.666E-2</v>
      </c>
      <c r="Y44" s="45">
        <f>+$F$19</f>
        <v>4000</v>
      </c>
      <c r="Z44" s="26">
        <f>Y44*X44</f>
        <v>106.64</v>
      </c>
      <c r="AA44" s="27"/>
      <c r="AB44" s="30">
        <f t="shared" si="3"/>
        <v>1.2400000000000091</v>
      </c>
      <c r="AC44" s="31">
        <f t="shared" si="4"/>
        <v>1.1764705882353028E-2</v>
      </c>
      <c r="AE44" s="46">
        <f>'Proposed Rates'!H236</f>
        <v>2.691E-2</v>
      </c>
      <c r="AF44" s="45">
        <f>+$F$19</f>
        <v>4000</v>
      </c>
      <c r="AG44" s="26">
        <f>AF44*AE44</f>
        <v>107.64</v>
      </c>
      <c r="AH44" s="27"/>
      <c r="AI44" s="30">
        <f t="shared" si="5"/>
        <v>1</v>
      </c>
      <c r="AJ44" s="31">
        <f t="shared" si="6"/>
        <v>9.377344336084021E-3</v>
      </c>
      <c r="AL44" s="46">
        <f>'Proposed Rates'!I236</f>
        <v>2.7279999999999999E-2</v>
      </c>
      <c r="AM44" s="45">
        <f>+$F$19</f>
        <v>4000</v>
      </c>
      <c r="AN44" s="26">
        <f>AM44*AL44</f>
        <v>109.11999999999999</v>
      </c>
      <c r="AO44" s="27"/>
      <c r="AP44" s="30">
        <f t="shared" si="7"/>
        <v>1.4799999999999898</v>
      </c>
      <c r="AQ44" s="31">
        <f t="shared" si="8"/>
        <v>1.3749535488665829E-2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20890.52</v>
      </c>
      <c r="I47" s="36"/>
      <c r="J47" s="53"/>
      <c r="K47" s="55"/>
      <c r="L47" s="54">
        <f>SUM(L40:L46)+L39</f>
        <v>26200.67</v>
      </c>
      <c r="M47" s="36"/>
      <c r="N47" s="37">
        <f t="shared" ref="N47:N64" si="58">L47-H47</f>
        <v>5310.1499999999978</v>
      </c>
      <c r="O47" s="38">
        <f t="shared" ref="O47:O64" si="59">IF((H47)=0,"",(N47/H47))</f>
        <v>0.25418946009960486</v>
      </c>
      <c r="Q47" s="53"/>
      <c r="R47" s="55"/>
      <c r="S47" s="54">
        <f>SUM(S40:S46)+S39</f>
        <v>25158.960000000003</v>
      </c>
      <c r="T47" s="36"/>
      <c r="U47" s="37">
        <f t="shared" si="1"/>
        <v>-1041.7099999999955</v>
      </c>
      <c r="V47" s="38">
        <f t="shared" si="2"/>
        <v>-3.9758906928715775E-2</v>
      </c>
      <c r="X47" s="53"/>
      <c r="Y47" s="55"/>
      <c r="Z47" s="54">
        <f>SUM(Z40:Z46)+Z39</f>
        <v>28170.230000000003</v>
      </c>
      <c r="AA47" s="36"/>
      <c r="AB47" s="37">
        <f t="shared" si="3"/>
        <v>3011.2700000000004</v>
      </c>
      <c r="AC47" s="38">
        <f t="shared" si="4"/>
        <v>0.11968976460076251</v>
      </c>
      <c r="AE47" s="53"/>
      <c r="AF47" s="55"/>
      <c r="AG47" s="54">
        <f>SUM(AG40:AG46)+AG39</f>
        <v>29331.39</v>
      </c>
      <c r="AH47" s="36"/>
      <c r="AI47" s="37">
        <f t="shared" si="5"/>
        <v>1161.1599999999962</v>
      </c>
      <c r="AJ47" s="38">
        <f t="shared" si="6"/>
        <v>4.1219400764565858E-2</v>
      </c>
      <c r="AL47" s="53"/>
      <c r="AM47" s="55"/>
      <c r="AN47" s="54">
        <f>SUM(AN40:AN46)+AN39</f>
        <v>30070.87</v>
      </c>
      <c r="AO47" s="36"/>
      <c r="AP47" s="37">
        <f t="shared" si="7"/>
        <v>739.47999999999956</v>
      </c>
      <c r="AQ47" s="38">
        <f t="shared" si="8"/>
        <v>2.5211215697585405E-2</v>
      </c>
    </row>
    <row r="48" spans="2:43" x14ac:dyDescent="0.2">
      <c r="B48" s="27" t="s">
        <v>28</v>
      </c>
      <c r="C48" s="27"/>
      <c r="D48" s="56" t="s">
        <v>59</v>
      </c>
      <c r="E48" s="57"/>
      <c r="F48" s="28">
        <f>'Proposed Rates'!D156</f>
        <v>3.0127999999999999</v>
      </c>
      <c r="G48" s="58">
        <f>+$F$19</f>
        <v>4000</v>
      </c>
      <c r="H48" s="26">
        <f>G48*F48</f>
        <v>12051.199999999999</v>
      </c>
      <c r="I48" s="27"/>
      <c r="J48" s="28">
        <f>'Proposed Rates'!E156</f>
        <v>2.9476</v>
      </c>
      <c r="K48" s="58">
        <f>+$F$19</f>
        <v>4000</v>
      </c>
      <c r="L48" s="26">
        <f>K48*J48</f>
        <v>11790.4</v>
      </c>
      <c r="M48" s="27"/>
      <c r="N48" s="30">
        <f t="shared" si="58"/>
        <v>-260.79999999999927</v>
      </c>
      <c r="O48" s="31">
        <f t="shared" si="59"/>
        <v>-2.1640998406797604E-2</v>
      </c>
      <c r="Q48" s="28">
        <f>'Proposed Rates'!F156</f>
        <v>2.9476</v>
      </c>
      <c r="R48" s="58">
        <f>+$F$19</f>
        <v>4000</v>
      </c>
      <c r="S48" s="26">
        <f>R48*Q48</f>
        <v>11790.4</v>
      </c>
      <c r="T48" s="27"/>
      <c r="U48" s="30">
        <f t="shared" si="1"/>
        <v>0</v>
      </c>
      <c r="V48" s="31">
        <f t="shared" si="2"/>
        <v>0</v>
      </c>
      <c r="X48" s="28">
        <f>'Proposed Rates'!G156</f>
        <v>2.9476</v>
      </c>
      <c r="Y48" s="58">
        <f>+$F$19</f>
        <v>4000</v>
      </c>
      <c r="Z48" s="26">
        <f>Y48*X48</f>
        <v>11790.4</v>
      </c>
      <c r="AA48" s="27"/>
      <c r="AB48" s="30">
        <f t="shared" si="3"/>
        <v>0</v>
      </c>
      <c r="AC48" s="31">
        <f t="shared" si="4"/>
        <v>0</v>
      </c>
      <c r="AE48" s="28">
        <f>'Proposed Rates'!H156</f>
        <v>2.9476</v>
      </c>
      <c r="AF48" s="58">
        <f>+$F$19</f>
        <v>4000</v>
      </c>
      <c r="AG48" s="26">
        <f>AF48*AE48</f>
        <v>11790.4</v>
      </c>
      <c r="AH48" s="27"/>
      <c r="AI48" s="30">
        <f t="shared" si="5"/>
        <v>0</v>
      </c>
      <c r="AJ48" s="31">
        <f t="shared" si="6"/>
        <v>0</v>
      </c>
      <c r="AL48" s="28">
        <f>'Proposed Rates'!I156</f>
        <v>2.9476</v>
      </c>
      <c r="AM48" s="58">
        <f>+$F$19</f>
        <v>4000</v>
      </c>
      <c r="AN48" s="26">
        <f>AM48*AL48</f>
        <v>11790.4</v>
      </c>
      <c r="AO48" s="27"/>
      <c r="AP48" s="30">
        <f t="shared" si="7"/>
        <v>0</v>
      </c>
      <c r="AQ48" s="31">
        <f t="shared" si="8"/>
        <v>0</v>
      </c>
    </row>
    <row r="49" spans="2:43" ht="25.5" x14ac:dyDescent="0.2">
      <c r="B49" s="60" t="s">
        <v>29</v>
      </c>
      <c r="C49" s="27"/>
      <c r="D49" s="56" t="s">
        <v>59</v>
      </c>
      <c r="E49" s="57"/>
      <c r="F49" s="28">
        <f>'Proposed Rates'!D170</f>
        <v>2.1882000000000001</v>
      </c>
      <c r="G49" s="58">
        <f>G48</f>
        <v>4000</v>
      </c>
      <c r="H49" s="26">
        <f>G49*F49</f>
        <v>8752.8000000000011</v>
      </c>
      <c r="I49" s="27"/>
      <c r="J49" s="28">
        <f>'Proposed Rates'!E170</f>
        <v>2.1831</v>
      </c>
      <c r="K49" s="58">
        <f>K48</f>
        <v>4000</v>
      </c>
      <c r="L49" s="26">
        <f>K49*J49</f>
        <v>8732.4</v>
      </c>
      <c r="M49" s="27"/>
      <c r="N49" s="30">
        <f t="shared" si="58"/>
        <v>-20.400000000001455</v>
      </c>
      <c r="O49" s="31">
        <f t="shared" si="59"/>
        <v>-2.3306827529477941E-3</v>
      </c>
      <c r="Q49" s="28">
        <f>'Proposed Rates'!F170</f>
        <v>2.1831</v>
      </c>
      <c r="R49" s="58">
        <f>R48</f>
        <v>4000</v>
      </c>
      <c r="S49" s="26">
        <f>R49*Q49</f>
        <v>8732.4</v>
      </c>
      <c r="T49" s="27"/>
      <c r="U49" s="30">
        <f t="shared" si="1"/>
        <v>0</v>
      </c>
      <c r="V49" s="31">
        <f t="shared" si="2"/>
        <v>0</v>
      </c>
      <c r="X49" s="28">
        <f>'Proposed Rates'!G170</f>
        <v>2.1831</v>
      </c>
      <c r="Y49" s="58">
        <f>Y48</f>
        <v>4000</v>
      </c>
      <c r="Z49" s="26">
        <f>Y49*X49</f>
        <v>8732.4</v>
      </c>
      <c r="AA49" s="27"/>
      <c r="AB49" s="30">
        <f t="shared" si="3"/>
        <v>0</v>
      </c>
      <c r="AC49" s="31">
        <f t="shared" si="4"/>
        <v>0</v>
      </c>
      <c r="AE49" s="28">
        <f>'Proposed Rates'!H170</f>
        <v>2.1831</v>
      </c>
      <c r="AF49" s="58">
        <f>AF48</f>
        <v>4000</v>
      </c>
      <c r="AG49" s="26">
        <f>AF49*AE49</f>
        <v>8732.4</v>
      </c>
      <c r="AH49" s="27"/>
      <c r="AI49" s="30">
        <f t="shared" si="5"/>
        <v>0</v>
      </c>
      <c r="AJ49" s="31">
        <f t="shared" si="6"/>
        <v>0</v>
      </c>
      <c r="AL49" s="28">
        <f>'Proposed Rates'!I170</f>
        <v>2.1831</v>
      </c>
      <c r="AM49" s="58">
        <f>AM48</f>
        <v>4000</v>
      </c>
      <c r="AN49" s="26">
        <f>AM49*AL49</f>
        <v>8732.4</v>
      </c>
      <c r="AO49" s="27"/>
      <c r="AP49" s="30">
        <f t="shared" si="7"/>
        <v>0</v>
      </c>
      <c r="AQ49" s="31">
        <f t="shared" si="8"/>
        <v>0</v>
      </c>
    </row>
    <row r="50" spans="2:43" ht="25.5" x14ac:dyDescent="0.2">
      <c r="B50" s="50" t="s">
        <v>30</v>
      </c>
      <c r="C50" s="35"/>
      <c r="D50" s="35"/>
      <c r="E50" s="35"/>
      <c r="F50" s="61"/>
      <c r="G50" s="53"/>
      <c r="H50" s="54">
        <f>SUM(H47:H49)</f>
        <v>41694.520000000004</v>
      </c>
      <c r="I50" s="62"/>
      <c r="J50" s="63"/>
      <c r="K50" s="53"/>
      <c r="L50" s="54">
        <f>SUM(L47:L49)</f>
        <v>46723.47</v>
      </c>
      <c r="M50" s="62"/>
      <c r="N50" s="37">
        <f t="shared" si="58"/>
        <v>5028.9499999999971</v>
      </c>
      <c r="O50" s="38">
        <f t="shared" si="59"/>
        <v>0.12061417183840938</v>
      </c>
      <c r="Q50" s="63"/>
      <c r="R50" s="53"/>
      <c r="S50" s="54">
        <f>SUM(S47:S49)</f>
        <v>45681.760000000002</v>
      </c>
      <c r="T50" s="62"/>
      <c r="U50" s="37">
        <f t="shared" si="1"/>
        <v>-1041.7099999999991</v>
      </c>
      <c r="V50" s="38">
        <f t="shared" si="2"/>
        <v>-2.2295219083685331E-2</v>
      </c>
      <c r="X50" s="63"/>
      <c r="Y50" s="53"/>
      <c r="Z50" s="54">
        <f>SUM(Z47:Z49)</f>
        <v>48693.030000000006</v>
      </c>
      <c r="AA50" s="62"/>
      <c r="AB50" s="37">
        <f t="shared" si="3"/>
        <v>3011.2700000000041</v>
      </c>
      <c r="AC50" s="38">
        <f t="shared" si="4"/>
        <v>6.591843221452072E-2</v>
      </c>
      <c r="AE50" s="63"/>
      <c r="AF50" s="53"/>
      <c r="AG50" s="54">
        <f>SUM(AG47:AG49)</f>
        <v>49854.19</v>
      </c>
      <c r="AH50" s="62"/>
      <c r="AI50" s="37">
        <f t="shared" si="5"/>
        <v>1161.1599999999962</v>
      </c>
      <c r="AJ50" s="38">
        <f t="shared" si="6"/>
        <v>2.3846534093277746E-2</v>
      </c>
      <c r="AL50" s="63"/>
      <c r="AM50" s="53"/>
      <c r="AN50" s="54">
        <f>SUM(AN47:AN49)</f>
        <v>50593.67</v>
      </c>
      <c r="AO50" s="62"/>
      <c r="AP50" s="37">
        <f t="shared" si="7"/>
        <v>739.47999999999593</v>
      </c>
      <c r="AQ50" s="38">
        <f t="shared" si="8"/>
        <v>1.4832855573423134E-2</v>
      </c>
    </row>
    <row r="51" spans="2:43" ht="25.5" x14ac:dyDescent="0.2">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192208.54250000004</v>
      </c>
      <c r="I60" s="94"/>
      <c r="J60" s="95"/>
      <c r="K60" s="95"/>
      <c r="L60" s="93">
        <f>SUM(L51:L56,L50)</f>
        <v>197281.55299999999</v>
      </c>
      <c r="M60" s="96"/>
      <c r="N60" s="97">
        <f t="shared" ref="N60" si="66">L60-H60</f>
        <v>5073.0104999999458</v>
      </c>
      <c r="O60" s="98">
        <f t="shared" ref="O60" si="67">IF((H60)=0,"",(N60/H60))</f>
        <v>2.6393262411840746E-2</v>
      </c>
      <c r="Q60" s="95"/>
      <c r="R60" s="95"/>
      <c r="S60" s="93">
        <f>SUM(S51:S56,S50)</f>
        <v>196239.86300000001</v>
      </c>
      <c r="T60" s="96"/>
      <c r="U60" s="97">
        <f t="shared" si="1"/>
        <v>-1041.6899999999732</v>
      </c>
      <c r="V60" s="98">
        <f>IF((L60)=0,"",(U60/L60))</f>
        <v>-5.2802199909688123E-3</v>
      </c>
      <c r="X60" s="95"/>
      <c r="Y60" s="95"/>
      <c r="Z60" s="93">
        <f>SUM(Z51:Z56,Z50)</f>
        <v>199251.15299999999</v>
      </c>
      <c r="AA60" s="96"/>
      <c r="AB60" s="97">
        <f t="shared" si="3"/>
        <v>3011.289999999979</v>
      </c>
      <c r="AC60" s="98">
        <f>IF((S60)=0,"",(AB60/S60))</f>
        <v>1.5344945486432483E-2</v>
      </c>
      <c r="AE60" s="95"/>
      <c r="AF60" s="95"/>
      <c r="AG60" s="93">
        <f>SUM(AG51:AG56,AG50)</f>
        <v>200412.33299999998</v>
      </c>
      <c r="AH60" s="96"/>
      <c r="AI60" s="97">
        <f t="shared" ref="AI60:AI64" si="68">AG60-Z60</f>
        <v>1161.179999999993</v>
      </c>
      <c r="AJ60" s="98">
        <f>IF((Z60)=0,"",(AI60/Z60))</f>
        <v>5.8277203545215777E-3</v>
      </c>
      <c r="AL60" s="95"/>
      <c r="AM60" s="95"/>
      <c r="AN60" s="93">
        <f>SUM(AN51:AN56,AN50)</f>
        <v>201151.83299999998</v>
      </c>
      <c r="AO60" s="96"/>
      <c r="AP60" s="97">
        <f t="shared" ref="AP60:AP64" si="69">AN60-AG60</f>
        <v>739.5</v>
      </c>
      <c r="AQ60" s="98">
        <f>IF((AG60)=0,"",(AP60/AG60))</f>
        <v>3.6898926774132212E-3</v>
      </c>
    </row>
    <row r="61" spans="2:43" x14ac:dyDescent="0.2">
      <c r="B61" s="99" t="s">
        <v>40</v>
      </c>
      <c r="C61" s="21"/>
      <c r="D61" s="21"/>
      <c r="E61" s="21"/>
      <c r="F61" s="100">
        <v>0.13</v>
      </c>
      <c r="G61" s="101"/>
      <c r="H61" s="102">
        <f>H60*F61</f>
        <v>24987.110525000007</v>
      </c>
      <c r="I61" s="103"/>
      <c r="J61" s="104">
        <v>0.13</v>
      </c>
      <c r="K61" s="103"/>
      <c r="L61" s="105">
        <f>L60*J61</f>
        <v>25646.601889999998</v>
      </c>
      <c r="M61" s="106"/>
      <c r="N61" s="107">
        <f t="shared" si="58"/>
        <v>659.49136499999076</v>
      </c>
      <c r="O61" s="108">
        <f t="shared" si="59"/>
        <v>2.6393262411840656E-2</v>
      </c>
      <c r="Q61" s="104">
        <v>0.13</v>
      </c>
      <c r="R61" s="103"/>
      <c r="S61" s="105">
        <f>S60*Q61</f>
        <v>25511.182190000003</v>
      </c>
      <c r="T61" s="106"/>
      <c r="U61" s="107">
        <f t="shared" si="1"/>
        <v>-135.41969999999492</v>
      </c>
      <c r="V61" s="108">
        <f t="shared" ref="V61:V70" si="70">IF((L61)=0,"",(U61/L61))</f>
        <v>-5.2802199909687498E-3</v>
      </c>
      <c r="X61" s="104">
        <v>0.13</v>
      </c>
      <c r="Y61" s="103"/>
      <c r="Z61" s="105">
        <f>Z60*X61</f>
        <v>25902.649890000001</v>
      </c>
      <c r="AA61" s="106"/>
      <c r="AB61" s="107">
        <f t="shared" si="3"/>
        <v>391.46769999999742</v>
      </c>
      <c r="AC61" s="108">
        <f t="shared" ref="AC61:AC70" si="71">IF((S61)=0,"",(AB61/S61))</f>
        <v>1.5344945486432488E-2</v>
      </c>
      <c r="AE61" s="104">
        <v>0.13</v>
      </c>
      <c r="AF61" s="103"/>
      <c r="AG61" s="105">
        <f>AG60*AE61</f>
        <v>26053.603289999999</v>
      </c>
      <c r="AH61" s="106"/>
      <c r="AI61" s="107">
        <f t="shared" si="68"/>
        <v>150.95339999999851</v>
      </c>
      <c r="AJ61" s="108">
        <f t="shared" ref="AJ61:AJ70" si="72">IF((Z61)=0,"",(AI61/Z61))</f>
        <v>5.8277203545215542E-3</v>
      </c>
      <c r="AL61" s="104">
        <v>0.13</v>
      </c>
      <c r="AM61" s="103"/>
      <c r="AN61" s="105">
        <f>AN60*AL61</f>
        <v>26149.738289999998</v>
      </c>
      <c r="AO61" s="106"/>
      <c r="AP61" s="107">
        <f t="shared" si="69"/>
        <v>96.134999999998399</v>
      </c>
      <c r="AQ61" s="108">
        <f t="shared" ref="AQ61:AQ70" si="73">IF((AG61)=0,"",(AP61/AG61))</f>
        <v>3.6898926774131596E-3</v>
      </c>
    </row>
    <row r="62" spans="2:43" x14ac:dyDescent="0.2">
      <c r="B62" s="109" t="s">
        <v>123</v>
      </c>
      <c r="C62" s="21"/>
      <c r="D62" s="21"/>
      <c r="E62" s="21"/>
      <c r="F62" s="110"/>
      <c r="G62" s="101"/>
      <c r="H62" s="102">
        <f>H60+H61</f>
        <v>217195.65302500004</v>
      </c>
      <c r="I62" s="103"/>
      <c r="J62" s="103"/>
      <c r="K62" s="103"/>
      <c r="L62" s="105">
        <f>L60+L61</f>
        <v>222928.15488999998</v>
      </c>
      <c r="M62" s="106"/>
      <c r="N62" s="107">
        <f t="shared" si="58"/>
        <v>5732.5018649999402</v>
      </c>
      <c r="O62" s="108">
        <f t="shared" si="59"/>
        <v>2.6393262411840753E-2</v>
      </c>
      <c r="Q62" s="103"/>
      <c r="R62" s="103"/>
      <c r="S62" s="105">
        <f>S60+S61</f>
        <v>221751.04519</v>
      </c>
      <c r="T62" s="106"/>
      <c r="U62" s="107">
        <f t="shared" si="1"/>
        <v>-1177.1096999999718</v>
      </c>
      <c r="V62" s="108">
        <f t="shared" si="70"/>
        <v>-5.2802199909688218E-3</v>
      </c>
      <c r="X62" s="103"/>
      <c r="Y62" s="103"/>
      <c r="Z62" s="105">
        <f>Z60+Z61</f>
        <v>225153.80288999999</v>
      </c>
      <c r="AA62" s="106"/>
      <c r="AB62" s="107">
        <f t="shared" si="3"/>
        <v>3402.7576999999874</v>
      </c>
      <c r="AC62" s="108">
        <f t="shared" si="71"/>
        <v>1.5344945486432534E-2</v>
      </c>
      <c r="AE62" s="103"/>
      <c r="AF62" s="103"/>
      <c r="AG62" s="105">
        <f>AG60+AG61</f>
        <v>226465.93628999998</v>
      </c>
      <c r="AH62" s="106"/>
      <c r="AI62" s="107">
        <f t="shared" si="68"/>
        <v>1312.1333999999915</v>
      </c>
      <c r="AJ62" s="108">
        <f t="shared" si="72"/>
        <v>5.8277203545215751E-3</v>
      </c>
      <c r="AL62" s="103"/>
      <c r="AM62" s="103"/>
      <c r="AN62" s="105">
        <f>AN60+AN61</f>
        <v>227301.57128999999</v>
      </c>
      <c r="AO62" s="106"/>
      <c r="AP62" s="107">
        <f t="shared" si="69"/>
        <v>835.63500000000931</v>
      </c>
      <c r="AQ62" s="108">
        <f t="shared" si="73"/>
        <v>3.6898926774132624E-3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06" t="s">
        <v>126</v>
      </c>
      <c r="C64" s="406"/>
      <c r="D64" s="406"/>
      <c r="E64" s="114"/>
      <c r="F64" s="115"/>
      <c r="G64" s="116"/>
      <c r="H64" s="117">
        <f>H62-H63</f>
        <v>217195.65302500004</v>
      </c>
      <c r="I64" s="118"/>
      <c r="J64" s="118"/>
      <c r="K64" s="118"/>
      <c r="L64" s="119">
        <f>L62-L63</f>
        <v>222928.15488999998</v>
      </c>
      <c r="M64" s="120"/>
      <c r="N64" s="121">
        <f t="shared" si="58"/>
        <v>5732.5018649999402</v>
      </c>
      <c r="O64" s="122">
        <f t="shared" si="59"/>
        <v>2.6393262411840753E-2</v>
      </c>
      <c r="Q64" s="118"/>
      <c r="R64" s="118"/>
      <c r="S64" s="119">
        <f>S62-S63</f>
        <v>221751.04519</v>
      </c>
      <c r="T64" s="120"/>
      <c r="U64" s="121">
        <f t="shared" si="1"/>
        <v>-1177.1096999999718</v>
      </c>
      <c r="V64" s="122">
        <f t="shared" si="70"/>
        <v>-5.2802199909688218E-3</v>
      </c>
      <c r="X64" s="118"/>
      <c r="Y64" s="118"/>
      <c r="Z64" s="119">
        <f>Z62-Z63</f>
        <v>225153.80288999999</v>
      </c>
      <c r="AA64" s="120"/>
      <c r="AB64" s="121">
        <f t="shared" si="3"/>
        <v>3402.7576999999874</v>
      </c>
      <c r="AC64" s="122">
        <f t="shared" si="71"/>
        <v>1.5344945486432534E-2</v>
      </c>
      <c r="AE64" s="118"/>
      <c r="AF64" s="118"/>
      <c r="AG64" s="119">
        <f>AG62-AG63</f>
        <v>226465.93628999998</v>
      </c>
      <c r="AH64" s="120"/>
      <c r="AI64" s="121">
        <f t="shared" si="68"/>
        <v>1312.1333999999915</v>
      </c>
      <c r="AJ64" s="122">
        <f t="shared" si="72"/>
        <v>5.8277203545215751E-3</v>
      </c>
      <c r="AL64" s="118"/>
      <c r="AM64" s="118"/>
      <c r="AN64" s="119">
        <f>AN62-AN63</f>
        <v>227301.57128999999</v>
      </c>
      <c r="AO64" s="120"/>
      <c r="AP64" s="121">
        <f t="shared" si="69"/>
        <v>835.63500000000931</v>
      </c>
      <c r="AQ64" s="122">
        <f t="shared" si="73"/>
        <v>3.6898926774132624E-3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46843.925375000006</v>
      </c>
      <c r="I66" s="134"/>
      <c r="J66" s="135"/>
      <c r="K66" s="135"/>
      <c r="L66" s="133">
        <f>SUM(L57:L58,L50,L51:L53)</f>
        <v>51874.74005</v>
      </c>
      <c r="M66" s="136"/>
      <c r="N66" s="137">
        <f t="shared" ref="N66:N70" si="74">L66-H66</f>
        <v>5030.8146749999942</v>
      </c>
      <c r="O66" s="98">
        <f t="shared" ref="O66:O70" si="75">IF((H66)=0,"",(N66/H66))</f>
        <v>0.10739524142622076</v>
      </c>
      <c r="Q66" s="135"/>
      <c r="R66" s="135"/>
      <c r="S66" s="133">
        <f>SUM(S57:S58,S50,S51:S53)</f>
        <v>50833.050049999998</v>
      </c>
      <c r="T66" s="136"/>
      <c r="U66" s="137">
        <f t="shared" si="1"/>
        <v>-1041.6900000000023</v>
      </c>
      <c r="V66" s="98">
        <f t="shared" si="70"/>
        <v>-2.0080871711279105E-2</v>
      </c>
      <c r="X66" s="135"/>
      <c r="Y66" s="135"/>
      <c r="Z66" s="133">
        <f>SUM(Z57:Z58,Z50,Z51:Z53)</f>
        <v>53844.340050000006</v>
      </c>
      <c r="AA66" s="136"/>
      <c r="AB66" s="137">
        <f t="shared" si="3"/>
        <v>3011.2900000000081</v>
      </c>
      <c r="AC66" s="98">
        <f t="shared" si="71"/>
        <v>5.9238821928608791E-2</v>
      </c>
      <c r="AE66" s="135"/>
      <c r="AF66" s="135"/>
      <c r="AG66" s="133">
        <f>SUM(AG57:AG58,AG50,AG51:AG53)</f>
        <v>55005.520049999999</v>
      </c>
      <c r="AH66" s="136"/>
      <c r="AI66" s="137">
        <f t="shared" ref="AI66:AI70" si="76">AG66-Z66</f>
        <v>1161.179999999993</v>
      </c>
      <c r="AJ66" s="98">
        <f t="shared" si="72"/>
        <v>2.1565497857745457E-2</v>
      </c>
      <c r="AL66" s="135"/>
      <c r="AM66" s="135"/>
      <c r="AN66" s="133">
        <f>SUM(AN57:AN58,AN50,AN51:AN53)</f>
        <v>55745.020049999992</v>
      </c>
      <c r="AO66" s="136"/>
      <c r="AP66" s="137">
        <f t="shared" ref="AP66:AP70" si="77">AN66-AG66</f>
        <v>739.49999999999272</v>
      </c>
      <c r="AQ66" s="98">
        <f t="shared" si="73"/>
        <v>1.3444105233943566E-2</v>
      </c>
    </row>
    <row r="67" spans="1:43" s="79" customFormat="1" x14ac:dyDescent="0.2">
      <c r="B67" s="138" t="s">
        <v>40</v>
      </c>
      <c r="C67" s="73"/>
      <c r="D67" s="73"/>
      <c r="E67" s="73"/>
      <c r="F67" s="139">
        <v>0.13</v>
      </c>
      <c r="G67" s="132"/>
      <c r="H67" s="140">
        <f>H66*F67</f>
        <v>6089.7102987500011</v>
      </c>
      <c r="I67" s="141"/>
      <c r="J67" s="142">
        <v>0.13</v>
      </c>
      <c r="K67" s="143"/>
      <c r="L67" s="144">
        <f>L66*J67</f>
        <v>6743.7162065000002</v>
      </c>
      <c r="M67" s="145"/>
      <c r="N67" s="146">
        <f t="shared" si="74"/>
        <v>654.0059077499991</v>
      </c>
      <c r="O67" s="108">
        <f t="shared" si="75"/>
        <v>0.10739524142622073</v>
      </c>
      <c r="Q67" s="142">
        <v>0.13</v>
      </c>
      <c r="R67" s="143"/>
      <c r="S67" s="144">
        <f>S66*Q67</f>
        <v>6608.2965064999999</v>
      </c>
      <c r="T67" s="145"/>
      <c r="U67" s="146">
        <f t="shared" si="1"/>
        <v>-135.41970000000038</v>
      </c>
      <c r="V67" s="108">
        <f t="shared" si="70"/>
        <v>-2.0080871711279116E-2</v>
      </c>
      <c r="X67" s="142">
        <v>0.13</v>
      </c>
      <c r="Y67" s="143"/>
      <c r="Z67" s="144">
        <f>Z66*X67</f>
        <v>6999.7642065000009</v>
      </c>
      <c r="AA67" s="145"/>
      <c r="AB67" s="146">
        <f t="shared" si="3"/>
        <v>391.46770000000106</v>
      </c>
      <c r="AC67" s="108">
        <f t="shared" si="71"/>
        <v>5.9238821928608791E-2</v>
      </c>
      <c r="AE67" s="142">
        <v>0.13</v>
      </c>
      <c r="AF67" s="143"/>
      <c r="AG67" s="144">
        <f>AG66*AE67</f>
        <v>7150.7176065000003</v>
      </c>
      <c r="AH67" s="145"/>
      <c r="AI67" s="146">
        <f t="shared" si="76"/>
        <v>150.95339999999942</v>
      </c>
      <c r="AJ67" s="108">
        <f t="shared" si="72"/>
        <v>2.1565497857745503E-2</v>
      </c>
      <c r="AL67" s="142">
        <v>0.13</v>
      </c>
      <c r="AM67" s="143"/>
      <c r="AN67" s="144">
        <f>AN66*AL67</f>
        <v>7246.8526064999996</v>
      </c>
      <c r="AO67" s="145"/>
      <c r="AP67" s="146">
        <f t="shared" si="77"/>
        <v>96.134999999999309</v>
      </c>
      <c r="AQ67" s="108">
        <f t="shared" si="73"/>
        <v>1.34441052339436E-2</v>
      </c>
    </row>
    <row r="68" spans="1:43" s="79" customFormat="1" x14ac:dyDescent="0.2">
      <c r="B68" s="147" t="s">
        <v>41</v>
      </c>
      <c r="C68" s="73"/>
      <c r="D68" s="73"/>
      <c r="E68" s="73"/>
      <c r="F68" s="148"/>
      <c r="G68" s="149"/>
      <c r="H68" s="140">
        <f>H66+H67</f>
        <v>52933.63567375001</v>
      </c>
      <c r="I68" s="141"/>
      <c r="J68" s="141"/>
      <c r="K68" s="141"/>
      <c r="L68" s="144">
        <f>L66+L67</f>
        <v>58618.456256500001</v>
      </c>
      <c r="M68" s="145"/>
      <c r="N68" s="146">
        <f t="shared" si="74"/>
        <v>5684.8205827499914</v>
      </c>
      <c r="O68" s="108">
        <f t="shared" si="75"/>
        <v>0.10739524142622071</v>
      </c>
      <c r="Q68" s="141"/>
      <c r="R68" s="141"/>
      <c r="S68" s="144">
        <f>S66+S67</f>
        <v>57441.346556500001</v>
      </c>
      <c r="T68" s="145"/>
      <c r="U68" s="146">
        <f t="shared" si="1"/>
        <v>-1177.1097000000009</v>
      </c>
      <c r="V68" s="108">
        <f t="shared" si="70"/>
        <v>-2.0080871711279077E-2</v>
      </c>
      <c r="X68" s="141"/>
      <c r="Y68" s="141"/>
      <c r="Z68" s="144">
        <f>Z66+Z67</f>
        <v>60844.10425650001</v>
      </c>
      <c r="AA68" s="145"/>
      <c r="AB68" s="146">
        <f t="shared" si="3"/>
        <v>3402.7577000000092</v>
      </c>
      <c r="AC68" s="108">
        <f t="shared" si="71"/>
        <v>5.9238821928608791E-2</v>
      </c>
      <c r="AE68" s="141"/>
      <c r="AF68" s="141"/>
      <c r="AG68" s="144">
        <f>AG66+AG67</f>
        <v>62156.237656500001</v>
      </c>
      <c r="AH68" s="145"/>
      <c r="AI68" s="146">
        <f t="shared" si="76"/>
        <v>1312.1333999999915</v>
      </c>
      <c r="AJ68" s="108">
        <f t="shared" si="72"/>
        <v>2.1565497857745447E-2</v>
      </c>
      <c r="AL68" s="141"/>
      <c r="AM68" s="141"/>
      <c r="AN68" s="144">
        <f>AN66+AN67</f>
        <v>62991.872656499989</v>
      </c>
      <c r="AO68" s="145"/>
      <c r="AP68" s="146">
        <f t="shared" si="77"/>
        <v>835.63499999998749</v>
      </c>
      <c r="AQ68" s="108">
        <f t="shared" si="73"/>
        <v>1.3444105233943496E-2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00" t="s">
        <v>128</v>
      </c>
      <c r="C70" s="400"/>
      <c r="D70" s="400"/>
      <c r="E70" s="152"/>
      <c r="F70" s="153"/>
      <c r="G70" s="154"/>
      <c r="H70" s="155">
        <f>H68-H69</f>
        <v>52933.63567375001</v>
      </c>
      <c r="I70" s="156"/>
      <c r="J70" s="156"/>
      <c r="K70" s="156"/>
      <c r="L70" s="157">
        <f>L68-L69</f>
        <v>58618.456256500001</v>
      </c>
      <c r="M70" s="158"/>
      <c r="N70" s="159">
        <f t="shared" si="74"/>
        <v>5684.8205827499914</v>
      </c>
      <c r="O70" s="160">
        <f t="shared" si="75"/>
        <v>0.10739524142622071</v>
      </c>
      <c r="Q70" s="156"/>
      <c r="R70" s="156"/>
      <c r="S70" s="157">
        <f>S68-S69</f>
        <v>57441.346556500001</v>
      </c>
      <c r="T70" s="158"/>
      <c r="U70" s="159">
        <f t="shared" si="1"/>
        <v>-1177.1097000000009</v>
      </c>
      <c r="V70" s="160">
        <f t="shared" si="70"/>
        <v>-2.0080871711279077E-2</v>
      </c>
      <c r="X70" s="156"/>
      <c r="Y70" s="156"/>
      <c r="Z70" s="157">
        <f>Z68-Z69</f>
        <v>60844.10425650001</v>
      </c>
      <c r="AA70" s="158"/>
      <c r="AB70" s="159">
        <f t="shared" si="3"/>
        <v>3402.7577000000092</v>
      </c>
      <c r="AC70" s="160">
        <f t="shared" si="71"/>
        <v>5.9238821928608791E-2</v>
      </c>
      <c r="AE70" s="156"/>
      <c r="AF70" s="156"/>
      <c r="AG70" s="157">
        <f>AG68-AG69</f>
        <v>62156.237656500001</v>
      </c>
      <c r="AH70" s="158"/>
      <c r="AI70" s="159">
        <f t="shared" si="76"/>
        <v>1312.1333999999915</v>
      </c>
      <c r="AJ70" s="160">
        <f t="shared" si="72"/>
        <v>2.1565497857745447E-2</v>
      </c>
      <c r="AL70" s="156"/>
      <c r="AM70" s="156"/>
      <c r="AN70" s="157">
        <f>AN68-AN69</f>
        <v>62991.872656499989</v>
      </c>
      <c r="AO70" s="158"/>
      <c r="AP70" s="159">
        <f t="shared" si="77"/>
        <v>835.63499999998749</v>
      </c>
      <c r="AQ70" s="160">
        <f t="shared" si="73"/>
        <v>1.3444105233943496E-2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2"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20" style="6" bestFit="1"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62</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15573.47</v>
      </c>
      <c r="R23" s="29">
        <v>1</v>
      </c>
      <c r="S23" s="26">
        <f>R23*Q23</f>
        <v>15573.47</v>
      </c>
      <c r="T23" s="27"/>
      <c r="U23" s="30">
        <f>S23-L23</f>
        <v>342.14999999999964</v>
      </c>
      <c r="V23" s="31">
        <f>IF((L23)=0,"",(U23/L23))</f>
        <v>2.246358161997776E-2</v>
      </c>
      <c r="X23" s="177">
        <f>+'Proposed Rates'!G11</f>
        <v>15802.19</v>
      </c>
      <c r="Y23" s="29">
        <v>1</v>
      </c>
      <c r="Z23" s="26">
        <f>Y23*X23</f>
        <v>15802.19</v>
      </c>
      <c r="AA23" s="27"/>
      <c r="AB23" s="30">
        <f>Z23-S23</f>
        <v>228.72000000000116</v>
      </c>
      <c r="AC23" s="31">
        <f>IF((S23)=0,"",(AB23/S23))</f>
        <v>1.4686514951388558E-2</v>
      </c>
      <c r="AE23" s="177">
        <f>+'Proposed Rates'!H11</f>
        <v>15802.19</v>
      </c>
      <c r="AF23" s="29">
        <v>1</v>
      </c>
      <c r="AG23" s="26">
        <f>AF23*AE23</f>
        <v>15802.19</v>
      </c>
      <c r="AH23" s="27"/>
      <c r="AI23" s="30">
        <f>AG23-Z23</f>
        <v>0</v>
      </c>
      <c r="AJ23" s="31">
        <f>IF((Z23)=0,"",(AI23/Z23))</f>
        <v>0</v>
      </c>
      <c r="AL23" s="177">
        <f>+'Proposed Rates'!I11</f>
        <v>15802.19</v>
      </c>
      <c r="AM23" s="29">
        <v>1</v>
      </c>
      <c r="AN23" s="26">
        <f>AM23*AL23</f>
        <v>15802.19</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7500</v>
      </c>
      <c r="H29" s="26">
        <f t="shared" si="0"/>
        <v>31816.500000000004</v>
      </c>
      <c r="I29" s="27"/>
      <c r="J29" s="28">
        <f>+'Proposed Rates'!E24</f>
        <v>4.8312999999999997</v>
      </c>
      <c r="K29" s="45">
        <f>+$F$19</f>
        <v>7500</v>
      </c>
      <c r="L29" s="26">
        <f t="shared" si="22"/>
        <v>36234.75</v>
      </c>
      <c r="M29" s="27"/>
      <c r="N29" s="30">
        <f t="shared" si="23"/>
        <v>4418.2499999999964</v>
      </c>
      <c r="O29" s="31">
        <f t="shared" si="24"/>
        <v>0.13886662580736397</v>
      </c>
      <c r="Q29" s="28">
        <f>+'Proposed Rates'!F24</f>
        <v>5.2401999999999997</v>
      </c>
      <c r="R29" s="45">
        <f>+$F$19</f>
        <v>7500</v>
      </c>
      <c r="S29" s="26">
        <f t="shared" si="25"/>
        <v>39301.5</v>
      </c>
      <c r="T29" s="27"/>
      <c r="U29" s="30">
        <f t="shared" si="1"/>
        <v>3066.75</v>
      </c>
      <c r="V29" s="31">
        <f t="shared" si="2"/>
        <v>8.4635605323618898E-2</v>
      </c>
      <c r="X29" s="28">
        <f>+'Proposed Rates'!G24</f>
        <v>5.6180000000000003</v>
      </c>
      <c r="Y29" s="45">
        <f>+$F$19</f>
        <v>7500</v>
      </c>
      <c r="Z29" s="26">
        <f t="shared" si="26"/>
        <v>42135</v>
      </c>
      <c r="AA29" s="27"/>
      <c r="AB29" s="30">
        <f t="shared" si="3"/>
        <v>2833.5</v>
      </c>
      <c r="AC29" s="31">
        <f t="shared" si="4"/>
        <v>7.2096484866989816E-2</v>
      </c>
      <c r="AE29" s="28">
        <f>+'Proposed Rates'!H24</f>
        <v>5.8929</v>
      </c>
      <c r="AF29" s="45">
        <f>+$F$19</f>
        <v>7500</v>
      </c>
      <c r="AG29" s="26">
        <f t="shared" si="27"/>
        <v>44196.75</v>
      </c>
      <c r="AH29" s="27"/>
      <c r="AI29" s="30">
        <f t="shared" si="5"/>
        <v>2061.75</v>
      </c>
      <c r="AJ29" s="31">
        <f t="shared" si="6"/>
        <v>4.893200427198291E-2</v>
      </c>
      <c r="AL29" s="28">
        <f>+'Proposed Rates'!I24</f>
        <v>6.0660999999999996</v>
      </c>
      <c r="AM29" s="45">
        <f>+$F$19</f>
        <v>7500</v>
      </c>
      <c r="AN29" s="26">
        <f t="shared" si="28"/>
        <v>45495.75</v>
      </c>
      <c r="AO29" s="27"/>
      <c r="AP29" s="30">
        <f t="shared" si="7"/>
        <v>1299</v>
      </c>
      <c r="AQ29" s="31">
        <f t="shared" si="8"/>
        <v>2.9391301396595904E-2</v>
      </c>
    </row>
    <row r="30" spans="2:43" x14ac:dyDescent="0.2">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7500</v>
      </c>
      <c r="H31" s="26">
        <f t="shared" si="0"/>
        <v>0</v>
      </c>
      <c r="I31" s="27"/>
      <c r="J31" s="179">
        <f>+'Proposed Rates'!E71</f>
        <v>4.41E-2</v>
      </c>
      <c r="K31" s="45">
        <f>+$F$19</f>
        <v>7500</v>
      </c>
      <c r="L31" s="26">
        <f t="shared" si="22"/>
        <v>330.75</v>
      </c>
      <c r="M31" s="27"/>
      <c r="N31" s="30">
        <f t="shared" si="23"/>
        <v>330.75</v>
      </c>
      <c r="O31" s="31" t="str">
        <f t="shared" si="24"/>
        <v/>
      </c>
      <c r="Q31" s="28">
        <f>+'Proposed Rates'!F71</f>
        <v>4.4200000000000003E-2</v>
      </c>
      <c r="R31" s="45">
        <f>+$F$19</f>
        <v>7500</v>
      </c>
      <c r="S31" s="26">
        <f t="shared" si="25"/>
        <v>331.5</v>
      </c>
      <c r="T31" s="27"/>
      <c r="U31" s="30">
        <f t="shared" si="1"/>
        <v>0.75</v>
      </c>
      <c r="V31" s="31">
        <f t="shared" si="2"/>
        <v>2.2675736961451248E-3</v>
      </c>
      <c r="X31" s="28"/>
      <c r="Y31" s="45">
        <f>+$F$19</f>
        <v>7500</v>
      </c>
      <c r="Z31" s="26">
        <f t="shared" si="26"/>
        <v>0</v>
      </c>
      <c r="AA31" s="27"/>
      <c r="AB31" s="30">
        <f t="shared" si="3"/>
        <v>-331.5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45">
        <f>$F$19</f>
        <v>7500</v>
      </c>
      <c r="H36" s="26">
        <f t="shared" si="0"/>
        <v>1372.5</v>
      </c>
      <c r="I36" s="27"/>
      <c r="J36" s="28">
        <f>+'Proposed Rates'!E56</f>
        <v>-0.22389999999999999</v>
      </c>
      <c r="K36" s="45">
        <f>$F$19</f>
        <v>7500</v>
      </c>
      <c r="L36" s="26">
        <f t="shared" si="22"/>
        <v>-1679.25</v>
      </c>
      <c r="M36" s="27"/>
      <c r="N36" s="30">
        <f t="shared" si="23"/>
        <v>-3051.75</v>
      </c>
      <c r="O36" s="31">
        <f t="shared" si="24"/>
        <v>-2.223497267759563</v>
      </c>
      <c r="Q36" s="28">
        <f>+'Proposed Rates'!F56</f>
        <v>-0.22389999999999999</v>
      </c>
      <c r="R36" s="45">
        <f>$F$19</f>
        <v>7500</v>
      </c>
      <c r="S36" s="26">
        <f t="shared" si="25"/>
        <v>-1679.25</v>
      </c>
      <c r="T36" s="27"/>
      <c r="U36" s="30">
        <f t="shared" si="1"/>
        <v>0</v>
      </c>
      <c r="V36" s="31">
        <f t="shared" si="2"/>
        <v>0</v>
      </c>
      <c r="X36" s="28">
        <f>+'Proposed Rates'!G56</f>
        <v>0</v>
      </c>
      <c r="Y36" s="45">
        <f>$F$19</f>
        <v>7500</v>
      </c>
      <c r="Z36" s="26">
        <f t="shared" si="26"/>
        <v>0</v>
      </c>
      <c r="AA36" s="27"/>
      <c r="AB36" s="30">
        <f t="shared" si="3"/>
        <v>1679.25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48420.320000000007</v>
      </c>
      <c r="I39" s="62"/>
      <c r="J39" s="239"/>
      <c r="K39" s="240"/>
      <c r="L39" s="238">
        <f>SUM(L23:L38)</f>
        <v>50117.57</v>
      </c>
      <c r="M39" s="62"/>
      <c r="N39" s="37">
        <f t="shared" si="23"/>
        <v>1697.2499999999927</v>
      </c>
      <c r="O39" s="38">
        <f t="shared" si="24"/>
        <v>3.5052432532457295E-2</v>
      </c>
      <c r="Q39" s="239"/>
      <c r="R39" s="240"/>
      <c r="S39" s="238">
        <f>SUM(S23:S38)</f>
        <v>53527.22</v>
      </c>
      <c r="T39" s="62"/>
      <c r="U39" s="37">
        <f t="shared" si="1"/>
        <v>3409.6500000000015</v>
      </c>
      <c r="V39" s="38">
        <f t="shared" si="2"/>
        <v>6.8033027139983077E-2</v>
      </c>
      <c r="X39" s="239"/>
      <c r="Y39" s="240"/>
      <c r="Z39" s="238">
        <f>SUM(Z23:Z38)</f>
        <v>57937.19</v>
      </c>
      <c r="AA39" s="62"/>
      <c r="AB39" s="37">
        <f t="shared" si="3"/>
        <v>4409.9700000000012</v>
      </c>
      <c r="AC39" s="38">
        <f t="shared" si="4"/>
        <v>8.2387428302833604E-2</v>
      </c>
      <c r="AE39" s="239"/>
      <c r="AF39" s="240"/>
      <c r="AG39" s="238">
        <f>SUM(AG23:AG38)</f>
        <v>59998.94</v>
      </c>
      <c r="AH39" s="62"/>
      <c r="AI39" s="37">
        <f t="shared" si="5"/>
        <v>2061.75</v>
      </c>
      <c r="AJ39" s="38">
        <f t="shared" si="6"/>
        <v>3.5585950923750359E-2</v>
      </c>
      <c r="AL39" s="239"/>
      <c r="AM39" s="240"/>
      <c r="AN39" s="238">
        <f>SUM(AN23:AN38)</f>
        <v>61297.94</v>
      </c>
      <c r="AO39" s="62"/>
      <c r="AP39" s="37">
        <f t="shared" si="7"/>
        <v>1299</v>
      </c>
      <c r="AQ39" s="38">
        <f t="shared" si="8"/>
        <v>2.1650382490090658E-2</v>
      </c>
    </row>
    <row r="40" spans="2:43" ht="38.25" x14ac:dyDescent="0.2">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-0.30990000000000001</v>
      </c>
      <c r="K40" s="45">
        <f>+$F$19</f>
        <v>7500</v>
      </c>
      <c r="L40" s="26">
        <f>K40*J40</f>
        <v>-2324.25</v>
      </c>
      <c r="M40" s="27"/>
      <c r="N40" s="30">
        <f>L40-H40</f>
        <v>-1677</v>
      </c>
      <c r="O40" s="31">
        <f>IF((H40)=0,"",(N40/H40))</f>
        <v>2.5909617612977982</v>
      </c>
      <c r="Q40" s="28">
        <f>+'Proposed Rates'!F42</f>
        <v>-0.3105</v>
      </c>
      <c r="R40" s="45">
        <f>+$F$19</f>
        <v>7500</v>
      </c>
      <c r="S40" s="26">
        <f>R40*Q40</f>
        <v>-2328.75</v>
      </c>
      <c r="T40" s="27"/>
      <c r="U40" s="30">
        <f t="shared" si="1"/>
        <v>-4.5</v>
      </c>
      <c r="V40" s="31">
        <f t="shared" si="2"/>
        <v>1.9361084220716361E-3</v>
      </c>
      <c r="X40" s="28">
        <f>+'Proposed Rates'!G42</f>
        <v>0</v>
      </c>
      <c r="Y40" s="45">
        <f>+$F$19</f>
        <v>7500</v>
      </c>
      <c r="Z40" s="26">
        <f>Y40*X40</f>
        <v>0</v>
      </c>
      <c r="AA40" s="27"/>
      <c r="AB40" s="30">
        <f t="shared" si="3"/>
        <v>2328.75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7500</v>
      </c>
      <c r="H44" s="26">
        <f>G44*F44</f>
        <v>221.32500000000002</v>
      </c>
      <c r="I44" s="27"/>
      <c r="J44" s="28">
        <f>+'Proposed Rates'!E237</f>
        <v>2.929E-2</v>
      </c>
      <c r="K44" s="45">
        <f>+$F$19</f>
        <v>7500</v>
      </c>
      <c r="L44" s="26">
        <f>K44*J44</f>
        <v>219.67500000000001</v>
      </c>
      <c r="M44" s="27"/>
      <c r="N44" s="30">
        <f>L44-H44</f>
        <v>-1.6500000000000057</v>
      </c>
      <c r="O44" s="31">
        <f>IF((H44)=0,"",(N44/H44))</f>
        <v>-7.4550999661132074E-3</v>
      </c>
      <c r="Q44" s="46">
        <f>+'Proposed Rates'!F237</f>
        <v>2.9669999999999998E-2</v>
      </c>
      <c r="R44" s="45">
        <f>+$F$19</f>
        <v>7500</v>
      </c>
      <c r="S44" s="26">
        <f>R44*Q44</f>
        <v>222.52499999999998</v>
      </c>
      <c r="T44" s="27"/>
      <c r="U44" s="30">
        <f t="shared" si="1"/>
        <v>2.8499999999999659</v>
      </c>
      <c r="V44" s="31">
        <f t="shared" si="2"/>
        <v>1.2973711164219715E-2</v>
      </c>
      <c r="X44" s="46">
        <f>+'Proposed Rates'!G237</f>
        <v>3.0020000000000002E-2</v>
      </c>
      <c r="Y44" s="45">
        <f>+$F$19</f>
        <v>7500</v>
      </c>
      <c r="Z44" s="26">
        <f>Y44*X44</f>
        <v>225.15</v>
      </c>
      <c r="AA44" s="27"/>
      <c r="AB44" s="30">
        <f t="shared" si="3"/>
        <v>2.6250000000000284</v>
      </c>
      <c r="AC44" s="31">
        <f t="shared" si="4"/>
        <v>1.1796427367711622E-2</v>
      </c>
      <c r="AE44" s="46">
        <f>+'Proposed Rates'!H237</f>
        <v>3.0300000000000001E-2</v>
      </c>
      <c r="AF44" s="45">
        <f>+$F$19</f>
        <v>7500</v>
      </c>
      <c r="AG44" s="26">
        <f>AF44*AE44</f>
        <v>227.25</v>
      </c>
      <c r="AH44" s="27"/>
      <c r="AI44" s="30">
        <f t="shared" si="5"/>
        <v>2.0999999999999943</v>
      </c>
      <c r="AJ44" s="31">
        <f t="shared" si="6"/>
        <v>9.3271152564956446E-3</v>
      </c>
      <c r="AL44" s="46">
        <f>+'Proposed Rates'!I237</f>
        <v>3.0720000000000001E-2</v>
      </c>
      <c r="AM44" s="45">
        <f>+$F$19</f>
        <v>7500</v>
      </c>
      <c r="AN44" s="26">
        <f>AM44*AL44</f>
        <v>230.4</v>
      </c>
      <c r="AO44" s="27"/>
      <c r="AP44" s="30">
        <f t="shared" si="7"/>
        <v>3.1500000000000057</v>
      </c>
      <c r="AQ44" s="31">
        <f t="shared" si="8"/>
        <v>1.3861386138613886E-2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41994.395000000004</v>
      </c>
      <c r="I47" s="36"/>
      <c r="J47" s="53"/>
      <c r="K47" s="55"/>
      <c r="L47" s="54">
        <f>SUM(L40:L46)+L39</f>
        <v>58412.994999999995</v>
      </c>
      <c r="M47" s="36"/>
      <c r="N47" s="37">
        <f t="shared" ref="N47:N64" si="58">L47-H47</f>
        <v>16418.599999999991</v>
      </c>
      <c r="O47" s="38">
        <f t="shared" si="41"/>
        <v>0.39097122365972864</v>
      </c>
      <c r="Q47" s="53"/>
      <c r="R47" s="55"/>
      <c r="S47" s="54">
        <f>SUM(S40:S46)+S39</f>
        <v>51420.995000000003</v>
      </c>
      <c r="T47" s="36"/>
      <c r="U47" s="37">
        <f t="shared" si="1"/>
        <v>-6991.9999999999927</v>
      </c>
      <c r="V47" s="38">
        <f t="shared" si="2"/>
        <v>-0.11969939223284122</v>
      </c>
      <c r="X47" s="53"/>
      <c r="Y47" s="55"/>
      <c r="Z47" s="54">
        <f>SUM(Z40:Z46)+Z39</f>
        <v>58162.340000000004</v>
      </c>
      <c r="AA47" s="36"/>
      <c r="AB47" s="37">
        <f t="shared" si="3"/>
        <v>6741.3450000000012</v>
      </c>
      <c r="AC47" s="38">
        <f t="shared" si="4"/>
        <v>0.13110102206306978</v>
      </c>
      <c r="AE47" s="53"/>
      <c r="AF47" s="55"/>
      <c r="AG47" s="54">
        <f>SUM(AG40:AG46)+AG39</f>
        <v>60226.19</v>
      </c>
      <c r="AH47" s="36"/>
      <c r="AI47" s="37">
        <f t="shared" si="5"/>
        <v>2063.8499999999985</v>
      </c>
      <c r="AJ47" s="38">
        <f t="shared" si="6"/>
        <v>3.5484301353762564E-2</v>
      </c>
      <c r="AL47" s="53"/>
      <c r="AM47" s="55"/>
      <c r="AN47" s="54">
        <f>SUM(AN40:AN46)+AN39</f>
        <v>61528.340000000004</v>
      </c>
      <c r="AO47" s="36"/>
      <c r="AP47" s="37">
        <f t="shared" si="7"/>
        <v>1302.1500000000015</v>
      </c>
      <c r="AQ47" s="38">
        <f t="shared" si="8"/>
        <v>2.162099246191734E-2</v>
      </c>
    </row>
    <row r="48" spans="2:43" x14ac:dyDescent="0.2">
      <c r="B48" s="27" t="s">
        <v>28</v>
      </c>
      <c r="C48" s="27"/>
      <c r="D48" s="56" t="s">
        <v>59</v>
      </c>
      <c r="E48" s="57"/>
      <c r="F48" s="28">
        <f>'Proposed Rates'!D157</f>
        <v>3.3399000000000001</v>
      </c>
      <c r="G48" s="58">
        <f>+$F$19</f>
        <v>7500</v>
      </c>
      <c r="H48" s="26">
        <f>G48*F48</f>
        <v>25049.25</v>
      </c>
      <c r="I48" s="27"/>
      <c r="J48" s="28">
        <f>'Proposed Rates'!E157</f>
        <v>3.2675999999999998</v>
      </c>
      <c r="K48" s="58">
        <f>+$F$19</f>
        <v>7500</v>
      </c>
      <c r="L48" s="26">
        <f>K48*J48</f>
        <v>24507</v>
      </c>
      <c r="M48" s="27"/>
      <c r="N48" s="30">
        <f t="shared" si="58"/>
        <v>-542.25</v>
      </c>
      <c r="O48" s="31">
        <f t="shared" si="41"/>
        <v>-2.16473547112189E-2</v>
      </c>
      <c r="Q48" s="28">
        <f>'Proposed Rates'!F157</f>
        <v>3.2675999999999998</v>
      </c>
      <c r="R48" s="58">
        <f>+$F$19</f>
        <v>7500</v>
      </c>
      <c r="S48" s="26">
        <f>R48*Q48</f>
        <v>24507</v>
      </c>
      <c r="T48" s="27"/>
      <c r="U48" s="30">
        <f t="shared" si="1"/>
        <v>0</v>
      </c>
      <c r="V48" s="31">
        <f t="shared" si="2"/>
        <v>0</v>
      </c>
      <c r="X48" s="28">
        <f>'Proposed Rates'!G157</f>
        <v>3.2675999999999998</v>
      </c>
      <c r="Y48" s="58">
        <f>+$F$19</f>
        <v>7500</v>
      </c>
      <c r="Z48" s="26">
        <f>Y48*X48</f>
        <v>24507</v>
      </c>
      <c r="AA48" s="27"/>
      <c r="AB48" s="30">
        <f t="shared" si="3"/>
        <v>0</v>
      </c>
      <c r="AC48" s="31">
        <f t="shared" si="4"/>
        <v>0</v>
      </c>
      <c r="AE48" s="28">
        <f>'Proposed Rates'!H157</f>
        <v>3.2675999999999998</v>
      </c>
      <c r="AF48" s="58">
        <f>+$F$19</f>
        <v>7500</v>
      </c>
      <c r="AG48" s="26">
        <f>AF48*AE48</f>
        <v>24507</v>
      </c>
      <c r="AH48" s="27"/>
      <c r="AI48" s="30">
        <f t="shared" si="5"/>
        <v>0</v>
      </c>
      <c r="AJ48" s="31">
        <f t="shared" si="6"/>
        <v>0</v>
      </c>
      <c r="AL48" s="28">
        <f>'Proposed Rates'!I157</f>
        <v>3.2675999999999998</v>
      </c>
      <c r="AM48" s="58">
        <f>+$F$19</f>
        <v>7500</v>
      </c>
      <c r="AN48" s="26">
        <f>AM48*AL48</f>
        <v>24507</v>
      </c>
      <c r="AO48" s="27"/>
      <c r="AP48" s="30">
        <f t="shared" si="7"/>
        <v>0</v>
      </c>
      <c r="AQ48" s="31">
        <f t="shared" si="8"/>
        <v>0</v>
      </c>
    </row>
    <row r="49" spans="2:43" ht="25.5" x14ac:dyDescent="0.2">
      <c r="B49" s="60" t="s">
        <v>29</v>
      </c>
      <c r="C49" s="27"/>
      <c r="D49" s="56" t="s">
        <v>59</v>
      </c>
      <c r="E49" s="57"/>
      <c r="F49" s="28">
        <f>'Proposed Rates'!D171</f>
        <v>2.4641999999999999</v>
      </c>
      <c r="G49" s="58">
        <f>G48</f>
        <v>7500</v>
      </c>
      <c r="H49" s="26">
        <f>G49*F49</f>
        <v>18481.5</v>
      </c>
      <c r="I49" s="27"/>
      <c r="J49" s="28">
        <f>'Proposed Rates'!E171</f>
        <v>2.4584999999999999</v>
      </c>
      <c r="K49" s="58">
        <f>K48</f>
        <v>7500</v>
      </c>
      <c r="L49" s="26">
        <f>K49*J49</f>
        <v>18438.75</v>
      </c>
      <c r="M49" s="27"/>
      <c r="N49" s="30">
        <f t="shared" si="58"/>
        <v>-42.75</v>
      </c>
      <c r="O49" s="31">
        <f t="shared" si="41"/>
        <v>-2.3131239347455564E-3</v>
      </c>
      <c r="Q49" s="28">
        <f>'Proposed Rates'!F171</f>
        <v>2.4584999999999999</v>
      </c>
      <c r="R49" s="58">
        <f>R48</f>
        <v>7500</v>
      </c>
      <c r="S49" s="26">
        <f>R49*Q49</f>
        <v>18438.75</v>
      </c>
      <c r="T49" s="27"/>
      <c r="U49" s="30">
        <f t="shared" si="1"/>
        <v>0</v>
      </c>
      <c r="V49" s="31">
        <f t="shared" si="2"/>
        <v>0</v>
      </c>
      <c r="X49" s="28">
        <f>'Proposed Rates'!G171</f>
        <v>2.4584999999999999</v>
      </c>
      <c r="Y49" s="58">
        <f>Y48</f>
        <v>7500</v>
      </c>
      <c r="Z49" s="26">
        <f>Y49*X49</f>
        <v>18438.75</v>
      </c>
      <c r="AA49" s="27"/>
      <c r="AB49" s="30">
        <f t="shared" si="3"/>
        <v>0</v>
      </c>
      <c r="AC49" s="31">
        <f t="shared" si="4"/>
        <v>0</v>
      </c>
      <c r="AE49" s="28">
        <f>'Proposed Rates'!H171</f>
        <v>2.4584999999999999</v>
      </c>
      <c r="AF49" s="58">
        <f>AF48</f>
        <v>7500</v>
      </c>
      <c r="AG49" s="26">
        <f>AF49*AE49</f>
        <v>18438.75</v>
      </c>
      <c r="AH49" s="27"/>
      <c r="AI49" s="30">
        <f t="shared" si="5"/>
        <v>0</v>
      </c>
      <c r="AJ49" s="31">
        <f t="shared" si="6"/>
        <v>0</v>
      </c>
      <c r="AL49" s="28">
        <f>'Proposed Rates'!I171</f>
        <v>2.4584999999999999</v>
      </c>
      <c r="AM49" s="58">
        <f>AM48</f>
        <v>7500</v>
      </c>
      <c r="AN49" s="26">
        <f>AM49*AL49</f>
        <v>18438.75</v>
      </c>
      <c r="AO49" s="27"/>
      <c r="AP49" s="30">
        <f t="shared" si="7"/>
        <v>0</v>
      </c>
      <c r="AQ49" s="31">
        <f t="shared" si="8"/>
        <v>0</v>
      </c>
    </row>
    <row r="50" spans="2:43" ht="25.5" x14ac:dyDescent="0.2">
      <c r="B50" s="50" t="s">
        <v>30</v>
      </c>
      <c r="C50" s="35"/>
      <c r="D50" s="35"/>
      <c r="E50" s="35"/>
      <c r="F50" s="61"/>
      <c r="G50" s="53"/>
      <c r="H50" s="54">
        <f>SUM(H47:H49)</f>
        <v>85525.145000000004</v>
      </c>
      <c r="I50" s="62"/>
      <c r="J50" s="63"/>
      <c r="K50" s="53"/>
      <c r="L50" s="54">
        <f>SUM(L47:L49)</f>
        <v>101358.745</v>
      </c>
      <c r="M50" s="62"/>
      <c r="N50" s="37">
        <f t="shared" si="58"/>
        <v>15833.599999999991</v>
      </c>
      <c r="O50" s="38">
        <f t="shared" si="41"/>
        <v>0.18513385741702035</v>
      </c>
      <c r="Q50" s="63"/>
      <c r="R50" s="53"/>
      <c r="S50" s="54">
        <f>SUM(S47:S49)</f>
        <v>94366.744999999995</v>
      </c>
      <c r="T50" s="62"/>
      <c r="U50" s="37">
        <f t="shared" si="1"/>
        <v>-6992</v>
      </c>
      <c r="V50" s="38">
        <f t="shared" si="2"/>
        <v>-6.8982700999306965E-2</v>
      </c>
      <c r="X50" s="63"/>
      <c r="Y50" s="53"/>
      <c r="Z50" s="54">
        <f>SUM(Z47:Z49)</f>
        <v>101108.09</v>
      </c>
      <c r="AA50" s="62"/>
      <c r="AB50" s="37">
        <f t="shared" si="3"/>
        <v>6741.3450000000012</v>
      </c>
      <c r="AC50" s="38">
        <f t="shared" si="4"/>
        <v>7.1437718870138014E-2</v>
      </c>
      <c r="AE50" s="63"/>
      <c r="AF50" s="53"/>
      <c r="AG50" s="54">
        <f>SUM(AG47:AG49)</f>
        <v>103171.94</v>
      </c>
      <c r="AH50" s="62"/>
      <c r="AI50" s="37">
        <f t="shared" si="5"/>
        <v>2063.8500000000058</v>
      </c>
      <c r="AJ50" s="38">
        <f t="shared" si="6"/>
        <v>2.041231319867684E-2</v>
      </c>
      <c r="AL50" s="63"/>
      <c r="AM50" s="53"/>
      <c r="AN50" s="54">
        <f>SUM(AN47:AN49)</f>
        <v>104474.09</v>
      </c>
      <c r="AO50" s="62"/>
      <c r="AP50" s="37">
        <f t="shared" si="7"/>
        <v>1302.1499999999942</v>
      </c>
      <c r="AQ50" s="38">
        <f t="shared" si="8"/>
        <v>1.2621164242913279E-2</v>
      </c>
    </row>
    <row r="51" spans="2:43" ht="25.5" x14ac:dyDescent="0.2">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59"/>
        <v>0.25</v>
      </c>
      <c r="I53" s="27"/>
      <c r="J53" s="66">
        <f>'Proposed Rates'!E210</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544352.59499999997</v>
      </c>
      <c r="I60" s="94"/>
      <c r="J60" s="95"/>
      <c r="K60" s="95"/>
      <c r="L60" s="93">
        <f>SUM(L51:L56,L50)</f>
        <v>559684.96500000008</v>
      </c>
      <c r="M60" s="96"/>
      <c r="N60" s="97">
        <f t="shared" ref="N60" si="65">L60-H60</f>
        <v>15332.370000000112</v>
      </c>
      <c r="O60" s="98">
        <f t="shared" ref="O60" si="66">IF((H60)=0,"",(N60/H60))</f>
        <v>2.8166247650569413E-2</v>
      </c>
      <c r="Q60" s="95"/>
      <c r="R60" s="95"/>
      <c r="S60" s="93">
        <f>SUM(S51:S56,S50)</f>
        <v>552692.9850000001</v>
      </c>
      <c r="T60" s="96"/>
      <c r="U60" s="97">
        <f t="shared" si="1"/>
        <v>-6991.9799999999814</v>
      </c>
      <c r="V60" s="98">
        <f>IF((L60)=0,"",(U60/L60))</f>
        <v>-1.2492706499628733E-2</v>
      </c>
      <c r="X60" s="95"/>
      <c r="Y60" s="95"/>
      <c r="Z60" s="93">
        <f>SUM(Z51:Z56,Z50)</f>
        <v>559434.35</v>
      </c>
      <c r="AA60" s="96"/>
      <c r="AB60" s="97">
        <f t="shared" si="3"/>
        <v>6741.3649999998743</v>
      </c>
      <c r="AC60" s="98">
        <f>IF((S60)=0,"",(AB60/S60))</f>
        <v>1.2197305163914597E-2</v>
      </c>
      <c r="AE60" s="95"/>
      <c r="AF60" s="95"/>
      <c r="AG60" s="93">
        <f>SUM(AG51:AG56,AG50)</f>
        <v>561498.22</v>
      </c>
      <c r="AH60" s="96"/>
      <c r="AI60" s="97">
        <f t="shared" ref="AI60:AI64" si="67">AG60-Z60</f>
        <v>2063.8699999999953</v>
      </c>
      <c r="AJ60" s="98">
        <f>IF((Z60)=0,"",(AI60/Z60))</f>
        <v>3.6892085729093959E-3</v>
      </c>
      <c r="AL60" s="95"/>
      <c r="AM60" s="95"/>
      <c r="AN60" s="93">
        <f>SUM(AN51:AN56,AN50)</f>
        <v>562800.39</v>
      </c>
      <c r="AO60" s="96"/>
      <c r="AP60" s="97">
        <f t="shared" ref="AP60:AP64" si="68">AN60-AG60</f>
        <v>1302.1700000000419</v>
      </c>
      <c r="AQ60" s="98">
        <f>IF((AG60)=0,"",(AP60/AG60))</f>
        <v>2.3190990703408497E-3</v>
      </c>
    </row>
    <row r="61" spans="2:43" x14ac:dyDescent="0.2">
      <c r="B61" s="99" t="s">
        <v>40</v>
      </c>
      <c r="C61" s="21"/>
      <c r="D61" s="21"/>
      <c r="E61" s="21"/>
      <c r="F61" s="100">
        <v>0.13</v>
      </c>
      <c r="G61" s="101"/>
      <c r="H61" s="102">
        <f>H60*F61</f>
        <v>70765.837350000002</v>
      </c>
      <c r="I61" s="103"/>
      <c r="J61" s="104">
        <v>0.13</v>
      </c>
      <c r="K61" s="103"/>
      <c r="L61" s="105">
        <f>L60*J61</f>
        <v>72759.04545000002</v>
      </c>
      <c r="M61" s="106"/>
      <c r="N61" s="107">
        <f t="shared" si="58"/>
        <v>1993.208100000018</v>
      </c>
      <c r="O61" s="108">
        <f t="shared" si="41"/>
        <v>2.8166247650569458E-2</v>
      </c>
      <c r="Q61" s="104">
        <v>0.13</v>
      </c>
      <c r="R61" s="103"/>
      <c r="S61" s="105">
        <f>S60*Q61</f>
        <v>71850.08805000002</v>
      </c>
      <c r="T61" s="106"/>
      <c r="U61" s="107">
        <f t="shared" si="1"/>
        <v>-908.95739999999932</v>
      </c>
      <c r="V61" s="108">
        <f t="shared" ref="V61:V70" si="69">IF((L61)=0,"",(U61/L61))</f>
        <v>-1.2492706499628756E-2</v>
      </c>
      <c r="X61" s="104">
        <v>0.13</v>
      </c>
      <c r="Y61" s="103"/>
      <c r="Z61" s="105">
        <f>Z60*X61</f>
        <v>72726.465500000006</v>
      </c>
      <c r="AA61" s="106"/>
      <c r="AB61" s="107">
        <f t="shared" si="3"/>
        <v>876.3774499999854</v>
      </c>
      <c r="AC61" s="108">
        <f t="shared" ref="AC61:AC70" si="70">IF((S61)=0,"",(AB61/S61))</f>
        <v>1.219730516391462E-2</v>
      </c>
      <c r="AE61" s="104">
        <v>0.13</v>
      </c>
      <c r="AF61" s="103"/>
      <c r="AG61" s="105">
        <f>AG60*AE61</f>
        <v>72994.768599999996</v>
      </c>
      <c r="AH61" s="106"/>
      <c r="AI61" s="107">
        <f t="shared" si="67"/>
        <v>268.30309999999008</v>
      </c>
      <c r="AJ61" s="108">
        <f t="shared" ref="AJ61:AJ70" si="71">IF((Z61)=0,"",(AI61/Z61))</f>
        <v>3.6892085729092671E-3</v>
      </c>
      <c r="AL61" s="104">
        <v>0.13</v>
      </c>
      <c r="AM61" s="103"/>
      <c r="AN61" s="105">
        <f>AN60*AL61</f>
        <v>73164.050700000007</v>
      </c>
      <c r="AO61" s="106"/>
      <c r="AP61" s="107">
        <f t="shared" si="68"/>
        <v>169.28210000001127</v>
      </c>
      <c r="AQ61" s="108">
        <f t="shared" ref="AQ61:AQ70" si="72">IF((AG61)=0,"",(AP61/AG61))</f>
        <v>2.3190990703409295E-3</v>
      </c>
    </row>
    <row r="62" spans="2:43" x14ac:dyDescent="0.2">
      <c r="B62" s="109" t="s">
        <v>41</v>
      </c>
      <c r="C62" s="21"/>
      <c r="D62" s="21"/>
      <c r="E62" s="21"/>
      <c r="F62" s="110"/>
      <c r="G62" s="101"/>
      <c r="H62" s="102">
        <f>H60+H61</f>
        <v>615118.43235000002</v>
      </c>
      <c r="I62" s="103"/>
      <c r="J62" s="103"/>
      <c r="K62" s="103"/>
      <c r="L62" s="105">
        <f>L60+L61</f>
        <v>632444.01045000006</v>
      </c>
      <c r="M62" s="106"/>
      <c r="N62" s="107">
        <f t="shared" si="58"/>
        <v>17325.578100000042</v>
      </c>
      <c r="O62" s="108">
        <f t="shared" si="41"/>
        <v>2.8166247650569274E-2</v>
      </c>
      <c r="Q62" s="103"/>
      <c r="R62" s="103"/>
      <c r="S62" s="105">
        <f>S60+S61</f>
        <v>624543.07305000012</v>
      </c>
      <c r="T62" s="106"/>
      <c r="U62" s="107">
        <f t="shared" si="1"/>
        <v>-7900.937399999937</v>
      </c>
      <c r="V62" s="108">
        <f t="shared" si="69"/>
        <v>-1.2492706499628668E-2</v>
      </c>
      <c r="X62" s="103"/>
      <c r="Y62" s="103"/>
      <c r="Z62" s="105">
        <f>Z60+Z61</f>
        <v>632160.81550000003</v>
      </c>
      <c r="AA62" s="106"/>
      <c r="AB62" s="107">
        <f t="shared" si="3"/>
        <v>7617.7424499999033</v>
      </c>
      <c r="AC62" s="108">
        <f t="shared" si="70"/>
        <v>1.219730516391467E-2</v>
      </c>
      <c r="AE62" s="103"/>
      <c r="AF62" s="103"/>
      <c r="AG62" s="105">
        <f>AG60+AG61</f>
        <v>634492.98859999992</v>
      </c>
      <c r="AH62" s="106"/>
      <c r="AI62" s="107">
        <f t="shared" si="67"/>
        <v>2332.1730999998981</v>
      </c>
      <c r="AJ62" s="108">
        <f t="shared" si="71"/>
        <v>3.6892085729092424E-3</v>
      </c>
      <c r="AL62" s="103"/>
      <c r="AM62" s="103"/>
      <c r="AN62" s="105">
        <f>AN60+AN61</f>
        <v>635964.44070000004</v>
      </c>
      <c r="AO62" s="106"/>
      <c r="AP62" s="107">
        <f t="shared" si="68"/>
        <v>1471.4521000001114</v>
      </c>
      <c r="AQ62" s="108">
        <f t="shared" si="72"/>
        <v>2.3190990703409508E-3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06" t="s">
        <v>126</v>
      </c>
      <c r="C64" s="406"/>
      <c r="D64" s="406"/>
      <c r="E64" s="114"/>
      <c r="F64" s="115"/>
      <c r="G64" s="116"/>
      <c r="H64" s="117">
        <f>H62-H63</f>
        <v>615118.43235000002</v>
      </c>
      <c r="I64" s="118"/>
      <c r="J64" s="118"/>
      <c r="K64" s="118"/>
      <c r="L64" s="119">
        <f>L62-L63</f>
        <v>632444.01045000006</v>
      </c>
      <c r="M64" s="120"/>
      <c r="N64" s="121">
        <f t="shared" si="58"/>
        <v>17325.578100000042</v>
      </c>
      <c r="O64" s="122">
        <f t="shared" si="41"/>
        <v>2.8166247650569274E-2</v>
      </c>
      <c r="Q64" s="118"/>
      <c r="R64" s="118"/>
      <c r="S64" s="119">
        <f>S62-S63</f>
        <v>624543.07305000012</v>
      </c>
      <c r="T64" s="120"/>
      <c r="U64" s="121">
        <f t="shared" si="1"/>
        <v>-7900.937399999937</v>
      </c>
      <c r="V64" s="122">
        <f t="shared" si="69"/>
        <v>-1.2492706499628668E-2</v>
      </c>
      <c r="X64" s="118"/>
      <c r="Y64" s="118"/>
      <c r="Z64" s="119">
        <f>Z62-Z63</f>
        <v>632160.81550000003</v>
      </c>
      <c r="AA64" s="120"/>
      <c r="AB64" s="121">
        <f t="shared" si="3"/>
        <v>7617.7424499999033</v>
      </c>
      <c r="AC64" s="122">
        <f t="shared" si="70"/>
        <v>1.219730516391467E-2</v>
      </c>
      <c r="AE64" s="118"/>
      <c r="AF64" s="118"/>
      <c r="AG64" s="119">
        <f>AG62-AG63</f>
        <v>634492.98859999992</v>
      </c>
      <c r="AH64" s="120"/>
      <c r="AI64" s="121">
        <f t="shared" si="67"/>
        <v>2332.1730999998981</v>
      </c>
      <c r="AJ64" s="122">
        <f t="shared" si="71"/>
        <v>3.6892085729092424E-3</v>
      </c>
      <c r="AL64" s="118"/>
      <c r="AM64" s="118"/>
      <c r="AN64" s="119">
        <f>AN62-AN63</f>
        <v>635964.44070000004</v>
      </c>
      <c r="AO64" s="120"/>
      <c r="AP64" s="121">
        <f t="shared" si="68"/>
        <v>1471.4521000001114</v>
      </c>
      <c r="AQ64" s="122">
        <f t="shared" si="72"/>
        <v>2.3190990703409508E-3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101222.11499999999</v>
      </c>
      <c r="I66" s="134"/>
      <c r="J66" s="135"/>
      <c r="K66" s="135"/>
      <c r="L66" s="133">
        <f>SUM(L57:L58,L50,L51:L53)</f>
        <v>117038.92499999999</v>
      </c>
      <c r="M66" s="136"/>
      <c r="N66" s="137">
        <f t="shared" ref="N66:N70" si="73">L66-H66</f>
        <v>15816.809999999998</v>
      </c>
      <c r="O66" s="98">
        <f t="shared" ref="O66:O70" si="74">IF((H66)=0,"",(N66/H66))</f>
        <v>0.15625844213984266</v>
      </c>
      <c r="Q66" s="135"/>
      <c r="R66" s="135"/>
      <c r="S66" s="133">
        <f>SUM(S57:S58,S50,S51:S53)</f>
        <v>110046.94499999999</v>
      </c>
      <c r="T66" s="136"/>
      <c r="U66" s="137">
        <f t="shared" si="1"/>
        <v>-6991.9799999999959</v>
      </c>
      <c r="V66" s="98">
        <f t="shared" si="69"/>
        <v>-5.9740637569936639E-2</v>
      </c>
      <c r="X66" s="135"/>
      <c r="Y66" s="135"/>
      <c r="Z66" s="133">
        <f>SUM(Z57:Z58,Z50,Z51:Z53)</f>
        <v>116788.31</v>
      </c>
      <c r="AA66" s="136"/>
      <c r="AB66" s="137">
        <f t="shared" si="3"/>
        <v>6741.3650000000052</v>
      </c>
      <c r="AC66" s="98">
        <f t="shared" si="70"/>
        <v>6.1258992696253456E-2</v>
      </c>
      <c r="AE66" s="135"/>
      <c r="AF66" s="135"/>
      <c r="AG66" s="133">
        <f>SUM(AG57:AG58,AG50,AG51:AG53)</f>
        <v>118852.18</v>
      </c>
      <c r="AH66" s="136"/>
      <c r="AI66" s="137">
        <f t="shared" ref="AI66:AI70" si="75">AG66-Z66</f>
        <v>2063.8699999999953</v>
      </c>
      <c r="AJ66" s="98">
        <f t="shared" si="71"/>
        <v>1.7671888564874304E-2</v>
      </c>
      <c r="AL66" s="135"/>
      <c r="AM66" s="135"/>
      <c r="AN66" s="133">
        <f>SUM(AN57:AN58,AN50,AN51:AN53)</f>
        <v>120154.34999999999</v>
      </c>
      <c r="AO66" s="136"/>
      <c r="AP66" s="137">
        <f t="shared" ref="AP66:AP70" si="76">AN66-AG66</f>
        <v>1302.1699999999983</v>
      </c>
      <c r="AQ66" s="98">
        <f t="shared" si="72"/>
        <v>1.0956214686175704E-2</v>
      </c>
    </row>
    <row r="67" spans="1:43" s="79" customFormat="1" x14ac:dyDescent="0.2">
      <c r="B67" s="138" t="s">
        <v>40</v>
      </c>
      <c r="C67" s="73"/>
      <c r="D67" s="73"/>
      <c r="E67" s="73"/>
      <c r="F67" s="139">
        <v>0.13</v>
      </c>
      <c r="G67" s="132"/>
      <c r="H67" s="140">
        <f>H66*F67</f>
        <v>13158.874949999999</v>
      </c>
      <c r="I67" s="141"/>
      <c r="J67" s="142">
        <v>0.13</v>
      </c>
      <c r="K67" s="143"/>
      <c r="L67" s="144">
        <f>L66*J67</f>
        <v>15215.060249999999</v>
      </c>
      <c r="M67" s="145"/>
      <c r="N67" s="146">
        <f t="shared" si="73"/>
        <v>2056.1852999999992</v>
      </c>
      <c r="O67" s="108">
        <f t="shared" si="74"/>
        <v>0.15625844213984261</v>
      </c>
      <c r="Q67" s="142">
        <v>0.13</v>
      </c>
      <c r="R67" s="143"/>
      <c r="S67" s="144">
        <f>S66*Q67</f>
        <v>14306.102849999999</v>
      </c>
      <c r="T67" s="145"/>
      <c r="U67" s="146">
        <f t="shared" si="1"/>
        <v>-908.95739999999932</v>
      </c>
      <c r="V67" s="108">
        <f t="shared" si="69"/>
        <v>-5.9740637569936632E-2</v>
      </c>
      <c r="X67" s="142">
        <v>0.13</v>
      </c>
      <c r="Y67" s="143"/>
      <c r="Z67" s="144">
        <f>Z66*X67</f>
        <v>15182.480300000001</v>
      </c>
      <c r="AA67" s="145"/>
      <c r="AB67" s="146">
        <f t="shared" si="3"/>
        <v>876.37745000000177</v>
      </c>
      <c r="AC67" s="108">
        <f t="shared" si="70"/>
        <v>6.1258992696253532E-2</v>
      </c>
      <c r="AE67" s="142">
        <v>0.13</v>
      </c>
      <c r="AF67" s="143"/>
      <c r="AG67" s="144">
        <f>AG66*AE67</f>
        <v>15450.7834</v>
      </c>
      <c r="AH67" s="145"/>
      <c r="AI67" s="146">
        <f t="shared" si="75"/>
        <v>268.30309999999918</v>
      </c>
      <c r="AJ67" s="108">
        <f t="shared" si="71"/>
        <v>1.767188856487429E-2</v>
      </c>
      <c r="AL67" s="142">
        <v>0.13</v>
      </c>
      <c r="AM67" s="143"/>
      <c r="AN67" s="144">
        <f>AN66*AL67</f>
        <v>15620.065499999999</v>
      </c>
      <c r="AO67" s="145"/>
      <c r="AP67" s="146">
        <f t="shared" si="76"/>
        <v>169.28209999999854</v>
      </c>
      <c r="AQ67" s="108">
        <f t="shared" si="72"/>
        <v>1.0956214686175624E-2</v>
      </c>
    </row>
    <row r="68" spans="1:43" s="79" customFormat="1" x14ac:dyDescent="0.2">
      <c r="B68" s="147" t="s">
        <v>41</v>
      </c>
      <c r="C68" s="73"/>
      <c r="D68" s="73"/>
      <c r="E68" s="73"/>
      <c r="F68" s="148"/>
      <c r="G68" s="149"/>
      <c r="H68" s="140">
        <f>H66+H67</f>
        <v>114380.98994999999</v>
      </c>
      <c r="I68" s="141"/>
      <c r="J68" s="141"/>
      <c r="K68" s="141"/>
      <c r="L68" s="144">
        <f>L66+L67</f>
        <v>132253.98525</v>
      </c>
      <c r="M68" s="145"/>
      <c r="N68" s="146">
        <f t="shared" si="73"/>
        <v>17872.99530000001</v>
      </c>
      <c r="O68" s="108">
        <f t="shared" si="74"/>
        <v>0.15625844213984277</v>
      </c>
      <c r="Q68" s="141"/>
      <c r="R68" s="141"/>
      <c r="S68" s="144">
        <f>S66+S67</f>
        <v>124353.04784999999</v>
      </c>
      <c r="T68" s="145"/>
      <c r="U68" s="146">
        <f t="shared" si="1"/>
        <v>-7900.9374000000098</v>
      </c>
      <c r="V68" s="108">
        <f t="shared" si="69"/>
        <v>-5.9740637569936743E-2</v>
      </c>
      <c r="X68" s="141"/>
      <c r="Y68" s="141"/>
      <c r="Z68" s="144">
        <f>Z66+Z67</f>
        <v>131970.79029999999</v>
      </c>
      <c r="AA68" s="145"/>
      <c r="AB68" s="146">
        <f t="shared" si="3"/>
        <v>7617.7424500000052</v>
      </c>
      <c r="AC68" s="108">
        <f t="shared" si="70"/>
        <v>6.1258992696253449E-2</v>
      </c>
      <c r="AE68" s="141"/>
      <c r="AF68" s="141"/>
      <c r="AG68" s="144">
        <f>AG66+AG67</f>
        <v>134302.96340000001</v>
      </c>
      <c r="AH68" s="145"/>
      <c r="AI68" s="146">
        <f t="shared" si="75"/>
        <v>2332.1731000000145</v>
      </c>
      <c r="AJ68" s="108">
        <f t="shared" si="71"/>
        <v>1.7671888564874456E-2</v>
      </c>
      <c r="AL68" s="141"/>
      <c r="AM68" s="141"/>
      <c r="AN68" s="144">
        <f>AN66+AN67</f>
        <v>135774.4155</v>
      </c>
      <c r="AO68" s="145"/>
      <c r="AP68" s="146">
        <f t="shared" si="76"/>
        <v>1471.452099999995</v>
      </c>
      <c r="AQ68" s="108">
        <f t="shared" si="72"/>
        <v>1.0956214686175681E-2</v>
      </c>
    </row>
    <row r="69" spans="1:43" s="79" customFormat="1" ht="15.75" customHeight="1" x14ac:dyDescent="0.2">
      <c r="B69" s="415">
        <f>'Proposed Rates'!E277</f>
        <v>3.3799999999999997E-2</v>
      </c>
      <c r="C69" s="405"/>
      <c r="D69" s="40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00" t="s">
        <v>128</v>
      </c>
      <c r="C70" s="400"/>
      <c r="D70" s="400"/>
      <c r="E70" s="152"/>
      <c r="F70" s="153"/>
      <c r="G70" s="154"/>
      <c r="H70" s="155">
        <f>H68-H69</f>
        <v>114380.98994999999</v>
      </c>
      <c r="I70" s="156"/>
      <c r="J70" s="156"/>
      <c r="K70" s="156"/>
      <c r="L70" s="157">
        <f>L68-L69</f>
        <v>132253.98525</v>
      </c>
      <c r="M70" s="158"/>
      <c r="N70" s="159">
        <f t="shared" si="73"/>
        <v>17872.99530000001</v>
      </c>
      <c r="O70" s="160">
        <f t="shared" si="74"/>
        <v>0.15625844213984277</v>
      </c>
      <c r="Q70" s="156"/>
      <c r="R70" s="156"/>
      <c r="S70" s="157">
        <f>S68-S69</f>
        <v>124353.04784999999</v>
      </c>
      <c r="T70" s="158"/>
      <c r="U70" s="159">
        <f t="shared" si="1"/>
        <v>-7900.9374000000098</v>
      </c>
      <c r="V70" s="160">
        <f t="shared" si="69"/>
        <v>-5.9740637569936743E-2</v>
      </c>
      <c r="X70" s="156"/>
      <c r="Y70" s="156"/>
      <c r="Z70" s="157">
        <f>Z68-Z69</f>
        <v>131970.79029999999</v>
      </c>
      <c r="AA70" s="158"/>
      <c r="AB70" s="159">
        <f t="shared" si="3"/>
        <v>7617.7424500000052</v>
      </c>
      <c r="AC70" s="160">
        <f t="shared" si="70"/>
        <v>6.1258992696253449E-2</v>
      </c>
      <c r="AE70" s="156"/>
      <c r="AF70" s="156"/>
      <c r="AG70" s="157">
        <f>AG68-AG69</f>
        <v>134302.96340000001</v>
      </c>
      <c r="AH70" s="158"/>
      <c r="AI70" s="159">
        <f t="shared" si="75"/>
        <v>2332.1731000000145</v>
      </c>
      <c r="AJ70" s="160">
        <f t="shared" si="71"/>
        <v>1.7671888564874456E-2</v>
      </c>
      <c r="AL70" s="156"/>
      <c r="AM70" s="156"/>
      <c r="AN70" s="157">
        <f>AN68-AN69</f>
        <v>135774.4155</v>
      </c>
      <c r="AO70" s="158"/>
      <c r="AP70" s="159">
        <f t="shared" si="76"/>
        <v>1471.452099999995</v>
      </c>
      <c r="AQ70" s="160">
        <f t="shared" si="72"/>
        <v>1.0956214686175681E-2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H2" zoomScale="85" zoomScaleNormal="85" zoomScaleSheetLayoutView="100" workbookViewId="0">
      <selection activeCell="AB2" sqref="A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62</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15573.47</v>
      </c>
      <c r="R23" s="29">
        <v>1</v>
      </c>
      <c r="S23" s="26">
        <f>R23*Q23</f>
        <v>15573.47</v>
      </c>
      <c r="T23" s="27"/>
      <c r="U23" s="30">
        <f>S23-L23</f>
        <v>342.14999999999964</v>
      </c>
      <c r="V23" s="31">
        <f>IF((L23)=0,"",(U23/L23))</f>
        <v>2.246358161997776E-2</v>
      </c>
      <c r="X23" s="176">
        <f>+'LU(7500)'!X23</f>
        <v>15802.19</v>
      </c>
      <c r="Y23" s="29">
        <v>1</v>
      </c>
      <c r="Z23" s="26">
        <f>Y23*X23</f>
        <v>15802.19</v>
      </c>
      <c r="AA23" s="27"/>
      <c r="AB23" s="30">
        <f>Z23-S23</f>
        <v>228.72000000000116</v>
      </c>
      <c r="AC23" s="31">
        <f>IF((S23)=0,"",(AB23/S23))</f>
        <v>1.4686514951388558E-2</v>
      </c>
      <c r="AE23" s="176">
        <f>+'LU(7500)'!AE23</f>
        <v>15802.19</v>
      </c>
      <c r="AF23" s="29">
        <v>1</v>
      </c>
      <c r="AG23" s="26">
        <f>AF23*AE23</f>
        <v>15802.19</v>
      </c>
      <c r="AH23" s="27"/>
      <c r="AI23" s="30">
        <f>AG23-Z23</f>
        <v>0</v>
      </c>
      <c r="AJ23" s="31">
        <f>IF((Z23)=0,"",(AI23/Z23))</f>
        <v>0</v>
      </c>
      <c r="AL23" s="176">
        <f>+'LU(7500)'!AL23</f>
        <v>15802.19</v>
      </c>
      <c r="AM23" s="29">
        <v>1</v>
      </c>
      <c r="AN23" s="26">
        <f>AM23*AL23</f>
        <v>15802.19</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10000</v>
      </c>
      <c r="H29" s="26">
        <f t="shared" si="0"/>
        <v>42422.000000000007</v>
      </c>
      <c r="I29" s="27"/>
      <c r="J29" s="24">
        <f>+'LU(7500)'!J29</f>
        <v>4.8312999999999997</v>
      </c>
      <c r="K29" s="45">
        <f>+$F$19</f>
        <v>10000</v>
      </c>
      <c r="L29" s="26">
        <f t="shared" si="22"/>
        <v>48313</v>
      </c>
      <c r="M29" s="27"/>
      <c r="N29" s="30">
        <f t="shared" si="23"/>
        <v>5890.9999999999927</v>
      </c>
      <c r="O29" s="31">
        <f t="shared" si="24"/>
        <v>0.13886662580736392</v>
      </c>
      <c r="Q29" s="24">
        <f>+'LU(7500)'!Q29</f>
        <v>5.2401999999999997</v>
      </c>
      <c r="R29" s="45">
        <f>+$F$19</f>
        <v>10000</v>
      </c>
      <c r="S29" s="26">
        <f t="shared" si="25"/>
        <v>52402</v>
      </c>
      <c r="T29" s="27"/>
      <c r="U29" s="30">
        <f t="shared" si="1"/>
        <v>4089</v>
      </c>
      <c r="V29" s="31">
        <f t="shared" si="2"/>
        <v>8.4635605323618898E-2</v>
      </c>
      <c r="X29" s="24">
        <f>+'LU(7500)'!X29</f>
        <v>5.6180000000000003</v>
      </c>
      <c r="Y29" s="45">
        <f>+$F$19</f>
        <v>10000</v>
      </c>
      <c r="Z29" s="26">
        <f t="shared" si="26"/>
        <v>56180</v>
      </c>
      <c r="AA29" s="27"/>
      <c r="AB29" s="30">
        <f t="shared" si="3"/>
        <v>3778</v>
      </c>
      <c r="AC29" s="31">
        <f t="shared" si="4"/>
        <v>7.2096484866989816E-2</v>
      </c>
      <c r="AE29" s="24">
        <f>+'LU(7500)'!AE29</f>
        <v>5.8929</v>
      </c>
      <c r="AF29" s="45">
        <f>+$F$19</f>
        <v>10000</v>
      </c>
      <c r="AG29" s="26">
        <f t="shared" si="27"/>
        <v>58929</v>
      </c>
      <c r="AH29" s="27"/>
      <c r="AI29" s="30">
        <f t="shared" si="5"/>
        <v>2749</v>
      </c>
      <c r="AJ29" s="31">
        <f t="shared" si="6"/>
        <v>4.893200427198291E-2</v>
      </c>
      <c r="AL29" s="24">
        <f>+'LU(7500)'!AL29</f>
        <v>6.0660999999999996</v>
      </c>
      <c r="AM29" s="45">
        <f>+$F$19</f>
        <v>10000</v>
      </c>
      <c r="AN29" s="26">
        <f t="shared" si="28"/>
        <v>60660.999999999993</v>
      </c>
      <c r="AO29" s="27"/>
      <c r="AP29" s="30">
        <f t="shared" si="7"/>
        <v>1731.9999999999927</v>
      </c>
      <c r="AQ29" s="31">
        <f t="shared" si="8"/>
        <v>2.9391301396595779E-2</v>
      </c>
    </row>
    <row r="30" spans="2:43" x14ac:dyDescent="0.2">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10000</v>
      </c>
      <c r="H31" s="26">
        <f t="shared" si="0"/>
        <v>0</v>
      </c>
      <c r="I31" s="27"/>
      <c r="J31" s="24">
        <f>+'LU(7500)'!J31</f>
        <v>4.41E-2</v>
      </c>
      <c r="K31" s="45">
        <f>+$F$19</f>
        <v>10000</v>
      </c>
      <c r="L31" s="26">
        <f t="shared" si="22"/>
        <v>441</v>
      </c>
      <c r="M31" s="27"/>
      <c r="N31" s="30">
        <f t="shared" si="23"/>
        <v>441</v>
      </c>
      <c r="O31" s="31" t="str">
        <f t="shared" si="24"/>
        <v/>
      </c>
      <c r="Q31" s="24">
        <f>+'LU(7500)'!Q31</f>
        <v>4.4200000000000003E-2</v>
      </c>
      <c r="R31" s="45">
        <f>+$F$19</f>
        <v>10000</v>
      </c>
      <c r="S31" s="26">
        <f t="shared" si="25"/>
        <v>442.00000000000006</v>
      </c>
      <c r="T31" s="27"/>
      <c r="U31" s="30">
        <f t="shared" si="1"/>
        <v>1.0000000000000568</v>
      </c>
      <c r="V31" s="31">
        <f t="shared" si="2"/>
        <v>2.2675736961452536E-3</v>
      </c>
      <c r="X31" s="24">
        <f>+'LU(7500)'!X31</f>
        <v>0</v>
      </c>
      <c r="Y31" s="45">
        <f>+$F$19</f>
        <v>10000</v>
      </c>
      <c r="Z31" s="26">
        <f t="shared" si="26"/>
        <v>0</v>
      </c>
      <c r="AA31" s="27"/>
      <c r="AB31" s="30">
        <f t="shared" si="3"/>
        <v>-442.00000000000006</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25">
        <f>$F$19</f>
        <v>10000</v>
      </c>
      <c r="H36" s="26">
        <f t="shared" si="0"/>
        <v>1830</v>
      </c>
      <c r="I36" s="27"/>
      <c r="J36" s="28">
        <f>+'Proposed Rates'!E56</f>
        <v>-0.22389999999999999</v>
      </c>
      <c r="K36" s="25">
        <f>$F$19</f>
        <v>10000</v>
      </c>
      <c r="L36" s="26">
        <f t="shared" si="22"/>
        <v>-2239</v>
      </c>
      <c r="M36" s="27"/>
      <c r="N36" s="30">
        <f t="shared" si="23"/>
        <v>-4069</v>
      </c>
      <c r="O36" s="31">
        <f t="shared" si="24"/>
        <v>-2.223497267759563</v>
      </c>
      <c r="Q36" s="28">
        <f>+'Proposed Rates'!F56</f>
        <v>-0.22389999999999999</v>
      </c>
      <c r="R36" s="25">
        <f>$F$19</f>
        <v>10000</v>
      </c>
      <c r="S36" s="26">
        <f t="shared" si="25"/>
        <v>-2239</v>
      </c>
      <c r="T36" s="27"/>
      <c r="U36" s="30">
        <f t="shared" si="1"/>
        <v>0</v>
      </c>
      <c r="V36" s="31">
        <f t="shared" si="2"/>
        <v>0</v>
      </c>
      <c r="X36" s="28">
        <f>+'Proposed Rates'!G56</f>
        <v>0</v>
      </c>
      <c r="Y36" s="25">
        <f>$F$19</f>
        <v>10000</v>
      </c>
      <c r="Z36" s="26">
        <f t="shared" si="26"/>
        <v>0</v>
      </c>
      <c r="AA36" s="27"/>
      <c r="AB36" s="30">
        <f t="shared" si="3"/>
        <v>2239</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59483.320000000007</v>
      </c>
      <c r="I39" s="62"/>
      <c r="J39" s="239"/>
      <c r="K39" s="240"/>
      <c r="L39" s="238">
        <f>SUM(L23:L38)</f>
        <v>61746.32</v>
      </c>
      <c r="M39" s="62"/>
      <c r="N39" s="37">
        <f t="shared" si="23"/>
        <v>2262.9999999999927</v>
      </c>
      <c r="O39" s="38">
        <f t="shared" si="24"/>
        <v>3.804427863138763E-2</v>
      </c>
      <c r="Q39" s="239"/>
      <c r="R39" s="240"/>
      <c r="S39" s="238">
        <f>SUM(S23:S38)</f>
        <v>66178.47</v>
      </c>
      <c r="T39" s="62"/>
      <c r="U39" s="37">
        <f t="shared" si="1"/>
        <v>4432.1500000000015</v>
      </c>
      <c r="V39" s="38">
        <f t="shared" si="2"/>
        <v>7.1779986240475574E-2</v>
      </c>
      <c r="X39" s="239"/>
      <c r="Y39" s="240"/>
      <c r="Z39" s="238">
        <f>SUM(Z23:Z38)</f>
        <v>71982.19</v>
      </c>
      <c r="AA39" s="62"/>
      <c r="AB39" s="37">
        <f t="shared" si="3"/>
        <v>5803.7200000000012</v>
      </c>
      <c r="AC39" s="38">
        <f t="shared" si="4"/>
        <v>8.7698008128625535E-2</v>
      </c>
      <c r="AE39" s="239"/>
      <c r="AF39" s="240"/>
      <c r="AG39" s="238">
        <f>SUM(AG23:AG38)</f>
        <v>74731.19</v>
      </c>
      <c r="AH39" s="62"/>
      <c r="AI39" s="37">
        <f t="shared" si="5"/>
        <v>2749</v>
      </c>
      <c r="AJ39" s="38">
        <f t="shared" si="6"/>
        <v>3.8190002276952115E-2</v>
      </c>
      <c r="AL39" s="239"/>
      <c r="AM39" s="240"/>
      <c r="AN39" s="238">
        <f>SUM(AN23:AN38)</f>
        <v>76463.189999999988</v>
      </c>
      <c r="AO39" s="62"/>
      <c r="AP39" s="37">
        <f t="shared" si="7"/>
        <v>1731.9999999999854</v>
      </c>
      <c r="AQ39" s="38">
        <f t="shared" si="8"/>
        <v>2.317640064342593E-2</v>
      </c>
    </row>
    <row r="40" spans="2:43" ht="38.25" x14ac:dyDescent="0.2">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-0.30990000000000001</v>
      </c>
      <c r="K40" s="45">
        <f>+$F$19</f>
        <v>10000</v>
      </c>
      <c r="L40" s="26">
        <f>K40*J40</f>
        <v>-3099</v>
      </c>
      <c r="M40" s="27"/>
      <c r="N40" s="30">
        <f>L40-H40</f>
        <v>-2236</v>
      </c>
      <c r="O40" s="31">
        <f>IF((H40)=0,"",(N40/H40))</f>
        <v>2.5909617612977982</v>
      </c>
      <c r="Q40" s="24">
        <f>+'Proposed Rates'!F42</f>
        <v>-0.3105</v>
      </c>
      <c r="R40" s="45">
        <f>+$F$19</f>
        <v>10000</v>
      </c>
      <c r="S40" s="26">
        <f>R40*Q40</f>
        <v>-3105</v>
      </c>
      <c r="T40" s="27"/>
      <c r="U40" s="30">
        <f t="shared" si="1"/>
        <v>-6</v>
      </c>
      <c r="V40" s="31">
        <f t="shared" si="2"/>
        <v>1.9361084220716361E-3</v>
      </c>
      <c r="X40" s="24">
        <f>+'Proposed Rates'!G42</f>
        <v>0</v>
      </c>
      <c r="Y40" s="45">
        <f>+$F$19</f>
        <v>10000</v>
      </c>
      <c r="Z40" s="26">
        <f>Y40*X40</f>
        <v>0</v>
      </c>
      <c r="AA40" s="27"/>
      <c r="AB40" s="30">
        <f t="shared" si="3"/>
        <v>3105</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10000</v>
      </c>
      <c r="H44" s="26">
        <f>G44*F44</f>
        <v>295.10000000000002</v>
      </c>
      <c r="I44" s="27"/>
      <c r="J44" s="46">
        <f>+'Proposed Rates'!E237</f>
        <v>2.929E-2</v>
      </c>
      <c r="K44" s="45">
        <f>+$F$19</f>
        <v>10000</v>
      </c>
      <c r="L44" s="26">
        <f>K44*J44</f>
        <v>292.89999999999998</v>
      </c>
      <c r="M44" s="27"/>
      <c r="N44" s="30">
        <f>L44-H44</f>
        <v>-2.2000000000000455</v>
      </c>
      <c r="O44" s="31">
        <f>IF((H44)=0,"",(N44/H44))</f>
        <v>-7.4550999661133358E-3</v>
      </c>
      <c r="Q44" s="46">
        <f>+'Proposed Rates'!F237</f>
        <v>2.9669999999999998E-2</v>
      </c>
      <c r="R44" s="45">
        <f>+$F$19</f>
        <v>10000</v>
      </c>
      <c r="S44" s="26">
        <f>R44*Q44</f>
        <v>296.7</v>
      </c>
      <c r="T44" s="27"/>
      <c r="U44" s="30">
        <f t="shared" si="1"/>
        <v>3.8000000000000114</v>
      </c>
      <c r="V44" s="31">
        <f t="shared" si="2"/>
        <v>1.2973711164219911E-2</v>
      </c>
      <c r="X44" s="46">
        <f>+'Proposed Rates'!G237</f>
        <v>3.0020000000000002E-2</v>
      </c>
      <c r="Y44" s="45">
        <f>+$F$19</f>
        <v>10000</v>
      </c>
      <c r="Z44" s="26">
        <f>Y44*X44</f>
        <v>300.2</v>
      </c>
      <c r="AA44" s="27"/>
      <c r="AB44" s="30">
        <f t="shared" si="3"/>
        <v>3.5</v>
      </c>
      <c r="AC44" s="31">
        <f t="shared" si="4"/>
        <v>1.1796427367711493E-2</v>
      </c>
      <c r="AE44" s="46">
        <f>+'Proposed Rates'!H237</f>
        <v>3.0300000000000001E-2</v>
      </c>
      <c r="AF44" s="45">
        <f>+$F$19</f>
        <v>10000</v>
      </c>
      <c r="AG44" s="26">
        <f>AF44*AE44</f>
        <v>303</v>
      </c>
      <c r="AH44" s="27"/>
      <c r="AI44" s="30">
        <f t="shared" si="5"/>
        <v>2.8000000000000114</v>
      </c>
      <c r="AJ44" s="31">
        <f t="shared" si="6"/>
        <v>9.327115256495707E-3</v>
      </c>
      <c r="AL44" s="46">
        <f>+'Proposed Rates'!I237</f>
        <v>3.0720000000000001E-2</v>
      </c>
      <c r="AM44" s="45">
        <f>+$F$19</f>
        <v>10000</v>
      </c>
      <c r="AN44" s="26">
        <f>AM44*AL44</f>
        <v>307.2</v>
      </c>
      <c r="AO44" s="27"/>
      <c r="AP44" s="30">
        <f t="shared" si="7"/>
        <v>4.1999999999999886</v>
      </c>
      <c r="AQ44" s="31">
        <f t="shared" si="8"/>
        <v>1.3861386138613823E-2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52915.420000000006</v>
      </c>
      <c r="I47" s="36"/>
      <c r="J47" s="53"/>
      <c r="K47" s="55"/>
      <c r="L47" s="54">
        <f>SUM(L40:L46)+L39</f>
        <v>69340.22</v>
      </c>
      <c r="M47" s="36"/>
      <c r="N47" s="37">
        <f t="shared" ref="N47:N64" si="58">L47-H47</f>
        <v>16424.799999999996</v>
      </c>
      <c r="O47" s="38">
        <f t="shared" ref="O47:O64" si="59">IF((H47)=0,"",(N47/H47))</f>
        <v>0.31039723392538499</v>
      </c>
      <c r="Q47" s="53"/>
      <c r="R47" s="55"/>
      <c r="S47" s="54">
        <f>SUM(S40:S46)+S39</f>
        <v>63370.17</v>
      </c>
      <c r="T47" s="36"/>
      <c r="U47" s="37">
        <f t="shared" si="1"/>
        <v>-5970.0500000000029</v>
      </c>
      <c r="V47" s="38">
        <f t="shared" si="2"/>
        <v>-8.6097938541296853E-2</v>
      </c>
      <c r="X47" s="53"/>
      <c r="Y47" s="55"/>
      <c r="Z47" s="54">
        <f>SUM(Z40:Z46)+Z39</f>
        <v>72282.39</v>
      </c>
      <c r="AA47" s="36"/>
      <c r="AB47" s="37">
        <f t="shared" si="3"/>
        <v>8912.2200000000012</v>
      </c>
      <c r="AC47" s="38">
        <f t="shared" si="4"/>
        <v>0.1406374639676681</v>
      </c>
      <c r="AE47" s="53"/>
      <c r="AF47" s="55"/>
      <c r="AG47" s="54">
        <f>SUM(AG40:AG46)+AG39</f>
        <v>75034.19</v>
      </c>
      <c r="AH47" s="36"/>
      <c r="AI47" s="37">
        <f t="shared" si="5"/>
        <v>2751.8000000000029</v>
      </c>
      <c r="AJ47" s="38">
        <f t="shared" si="6"/>
        <v>3.8070130221206061E-2</v>
      </c>
      <c r="AL47" s="53"/>
      <c r="AM47" s="55"/>
      <c r="AN47" s="54">
        <f>SUM(AN40:AN46)+AN39</f>
        <v>76770.389999999985</v>
      </c>
      <c r="AO47" s="36"/>
      <c r="AP47" s="37">
        <f t="shared" si="7"/>
        <v>1736.1999999999825</v>
      </c>
      <c r="AQ47" s="38">
        <f t="shared" si="8"/>
        <v>2.313878513248404E-2</v>
      </c>
    </row>
    <row r="48" spans="2:43" x14ac:dyDescent="0.2">
      <c r="B48" s="27" t="s">
        <v>28</v>
      </c>
      <c r="C48" s="27"/>
      <c r="D48" s="56" t="s">
        <v>59</v>
      </c>
      <c r="E48" s="57"/>
      <c r="F48" s="28">
        <f>'Proposed Rates'!D157</f>
        <v>3.3399000000000001</v>
      </c>
      <c r="G48" s="58">
        <f>+$F$19</f>
        <v>10000</v>
      </c>
      <c r="H48" s="26">
        <f>G48*F48</f>
        <v>33399</v>
      </c>
      <c r="I48" s="27"/>
      <c r="J48" s="28">
        <f>'Proposed Rates'!E157</f>
        <v>3.2675999999999998</v>
      </c>
      <c r="K48" s="58">
        <f>+$F$19</f>
        <v>10000</v>
      </c>
      <c r="L48" s="26">
        <f>K48*J48</f>
        <v>32676</v>
      </c>
      <c r="M48" s="27"/>
      <c r="N48" s="30">
        <f t="shared" si="58"/>
        <v>-723</v>
      </c>
      <c r="O48" s="31">
        <f t="shared" si="59"/>
        <v>-2.16473547112189E-2</v>
      </c>
      <c r="Q48" s="28">
        <f>'Proposed Rates'!F157</f>
        <v>3.2675999999999998</v>
      </c>
      <c r="R48" s="58">
        <f>+$F$19</f>
        <v>10000</v>
      </c>
      <c r="S48" s="26">
        <f>R48*Q48</f>
        <v>32676</v>
      </c>
      <c r="T48" s="27"/>
      <c r="U48" s="30">
        <f t="shared" si="1"/>
        <v>0</v>
      </c>
      <c r="V48" s="31">
        <f t="shared" si="2"/>
        <v>0</v>
      </c>
      <c r="X48" s="28">
        <f>'Proposed Rates'!G157</f>
        <v>3.2675999999999998</v>
      </c>
      <c r="Y48" s="58">
        <f>+$F$19</f>
        <v>10000</v>
      </c>
      <c r="Z48" s="26">
        <f>Y48*X48</f>
        <v>32676</v>
      </c>
      <c r="AA48" s="27"/>
      <c r="AB48" s="30">
        <f t="shared" si="3"/>
        <v>0</v>
      </c>
      <c r="AC48" s="31">
        <f t="shared" si="4"/>
        <v>0</v>
      </c>
      <c r="AE48" s="28">
        <f>'Proposed Rates'!H157</f>
        <v>3.2675999999999998</v>
      </c>
      <c r="AF48" s="58">
        <f>+$F$19</f>
        <v>10000</v>
      </c>
      <c r="AG48" s="26">
        <f>AF48*AE48</f>
        <v>32676</v>
      </c>
      <c r="AH48" s="27"/>
      <c r="AI48" s="30">
        <f t="shared" si="5"/>
        <v>0</v>
      </c>
      <c r="AJ48" s="31">
        <f t="shared" si="6"/>
        <v>0</v>
      </c>
      <c r="AL48" s="28">
        <f>'Proposed Rates'!I157</f>
        <v>3.2675999999999998</v>
      </c>
      <c r="AM48" s="58">
        <f>+$F$19</f>
        <v>10000</v>
      </c>
      <c r="AN48" s="26">
        <f>AM48*AL48</f>
        <v>32676</v>
      </c>
      <c r="AO48" s="27"/>
      <c r="AP48" s="30">
        <f t="shared" si="7"/>
        <v>0</v>
      </c>
      <c r="AQ48" s="31">
        <f t="shared" si="8"/>
        <v>0</v>
      </c>
    </row>
    <row r="49" spans="2:43" ht="25.5" x14ac:dyDescent="0.2">
      <c r="B49" s="60" t="s">
        <v>29</v>
      </c>
      <c r="C49" s="27"/>
      <c r="D49" s="56" t="s">
        <v>59</v>
      </c>
      <c r="E49" s="57"/>
      <c r="F49" s="28">
        <f>'Proposed Rates'!D171</f>
        <v>2.4641999999999999</v>
      </c>
      <c r="G49" s="58">
        <f>G48</f>
        <v>10000</v>
      </c>
      <c r="H49" s="26">
        <f>G49*F49</f>
        <v>24642</v>
      </c>
      <c r="I49" s="27"/>
      <c r="J49" s="28">
        <f>'Proposed Rates'!E171</f>
        <v>2.4584999999999999</v>
      </c>
      <c r="K49" s="58">
        <f>K48</f>
        <v>10000</v>
      </c>
      <c r="L49" s="26">
        <f>K49*J49</f>
        <v>24585</v>
      </c>
      <c r="M49" s="27"/>
      <c r="N49" s="30">
        <f t="shared" si="58"/>
        <v>-57</v>
      </c>
      <c r="O49" s="31">
        <f t="shared" si="59"/>
        <v>-2.3131239347455564E-3</v>
      </c>
      <c r="Q49" s="28">
        <f>'Proposed Rates'!F171</f>
        <v>2.4584999999999999</v>
      </c>
      <c r="R49" s="58">
        <f>R48</f>
        <v>10000</v>
      </c>
      <c r="S49" s="26">
        <f>R49*Q49</f>
        <v>24585</v>
      </c>
      <c r="T49" s="27"/>
      <c r="U49" s="30">
        <f t="shared" si="1"/>
        <v>0</v>
      </c>
      <c r="V49" s="31">
        <f t="shared" si="2"/>
        <v>0</v>
      </c>
      <c r="X49" s="28">
        <f>'Proposed Rates'!G171</f>
        <v>2.4584999999999999</v>
      </c>
      <c r="Y49" s="58">
        <f>Y48</f>
        <v>10000</v>
      </c>
      <c r="Z49" s="26">
        <f>Y49*X49</f>
        <v>24585</v>
      </c>
      <c r="AA49" s="27"/>
      <c r="AB49" s="30">
        <f t="shared" si="3"/>
        <v>0</v>
      </c>
      <c r="AC49" s="31">
        <f t="shared" si="4"/>
        <v>0</v>
      </c>
      <c r="AE49" s="28">
        <f>'Proposed Rates'!H171</f>
        <v>2.4584999999999999</v>
      </c>
      <c r="AF49" s="58">
        <f>AF48</f>
        <v>10000</v>
      </c>
      <c r="AG49" s="26">
        <f>AF49*AE49</f>
        <v>24585</v>
      </c>
      <c r="AH49" s="27"/>
      <c r="AI49" s="30">
        <f t="shared" si="5"/>
        <v>0</v>
      </c>
      <c r="AJ49" s="31">
        <f t="shared" si="6"/>
        <v>0</v>
      </c>
      <c r="AL49" s="28">
        <f>'Proposed Rates'!I171</f>
        <v>2.4584999999999999</v>
      </c>
      <c r="AM49" s="58">
        <f>AM48</f>
        <v>10000</v>
      </c>
      <c r="AN49" s="26">
        <f>AM49*AL49</f>
        <v>24585</v>
      </c>
      <c r="AO49" s="27"/>
      <c r="AP49" s="30">
        <f t="shared" si="7"/>
        <v>0</v>
      </c>
      <c r="AQ49" s="31">
        <f t="shared" si="8"/>
        <v>0</v>
      </c>
    </row>
    <row r="50" spans="2:43" ht="25.5" x14ac:dyDescent="0.2">
      <c r="B50" s="50" t="s">
        <v>30</v>
      </c>
      <c r="C50" s="35"/>
      <c r="D50" s="35"/>
      <c r="E50" s="35"/>
      <c r="F50" s="61"/>
      <c r="G50" s="53"/>
      <c r="H50" s="54">
        <f>SUM(H47:H49)</f>
        <v>110956.42000000001</v>
      </c>
      <c r="I50" s="62"/>
      <c r="J50" s="63"/>
      <c r="K50" s="53"/>
      <c r="L50" s="54">
        <f>SUM(L47:L49)</f>
        <v>126601.22</v>
      </c>
      <c r="M50" s="62"/>
      <c r="N50" s="37">
        <f t="shared" si="58"/>
        <v>15644.799999999988</v>
      </c>
      <c r="O50" s="38">
        <f t="shared" si="59"/>
        <v>0.14099950232712977</v>
      </c>
      <c r="Q50" s="63"/>
      <c r="R50" s="53"/>
      <c r="S50" s="54">
        <f>SUM(S47:S49)</f>
        <v>120631.17</v>
      </c>
      <c r="T50" s="62"/>
      <c r="U50" s="37">
        <f t="shared" si="1"/>
        <v>-5970.0500000000029</v>
      </c>
      <c r="V50" s="38">
        <f t="shared" si="2"/>
        <v>-4.7156338619801633E-2</v>
      </c>
      <c r="X50" s="63"/>
      <c r="Y50" s="53"/>
      <c r="Z50" s="54">
        <f>SUM(Z47:Z49)</f>
        <v>129543.39</v>
      </c>
      <c r="AA50" s="62"/>
      <c r="AB50" s="37">
        <f t="shared" si="3"/>
        <v>8912.2200000000012</v>
      </c>
      <c r="AC50" s="38">
        <f t="shared" si="4"/>
        <v>7.3879910142627334E-2</v>
      </c>
      <c r="AE50" s="63"/>
      <c r="AF50" s="53"/>
      <c r="AG50" s="54">
        <f>SUM(AG47:AG49)</f>
        <v>132295.19</v>
      </c>
      <c r="AH50" s="62"/>
      <c r="AI50" s="37">
        <f t="shared" si="5"/>
        <v>2751.8000000000029</v>
      </c>
      <c r="AJ50" s="38">
        <f t="shared" si="6"/>
        <v>2.1242303447516719E-2</v>
      </c>
      <c r="AL50" s="63"/>
      <c r="AM50" s="53"/>
      <c r="AN50" s="54">
        <f>SUM(AN47:AN49)</f>
        <v>134031.38999999998</v>
      </c>
      <c r="AO50" s="62"/>
      <c r="AP50" s="37">
        <f t="shared" si="7"/>
        <v>1736.1999999999825</v>
      </c>
      <c r="AQ50" s="38">
        <f t="shared" si="8"/>
        <v>1.3123681972110873E-2</v>
      </c>
    </row>
    <row r="51" spans="2:43" ht="25.5" x14ac:dyDescent="0.2">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60"/>
        <v>0.25</v>
      </c>
      <c r="I53" s="27"/>
      <c r="J53" s="66">
        <f>'Proposed Rates'!E210</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569783.87</v>
      </c>
      <c r="I60" s="94"/>
      <c r="J60" s="95"/>
      <c r="K60" s="95"/>
      <c r="L60" s="93">
        <f>SUM(L51:L56,L50)</f>
        <v>584927.44000000006</v>
      </c>
      <c r="M60" s="96"/>
      <c r="N60" s="97">
        <f t="shared" ref="N60" si="66">L60-H60</f>
        <v>15143.570000000065</v>
      </c>
      <c r="O60" s="98">
        <f t="shared" ref="O60" si="67">IF((H60)=0,"",(N60/H60))</f>
        <v>2.6577744294516561E-2</v>
      </c>
      <c r="Q60" s="95"/>
      <c r="R60" s="95"/>
      <c r="S60" s="93">
        <f>SUM(S51:S56,S50)</f>
        <v>578957.41</v>
      </c>
      <c r="T60" s="96"/>
      <c r="U60" s="97">
        <f t="shared" si="1"/>
        <v>-5970.0300000000279</v>
      </c>
      <c r="V60" s="98">
        <f>IF((L60)=0,"",(U60/L60))</f>
        <v>-1.0206445435351824E-2</v>
      </c>
      <c r="X60" s="95"/>
      <c r="Y60" s="95"/>
      <c r="Z60" s="93">
        <f>SUM(Z51:Z56,Z50)</f>
        <v>587869.65</v>
      </c>
      <c r="AA60" s="96"/>
      <c r="AB60" s="97">
        <f t="shared" si="3"/>
        <v>8912.2399999999907</v>
      </c>
      <c r="AC60" s="98">
        <f>IF((S60)=0,"",(AB60/S60))</f>
        <v>1.5393602095877814E-2</v>
      </c>
      <c r="AE60" s="95"/>
      <c r="AF60" s="95"/>
      <c r="AG60" s="93">
        <f>SUM(AG51:AG56,AG50)</f>
        <v>590621.47</v>
      </c>
      <c r="AH60" s="96"/>
      <c r="AI60" s="97">
        <f t="shared" ref="AI60:AI64" si="68">AG60-Z60</f>
        <v>2751.8199999999488</v>
      </c>
      <c r="AJ60" s="98">
        <f>IF((Z60)=0,"",(AI60/Z60))</f>
        <v>4.6810036884876579E-3</v>
      </c>
      <c r="AL60" s="95"/>
      <c r="AM60" s="95"/>
      <c r="AN60" s="93">
        <f>SUM(AN51:AN56,AN50)</f>
        <v>592357.69000000006</v>
      </c>
      <c r="AO60" s="96"/>
      <c r="AP60" s="97">
        <f t="shared" ref="AP60:AP64" si="69">AN60-AG60</f>
        <v>1736.2200000000885</v>
      </c>
      <c r="AQ60" s="98">
        <f>IF((AG60)=0,"",(AP60/AG60))</f>
        <v>2.9396493154915087E-3</v>
      </c>
    </row>
    <row r="61" spans="2:43" x14ac:dyDescent="0.2">
      <c r="B61" s="99" t="s">
        <v>40</v>
      </c>
      <c r="C61" s="21"/>
      <c r="D61" s="21"/>
      <c r="E61" s="21"/>
      <c r="F61" s="100">
        <v>0.13</v>
      </c>
      <c r="G61" s="101"/>
      <c r="H61" s="102">
        <f>H60*F61</f>
        <v>74071.903099999996</v>
      </c>
      <c r="I61" s="103"/>
      <c r="J61" s="104">
        <v>0.13</v>
      </c>
      <c r="K61" s="103"/>
      <c r="L61" s="105">
        <f>L60*J61</f>
        <v>76040.567200000005</v>
      </c>
      <c r="M61" s="106"/>
      <c r="N61" s="107">
        <f t="shared" si="58"/>
        <v>1968.6641000000091</v>
      </c>
      <c r="O61" s="108">
        <f t="shared" si="59"/>
        <v>2.6577744294516568E-2</v>
      </c>
      <c r="Q61" s="104">
        <v>0.13</v>
      </c>
      <c r="R61" s="103"/>
      <c r="S61" s="105">
        <f>S60*Q61</f>
        <v>75264.463300000003</v>
      </c>
      <c r="T61" s="106"/>
      <c r="U61" s="107">
        <f t="shared" si="1"/>
        <v>-776.10390000000189</v>
      </c>
      <c r="V61" s="108">
        <f t="shared" ref="V61:V70" si="70">IF((L61)=0,"",(U61/L61))</f>
        <v>-1.0206445435351801E-2</v>
      </c>
      <c r="X61" s="104">
        <v>0.13</v>
      </c>
      <c r="Y61" s="103"/>
      <c r="Z61" s="105">
        <f>Z60*X61</f>
        <v>76423.054499999998</v>
      </c>
      <c r="AA61" s="106"/>
      <c r="AB61" s="107">
        <f t="shared" si="3"/>
        <v>1158.5911999999953</v>
      </c>
      <c r="AC61" s="108">
        <f t="shared" ref="AC61:AC70" si="71">IF((S61)=0,"",(AB61/S61))</f>
        <v>1.5393602095877767E-2</v>
      </c>
      <c r="AE61" s="104">
        <v>0.13</v>
      </c>
      <c r="AF61" s="103"/>
      <c r="AG61" s="105">
        <f>AG60*AE61</f>
        <v>76780.791100000002</v>
      </c>
      <c r="AH61" s="106"/>
      <c r="AI61" s="107">
        <f t="shared" si="68"/>
        <v>357.73660000000382</v>
      </c>
      <c r="AJ61" s="108">
        <f t="shared" ref="AJ61:AJ70" si="72">IF((Z61)=0,"",(AI61/Z61))</f>
        <v>4.6810036884877958E-3</v>
      </c>
      <c r="AL61" s="104">
        <v>0.13</v>
      </c>
      <c r="AM61" s="103"/>
      <c r="AN61" s="105">
        <f>AN60*AL61</f>
        <v>77006.499700000015</v>
      </c>
      <c r="AO61" s="106"/>
      <c r="AP61" s="107">
        <f t="shared" si="69"/>
        <v>225.70860000001267</v>
      </c>
      <c r="AQ61" s="108">
        <f t="shared" ref="AQ61:AQ70" si="73">IF((AG61)=0,"",(AP61/AG61))</f>
        <v>2.9396493154915234E-3</v>
      </c>
    </row>
    <row r="62" spans="2:43" x14ac:dyDescent="0.2">
      <c r="B62" s="109" t="s">
        <v>123</v>
      </c>
      <c r="C62" s="21"/>
      <c r="D62" s="21"/>
      <c r="E62" s="21"/>
      <c r="F62" s="110"/>
      <c r="G62" s="101"/>
      <c r="H62" s="102">
        <f>H60+H61</f>
        <v>643855.77309999999</v>
      </c>
      <c r="I62" s="103"/>
      <c r="J62" s="103"/>
      <c r="K62" s="103"/>
      <c r="L62" s="105">
        <f>L60+L61</f>
        <v>660968.00720000011</v>
      </c>
      <c r="M62" s="106"/>
      <c r="N62" s="107">
        <f t="shared" si="58"/>
        <v>17112.234100000118</v>
      </c>
      <c r="O62" s="108">
        <f t="shared" si="59"/>
        <v>2.657774429451663E-2</v>
      </c>
      <c r="Q62" s="103"/>
      <c r="R62" s="103"/>
      <c r="S62" s="105">
        <f>S60+S61</f>
        <v>654221.87330000009</v>
      </c>
      <c r="T62" s="106"/>
      <c r="U62" s="107">
        <f t="shared" si="1"/>
        <v>-6746.1339000000153</v>
      </c>
      <c r="V62" s="108">
        <f t="shared" si="70"/>
        <v>-1.0206445435351798E-2</v>
      </c>
      <c r="X62" s="103"/>
      <c r="Y62" s="103"/>
      <c r="Z62" s="105">
        <f>Z60+Z61</f>
        <v>664292.70449999999</v>
      </c>
      <c r="AA62" s="106"/>
      <c r="AB62" s="107">
        <f t="shared" si="3"/>
        <v>10070.831199999899</v>
      </c>
      <c r="AC62" s="108">
        <f t="shared" si="71"/>
        <v>1.5393602095877673E-2</v>
      </c>
      <c r="AE62" s="103"/>
      <c r="AF62" s="103"/>
      <c r="AG62" s="105">
        <f>AG60+AG61</f>
        <v>667402.2611</v>
      </c>
      <c r="AH62" s="106"/>
      <c r="AI62" s="107">
        <f t="shared" si="68"/>
        <v>3109.5566000000108</v>
      </c>
      <c r="AJ62" s="108">
        <f t="shared" si="72"/>
        <v>4.681003688487762E-3</v>
      </c>
      <c r="AL62" s="103"/>
      <c r="AM62" s="103"/>
      <c r="AN62" s="105">
        <f>AN60+AN61</f>
        <v>669364.1897000001</v>
      </c>
      <c r="AO62" s="106"/>
      <c r="AP62" s="107">
        <f t="shared" si="69"/>
        <v>1961.9286000001011</v>
      </c>
      <c r="AQ62" s="108">
        <f t="shared" si="73"/>
        <v>2.93964931549151E-3</v>
      </c>
    </row>
    <row r="63" spans="2:43" ht="15.75" customHeight="1" x14ac:dyDescent="0.2">
      <c r="B63" s="405" t="s">
        <v>127</v>
      </c>
      <c r="C63" s="405"/>
      <c r="D63" s="40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06" t="s">
        <v>126</v>
      </c>
      <c r="C64" s="406"/>
      <c r="D64" s="406"/>
      <c r="E64" s="114"/>
      <c r="F64" s="115"/>
      <c r="G64" s="116"/>
      <c r="H64" s="117">
        <f>H62-H63</f>
        <v>643855.77309999999</v>
      </c>
      <c r="I64" s="118"/>
      <c r="J64" s="118"/>
      <c r="K64" s="118"/>
      <c r="L64" s="119">
        <f>L62-L63</f>
        <v>660968.00720000011</v>
      </c>
      <c r="M64" s="120"/>
      <c r="N64" s="121">
        <f t="shared" si="58"/>
        <v>17112.234100000118</v>
      </c>
      <c r="O64" s="122">
        <f t="shared" si="59"/>
        <v>2.657774429451663E-2</v>
      </c>
      <c r="Q64" s="118"/>
      <c r="R64" s="118"/>
      <c r="S64" s="119">
        <f>S62-S63</f>
        <v>654221.87330000009</v>
      </c>
      <c r="T64" s="120"/>
      <c r="U64" s="121">
        <f t="shared" si="1"/>
        <v>-6746.1339000000153</v>
      </c>
      <c r="V64" s="122">
        <f t="shared" si="70"/>
        <v>-1.0206445435351798E-2</v>
      </c>
      <c r="X64" s="118"/>
      <c r="Y64" s="118"/>
      <c r="Z64" s="119">
        <f>Z62-Z63</f>
        <v>664292.70449999999</v>
      </c>
      <c r="AA64" s="120"/>
      <c r="AB64" s="121">
        <f t="shared" si="3"/>
        <v>10070.831199999899</v>
      </c>
      <c r="AC64" s="122">
        <f t="shared" si="71"/>
        <v>1.5393602095877673E-2</v>
      </c>
      <c r="AE64" s="118"/>
      <c r="AF64" s="118"/>
      <c r="AG64" s="119">
        <f>AG62-AG63</f>
        <v>667402.2611</v>
      </c>
      <c r="AH64" s="120"/>
      <c r="AI64" s="121">
        <f t="shared" si="68"/>
        <v>3109.5566000000108</v>
      </c>
      <c r="AJ64" s="122">
        <f t="shared" si="72"/>
        <v>4.681003688487762E-3</v>
      </c>
      <c r="AL64" s="118"/>
      <c r="AM64" s="118"/>
      <c r="AN64" s="119">
        <f>AN62-AN63</f>
        <v>669364.1897000001</v>
      </c>
      <c r="AO64" s="120"/>
      <c r="AP64" s="121">
        <f t="shared" si="69"/>
        <v>1961.9286000001011</v>
      </c>
      <c r="AQ64" s="122">
        <f t="shared" si="73"/>
        <v>2.93964931549151E-3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126653.39000000001</v>
      </c>
      <c r="I66" s="134"/>
      <c r="J66" s="135"/>
      <c r="K66" s="135"/>
      <c r="L66" s="133">
        <f>SUM(L57:L58,L50,L51:L53)</f>
        <v>142281.40000000002</v>
      </c>
      <c r="M66" s="136"/>
      <c r="N66" s="137">
        <f t="shared" ref="N66:N70" si="74">L66-H66</f>
        <v>15628.010000000009</v>
      </c>
      <c r="O66" s="98">
        <f t="shared" ref="O66:O70" si="75">IF((H66)=0,"",(N66/H66))</f>
        <v>0.12339195974146454</v>
      </c>
      <c r="Q66" s="135"/>
      <c r="R66" s="135"/>
      <c r="S66" s="133">
        <f>SUM(S57:S58,S50,S51:S53)</f>
        <v>136311.37000000002</v>
      </c>
      <c r="T66" s="136"/>
      <c r="U66" s="137">
        <f t="shared" si="1"/>
        <v>-5970.0299999999988</v>
      </c>
      <c r="V66" s="98">
        <f t="shared" si="70"/>
        <v>-4.1959314429011789E-2</v>
      </c>
      <c r="X66" s="135"/>
      <c r="Y66" s="135"/>
      <c r="Z66" s="133">
        <f>SUM(Z57:Z58,Z50,Z51:Z53)</f>
        <v>145223.61000000002</v>
      </c>
      <c r="AA66" s="136"/>
      <c r="AB66" s="137">
        <f t="shared" si="3"/>
        <v>8912.2399999999907</v>
      </c>
      <c r="AC66" s="98">
        <f t="shared" si="71"/>
        <v>6.5381486518696047E-2</v>
      </c>
      <c r="AE66" s="135"/>
      <c r="AF66" s="135"/>
      <c r="AG66" s="133">
        <f>SUM(AG57:AG58,AG50,AG51:AG53)</f>
        <v>147975.43</v>
      </c>
      <c r="AH66" s="136"/>
      <c r="AI66" s="137">
        <f t="shared" ref="AI66:AI70" si="76">AG66-Z66</f>
        <v>2751.8199999999779</v>
      </c>
      <c r="AJ66" s="98">
        <f t="shared" si="72"/>
        <v>1.8948847229455168E-2</v>
      </c>
      <c r="AL66" s="135"/>
      <c r="AM66" s="135"/>
      <c r="AN66" s="133">
        <f>SUM(AN57:AN58,AN50,AN51:AN53)</f>
        <v>149711.65000000002</v>
      </c>
      <c r="AO66" s="136"/>
      <c r="AP66" s="137">
        <f t="shared" ref="AP66:AP70" si="77">AN66-AG66</f>
        <v>1736.2200000000303</v>
      </c>
      <c r="AQ66" s="98">
        <f t="shared" si="73"/>
        <v>1.1733164080009975E-2</v>
      </c>
    </row>
    <row r="67" spans="1:43" s="79" customFormat="1" x14ac:dyDescent="0.2">
      <c r="B67" s="138" t="s">
        <v>40</v>
      </c>
      <c r="C67" s="73"/>
      <c r="D67" s="73"/>
      <c r="E67" s="73"/>
      <c r="F67" s="139">
        <v>0.13</v>
      </c>
      <c r="G67" s="132"/>
      <c r="H67" s="140">
        <f>H66*F67</f>
        <v>16464.940700000003</v>
      </c>
      <c r="I67" s="141"/>
      <c r="J67" s="142">
        <v>0.13</v>
      </c>
      <c r="K67" s="143"/>
      <c r="L67" s="144">
        <f>L66*J67</f>
        <v>18496.582000000002</v>
      </c>
      <c r="M67" s="145"/>
      <c r="N67" s="146">
        <f t="shared" si="74"/>
        <v>2031.6412999999993</v>
      </c>
      <c r="O67" s="108">
        <f t="shared" si="75"/>
        <v>0.12339195974146441</v>
      </c>
      <c r="Q67" s="142">
        <v>0.13</v>
      </c>
      <c r="R67" s="143"/>
      <c r="S67" s="144">
        <f>S66*Q67</f>
        <v>17720.478100000004</v>
      </c>
      <c r="T67" s="145"/>
      <c r="U67" s="146">
        <f t="shared" si="1"/>
        <v>-776.10389999999825</v>
      </c>
      <c r="V67" s="108">
        <f t="shared" si="70"/>
        <v>-4.1959314429011706E-2</v>
      </c>
      <c r="X67" s="142">
        <v>0.13</v>
      </c>
      <c r="Y67" s="143"/>
      <c r="Z67" s="144">
        <f>Z66*X67</f>
        <v>18879.069300000003</v>
      </c>
      <c r="AA67" s="145"/>
      <c r="AB67" s="146">
        <f t="shared" si="3"/>
        <v>1158.5911999999989</v>
      </c>
      <c r="AC67" s="108">
        <f t="shared" si="71"/>
        <v>6.5381486518696061E-2</v>
      </c>
      <c r="AE67" s="142">
        <v>0.13</v>
      </c>
      <c r="AF67" s="143"/>
      <c r="AG67" s="144">
        <f>AG66*AE67</f>
        <v>19236.805899999999</v>
      </c>
      <c r="AH67" s="145"/>
      <c r="AI67" s="146">
        <f t="shared" si="76"/>
        <v>357.73659999999654</v>
      </c>
      <c r="AJ67" s="108">
        <f t="shared" si="72"/>
        <v>1.8948847229455133E-2</v>
      </c>
      <c r="AL67" s="142">
        <v>0.13</v>
      </c>
      <c r="AM67" s="143"/>
      <c r="AN67" s="144">
        <f>AN66*AL67</f>
        <v>19462.514500000005</v>
      </c>
      <c r="AO67" s="145"/>
      <c r="AP67" s="146">
        <f t="shared" si="77"/>
        <v>225.70860000000539</v>
      </c>
      <c r="AQ67" s="108">
        <f t="shared" si="73"/>
        <v>1.173316408001005E-2</v>
      </c>
    </row>
    <row r="68" spans="1:43" s="79" customFormat="1" x14ac:dyDescent="0.2">
      <c r="B68" s="147" t="s">
        <v>41</v>
      </c>
      <c r="C68" s="73"/>
      <c r="D68" s="73"/>
      <c r="E68" s="73"/>
      <c r="F68" s="148"/>
      <c r="G68" s="149"/>
      <c r="H68" s="140">
        <f>H66+H67</f>
        <v>143118.33070000002</v>
      </c>
      <c r="I68" s="141"/>
      <c r="J68" s="141"/>
      <c r="K68" s="141"/>
      <c r="L68" s="144">
        <f>L66+L67</f>
        <v>160777.98200000002</v>
      </c>
      <c r="M68" s="145"/>
      <c r="N68" s="146">
        <f t="shared" si="74"/>
        <v>17659.651299999998</v>
      </c>
      <c r="O68" s="108">
        <f t="shared" si="75"/>
        <v>0.12339195974146444</v>
      </c>
      <c r="Q68" s="141"/>
      <c r="R68" s="141"/>
      <c r="S68" s="144">
        <f>S66+S67</f>
        <v>154031.84810000003</v>
      </c>
      <c r="T68" s="145"/>
      <c r="U68" s="146">
        <f t="shared" si="1"/>
        <v>-6746.1338999999862</v>
      </c>
      <c r="V68" s="108">
        <f t="shared" si="70"/>
        <v>-4.1959314429011713E-2</v>
      </c>
      <c r="X68" s="141"/>
      <c r="Y68" s="141"/>
      <c r="Z68" s="144">
        <f>Z66+Z67</f>
        <v>164102.67930000002</v>
      </c>
      <c r="AA68" s="145"/>
      <c r="AB68" s="146">
        <f t="shared" si="3"/>
        <v>10070.831199999986</v>
      </c>
      <c r="AC68" s="108">
        <f t="shared" si="71"/>
        <v>6.5381486518696019E-2</v>
      </c>
      <c r="AE68" s="141"/>
      <c r="AF68" s="141"/>
      <c r="AG68" s="144">
        <f>AG66+AG67</f>
        <v>167212.2359</v>
      </c>
      <c r="AH68" s="145"/>
      <c r="AI68" s="146">
        <f t="shared" si="76"/>
        <v>3109.5565999999817</v>
      </c>
      <c r="AJ68" s="108">
        <f t="shared" si="72"/>
        <v>1.8948847229455206E-2</v>
      </c>
      <c r="AL68" s="141"/>
      <c r="AM68" s="141"/>
      <c r="AN68" s="144">
        <f>AN66+AN67</f>
        <v>169174.16450000001</v>
      </c>
      <c r="AO68" s="145"/>
      <c r="AP68" s="146">
        <f t="shared" si="77"/>
        <v>1961.9286000000138</v>
      </c>
      <c r="AQ68" s="108">
        <f t="shared" si="73"/>
        <v>1.1733164080009852E-2</v>
      </c>
    </row>
    <row r="69" spans="1:43" s="79" customFormat="1" ht="15.75" customHeight="1" x14ac:dyDescent="0.2">
      <c r="B69" s="405" t="s">
        <v>127</v>
      </c>
      <c r="C69" s="405"/>
      <c r="D69" s="40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00" t="s">
        <v>128</v>
      </c>
      <c r="C70" s="400"/>
      <c r="D70" s="400"/>
      <c r="E70" s="152"/>
      <c r="F70" s="153"/>
      <c r="G70" s="154"/>
      <c r="H70" s="155">
        <f>H68-H69</f>
        <v>143118.33070000002</v>
      </c>
      <c r="I70" s="156"/>
      <c r="J70" s="156"/>
      <c r="K70" s="156"/>
      <c r="L70" s="157">
        <f>L68-L69</f>
        <v>160777.98200000002</v>
      </c>
      <c r="M70" s="158"/>
      <c r="N70" s="159">
        <f t="shared" si="74"/>
        <v>17659.651299999998</v>
      </c>
      <c r="O70" s="160">
        <f t="shared" si="75"/>
        <v>0.12339195974146444</v>
      </c>
      <c r="Q70" s="156"/>
      <c r="R70" s="156"/>
      <c r="S70" s="157">
        <f>S68-S69</f>
        <v>154031.84810000003</v>
      </c>
      <c r="T70" s="158"/>
      <c r="U70" s="159">
        <f t="shared" si="1"/>
        <v>-6746.1338999999862</v>
      </c>
      <c r="V70" s="160">
        <f t="shared" si="70"/>
        <v>-4.1959314429011713E-2</v>
      </c>
      <c r="X70" s="156"/>
      <c r="Y70" s="156"/>
      <c r="Z70" s="157">
        <f>Z68-Z69</f>
        <v>164102.67930000002</v>
      </c>
      <c r="AA70" s="158"/>
      <c r="AB70" s="159">
        <f t="shared" si="3"/>
        <v>10070.831199999986</v>
      </c>
      <c r="AC70" s="160">
        <f t="shared" si="71"/>
        <v>6.5381486518696019E-2</v>
      </c>
      <c r="AE70" s="156"/>
      <c r="AF70" s="156"/>
      <c r="AG70" s="157">
        <f>AG68-AG69</f>
        <v>167212.2359</v>
      </c>
      <c r="AH70" s="158"/>
      <c r="AI70" s="159">
        <f t="shared" si="76"/>
        <v>3109.5565999999817</v>
      </c>
      <c r="AJ70" s="160">
        <f t="shared" si="72"/>
        <v>1.8948847229455206E-2</v>
      </c>
      <c r="AL70" s="156"/>
      <c r="AM70" s="156"/>
      <c r="AN70" s="157">
        <f>AN68-AN69</f>
        <v>169174.16450000001</v>
      </c>
      <c r="AO70" s="158"/>
      <c r="AP70" s="159">
        <f t="shared" si="77"/>
        <v>1961.9286000000138</v>
      </c>
      <c r="AQ70" s="160">
        <f t="shared" si="73"/>
        <v>1.1733164080009852E-2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Rates'!D14</f>
        <v>5.09</v>
      </c>
      <c r="G23" s="25">
        <v>1</v>
      </c>
      <c r="H23" s="26">
        <f>G23*F23</f>
        <v>5.09</v>
      </c>
      <c r="I23" s="27"/>
      <c r="J23" s="177">
        <f>+'Proposed Rates'!E14</f>
        <v>5.6</v>
      </c>
      <c r="K23" s="29">
        <v>1</v>
      </c>
      <c r="L23" s="26">
        <f>K23*J23</f>
        <v>5.6</v>
      </c>
      <c r="M23" s="27"/>
      <c r="N23" s="30">
        <f>L23-H23</f>
        <v>0.50999999999999979</v>
      </c>
      <c r="O23" s="31">
        <f>IF((H23)=0,"",(N23/H23))</f>
        <v>0.10019646365422392</v>
      </c>
      <c r="Q23" s="177">
        <f>+'Proposed Rates'!F14</f>
        <v>6.13</v>
      </c>
      <c r="R23" s="29">
        <v>1</v>
      </c>
      <c r="S23" s="26">
        <f>R23*Q23</f>
        <v>6.13</v>
      </c>
      <c r="T23" s="27"/>
      <c r="U23" s="30">
        <f>S23-L23</f>
        <v>0.53000000000000025</v>
      </c>
      <c r="V23" s="31">
        <f>IF((L23)=0,"",(U23/L23))</f>
        <v>9.4642857142857195E-2</v>
      </c>
      <c r="X23" s="177">
        <f>+'Proposed Rates'!G14</f>
        <v>6.63</v>
      </c>
      <c r="Y23" s="29">
        <v>1</v>
      </c>
      <c r="Z23" s="26">
        <f>Y23*X23</f>
        <v>6.63</v>
      </c>
      <c r="AA23" s="27"/>
      <c r="AB23" s="30">
        <f>Z23-S23</f>
        <v>0.5</v>
      </c>
      <c r="AC23" s="31">
        <f>IF((S23)=0,"",(AB23/S23))</f>
        <v>8.1566068515497553E-2</v>
      </c>
      <c r="AE23" s="177">
        <f>+'Proposed Rates'!H14</f>
        <v>7.04</v>
      </c>
      <c r="AF23" s="29">
        <v>1</v>
      </c>
      <c r="AG23" s="26">
        <f>AF23*AE23</f>
        <v>7.04</v>
      </c>
      <c r="AH23" s="27"/>
      <c r="AI23" s="30">
        <f>AG23-Z23</f>
        <v>0.41000000000000014</v>
      </c>
      <c r="AJ23" s="31">
        <f>IF((Z23)=0,"",(AI23/Z23))</f>
        <v>6.1840120663650099E-2</v>
      </c>
      <c r="AL23" s="177">
        <f>+'Proposed Rates'!I14</f>
        <v>7.39</v>
      </c>
      <c r="AM23" s="29">
        <v>1</v>
      </c>
      <c r="AN23" s="26">
        <f>AM23*AL23</f>
        <v>7.39</v>
      </c>
      <c r="AO23" s="27"/>
      <c r="AP23" s="30">
        <f>AN23-AG23</f>
        <v>0.34999999999999964</v>
      </c>
      <c r="AQ23" s="31">
        <f>IF((AG23)=0,"",(AP23/AG23))</f>
        <v>4.971590909090904E-2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Rates'!D27</f>
        <v>2.4199999999999999E-2</v>
      </c>
      <c r="G29" s="25">
        <f>+$F$18</f>
        <v>470</v>
      </c>
      <c r="H29" s="26">
        <f t="shared" si="0"/>
        <v>11.373999999999999</v>
      </c>
      <c r="I29" s="27"/>
      <c r="J29" s="28">
        <f>+'Proposed Rates'!E27</f>
        <v>2.6599999999999999E-2</v>
      </c>
      <c r="K29" s="25">
        <f>+$F$18</f>
        <v>470</v>
      </c>
      <c r="L29" s="26">
        <f t="shared" si="22"/>
        <v>12.501999999999999</v>
      </c>
      <c r="M29" s="27"/>
      <c r="N29" s="30">
        <f t="shared" si="23"/>
        <v>1.1280000000000001</v>
      </c>
      <c r="O29" s="31">
        <f t="shared" si="24"/>
        <v>9.9173553719008281E-2</v>
      </c>
      <c r="Q29" s="28">
        <f>+'Proposed Rates'!F27</f>
        <v>2.9100000000000001E-2</v>
      </c>
      <c r="R29" s="25">
        <f>+$F$18</f>
        <v>470</v>
      </c>
      <c r="S29" s="26">
        <f t="shared" si="25"/>
        <v>13.677</v>
      </c>
      <c r="T29" s="27"/>
      <c r="U29" s="30">
        <f t="shared" si="1"/>
        <v>1.1750000000000007</v>
      </c>
      <c r="V29" s="31">
        <f t="shared" si="2"/>
        <v>9.3984962406015102E-2</v>
      </c>
      <c r="X29" s="28">
        <f>+'Proposed Rates'!G27</f>
        <v>3.15E-2</v>
      </c>
      <c r="Y29" s="25">
        <f>+$F$18</f>
        <v>470</v>
      </c>
      <c r="Z29" s="26">
        <f t="shared" si="26"/>
        <v>14.805</v>
      </c>
      <c r="AA29" s="27"/>
      <c r="AB29" s="30">
        <f t="shared" si="3"/>
        <v>1.1280000000000001</v>
      </c>
      <c r="AC29" s="31">
        <f t="shared" si="4"/>
        <v>8.2474226804123724E-2</v>
      </c>
      <c r="AE29" s="28">
        <f>+'Proposed Rates'!H27</f>
        <v>3.3500000000000002E-2</v>
      </c>
      <c r="AF29" s="25">
        <f>+$F$18</f>
        <v>470</v>
      </c>
      <c r="AG29" s="26">
        <f t="shared" si="27"/>
        <v>15.745000000000001</v>
      </c>
      <c r="AH29" s="27"/>
      <c r="AI29" s="30">
        <f t="shared" si="5"/>
        <v>0.94000000000000128</v>
      </c>
      <c r="AJ29" s="31">
        <f t="shared" si="6"/>
        <v>6.3492063492063586E-2</v>
      </c>
      <c r="AL29" s="28">
        <f>+'Proposed Rates'!I27</f>
        <v>3.5200000000000002E-2</v>
      </c>
      <c r="AM29" s="25">
        <f>+$F$18</f>
        <v>470</v>
      </c>
      <c r="AN29" s="26">
        <f t="shared" si="28"/>
        <v>16.544</v>
      </c>
      <c r="AO29" s="27"/>
      <c r="AP29" s="30">
        <f t="shared" si="7"/>
        <v>0.79899999999999949</v>
      </c>
      <c r="AQ29" s="31">
        <f t="shared" si="8"/>
        <v>5.074626865671638E-2</v>
      </c>
    </row>
    <row r="30" spans="2:43" x14ac:dyDescent="0.2">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
      <c r="B31" s="21" t="s">
        <v>136</v>
      </c>
      <c r="C31" s="21"/>
      <c r="D31" s="22" t="s">
        <v>20</v>
      </c>
      <c r="E31" s="23"/>
      <c r="F31" s="24">
        <f>+'Proposed Rates'!D74</f>
        <v>0</v>
      </c>
      <c r="G31" s="25">
        <f t="shared" si="29"/>
        <v>470</v>
      </c>
      <c r="H31" s="26">
        <f t="shared" si="0"/>
        <v>0</v>
      </c>
      <c r="I31" s="27"/>
      <c r="J31" s="28">
        <f>+'Proposed Rates'!E74</f>
        <v>-1E-4</v>
      </c>
      <c r="K31" s="25">
        <f t="shared" si="30"/>
        <v>470</v>
      </c>
      <c r="L31" s="26">
        <f t="shared" si="22"/>
        <v>-4.7E-2</v>
      </c>
      <c r="M31" s="27"/>
      <c r="N31" s="30">
        <f t="shared" si="23"/>
        <v>-4.7E-2</v>
      </c>
      <c r="O31" s="31" t="str">
        <f t="shared" si="24"/>
        <v/>
      </c>
      <c r="Q31" s="28">
        <f>+'Proposed Rates'!F74</f>
        <v>-2.0000000000000001E-4</v>
      </c>
      <c r="R31" s="25">
        <f t="shared" si="31"/>
        <v>470</v>
      </c>
      <c r="S31" s="26">
        <f t="shared" si="25"/>
        <v>-9.4E-2</v>
      </c>
      <c r="T31" s="27"/>
      <c r="U31" s="30">
        <f t="shared" si="1"/>
        <v>-4.7E-2</v>
      </c>
      <c r="V31" s="31">
        <f t="shared" si="2"/>
        <v>1</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38.25" x14ac:dyDescent="0.2">
      <c r="B36" s="229" t="s">
        <v>101</v>
      </c>
      <c r="C36" s="21"/>
      <c r="D36" s="22" t="s">
        <v>20</v>
      </c>
      <c r="E36" s="23"/>
      <c r="F36" s="24">
        <f>+'Proposed Rates'!D59</f>
        <v>1.2999999999999999E-3</v>
      </c>
      <c r="G36" s="45">
        <f>$F$18</f>
        <v>470</v>
      </c>
      <c r="H36" s="26">
        <f t="shared" si="0"/>
        <v>0.61099999999999999</v>
      </c>
      <c r="I36" s="27"/>
      <c r="J36" s="46">
        <f>+'Proposed Rates'!E59</f>
        <v>-5.9999999999999995E-4</v>
      </c>
      <c r="K36" s="45">
        <f>$F$18</f>
        <v>470</v>
      </c>
      <c r="L36" s="26">
        <f t="shared" si="22"/>
        <v>-0.28199999999999997</v>
      </c>
      <c r="M36" s="27"/>
      <c r="N36" s="30">
        <f t="shared" si="23"/>
        <v>-0.89300000000000002</v>
      </c>
      <c r="O36" s="31">
        <f t="shared" si="24"/>
        <v>-1.4615384615384617</v>
      </c>
      <c r="Q36" s="28">
        <f>+'Proposed Rates'!F59</f>
        <v>-5.9999999999999995E-4</v>
      </c>
      <c r="R36" s="45">
        <f>$F$18</f>
        <v>470</v>
      </c>
      <c r="S36" s="26">
        <f t="shared" si="25"/>
        <v>-0.28199999999999997</v>
      </c>
      <c r="T36" s="27"/>
      <c r="U36" s="30">
        <f t="shared" si="1"/>
        <v>0</v>
      </c>
      <c r="V36" s="31">
        <f t="shared" si="2"/>
        <v>0</v>
      </c>
      <c r="X36" s="28">
        <f>+'Proposed Rates'!G59</f>
        <v>0</v>
      </c>
      <c r="Y36" s="45">
        <f>$F$18</f>
        <v>470</v>
      </c>
      <c r="Z36" s="26">
        <f t="shared" si="26"/>
        <v>0</v>
      </c>
      <c r="AA36" s="27"/>
      <c r="AB36" s="30">
        <f t="shared" si="3"/>
        <v>0.28199999999999997</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17.074999999999999</v>
      </c>
      <c r="I39" s="62"/>
      <c r="J39" s="239"/>
      <c r="K39" s="240"/>
      <c r="L39" s="238">
        <f>SUM(L23:L38)</f>
        <v>17.772999999999996</v>
      </c>
      <c r="M39" s="62"/>
      <c r="N39" s="37">
        <f t="shared" si="23"/>
        <v>0.69799999999999685</v>
      </c>
      <c r="O39" s="38">
        <f t="shared" si="24"/>
        <v>4.0878477306002747E-2</v>
      </c>
      <c r="Q39" s="239"/>
      <c r="R39" s="240"/>
      <c r="S39" s="238">
        <f>SUM(S23:S38)</f>
        <v>19.430999999999997</v>
      </c>
      <c r="T39" s="62"/>
      <c r="U39" s="37">
        <f t="shared" si="1"/>
        <v>1.6580000000000013</v>
      </c>
      <c r="V39" s="38">
        <f t="shared" si="2"/>
        <v>9.3287571034715674E-2</v>
      </c>
      <c r="X39" s="239"/>
      <c r="Y39" s="240"/>
      <c r="Z39" s="238">
        <f>SUM(Z23:Z38)</f>
        <v>21.434999999999999</v>
      </c>
      <c r="AA39" s="62"/>
      <c r="AB39" s="37">
        <f t="shared" si="3"/>
        <v>2.0040000000000013</v>
      </c>
      <c r="AC39" s="38">
        <f t="shared" si="4"/>
        <v>0.10313416705264791</v>
      </c>
      <c r="AE39" s="239"/>
      <c r="AF39" s="240"/>
      <c r="AG39" s="238">
        <f>SUM(AG23:AG38)</f>
        <v>22.785</v>
      </c>
      <c r="AH39" s="62"/>
      <c r="AI39" s="37">
        <f t="shared" si="5"/>
        <v>1.3500000000000014</v>
      </c>
      <c r="AJ39" s="38">
        <f t="shared" si="6"/>
        <v>6.2981105668299578E-2</v>
      </c>
      <c r="AL39" s="239"/>
      <c r="AM39" s="240"/>
      <c r="AN39" s="238">
        <f>SUM(AN23:AN38)</f>
        <v>23.934000000000001</v>
      </c>
      <c r="AO39" s="62"/>
      <c r="AP39" s="37">
        <f t="shared" si="7"/>
        <v>1.1490000000000009</v>
      </c>
      <c r="AQ39" s="38">
        <f t="shared" si="8"/>
        <v>5.0427913100724198E-2</v>
      </c>
    </row>
    <row r="40" spans="2:43" ht="38.25" x14ac:dyDescent="0.2">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f>'Proposed Rates'!E129</f>
        <v>0</v>
      </c>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8.25" x14ac:dyDescent="0.2">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
      <c r="B44" s="43" t="s">
        <v>24</v>
      </c>
      <c r="C44" s="21"/>
      <c r="D44" s="22" t="s">
        <v>20</v>
      </c>
      <c r="E44" s="23"/>
      <c r="F44" s="44">
        <f>'Proposed Rates'!D240</f>
        <v>6.0000000000000002E-5</v>
      </c>
      <c r="G44" s="45">
        <f>$F$18+G45</f>
        <v>485.74500000000006</v>
      </c>
      <c r="H44" s="26">
        <f>G44*F44</f>
        <v>2.9144700000000006E-2</v>
      </c>
      <c r="I44" s="27"/>
      <c r="J44" s="44">
        <f>'Proposed Rates'!E240</f>
        <v>6.0000000000000002E-5</v>
      </c>
      <c r="K44" s="45">
        <f>+$G$44</f>
        <v>485.74500000000006</v>
      </c>
      <c r="L44" s="26">
        <f>K44*J44</f>
        <v>2.9144700000000006E-2</v>
      </c>
      <c r="M44" s="27"/>
      <c r="N44" s="30">
        <f>L44-H44</f>
        <v>0</v>
      </c>
      <c r="O44" s="31">
        <f>IF((H44)=0,"",(N44/H44))</f>
        <v>0</v>
      </c>
      <c r="Q44" s="44">
        <f>'Proposed Rates'!F240</f>
        <v>6.0000000000000002E-5</v>
      </c>
      <c r="R44" s="45">
        <f>+$G$44</f>
        <v>485.74500000000006</v>
      </c>
      <c r="S44" s="26">
        <f>R44*Q44</f>
        <v>2.9144700000000006E-2</v>
      </c>
      <c r="T44" s="27"/>
      <c r="U44" s="30">
        <f t="shared" si="1"/>
        <v>0</v>
      </c>
      <c r="V44" s="31">
        <f t="shared" si="2"/>
        <v>0</v>
      </c>
      <c r="X44" s="44">
        <f>'Proposed Rates'!G240</f>
        <v>6.0000000000000002E-5</v>
      </c>
      <c r="Y44" s="45">
        <f>+$G$44</f>
        <v>485.74500000000006</v>
      </c>
      <c r="Z44" s="26">
        <f>Y44*X44</f>
        <v>2.9144700000000006E-2</v>
      </c>
      <c r="AA44" s="27"/>
      <c r="AB44" s="30">
        <f t="shared" si="3"/>
        <v>0</v>
      </c>
      <c r="AC44" s="31">
        <f t="shared" si="4"/>
        <v>0</v>
      </c>
      <c r="AE44" s="44">
        <f>'Proposed Rates'!H240</f>
        <v>6.0000000000000002E-5</v>
      </c>
      <c r="AF44" s="45">
        <f>+$G$44</f>
        <v>485.74500000000006</v>
      </c>
      <c r="AG44" s="26">
        <f>AF44*AE44</f>
        <v>2.9144700000000006E-2</v>
      </c>
      <c r="AH44" s="27"/>
      <c r="AI44" s="30">
        <f t="shared" si="5"/>
        <v>0</v>
      </c>
      <c r="AJ44" s="31">
        <f t="shared" si="6"/>
        <v>0</v>
      </c>
      <c r="AL44" s="44">
        <f>'Proposed Rates'!I240</f>
        <v>6.0000000000000002E-5</v>
      </c>
      <c r="AM44" s="45">
        <f>+$G$44</f>
        <v>485.74500000000006</v>
      </c>
      <c r="AN44" s="26">
        <f>AM44*AL44</f>
        <v>2.9144700000000006E-2</v>
      </c>
      <c r="AO44" s="27"/>
      <c r="AP44" s="30">
        <f t="shared" si="7"/>
        <v>0</v>
      </c>
      <c r="AQ44" s="31">
        <f t="shared" si="8"/>
        <v>0</v>
      </c>
    </row>
    <row r="45" spans="2:43" x14ac:dyDescent="0.2">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19.018734350000006</v>
      </c>
      <c r="I47" s="36"/>
      <c r="J47" s="53"/>
      <c r="K47" s="55"/>
      <c r="L47" s="54">
        <f>SUM(L40:L46)+L39</f>
        <v>19.546721720000001</v>
      </c>
      <c r="M47" s="36"/>
      <c r="N47" s="37">
        <f t="shared" ref="N47:N64" si="57">L47-H47</f>
        <v>0.52798736999999463</v>
      </c>
      <c r="O47" s="38">
        <f t="shared" si="44"/>
        <v>2.7761435660412094E-2</v>
      </c>
      <c r="Q47" s="53"/>
      <c r="R47" s="55"/>
      <c r="S47" s="54">
        <f>SUM(S40:S46)+S39</f>
        <v>21.204721720000002</v>
      </c>
      <c r="T47" s="36"/>
      <c r="U47" s="37">
        <f t="shared" si="1"/>
        <v>1.6580000000000013</v>
      </c>
      <c r="V47" s="38">
        <f t="shared" si="2"/>
        <v>8.4822407754623783E-2</v>
      </c>
      <c r="X47" s="53"/>
      <c r="Y47" s="55"/>
      <c r="Z47" s="54">
        <f>SUM(Z40:Z46)+Z39</f>
        <v>23.490721720000003</v>
      </c>
      <c r="AA47" s="36"/>
      <c r="AB47" s="37">
        <f t="shared" si="3"/>
        <v>2.2860000000000014</v>
      </c>
      <c r="AC47" s="38">
        <f t="shared" si="4"/>
        <v>0.10780617780255412</v>
      </c>
      <c r="AE47" s="53"/>
      <c r="AF47" s="55"/>
      <c r="AG47" s="54">
        <f>SUM(AG40:AG46)+AG39</f>
        <v>24.840721720000005</v>
      </c>
      <c r="AH47" s="36"/>
      <c r="AI47" s="37">
        <f t="shared" si="5"/>
        <v>1.3500000000000014</v>
      </c>
      <c r="AJ47" s="38">
        <f t="shared" si="6"/>
        <v>5.7469498642547509E-2</v>
      </c>
      <c r="AL47" s="53"/>
      <c r="AM47" s="55"/>
      <c r="AN47" s="54">
        <f>SUM(AN40:AN46)+AN39</f>
        <v>25.989721720000006</v>
      </c>
      <c r="AO47" s="36"/>
      <c r="AP47" s="37">
        <f t="shared" si="7"/>
        <v>1.1490000000000009</v>
      </c>
      <c r="AQ47" s="38">
        <f t="shared" si="8"/>
        <v>4.6254694728732733E-2</v>
      </c>
    </row>
    <row r="48" spans="2:43" x14ac:dyDescent="0.2">
      <c r="B48" s="27" t="s">
        <v>28</v>
      </c>
      <c r="C48" s="27"/>
      <c r="D48" s="22" t="s">
        <v>20</v>
      </c>
      <c r="E48" s="57"/>
      <c r="F48" s="28">
        <f>'Proposed Rates'!D160</f>
        <v>7.1000000000000004E-3</v>
      </c>
      <c r="G48" s="58">
        <f>F18+G45</f>
        <v>485.74500000000006</v>
      </c>
      <c r="H48" s="26">
        <f>G48*F48</f>
        <v>3.4487895000000006</v>
      </c>
      <c r="I48" s="27"/>
      <c r="J48" s="28">
        <f>'Proposed Rates'!E160</f>
        <v>6.8999999999999999E-3</v>
      </c>
      <c r="K48" s="58">
        <f>G48</f>
        <v>485.74500000000006</v>
      </c>
      <c r="L48" s="26">
        <f>K48*J48</f>
        <v>3.3516405000000002</v>
      </c>
      <c r="M48" s="27"/>
      <c r="N48" s="30">
        <f t="shared" si="57"/>
        <v>-9.7149000000000374E-2</v>
      </c>
      <c r="O48" s="31">
        <f t="shared" si="44"/>
        <v>-2.8169014084507147E-2</v>
      </c>
      <c r="Q48" s="28">
        <f>'Proposed Rates'!F160</f>
        <v>6.8999999999999999E-3</v>
      </c>
      <c r="R48" s="58">
        <f>K48</f>
        <v>485.74500000000006</v>
      </c>
      <c r="S48" s="26">
        <f>R48*Q48</f>
        <v>3.3516405000000002</v>
      </c>
      <c r="T48" s="27"/>
      <c r="U48" s="30">
        <f t="shared" si="1"/>
        <v>0</v>
      </c>
      <c r="V48" s="31">
        <f t="shared" si="2"/>
        <v>0</v>
      </c>
      <c r="X48" s="28">
        <f>'Proposed Rates'!G160</f>
        <v>6.8999999999999999E-3</v>
      </c>
      <c r="Y48" s="58">
        <f>R48</f>
        <v>485.74500000000006</v>
      </c>
      <c r="Z48" s="26">
        <f>Y48*X48</f>
        <v>3.3516405000000002</v>
      </c>
      <c r="AA48" s="27"/>
      <c r="AB48" s="30">
        <f t="shared" si="3"/>
        <v>0</v>
      </c>
      <c r="AC48" s="31">
        <f t="shared" si="4"/>
        <v>0</v>
      </c>
      <c r="AE48" s="28">
        <f>'Proposed Rates'!H160</f>
        <v>6.8999999999999999E-3</v>
      </c>
      <c r="AF48" s="58">
        <f>Y48</f>
        <v>485.74500000000006</v>
      </c>
      <c r="AG48" s="26">
        <f>AF48*AE48</f>
        <v>3.3516405000000002</v>
      </c>
      <c r="AH48" s="27"/>
      <c r="AI48" s="30">
        <f t="shared" si="5"/>
        <v>0</v>
      </c>
      <c r="AJ48" s="31">
        <f t="shared" si="6"/>
        <v>0</v>
      </c>
      <c r="AL48" s="28">
        <f>'Proposed Rates'!I160</f>
        <v>6.8999999999999999E-3</v>
      </c>
      <c r="AM48" s="58">
        <f>AF48</f>
        <v>485.74500000000006</v>
      </c>
      <c r="AN48" s="26">
        <f>AM48*AL48</f>
        <v>3.3516405000000002</v>
      </c>
      <c r="AO48" s="27"/>
      <c r="AP48" s="30">
        <f t="shared" si="7"/>
        <v>0</v>
      </c>
      <c r="AQ48" s="31">
        <f t="shared" si="8"/>
        <v>0</v>
      </c>
    </row>
    <row r="49" spans="2:43" ht="25.5" x14ac:dyDescent="0.2">
      <c r="B49" s="60" t="s">
        <v>29</v>
      </c>
      <c r="C49" s="27"/>
      <c r="D49" s="22" t="s">
        <v>20</v>
      </c>
      <c r="E49" s="57"/>
      <c r="F49" s="28">
        <f>'Proposed Rates'!D174</f>
        <v>5.0000000000000001E-3</v>
      </c>
      <c r="G49" s="58">
        <f>G48</f>
        <v>485.74500000000006</v>
      </c>
      <c r="H49" s="26">
        <f>G49*F49</f>
        <v>2.4287250000000005</v>
      </c>
      <c r="I49" s="27"/>
      <c r="J49" s="28">
        <f>'Proposed Rates'!E174</f>
        <v>5.0000000000000001E-3</v>
      </c>
      <c r="K49" s="58">
        <f>K48</f>
        <v>485.74500000000006</v>
      </c>
      <c r="L49" s="26">
        <f>K49*J49</f>
        <v>2.4287250000000005</v>
      </c>
      <c r="M49" s="27"/>
      <c r="N49" s="30">
        <f t="shared" si="57"/>
        <v>0</v>
      </c>
      <c r="O49" s="31">
        <f t="shared" si="44"/>
        <v>0</v>
      </c>
      <c r="Q49" s="28">
        <f>'Proposed Rates'!F174</f>
        <v>5.0000000000000001E-3</v>
      </c>
      <c r="R49" s="58">
        <f>R48</f>
        <v>485.74500000000006</v>
      </c>
      <c r="S49" s="26">
        <f>R49*Q49</f>
        <v>2.4287250000000005</v>
      </c>
      <c r="T49" s="27"/>
      <c r="U49" s="30">
        <f t="shared" si="1"/>
        <v>0</v>
      </c>
      <c r="V49" s="31">
        <f t="shared" si="2"/>
        <v>0</v>
      </c>
      <c r="X49" s="28">
        <f>'Proposed Rates'!G174</f>
        <v>5.0000000000000001E-3</v>
      </c>
      <c r="Y49" s="58">
        <f>Y48</f>
        <v>485.74500000000006</v>
      </c>
      <c r="Z49" s="26">
        <f>Y49*X49</f>
        <v>2.4287250000000005</v>
      </c>
      <c r="AA49" s="27"/>
      <c r="AB49" s="30">
        <f t="shared" si="3"/>
        <v>0</v>
      </c>
      <c r="AC49" s="31">
        <f t="shared" si="4"/>
        <v>0</v>
      </c>
      <c r="AE49" s="28">
        <f>'Proposed Rates'!H174</f>
        <v>5.0000000000000001E-3</v>
      </c>
      <c r="AF49" s="58">
        <f>AF48</f>
        <v>485.74500000000006</v>
      </c>
      <c r="AG49" s="26">
        <f>AF49*AE49</f>
        <v>2.4287250000000005</v>
      </c>
      <c r="AH49" s="27"/>
      <c r="AI49" s="30">
        <f t="shared" si="5"/>
        <v>0</v>
      </c>
      <c r="AJ49" s="31">
        <f t="shared" si="6"/>
        <v>0</v>
      </c>
      <c r="AL49" s="28">
        <f>'Proposed Rates'!I174</f>
        <v>5.0000000000000001E-3</v>
      </c>
      <c r="AM49" s="58">
        <f>AM48</f>
        <v>485.74500000000006</v>
      </c>
      <c r="AN49" s="26">
        <f>AM49*AL49</f>
        <v>2.4287250000000005</v>
      </c>
      <c r="AO49" s="27"/>
      <c r="AP49" s="30">
        <f t="shared" si="7"/>
        <v>0</v>
      </c>
      <c r="AQ49" s="31">
        <f t="shared" si="8"/>
        <v>0</v>
      </c>
    </row>
    <row r="50" spans="2:43" ht="25.5" x14ac:dyDescent="0.2">
      <c r="B50" s="50" t="s">
        <v>30</v>
      </c>
      <c r="C50" s="35"/>
      <c r="D50" s="35"/>
      <c r="E50" s="35"/>
      <c r="F50" s="61"/>
      <c r="G50" s="53"/>
      <c r="H50" s="54">
        <f>SUM(H47:H49)</f>
        <v>24.896248850000006</v>
      </c>
      <c r="I50" s="62"/>
      <c r="J50" s="63"/>
      <c r="K50" s="53"/>
      <c r="L50" s="54">
        <f>SUM(L47:L49)</f>
        <v>25.327087220000003</v>
      </c>
      <c r="M50" s="62"/>
      <c r="N50" s="37">
        <f t="shared" si="57"/>
        <v>0.43083836999999647</v>
      </c>
      <c r="O50" s="38">
        <f t="shared" si="44"/>
        <v>1.7305352810208448E-2</v>
      </c>
      <c r="Q50" s="63"/>
      <c r="R50" s="53"/>
      <c r="S50" s="54">
        <f>SUM(S47:S49)</f>
        <v>26.985087220000004</v>
      </c>
      <c r="T50" s="62"/>
      <c r="U50" s="37">
        <f t="shared" si="1"/>
        <v>1.6580000000000013</v>
      </c>
      <c r="V50" s="38">
        <f t="shared" si="2"/>
        <v>6.546350891431095E-2</v>
      </c>
      <c r="X50" s="63"/>
      <c r="Y50" s="53"/>
      <c r="Z50" s="54">
        <f>SUM(Z47:Z49)</f>
        <v>29.271087220000005</v>
      </c>
      <c r="AA50" s="62"/>
      <c r="AB50" s="37">
        <f t="shared" si="3"/>
        <v>2.2860000000000014</v>
      </c>
      <c r="AC50" s="38">
        <f t="shared" si="4"/>
        <v>8.4713456041962759E-2</v>
      </c>
      <c r="AE50" s="63"/>
      <c r="AF50" s="53"/>
      <c r="AG50" s="54">
        <f>SUM(AG47:AG49)</f>
        <v>30.621087220000007</v>
      </c>
      <c r="AH50" s="62"/>
      <c r="AI50" s="37">
        <f t="shared" si="5"/>
        <v>1.3500000000000014</v>
      </c>
      <c r="AJ50" s="38">
        <f t="shared" si="6"/>
        <v>4.6120596404686645E-2</v>
      </c>
      <c r="AL50" s="63"/>
      <c r="AM50" s="53"/>
      <c r="AN50" s="54">
        <f>SUM(AN47:AN49)</f>
        <v>31.770087220000008</v>
      </c>
      <c r="AO50" s="62"/>
      <c r="AP50" s="37">
        <f t="shared" si="7"/>
        <v>1.1490000000000009</v>
      </c>
      <c r="AQ50" s="38">
        <f t="shared" si="8"/>
        <v>3.7523161465329601E-2</v>
      </c>
    </row>
    <row r="51" spans="2:43" ht="25.5" x14ac:dyDescent="0.2">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5" x14ac:dyDescent="0.2">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
      <c r="B53" s="21" t="s">
        <v>33</v>
      </c>
      <c r="C53" s="21"/>
      <c r="D53" s="22" t="s">
        <v>17</v>
      </c>
      <c r="E53" s="23"/>
      <c r="F53" s="66">
        <f>'Proposed Rates'!D209</f>
        <v>0.25</v>
      </c>
      <c r="G53" s="25">
        <v>1</v>
      </c>
      <c r="H53" s="67">
        <f t="shared" si="58"/>
        <v>0.25</v>
      </c>
      <c r="I53" s="27"/>
      <c r="J53" s="66">
        <f>'Proposed Rates'!E209</f>
        <v>0.62</v>
      </c>
      <c r="K53" s="29">
        <v>1</v>
      </c>
      <c r="L53" s="67">
        <f t="shared" si="59"/>
        <v>0.62</v>
      </c>
      <c r="M53" s="27"/>
      <c r="N53" s="30">
        <f t="shared" si="57"/>
        <v>0.37</v>
      </c>
      <c r="O53" s="68">
        <f t="shared" si="44"/>
        <v>1.48</v>
      </c>
      <c r="Q53" s="66">
        <f>'Proposed Rates'!F209</f>
        <v>0.64</v>
      </c>
      <c r="R53" s="29">
        <v>1</v>
      </c>
      <c r="S53" s="67">
        <f t="shared" si="60"/>
        <v>0.64</v>
      </c>
      <c r="T53" s="27"/>
      <c r="U53" s="30">
        <f t="shared" si="1"/>
        <v>2.0000000000000018E-2</v>
      </c>
      <c r="V53" s="68">
        <f t="shared" si="2"/>
        <v>3.2258064516129059E-2</v>
      </c>
      <c r="X53" s="66">
        <f>'Proposed Rates'!G209</f>
        <v>0.66</v>
      </c>
      <c r="Y53" s="29">
        <v>1</v>
      </c>
      <c r="Z53" s="67">
        <f t="shared" si="61"/>
        <v>0.66</v>
      </c>
      <c r="AA53" s="27"/>
      <c r="AB53" s="30">
        <f t="shared" si="3"/>
        <v>2.0000000000000018E-2</v>
      </c>
      <c r="AC53" s="68">
        <f t="shared" si="4"/>
        <v>3.1250000000000028E-2</v>
      </c>
      <c r="AE53" s="66">
        <f>'Proposed Rates'!H209</f>
        <v>0.68</v>
      </c>
      <c r="AF53" s="29">
        <v>1</v>
      </c>
      <c r="AG53" s="67">
        <f t="shared" si="62"/>
        <v>0.68</v>
      </c>
      <c r="AH53" s="27"/>
      <c r="AI53" s="30">
        <f t="shared" si="5"/>
        <v>2.0000000000000018E-2</v>
      </c>
      <c r="AJ53" s="68">
        <f t="shared" si="6"/>
        <v>3.0303030303030328E-2</v>
      </c>
      <c r="AL53" s="66">
        <f>'Proposed Rates'!I209</f>
        <v>0.7</v>
      </c>
      <c r="AM53" s="29">
        <v>1</v>
      </c>
      <c r="AN53" s="67">
        <f t="shared" si="63"/>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86.998554350000006</v>
      </c>
      <c r="I60" s="94"/>
      <c r="J60" s="95"/>
      <c r="K60" s="95"/>
      <c r="L60" s="93">
        <f>SUM(L51:L56,L50)</f>
        <v>87.799392720000014</v>
      </c>
      <c r="M60" s="96"/>
      <c r="N60" s="97">
        <f t="shared" ref="N60" si="70">L60-H60</f>
        <v>0.80083837000000813</v>
      </c>
      <c r="O60" s="98">
        <f t="shared" ref="O60" si="71">IF((H60)=0,"",(N60/H60))</f>
        <v>9.2051916952342796E-3</v>
      </c>
      <c r="Q60" s="95"/>
      <c r="R60" s="95"/>
      <c r="S60" s="93">
        <f>SUM(S51:S56,S50)</f>
        <v>89.477392720000012</v>
      </c>
      <c r="T60" s="96"/>
      <c r="U60" s="97">
        <f t="shared" si="1"/>
        <v>1.6779999999999973</v>
      </c>
      <c r="V60" s="98">
        <f>IF((L60)=0,"",(U60/L60))</f>
        <v>1.9111749500947996E-2</v>
      </c>
      <c r="X60" s="95"/>
      <c r="Y60" s="95"/>
      <c r="Z60" s="93">
        <f>SUM(Z51:Z56,Z50)</f>
        <v>91.783392719999995</v>
      </c>
      <c r="AA60" s="96"/>
      <c r="AB60" s="97">
        <f t="shared" si="3"/>
        <v>2.3059999999999832</v>
      </c>
      <c r="AC60" s="98">
        <f>IF((S60)=0,"",(AB60/S60))</f>
        <v>2.5771872982666217E-2</v>
      </c>
      <c r="AE60" s="95"/>
      <c r="AF60" s="95"/>
      <c r="AG60" s="93">
        <f>SUM(AG51:AG56,AG50)</f>
        <v>93.153392720000014</v>
      </c>
      <c r="AH60" s="96"/>
      <c r="AI60" s="97">
        <f t="shared" ref="AI60:AI64" si="72">AG60-Z60</f>
        <v>1.3700000000000188</v>
      </c>
      <c r="AJ60" s="98">
        <f>IF((Z60)=0,"",(AI60/Z60))</f>
        <v>1.4926447578369915E-2</v>
      </c>
      <c r="AL60" s="95"/>
      <c r="AM60" s="95"/>
      <c r="AN60" s="93">
        <f>SUM(AN51:AN56,AN50)</f>
        <v>94.322392720000011</v>
      </c>
      <c r="AO60" s="96"/>
      <c r="AP60" s="97">
        <f t="shared" ref="AP60:AP64" si="73">AN60-AG60</f>
        <v>1.1689999999999969</v>
      </c>
      <c r="AQ60" s="98">
        <f>IF((AG60)=0,"",(AP60/AG60))</f>
        <v>1.2549194032189155E-2</v>
      </c>
    </row>
    <row r="61" spans="2:43" x14ac:dyDescent="0.2">
      <c r="B61" s="99" t="s">
        <v>40</v>
      </c>
      <c r="C61" s="21"/>
      <c r="D61" s="21"/>
      <c r="E61" s="21"/>
      <c r="F61" s="100">
        <v>0.13</v>
      </c>
      <c r="G61" s="101"/>
      <c r="H61" s="102">
        <f>H60*F61</f>
        <v>11.309812065500001</v>
      </c>
      <c r="I61" s="103"/>
      <c r="J61" s="104">
        <v>0.13</v>
      </c>
      <c r="K61" s="103"/>
      <c r="L61" s="105">
        <f>L60*J61</f>
        <v>11.413921053600003</v>
      </c>
      <c r="M61" s="106"/>
      <c r="N61" s="107">
        <f t="shared" si="57"/>
        <v>0.10410898810000191</v>
      </c>
      <c r="O61" s="108">
        <f t="shared" si="44"/>
        <v>9.2051916952343542E-3</v>
      </c>
      <c r="Q61" s="104">
        <v>0.13</v>
      </c>
      <c r="R61" s="103"/>
      <c r="S61" s="105">
        <f>S60*Q61</f>
        <v>11.632061053600001</v>
      </c>
      <c r="T61" s="106"/>
      <c r="U61" s="107">
        <f t="shared" si="1"/>
        <v>0.21813999999999822</v>
      </c>
      <c r="V61" s="108">
        <f t="shared" ref="V61:V70" si="74">IF((L61)=0,"",(U61/L61))</f>
        <v>1.9111749500947867E-2</v>
      </c>
      <c r="X61" s="104">
        <v>0.13</v>
      </c>
      <c r="Y61" s="103"/>
      <c r="Z61" s="105">
        <f>Z60*X61</f>
        <v>11.931841053599999</v>
      </c>
      <c r="AA61" s="106"/>
      <c r="AB61" s="107">
        <f t="shared" si="3"/>
        <v>0.29977999999999838</v>
      </c>
      <c r="AC61" s="108">
        <f t="shared" ref="AC61:AC70" si="75">IF((S61)=0,"",(AB61/S61))</f>
        <v>2.5771872982666266E-2</v>
      </c>
      <c r="AE61" s="104">
        <v>0.13</v>
      </c>
      <c r="AF61" s="103"/>
      <c r="AG61" s="105">
        <f>AG60*AE61</f>
        <v>12.109941053600002</v>
      </c>
      <c r="AH61" s="106"/>
      <c r="AI61" s="107">
        <f t="shared" si="72"/>
        <v>0.17810000000000237</v>
      </c>
      <c r="AJ61" s="108">
        <f t="shared" ref="AJ61:AJ70" si="76">IF((Z61)=0,"",(AI61/Z61))</f>
        <v>1.4926447578369908E-2</v>
      </c>
      <c r="AL61" s="104">
        <v>0.13</v>
      </c>
      <c r="AM61" s="103"/>
      <c r="AN61" s="105">
        <f>AN60*AL61</f>
        <v>12.261911053600002</v>
      </c>
      <c r="AO61" s="106"/>
      <c r="AP61" s="107">
        <f t="shared" si="73"/>
        <v>0.15197000000000038</v>
      </c>
      <c r="AQ61" s="108">
        <f t="shared" ref="AQ61:AQ70" si="77">IF((AG61)=0,"",(AP61/AG61))</f>
        <v>1.254919403218922E-2</v>
      </c>
    </row>
    <row r="62" spans="2:43" x14ac:dyDescent="0.2">
      <c r="B62" s="109" t="s">
        <v>41</v>
      </c>
      <c r="C62" s="21"/>
      <c r="D62" s="21"/>
      <c r="E62" s="21"/>
      <c r="F62" s="110"/>
      <c r="G62" s="101"/>
      <c r="H62" s="102">
        <f>H60+H61</f>
        <v>98.308366415500004</v>
      </c>
      <c r="I62" s="103"/>
      <c r="J62" s="103"/>
      <c r="K62" s="103"/>
      <c r="L62" s="105">
        <f>L60+L61</f>
        <v>99.213313773600021</v>
      </c>
      <c r="M62" s="106"/>
      <c r="N62" s="107">
        <f t="shared" si="57"/>
        <v>0.90494735810001714</v>
      </c>
      <c r="O62" s="108">
        <f t="shared" si="44"/>
        <v>9.2051916952343611E-3</v>
      </c>
      <c r="Q62" s="103"/>
      <c r="R62" s="103"/>
      <c r="S62" s="105">
        <f>S60+S61</f>
        <v>101.10945377360001</v>
      </c>
      <c r="T62" s="106"/>
      <c r="U62" s="107">
        <f t="shared" si="1"/>
        <v>1.8961399999999884</v>
      </c>
      <c r="V62" s="108">
        <f t="shared" si="74"/>
        <v>1.9111749500947909E-2</v>
      </c>
      <c r="X62" s="103"/>
      <c r="Y62" s="103"/>
      <c r="Z62" s="105">
        <f>Z60+Z61</f>
        <v>103.71523377359999</v>
      </c>
      <c r="AA62" s="106"/>
      <c r="AB62" s="107">
        <f t="shared" si="3"/>
        <v>2.6057799999999816</v>
      </c>
      <c r="AC62" s="108">
        <f t="shared" si="75"/>
        <v>2.5771872982666224E-2</v>
      </c>
      <c r="AE62" s="103"/>
      <c r="AF62" s="103"/>
      <c r="AG62" s="105">
        <f>AG60+AG61</f>
        <v>105.26333377360001</v>
      </c>
      <c r="AH62" s="106"/>
      <c r="AI62" s="107">
        <f t="shared" si="72"/>
        <v>1.5481000000000193</v>
      </c>
      <c r="AJ62" s="108">
        <f t="shared" si="76"/>
        <v>1.4926447578369898E-2</v>
      </c>
      <c r="AL62" s="103"/>
      <c r="AM62" s="103"/>
      <c r="AN62" s="105">
        <f>AN60+AN61</f>
        <v>106.58430377360001</v>
      </c>
      <c r="AO62" s="106"/>
      <c r="AP62" s="107">
        <f t="shared" si="73"/>
        <v>1.3209700000000026</v>
      </c>
      <c r="AQ62" s="108">
        <f t="shared" si="77"/>
        <v>1.2549194032189214E-2</v>
      </c>
    </row>
    <row r="63" spans="2:43" ht="15.75" customHeight="1" x14ac:dyDescent="0.2">
      <c r="B63" s="405" t="s">
        <v>127</v>
      </c>
      <c r="C63" s="405"/>
      <c r="D63" s="405"/>
      <c r="E63" s="21"/>
      <c r="F63" s="267">
        <f>'Proposed Rates'!D268</f>
        <v>0.318</v>
      </c>
      <c r="G63" s="101"/>
      <c r="H63" s="111">
        <f>F63*H60</f>
        <v>27.665540283300004</v>
      </c>
      <c r="I63" s="103"/>
      <c r="J63" s="268">
        <f>'Proposed Rates'!E268</f>
        <v>0.318</v>
      </c>
      <c r="K63" s="103"/>
      <c r="L63" s="174">
        <f>J63*L60</f>
        <v>27.920206884960006</v>
      </c>
      <c r="M63" s="106"/>
      <c r="N63" s="112">
        <f t="shared" si="57"/>
        <v>0.2546666016600021</v>
      </c>
      <c r="O63" s="113">
        <f t="shared" si="44"/>
        <v>9.2051916952342605E-3</v>
      </c>
      <c r="Q63" s="268">
        <f>'Proposed Rates'!F268</f>
        <v>0.318</v>
      </c>
      <c r="R63" s="103"/>
      <c r="S63" s="174">
        <f>Q63*S60</f>
        <v>28.453810884960003</v>
      </c>
      <c r="T63" s="106"/>
      <c r="U63" s="112">
        <f t="shared" si="1"/>
        <v>0.53360399999999686</v>
      </c>
      <c r="V63" s="113">
        <f t="shared" si="74"/>
        <v>1.9111749500947912E-2</v>
      </c>
      <c r="X63" s="268">
        <f>'Proposed Rates'!G268</f>
        <v>0.318</v>
      </c>
      <c r="Y63" s="103"/>
      <c r="Z63" s="174">
        <f>X63*Z60</f>
        <v>29.18711888496</v>
      </c>
      <c r="AA63" s="106"/>
      <c r="AB63" s="112">
        <f t="shared" si="3"/>
        <v>0.73330799999999741</v>
      </c>
      <c r="AC63" s="113">
        <f t="shared" si="75"/>
        <v>2.5771872982666314E-2</v>
      </c>
      <c r="AE63" s="268">
        <f>'Proposed Rates'!H268</f>
        <v>0.318</v>
      </c>
      <c r="AF63" s="103"/>
      <c r="AG63" s="174">
        <f>AE63*AG60</f>
        <v>29.622778884960006</v>
      </c>
      <c r="AH63" s="106"/>
      <c r="AI63" s="112">
        <f t="shared" si="72"/>
        <v>0.43566000000000571</v>
      </c>
      <c r="AJ63" s="113">
        <f t="shared" si="76"/>
        <v>1.4926447578369905E-2</v>
      </c>
      <c r="AL63" s="268">
        <f>'Proposed Rates'!I268</f>
        <v>0.318</v>
      </c>
      <c r="AM63" s="103"/>
      <c r="AN63" s="174">
        <f>AL63*AN60</f>
        <v>29.994520884960004</v>
      </c>
      <c r="AO63" s="106"/>
      <c r="AP63" s="112">
        <f t="shared" si="73"/>
        <v>0.37174199999999757</v>
      </c>
      <c r="AQ63" s="113">
        <f t="shared" si="77"/>
        <v>1.2549194032189107E-2</v>
      </c>
    </row>
    <row r="64" spans="2:43" ht="13.5" customHeight="1" thickBot="1" x14ac:dyDescent="0.25">
      <c r="B64" s="406" t="s">
        <v>126</v>
      </c>
      <c r="C64" s="406"/>
      <c r="D64" s="406"/>
      <c r="E64" s="114"/>
      <c r="F64" s="115"/>
      <c r="G64" s="116"/>
      <c r="H64" s="117">
        <f>H62-H63</f>
        <v>70.6428261322</v>
      </c>
      <c r="I64" s="118"/>
      <c r="J64" s="118"/>
      <c r="K64" s="118"/>
      <c r="L64" s="119">
        <f>L62-L63</f>
        <v>71.293106888640011</v>
      </c>
      <c r="M64" s="120"/>
      <c r="N64" s="121">
        <f t="shared" si="57"/>
        <v>0.65028075644001149</v>
      </c>
      <c r="O64" s="122">
        <f t="shared" si="44"/>
        <v>9.205191695234349E-3</v>
      </c>
      <c r="Q64" s="118"/>
      <c r="R64" s="118"/>
      <c r="S64" s="119">
        <f>S62-S63</f>
        <v>72.655642888640003</v>
      </c>
      <c r="T64" s="120"/>
      <c r="U64" s="121">
        <f t="shared" si="1"/>
        <v>1.3625359999999915</v>
      </c>
      <c r="V64" s="122">
        <f t="shared" si="74"/>
        <v>1.9111749500947905E-2</v>
      </c>
      <c r="X64" s="118"/>
      <c r="Y64" s="118"/>
      <c r="Z64" s="119">
        <f>Z62-Z63</f>
        <v>74.52811488863999</v>
      </c>
      <c r="AA64" s="120"/>
      <c r="AB64" s="121">
        <f t="shared" si="3"/>
        <v>1.8724719999999877</v>
      </c>
      <c r="AC64" s="122">
        <f t="shared" si="75"/>
        <v>2.5771872982666238E-2</v>
      </c>
      <c r="AE64" s="118"/>
      <c r="AF64" s="118"/>
      <c r="AG64" s="119">
        <f>AG62-AG63</f>
        <v>75.640554888639997</v>
      </c>
      <c r="AH64" s="120"/>
      <c r="AI64" s="121">
        <f t="shared" si="72"/>
        <v>1.1124400000000065</v>
      </c>
      <c r="AJ64" s="122">
        <f t="shared" si="76"/>
        <v>1.4926447578369799E-2</v>
      </c>
      <c r="AL64" s="118"/>
      <c r="AM64" s="118"/>
      <c r="AN64" s="119">
        <f>AN62-AN63</f>
        <v>76.589782888640002</v>
      </c>
      <c r="AO64" s="120"/>
      <c r="AP64" s="121">
        <f t="shared" si="73"/>
        <v>0.94922800000000507</v>
      </c>
      <c r="AQ64" s="122">
        <f t="shared" si="77"/>
        <v>1.2549194032189258E-2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82.970654350000018</v>
      </c>
      <c r="I66" s="134"/>
      <c r="J66" s="135"/>
      <c r="K66" s="135"/>
      <c r="L66" s="133">
        <f>SUM(L57:L58,L50,L51:L53)</f>
        <v>83.771492720000012</v>
      </c>
      <c r="M66" s="136"/>
      <c r="N66" s="137">
        <f t="shared" ref="N66:N70" si="78">L66-H66</f>
        <v>0.80083836999999392</v>
      </c>
      <c r="O66" s="98">
        <f t="shared" ref="O66:O70" si="79">IF((H66)=0,"",(N66/H66))</f>
        <v>9.6520676650538404E-3</v>
      </c>
      <c r="Q66" s="135"/>
      <c r="R66" s="135"/>
      <c r="S66" s="133">
        <f>SUM(S57:S58,S50,S51:S53)</f>
        <v>85.449492720000009</v>
      </c>
      <c r="T66" s="136"/>
      <c r="U66" s="137">
        <f t="shared" si="1"/>
        <v>1.6779999999999973</v>
      </c>
      <c r="V66" s="98">
        <f t="shared" si="74"/>
        <v>2.003068043216787E-2</v>
      </c>
      <c r="X66" s="135"/>
      <c r="Y66" s="135"/>
      <c r="Z66" s="133">
        <f>SUM(Z57:Z58,Z50,Z51:Z53)</f>
        <v>87.755492720000007</v>
      </c>
      <c r="AA66" s="136"/>
      <c r="AB66" s="137">
        <f t="shared" si="3"/>
        <v>2.3059999999999974</v>
      </c>
      <c r="AC66" s="98">
        <f t="shared" si="75"/>
        <v>2.6986702045807033E-2</v>
      </c>
      <c r="AE66" s="135"/>
      <c r="AF66" s="135"/>
      <c r="AG66" s="133">
        <f>SUM(AG57:AG58,AG50,AG51:AG53)</f>
        <v>89.125492720000011</v>
      </c>
      <c r="AH66" s="136"/>
      <c r="AI66" s="137">
        <f t="shared" ref="AI66:AI70" si="80">AG66-Z66</f>
        <v>1.3700000000000045</v>
      </c>
      <c r="AJ66" s="98">
        <f t="shared" si="76"/>
        <v>1.5611558405480563E-2</v>
      </c>
      <c r="AL66" s="135"/>
      <c r="AM66" s="135"/>
      <c r="AN66" s="133">
        <f>SUM(AN57:AN58,AN50,AN51:AN53)</f>
        <v>90.294492720000008</v>
      </c>
      <c r="AO66" s="136"/>
      <c r="AP66" s="137">
        <f t="shared" ref="AP66:AP70" si="81">AN66-AG66</f>
        <v>1.1689999999999969</v>
      </c>
      <c r="AQ66" s="98">
        <f t="shared" si="77"/>
        <v>1.3116337024610581E-2</v>
      </c>
    </row>
    <row r="67" spans="1:43" s="79" customFormat="1" x14ac:dyDescent="0.2">
      <c r="B67" s="138" t="s">
        <v>40</v>
      </c>
      <c r="C67" s="73"/>
      <c r="D67" s="73"/>
      <c r="E67" s="73"/>
      <c r="F67" s="139">
        <v>0.13</v>
      </c>
      <c r="G67" s="132"/>
      <c r="H67" s="140">
        <f>H66*F67</f>
        <v>10.786185065500003</v>
      </c>
      <c r="I67" s="141"/>
      <c r="J67" s="142">
        <v>0.13</v>
      </c>
      <c r="K67" s="143"/>
      <c r="L67" s="144">
        <f>L66*J67</f>
        <v>10.890294053600002</v>
      </c>
      <c r="M67" s="145"/>
      <c r="N67" s="146">
        <f t="shared" si="78"/>
        <v>0.10410898809999836</v>
      </c>
      <c r="O67" s="108">
        <f t="shared" si="79"/>
        <v>9.6520676650537606E-3</v>
      </c>
      <c r="Q67" s="142">
        <v>0.13</v>
      </c>
      <c r="R67" s="143"/>
      <c r="S67" s="144">
        <f>S66*Q67</f>
        <v>11.108434053600002</v>
      </c>
      <c r="T67" s="145"/>
      <c r="U67" s="146">
        <f t="shared" si="1"/>
        <v>0.21814</v>
      </c>
      <c r="V67" s="108">
        <f t="shared" si="74"/>
        <v>2.0030680432167901E-2</v>
      </c>
      <c r="X67" s="142">
        <v>0.13</v>
      </c>
      <c r="Y67" s="143"/>
      <c r="Z67" s="144">
        <f>Z66*X67</f>
        <v>11.408214053600002</v>
      </c>
      <c r="AA67" s="145"/>
      <c r="AB67" s="146">
        <f t="shared" si="3"/>
        <v>0.29978000000000016</v>
      </c>
      <c r="AC67" s="108">
        <f t="shared" si="75"/>
        <v>2.6986702045807075E-2</v>
      </c>
      <c r="AE67" s="142">
        <v>0.13</v>
      </c>
      <c r="AF67" s="143"/>
      <c r="AG67" s="144">
        <f>AG66*AE67</f>
        <v>11.586314053600002</v>
      </c>
      <c r="AH67" s="145"/>
      <c r="AI67" s="146">
        <f t="shared" si="80"/>
        <v>0.17810000000000059</v>
      </c>
      <c r="AJ67" s="108">
        <f t="shared" si="76"/>
        <v>1.5611558405480563E-2</v>
      </c>
      <c r="AL67" s="142">
        <v>0.13</v>
      </c>
      <c r="AM67" s="143"/>
      <c r="AN67" s="144">
        <f>AN66*AL67</f>
        <v>11.738284053600001</v>
      </c>
      <c r="AO67" s="145"/>
      <c r="AP67" s="146">
        <f t="shared" si="81"/>
        <v>0.15196999999999861</v>
      </c>
      <c r="AQ67" s="108">
        <f t="shared" si="77"/>
        <v>1.3116337024610495E-2</v>
      </c>
    </row>
    <row r="68" spans="1:43" s="79" customFormat="1" x14ac:dyDescent="0.2">
      <c r="B68" s="147" t="s">
        <v>41</v>
      </c>
      <c r="C68" s="73"/>
      <c r="D68" s="73"/>
      <c r="E68" s="73"/>
      <c r="F68" s="148"/>
      <c r="G68" s="149"/>
      <c r="H68" s="140">
        <f>H66+H67</f>
        <v>93.756839415500025</v>
      </c>
      <c r="I68" s="141"/>
      <c r="J68" s="141"/>
      <c r="K68" s="141"/>
      <c r="L68" s="144">
        <f>L66+L67</f>
        <v>94.661786773600014</v>
      </c>
      <c r="M68" s="145"/>
      <c r="N68" s="146">
        <f t="shared" si="78"/>
        <v>0.90494735809998872</v>
      </c>
      <c r="O68" s="108">
        <f t="shared" si="79"/>
        <v>9.6520676650537918E-3</v>
      </c>
      <c r="Q68" s="141"/>
      <c r="R68" s="141"/>
      <c r="S68" s="144">
        <f>S66+S67</f>
        <v>96.557926773600016</v>
      </c>
      <c r="T68" s="145"/>
      <c r="U68" s="146">
        <f t="shared" si="1"/>
        <v>1.8961400000000026</v>
      </c>
      <c r="V68" s="108">
        <f t="shared" si="74"/>
        <v>2.0030680432167929E-2</v>
      </c>
      <c r="X68" s="141"/>
      <c r="Y68" s="141"/>
      <c r="Z68" s="144">
        <f>Z66+Z67</f>
        <v>99.163706773600012</v>
      </c>
      <c r="AA68" s="145"/>
      <c r="AB68" s="146">
        <f t="shared" si="3"/>
        <v>2.6057799999999958</v>
      </c>
      <c r="AC68" s="108">
        <f t="shared" si="75"/>
        <v>2.6986702045807019E-2</v>
      </c>
      <c r="AE68" s="141"/>
      <c r="AF68" s="141"/>
      <c r="AG68" s="144">
        <f>AG66+AG67</f>
        <v>100.71180677360002</v>
      </c>
      <c r="AH68" s="145"/>
      <c r="AI68" s="146">
        <f t="shared" si="80"/>
        <v>1.5481000000000051</v>
      </c>
      <c r="AJ68" s="108">
        <f t="shared" si="76"/>
        <v>1.5611558405480563E-2</v>
      </c>
      <c r="AL68" s="141"/>
      <c r="AM68" s="141"/>
      <c r="AN68" s="144">
        <f>AN66+AN67</f>
        <v>102.03277677360001</v>
      </c>
      <c r="AO68" s="145"/>
      <c r="AP68" s="146">
        <f t="shared" si="81"/>
        <v>1.3209699999999884</v>
      </c>
      <c r="AQ68" s="108">
        <f t="shared" si="77"/>
        <v>1.31163370246105E-2</v>
      </c>
    </row>
    <row r="69" spans="1:43" s="79" customFormat="1" ht="15.75" customHeight="1" x14ac:dyDescent="0.2">
      <c r="B69" s="405" t="s">
        <v>127</v>
      </c>
      <c r="C69" s="405"/>
      <c r="D69" s="405"/>
      <c r="E69" s="73"/>
      <c r="F69" s="269">
        <f>F63</f>
        <v>0.318</v>
      </c>
      <c r="G69" s="149"/>
      <c r="H69" s="150">
        <f>F69*H66</f>
        <v>26.384668083300006</v>
      </c>
      <c r="I69" s="141"/>
      <c r="J69" s="268">
        <f>J63</f>
        <v>0.318</v>
      </c>
      <c r="K69" s="141"/>
      <c r="L69" s="175">
        <f>J69*L66</f>
        <v>26.639334684960005</v>
      </c>
      <c r="M69" s="145"/>
      <c r="N69" s="151">
        <f t="shared" si="78"/>
        <v>0.25466660165999855</v>
      </c>
      <c r="O69" s="113">
        <f t="shared" si="79"/>
        <v>9.6520676650538578E-3</v>
      </c>
      <c r="Q69" s="268">
        <f>Q63</f>
        <v>0.318</v>
      </c>
      <c r="R69" s="141"/>
      <c r="S69" s="175">
        <f>Q69*S66</f>
        <v>27.172938684960002</v>
      </c>
      <c r="T69" s="145"/>
      <c r="U69" s="151">
        <f t="shared" si="1"/>
        <v>0.53360399999999686</v>
      </c>
      <c r="V69" s="113">
        <f t="shared" si="74"/>
        <v>2.0030680432167783E-2</v>
      </c>
      <c r="X69" s="268">
        <f>X63</f>
        <v>0.318</v>
      </c>
      <c r="Y69" s="141"/>
      <c r="Z69" s="175">
        <f>X69*Z66</f>
        <v>27.906246684960003</v>
      </c>
      <c r="AA69" s="145"/>
      <c r="AB69" s="151">
        <f t="shared" si="3"/>
        <v>0.73330800000000096</v>
      </c>
      <c r="AC69" s="113">
        <f t="shared" si="75"/>
        <v>2.6986702045807099E-2</v>
      </c>
      <c r="AE69" s="268">
        <f>AE63</f>
        <v>0.318</v>
      </c>
      <c r="AF69" s="141"/>
      <c r="AG69" s="175">
        <f>AE69*AG66</f>
        <v>28.341906684960005</v>
      </c>
      <c r="AH69" s="145"/>
      <c r="AI69" s="151">
        <f t="shared" si="80"/>
        <v>0.43566000000000216</v>
      </c>
      <c r="AJ69" s="113">
        <f t="shared" si="76"/>
        <v>1.5611558405480589E-2</v>
      </c>
      <c r="AL69" s="268">
        <f>AL63</f>
        <v>0.318</v>
      </c>
      <c r="AM69" s="141"/>
      <c r="AN69" s="175">
        <f>AL69*AN66</f>
        <v>28.713648684960003</v>
      </c>
      <c r="AO69" s="145"/>
      <c r="AP69" s="151">
        <f t="shared" si="81"/>
        <v>0.37174199999999757</v>
      </c>
      <c r="AQ69" s="113">
        <f t="shared" si="77"/>
        <v>1.3116337024610529E-2</v>
      </c>
    </row>
    <row r="70" spans="1:43" s="79" customFormat="1" ht="13.5" customHeight="1" thickBot="1" x14ac:dyDescent="0.25">
      <c r="B70" s="400" t="s">
        <v>128</v>
      </c>
      <c r="C70" s="400"/>
      <c r="D70" s="400"/>
      <c r="E70" s="152"/>
      <c r="F70" s="153"/>
      <c r="G70" s="154"/>
      <c r="H70" s="155">
        <f>H68-H69</f>
        <v>67.372171332200026</v>
      </c>
      <c r="I70" s="156"/>
      <c r="J70" s="156"/>
      <c r="K70" s="156"/>
      <c r="L70" s="157">
        <f>L68-L69</f>
        <v>68.022452088640009</v>
      </c>
      <c r="M70" s="158"/>
      <c r="N70" s="159">
        <f t="shared" si="78"/>
        <v>0.65028075643998307</v>
      </c>
      <c r="O70" s="160">
        <f t="shared" si="79"/>
        <v>9.65206766505366E-3</v>
      </c>
      <c r="Q70" s="156"/>
      <c r="R70" s="156"/>
      <c r="S70" s="157">
        <f>S68-S69</f>
        <v>69.384988088640014</v>
      </c>
      <c r="T70" s="158"/>
      <c r="U70" s="159">
        <f t="shared" si="1"/>
        <v>1.3625360000000057</v>
      </c>
      <c r="V70" s="160">
        <f t="shared" si="74"/>
        <v>2.0030680432167984E-2</v>
      </c>
      <c r="X70" s="156"/>
      <c r="Y70" s="156"/>
      <c r="Z70" s="157">
        <f>Z68-Z69</f>
        <v>71.257460088640016</v>
      </c>
      <c r="AA70" s="158"/>
      <c r="AB70" s="159">
        <f t="shared" si="3"/>
        <v>1.8724720000000019</v>
      </c>
      <c r="AC70" s="160">
        <f t="shared" si="75"/>
        <v>2.6986702045807089E-2</v>
      </c>
      <c r="AE70" s="156"/>
      <c r="AF70" s="156"/>
      <c r="AG70" s="157">
        <f>AG68-AG69</f>
        <v>72.369900088640009</v>
      </c>
      <c r="AH70" s="158"/>
      <c r="AI70" s="159">
        <f t="shared" si="80"/>
        <v>1.1124399999999923</v>
      </c>
      <c r="AJ70" s="160">
        <f t="shared" si="76"/>
        <v>1.5611558405480402E-2</v>
      </c>
      <c r="AL70" s="156"/>
      <c r="AM70" s="156"/>
      <c r="AN70" s="157">
        <f>AN68-AN69</f>
        <v>73.319128088639999</v>
      </c>
      <c r="AO70" s="158"/>
      <c r="AP70" s="159">
        <f t="shared" si="81"/>
        <v>0.94922799999999086</v>
      </c>
      <c r="AQ70" s="160">
        <f t="shared" si="77"/>
        <v>1.3116337024610489E-2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0"/>
  <sheetViews>
    <sheetView view="pageBreakPreview" topLeftCell="A385" zoomScaleNormal="100" zoomScaleSheetLayoutView="100" workbookViewId="0">
      <selection activeCell="D266" sqref="D266"/>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90" t="s">
        <v>138</v>
      </c>
      <c r="B1" s="390"/>
      <c r="C1" s="390"/>
      <c r="D1" s="390"/>
    </row>
    <row r="2" spans="1:4" s="300" customFormat="1" ht="18" customHeight="1" x14ac:dyDescent="0.25">
      <c r="A2" s="391" t="s">
        <v>139</v>
      </c>
      <c r="B2" s="391"/>
      <c r="C2" s="391"/>
      <c r="D2" s="391"/>
    </row>
    <row r="3" spans="1:4" s="300" customFormat="1" ht="15.75" customHeight="1" x14ac:dyDescent="0.25">
      <c r="A3" s="392" t="s">
        <v>140</v>
      </c>
      <c r="B3" s="392"/>
      <c r="C3" s="392"/>
      <c r="D3" s="392"/>
    </row>
    <row r="4" spans="1:4" s="300" customFormat="1" ht="11.25" customHeight="1" x14ac:dyDescent="0.25">
      <c r="A4" s="393" t="s">
        <v>141</v>
      </c>
      <c r="B4" s="393"/>
      <c r="C4" s="393"/>
      <c r="D4" s="393"/>
    </row>
    <row r="5" spans="1:4" s="300" customFormat="1" ht="11.25" customHeight="1" x14ac:dyDescent="0.25">
      <c r="A5" s="393" t="s">
        <v>142</v>
      </c>
      <c r="B5" s="393"/>
      <c r="C5" s="393"/>
      <c r="D5" s="393"/>
    </row>
    <row r="6" spans="1:4" s="300" customFormat="1" ht="11.25" customHeight="1" x14ac:dyDescent="0.25">
      <c r="A6" s="394" t="s">
        <v>143</v>
      </c>
      <c r="B6" s="394"/>
      <c r="C6" s="394"/>
      <c r="D6" s="394"/>
    </row>
    <row r="7" spans="1:4" s="300" customFormat="1" ht="18.75" customHeight="1" x14ac:dyDescent="0.25">
      <c r="A7" s="396" t="s">
        <v>144</v>
      </c>
      <c r="B7" s="374"/>
      <c r="C7" s="374"/>
      <c r="D7" s="374"/>
    </row>
    <row r="8" spans="1:4" s="300" customFormat="1" ht="72" customHeight="1" x14ac:dyDescent="0.25">
      <c r="A8" s="373" t="s">
        <v>145</v>
      </c>
      <c r="B8" s="373"/>
      <c r="C8" s="373"/>
      <c r="D8" s="373"/>
    </row>
    <row r="9" spans="1:4" s="300" customFormat="1" ht="6.75" customHeight="1" x14ac:dyDescent="0.25">
      <c r="A9" s="301"/>
      <c r="B9" s="301"/>
      <c r="C9" s="301"/>
      <c r="D9" s="301"/>
    </row>
    <row r="10" spans="1:4" s="300" customFormat="1" ht="11.25" customHeight="1" x14ac:dyDescent="0.25">
      <c r="A10" s="377" t="s">
        <v>146</v>
      </c>
      <c r="B10" s="397"/>
      <c r="C10" s="397"/>
      <c r="D10" s="397"/>
    </row>
    <row r="11" spans="1:4" s="300" customFormat="1" ht="6.75" customHeight="1" x14ac:dyDescent="0.25">
      <c r="A11" s="302"/>
      <c r="B11" s="303"/>
      <c r="C11" s="303"/>
      <c r="D11" s="303"/>
    </row>
    <row r="12" spans="1:4" s="300" customFormat="1" ht="36" customHeight="1" x14ac:dyDescent="0.25">
      <c r="A12" s="373" t="s">
        <v>147</v>
      </c>
      <c r="B12" s="373"/>
      <c r="C12" s="373"/>
      <c r="D12" s="373"/>
    </row>
    <row r="13" spans="1:4" s="300" customFormat="1" ht="6.75" customHeight="1" x14ac:dyDescent="0.25">
      <c r="A13" s="301"/>
      <c r="B13" s="301"/>
      <c r="C13" s="301"/>
      <c r="D13" s="301"/>
    </row>
    <row r="14" spans="1:4" s="300" customFormat="1" ht="48" customHeight="1" x14ac:dyDescent="0.25">
      <c r="A14" s="373" t="s">
        <v>148</v>
      </c>
      <c r="B14" s="373"/>
      <c r="C14" s="373"/>
      <c r="D14" s="373"/>
    </row>
    <row r="15" spans="1:4" s="300" customFormat="1" ht="6.75" customHeight="1" x14ac:dyDescent="0.25">
      <c r="A15" s="301"/>
      <c r="B15" s="301"/>
      <c r="C15" s="301"/>
      <c r="D15" s="301"/>
    </row>
    <row r="16" spans="1:4" s="300" customFormat="1" ht="48" customHeight="1" x14ac:dyDescent="0.25">
      <c r="A16" s="373" t="s">
        <v>149</v>
      </c>
      <c r="B16" s="373"/>
      <c r="C16" s="373"/>
      <c r="D16" s="373"/>
    </row>
    <row r="17" spans="1:4" s="300" customFormat="1" ht="6.75" customHeight="1" x14ac:dyDescent="0.25">
      <c r="A17" s="301"/>
      <c r="B17" s="301"/>
      <c r="C17" s="301"/>
      <c r="D17" s="301"/>
    </row>
    <row r="18" spans="1:4" s="300" customFormat="1" ht="36" customHeight="1" x14ac:dyDescent="0.25">
      <c r="A18" s="373" t="s">
        <v>150</v>
      </c>
      <c r="B18" s="373"/>
      <c r="C18" s="373"/>
      <c r="D18" s="373"/>
    </row>
    <row r="19" spans="1:4" s="300" customFormat="1" ht="6.75" customHeight="1" x14ac:dyDescent="0.25">
      <c r="A19" s="301"/>
      <c r="B19" s="301"/>
      <c r="C19" s="301"/>
      <c r="D19" s="301"/>
    </row>
    <row r="20" spans="1:4" s="300" customFormat="1" ht="15" customHeight="1" x14ac:dyDescent="0.25">
      <c r="A20" s="385" t="s">
        <v>151</v>
      </c>
      <c r="B20" s="395"/>
      <c r="C20" s="395"/>
      <c r="D20" s="395"/>
    </row>
    <row r="21" spans="1:4" s="300" customFormat="1" ht="6.75" customHeight="1" x14ac:dyDescent="0.25">
      <c r="A21" s="304"/>
      <c r="B21" s="305"/>
      <c r="C21" s="305"/>
      <c r="D21" s="305"/>
    </row>
    <row r="22" spans="1:4" s="300" customFormat="1" ht="11.25" customHeight="1" x14ac:dyDescent="0.25">
      <c r="A22" s="370" t="s">
        <v>152</v>
      </c>
      <c r="B22" s="375"/>
      <c r="C22" s="306" t="s">
        <v>153</v>
      </c>
      <c r="D22" s="352">
        <f>'Proposed Rates'!F7</f>
        <v>32.479999999999997</v>
      </c>
    </row>
    <row r="23" spans="1:4" s="300" customFormat="1" ht="25.5" customHeight="1" x14ac:dyDescent="0.25">
      <c r="A23" s="371" t="s">
        <v>279</v>
      </c>
      <c r="B23" s="372"/>
      <c r="C23" s="306" t="s">
        <v>153</v>
      </c>
      <c r="D23" s="361">
        <f>'Proposed Rates'!F67</f>
        <v>0.24</v>
      </c>
    </row>
    <row r="24" spans="1:4" s="300" customFormat="1" ht="11.25" customHeight="1" x14ac:dyDescent="0.25">
      <c r="A24" s="370" t="s">
        <v>154</v>
      </c>
      <c r="B24" s="370"/>
      <c r="C24" s="306" t="s">
        <v>153</v>
      </c>
      <c r="D24" s="355">
        <f>'Proposed Rates'!F52</f>
        <v>-0.41</v>
      </c>
    </row>
    <row r="25" spans="1:4" s="300" customFormat="1" ht="11.25" customHeight="1" x14ac:dyDescent="0.25">
      <c r="A25" s="370" t="s">
        <v>155</v>
      </c>
      <c r="B25" s="375"/>
      <c r="C25" s="306" t="s">
        <v>153</v>
      </c>
      <c r="D25" s="307">
        <f>'Proposed Rates'!F247</f>
        <v>0.56999999999999995</v>
      </c>
    </row>
    <row r="26" spans="1:4" s="300" customFormat="1" ht="11.25" customHeight="1" x14ac:dyDescent="0.25">
      <c r="A26" s="371" t="s">
        <v>277</v>
      </c>
      <c r="B26" s="372"/>
      <c r="C26" s="360" t="s">
        <v>91</v>
      </c>
      <c r="D26" s="362">
        <f>'Proposed Rates'!F38</f>
        <v>-5.9999999999999995E-4</v>
      </c>
    </row>
    <row r="27" spans="1:4" s="300" customFormat="1" ht="11.25" customHeight="1" x14ac:dyDescent="0.25">
      <c r="A27" s="370" t="s">
        <v>156</v>
      </c>
      <c r="B27" s="375"/>
      <c r="C27" s="306" t="s">
        <v>91</v>
      </c>
      <c r="D27" s="307">
        <f>'Proposed Rates'!F233</f>
        <v>6.0000000000000002E-5</v>
      </c>
    </row>
    <row r="28" spans="1:4" s="300" customFormat="1" ht="11.25" customHeight="1" x14ac:dyDescent="0.25">
      <c r="A28" s="370" t="s">
        <v>157</v>
      </c>
      <c r="B28" s="375"/>
      <c r="C28" s="306" t="s">
        <v>91</v>
      </c>
      <c r="D28" s="307">
        <f>'Proposed Rates'!E153</f>
        <v>7.4000000000000003E-3</v>
      </c>
    </row>
    <row r="29" spans="1:4" s="300" customFormat="1" ht="10.5" customHeight="1" x14ac:dyDescent="0.25">
      <c r="A29" s="370" t="s">
        <v>158</v>
      </c>
      <c r="B29" s="375"/>
      <c r="C29" s="306" t="s">
        <v>91</v>
      </c>
      <c r="D29" s="307">
        <f>'Proposed Rates'!E167</f>
        <v>5.1999999999999998E-3</v>
      </c>
    </row>
    <row r="30" spans="1:4" s="300" customFormat="1" ht="6.75" customHeight="1" x14ac:dyDescent="0.25">
      <c r="A30" s="308"/>
      <c r="B30" s="309"/>
      <c r="C30" s="306"/>
      <c r="D30" s="307"/>
    </row>
    <row r="31" spans="1:4" s="300" customFormat="1" ht="15" customHeight="1" x14ac:dyDescent="0.25">
      <c r="A31" s="387" t="s">
        <v>159</v>
      </c>
      <c r="B31" s="375"/>
      <c r="C31" s="306"/>
      <c r="D31" s="310"/>
    </row>
    <row r="32" spans="1:4" s="300" customFormat="1" ht="6.75" customHeight="1" x14ac:dyDescent="0.25">
      <c r="A32" s="311"/>
      <c r="B32" s="309"/>
      <c r="C32" s="306"/>
      <c r="D32" s="310"/>
    </row>
    <row r="33" spans="1:4" s="300" customFormat="1" ht="11.25" customHeight="1" x14ac:dyDescent="0.25">
      <c r="A33" s="370" t="s">
        <v>160</v>
      </c>
      <c r="B33" s="370"/>
      <c r="C33" s="312" t="s">
        <v>91</v>
      </c>
      <c r="D33" s="313">
        <v>3.0000000000000001E-3</v>
      </c>
    </row>
    <row r="34" spans="1:4" s="300" customFormat="1" ht="11.25" customHeight="1" x14ac:dyDescent="0.25">
      <c r="A34" s="375" t="s">
        <v>161</v>
      </c>
      <c r="B34" s="375"/>
      <c r="C34" s="312" t="s">
        <v>91</v>
      </c>
      <c r="D34" s="314">
        <v>4.0000000000000002E-4</v>
      </c>
    </row>
    <row r="35" spans="1:4" s="300" customFormat="1" ht="11.25" customHeight="1" x14ac:dyDescent="0.25">
      <c r="A35" s="370" t="s">
        <v>162</v>
      </c>
      <c r="B35" s="370"/>
      <c r="C35" s="312" t="s">
        <v>91</v>
      </c>
      <c r="D35" s="314">
        <v>5.0000000000000001E-4</v>
      </c>
    </row>
    <row r="36" spans="1:4" s="300" customFormat="1" ht="11.25" customHeight="1" x14ac:dyDescent="0.25">
      <c r="A36" s="370" t="s">
        <v>163</v>
      </c>
      <c r="B36" s="370"/>
      <c r="C36" s="306" t="s">
        <v>153</v>
      </c>
      <c r="D36" s="350">
        <f>'Proposed Rates'!F209</f>
        <v>0.64</v>
      </c>
    </row>
    <row r="37" spans="1:4" s="315" customFormat="1" ht="18.75" customHeight="1" x14ac:dyDescent="0.3">
      <c r="A37" s="376" t="s">
        <v>164</v>
      </c>
      <c r="B37" s="376"/>
      <c r="C37" s="376"/>
      <c r="D37" s="376"/>
    </row>
    <row r="38" spans="1:4" s="300" customFormat="1" ht="48" customHeight="1" x14ac:dyDescent="0.25">
      <c r="A38" s="373" t="s">
        <v>165</v>
      </c>
      <c r="B38" s="373"/>
      <c r="C38" s="373"/>
      <c r="D38" s="373"/>
    </row>
    <row r="39" spans="1:4" s="300" customFormat="1" ht="6.75" customHeight="1" x14ac:dyDescent="0.25">
      <c r="A39" s="301"/>
      <c r="B39" s="301"/>
      <c r="C39" s="301"/>
      <c r="D39" s="316"/>
    </row>
    <row r="40" spans="1:4" s="300" customFormat="1" ht="11.25" customHeight="1" x14ac:dyDescent="0.25">
      <c r="A40" s="377" t="s">
        <v>146</v>
      </c>
      <c r="B40" s="377"/>
      <c r="C40" s="377"/>
      <c r="D40" s="377"/>
    </row>
    <row r="41" spans="1:4" s="300" customFormat="1" ht="6.75" customHeight="1" x14ac:dyDescent="0.25">
      <c r="A41" s="302"/>
      <c r="B41" s="303"/>
      <c r="C41" s="303"/>
      <c r="D41" s="303"/>
    </row>
    <row r="42" spans="1:4" s="300" customFormat="1" ht="36" customHeight="1" x14ac:dyDescent="0.25">
      <c r="A42" s="373" t="s">
        <v>147</v>
      </c>
      <c r="B42" s="373"/>
      <c r="C42" s="373"/>
      <c r="D42" s="373"/>
    </row>
    <row r="43" spans="1:4" s="300" customFormat="1" ht="6.75" customHeight="1" x14ac:dyDescent="0.25">
      <c r="A43" s="301"/>
      <c r="B43" s="301"/>
      <c r="C43" s="301"/>
      <c r="D43" s="316"/>
    </row>
    <row r="44" spans="1:4" s="300" customFormat="1" ht="48" customHeight="1" x14ac:dyDescent="0.25">
      <c r="A44" s="373" t="s">
        <v>148</v>
      </c>
      <c r="B44" s="373"/>
      <c r="C44" s="373"/>
      <c r="D44" s="373"/>
    </row>
    <row r="45" spans="1:4" s="300" customFormat="1" ht="6.75" customHeight="1" x14ac:dyDescent="0.25">
      <c r="A45" s="301"/>
      <c r="B45" s="301"/>
      <c r="C45" s="301"/>
      <c r="D45" s="316"/>
    </row>
    <row r="46" spans="1:4" s="300" customFormat="1" ht="48" customHeight="1" x14ac:dyDescent="0.25">
      <c r="A46" s="373" t="s">
        <v>149</v>
      </c>
      <c r="B46" s="373"/>
      <c r="C46" s="373"/>
      <c r="D46" s="373"/>
    </row>
    <row r="47" spans="1:4" s="300" customFormat="1" ht="6.75" customHeight="1" x14ac:dyDescent="0.25">
      <c r="A47" s="301"/>
      <c r="B47" s="301"/>
      <c r="C47" s="301"/>
      <c r="D47" s="316"/>
    </row>
    <row r="48" spans="1:4" s="300" customFormat="1" ht="36" customHeight="1" x14ac:dyDescent="0.25">
      <c r="A48" s="373" t="s">
        <v>166</v>
      </c>
      <c r="B48" s="373"/>
      <c r="C48" s="373"/>
      <c r="D48" s="373"/>
    </row>
    <row r="49" spans="1:4" s="300" customFormat="1" ht="6.75" customHeight="1" x14ac:dyDescent="0.25">
      <c r="A49" s="301"/>
      <c r="B49" s="301"/>
      <c r="C49" s="301"/>
      <c r="D49" s="316"/>
    </row>
    <row r="50" spans="1:4" s="300" customFormat="1" ht="15" customHeight="1" x14ac:dyDescent="0.25">
      <c r="A50" s="385" t="s">
        <v>151</v>
      </c>
      <c r="B50" s="385"/>
      <c r="C50" s="385"/>
      <c r="D50" s="385"/>
    </row>
    <row r="51" spans="1:4" s="300" customFormat="1" ht="6.75" customHeight="1" x14ac:dyDescent="0.25">
      <c r="A51" s="304"/>
      <c r="B51" s="305"/>
      <c r="C51" s="305"/>
      <c r="D51" s="305"/>
    </row>
    <row r="52" spans="1:4" s="300" customFormat="1" ht="11.25" customHeight="1" x14ac:dyDescent="0.25">
      <c r="A52" s="370" t="s">
        <v>152</v>
      </c>
      <c r="B52" s="370"/>
      <c r="C52" s="306" t="s">
        <v>153</v>
      </c>
      <c r="D52" s="352">
        <f>'Proposed Rates'!F8</f>
        <v>22.69</v>
      </c>
    </row>
    <row r="53" spans="1:4" s="300" customFormat="1" ht="11.25" customHeight="1" x14ac:dyDescent="0.25">
      <c r="A53" s="370" t="s">
        <v>155</v>
      </c>
      <c r="B53" s="375"/>
      <c r="C53" s="306" t="s">
        <v>153</v>
      </c>
      <c r="D53" s="307">
        <f>'Proposed Rates'!F247</f>
        <v>0.56999999999999995</v>
      </c>
    </row>
    <row r="54" spans="1:4" s="300" customFormat="1" ht="11.25" customHeight="1" x14ac:dyDescent="0.25">
      <c r="A54" s="371" t="s">
        <v>277</v>
      </c>
      <c r="B54" s="372"/>
      <c r="C54" s="360" t="s">
        <v>91</v>
      </c>
      <c r="D54" s="362">
        <f>'Proposed Rates'!F39</f>
        <v>-5.9999999999999995E-4</v>
      </c>
    </row>
    <row r="55" spans="1:4" s="300" customFormat="1" ht="11.25" customHeight="1" x14ac:dyDescent="0.25">
      <c r="A55" s="371" t="s">
        <v>154</v>
      </c>
      <c r="B55" s="372"/>
      <c r="C55" s="360" t="s">
        <v>91</v>
      </c>
      <c r="D55" s="362">
        <f>'Proposed Rates'!F53</f>
        <v>-5.9999999999999995E-4</v>
      </c>
    </row>
    <row r="56" spans="1:4" s="300" customFormat="1" ht="24.75" customHeight="1" x14ac:dyDescent="0.25">
      <c r="A56" s="371" t="s">
        <v>279</v>
      </c>
      <c r="B56" s="372"/>
      <c r="C56" s="360" t="s">
        <v>91</v>
      </c>
      <c r="D56" s="362">
        <f>'Proposed Rates'!F68</f>
        <v>5.9999999999999995E-4</v>
      </c>
    </row>
    <row r="57" spans="1:4" s="300" customFormat="1" ht="11.25" customHeight="1" x14ac:dyDescent="0.25">
      <c r="A57" s="370" t="s">
        <v>19</v>
      </c>
      <c r="B57" s="370"/>
      <c r="C57" s="306" t="s">
        <v>91</v>
      </c>
      <c r="D57" s="352">
        <f>'Proposed Rates'!F21</f>
        <v>2.9399999999999999E-2</v>
      </c>
    </row>
    <row r="58" spans="1:4" s="300" customFormat="1" ht="11.25" customHeight="1" x14ac:dyDescent="0.25">
      <c r="A58" s="370" t="s">
        <v>156</v>
      </c>
      <c r="B58" s="370"/>
      <c r="C58" s="306" t="s">
        <v>91</v>
      </c>
      <c r="D58" s="307">
        <f>'Proposed Rates'!F234</f>
        <v>6.0000000000000002E-5</v>
      </c>
    </row>
    <row r="59" spans="1:4" s="300" customFormat="1" ht="12" customHeight="1" x14ac:dyDescent="0.25">
      <c r="A59" s="370" t="s">
        <v>157</v>
      </c>
      <c r="B59" s="370"/>
      <c r="C59" s="306" t="s">
        <v>91</v>
      </c>
      <c r="D59" s="307">
        <f>'Proposed Rates'!F154</f>
        <v>6.8999999999999999E-3</v>
      </c>
    </row>
    <row r="60" spans="1:4" s="300" customFormat="1" ht="12.75" customHeight="1" x14ac:dyDescent="0.25">
      <c r="A60" s="370" t="s">
        <v>158</v>
      </c>
      <c r="B60" s="370"/>
      <c r="C60" s="306" t="s">
        <v>91</v>
      </c>
      <c r="D60" s="319">
        <f>'Proposed Rates'!F168</f>
        <v>5.0000000000000001E-3</v>
      </c>
    </row>
    <row r="61" spans="1:4" s="300" customFormat="1" ht="6.75" customHeight="1" x14ac:dyDescent="0.25">
      <c r="A61" s="308"/>
      <c r="B61" s="308"/>
      <c r="C61" s="306"/>
      <c r="D61" s="307"/>
    </row>
    <row r="62" spans="1:4" s="300" customFormat="1" ht="15" customHeight="1" x14ac:dyDescent="0.25">
      <c r="A62" s="387" t="s">
        <v>159</v>
      </c>
      <c r="B62" s="375"/>
      <c r="C62" s="306"/>
      <c r="D62" s="310"/>
    </row>
    <row r="63" spans="1:4" s="300" customFormat="1" ht="6.75" customHeight="1" x14ac:dyDescent="0.25">
      <c r="A63" s="311"/>
      <c r="B63" s="309"/>
      <c r="C63" s="306"/>
      <c r="D63" s="310"/>
    </row>
    <row r="64" spans="1:4" s="300" customFormat="1" ht="11.25" customHeight="1" x14ac:dyDescent="0.25">
      <c r="A64" s="370" t="s">
        <v>160</v>
      </c>
      <c r="B64" s="370"/>
      <c r="C64" s="312" t="s">
        <v>91</v>
      </c>
      <c r="D64" s="313">
        <v>3.0000000000000001E-3</v>
      </c>
    </row>
    <row r="65" spans="1:4" s="300" customFormat="1" ht="11.25" customHeight="1" x14ac:dyDescent="0.25">
      <c r="A65" s="375" t="s">
        <v>161</v>
      </c>
      <c r="B65" s="375"/>
      <c r="C65" s="312" t="s">
        <v>91</v>
      </c>
      <c r="D65" s="314">
        <v>4.0000000000000002E-4</v>
      </c>
    </row>
    <row r="66" spans="1:4" s="300" customFormat="1" ht="11.25" customHeight="1" x14ac:dyDescent="0.25">
      <c r="A66" s="370" t="s">
        <v>162</v>
      </c>
      <c r="B66" s="370"/>
      <c r="C66" s="312" t="s">
        <v>91</v>
      </c>
      <c r="D66" s="314">
        <v>5.0000000000000001E-4</v>
      </c>
    </row>
    <row r="67" spans="1:4" s="300" customFormat="1" ht="11.25" customHeight="1" x14ac:dyDescent="0.25">
      <c r="A67" s="370" t="s">
        <v>163</v>
      </c>
      <c r="B67" s="370"/>
      <c r="C67" s="306" t="s">
        <v>153</v>
      </c>
      <c r="D67" s="350">
        <f>'Proposed Rates'!F210</f>
        <v>0.64</v>
      </c>
    </row>
    <row r="68" spans="1:4" s="315" customFormat="1" ht="18.75" customHeight="1" x14ac:dyDescent="0.3">
      <c r="A68" s="376" t="s">
        <v>167</v>
      </c>
      <c r="B68" s="376"/>
      <c r="C68" s="376"/>
      <c r="D68" s="376"/>
    </row>
    <row r="69" spans="1:4" s="300" customFormat="1" ht="48" customHeight="1" x14ac:dyDescent="0.25">
      <c r="A69" s="373" t="s">
        <v>168</v>
      </c>
      <c r="B69" s="373"/>
      <c r="C69" s="373"/>
      <c r="D69" s="373"/>
    </row>
    <row r="70" spans="1:4" s="300" customFormat="1" ht="6.75" customHeight="1" x14ac:dyDescent="0.25">
      <c r="A70" s="301"/>
      <c r="B70" s="301"/>
      <c r="C70" s="301"/>
      <c r="D70" s="316"/>
    </row>
    <row r="71" spans="1:4" s="300" customFormat="1" ht="11.25" customHeight="1" x14ac:dyDescent="0.25">
      <c r="A71" s="377" t="s">
        <v>146</v>
      </c>
      <c r="B71" s="377"/>
      <c r="C71" s="377"/>
      <c r="D71" s="377"/>
    </row>
    <row r="72" spans="1:4" s="300" customFormat="1" ht="6.75" customHeight="1" x14ac:dyDescent="0.25">
      <c r="A72" s="302"/>
      <c r="B72" s="303"/>
      <c r="C72" s="303"/>
      <c r="D72" s="303"/>
    </row>
    <row r="73" spans="1:4" s="300" customFormat="1" ht="36" customHeight="1" x14ac:dyDescent="0.25">
      <c r="A73" s="373" t="s">
        <v>147</v>
      </c>
      <c r="B73" s="373"/>
      <c r="C73" s="373"/>
      <c r="D73" s="373"/>
    </row>
    <row r="74" spans="1:4" s="300" customFormat="1" ht="6.75" customHeight="1" x14ac:dyDescent="0.25">
      <c r="A74" s="301"/>
      <c r="B74" s="301"/>
      <c r="C74" s="301"/>
      <c r="D74" s="316"/>
    </row>
    <row r="75" spans="1:4" s="300" customFormat="1" ht="48" customHeight="1" x14ac:dyDescent="0.25">
      <c r="A75" s="373" t="s">
        <v>148</v>
      </c>
      <c r="B75" s="373"/>
      <c r="C75" s="373"/>
      <c r="D75" s="373"/>
    </row>
    <row r="76" spans="1:4" s="300" customFormat="1" ht="6.75" customHeight="1" x14ac:dyDescent="0.25">
      <c r="A76" s="301"/>
      <c r="B76" s="301"/>
      <c r="C76" s="301"/>
      <c r="D76" s="316"/>
    </row>
    <row r="77" spans="1:4" s="300" customFormat="1" ht="48" customHeight="1" x14ac:dyDescent="0.25">
      <c r="A77" s="373" t="s">
        <v>149</v>
      </c>
      <c r="B77" s="373"/>
      <c r="C77" s="373"/>
      <c r="D77" s="373"/>
    </row>
    <row r="78" spans="1:4" s="300" customFormat="1" ht="6.75" customHeight="1" x14ac:dyDescent="0.25">
      <c r="A78" s="301"/>
      <c r="B78" s="301"/>
      <c r="C78" s="301"/>
      <c r="D78" s="316"/>
    </row>
    <row r="79" spans="1:4" s="300" customFormat="1" ht="96" customHeight="1" x14ac:dyDescent="0.25">
      <c r="A79" s="374" t="s">
        <v>169</v>
      </c>
      <c r="B79" s="374"/>
      <c r="C79" s="374"/>
      <c r="D79" s="374"/>
    </row>
    <row r="80" spans="1:4" s="300" customFormat="1" ht="96" customHeight="1" x14ac:dyDescent="0.25">
      <c r="A80" s="374" t="s">
        <v>170</v>
      </c>
      <c r="B80" s="374"/>
      <c r="C80" s="374"/>
      <c r="D80" s="374"/>
    </row>
    <row r="81" spans="1:4" s="300" customFormat="1" ht="36" customHeight="1" x14ac:dyDescent="0.25">
      <c r="A81" s="373" t="s">
        <v>150</v>
      </c>
      <c r="B81" s="373"/>
      <c r="C81" s="373"/>
      <c r="D81" s="373"/>
    </row>
    <row r="82" spans="1:4" s="300" customFormat="1" ht="24" customHeight="1" x14ac:dyDescent="0.25">
      <c r="A82" s="389" t="s">
        <v>171</v>
      </c>
      <c r="B82" s="389"/>
      <c r="C82" s="389"/>
      <c r="D82" s="389"/>
    </row>
    <row r="83" spans="1:4" s="300" customFormat="1" ht="6.75" customHeight="1" x14ac:dyDescent="0.25">
      <c r="A83" s="317"/>
      <c r="B83" s="317"/>
      <c r="C83" s="317"/>
      <c r="D83" s="317"/>
    </row>
    <row r="84" spans="1:4" s="300" customFormat="1" ht="15" customHeight="1" x14ac:dyDescent="0.25">
      <c r="A84" s="385" t="s">
        <v>151</v>
      </c>
      <c r="B84" s="385"/>
      <c r="C84" s="385"/>
      <c r="D84" s="385"/>
    </row>
    <row r="85" spans="1:4" s="300" customFormat="1" ht="6.75" customHeight="1" x14ac:dyDescent="0.25">
      <c r="A85" s="304"/>
      <c r="B85" s="305"/>
      <c r="C85" s="305"/>
      <c r="D85" s="305"/>
    </row>
    <row r="86" spans="1:4" s="300" customFormat="1" ht="11.25" customHeight="1" x14ac:dyDescent="0.25">
      <c r="A86" s="370" t="s">
        <v>152</v>
      </c>
      <c r="B86" s="370"/>
      <c r="C86" s="306" t="s">
        <v>153</v>
      </c>
      <c r="D86" s="352">
        <f>'Proposed Rates'!F9</f>
        <v>212.48</v>
      </c>
    </row>
    <row r="87" spans="1:4" s="300" customFormat="1" ht="11.25" customHeight="1" x14ac:dyDescent="0.25">
      <c r="A87" s="370" t="s">
        <v>19</v>
      </c>
      <c r="B87" s="370"/>
      <c r="C87" s="306" t="s">
        <v>92</v>
      </c>
      <c r="D87" s="352">
        <f>'Proposed Rates'!F22</f>
        <v>5.8643999999999998</v>
      </c>
    </row>
    <row r="88" spans="1:4" s="300" customFormat="1" ht="11.25" customHeight="1" x14ac:dyDescent="0.25">
      <c r="A88" s="370" t="s">
        <v>156</v>
      </c>
      <c r="B88" s="370"/>
      <c r="C88" s="306" t="s">
        <v>92</v>
      </c>
      <c r="D88" s="307">
        <f>'Proposed Rates'!F235</f>
        <v>2.4649999999999998E-2</v>
      </c>
    </row>
    <row r="89" spans="1:4" s="300" customFormat="1" ht="11.25" customHeight="1" x14ac:dyDescent="0.25">
      <c r="A89" s="371" t="s">
        <v>277</v>
      </c>
      <c r="B89" s="372"/>
      <c r="C89" s="360" t="s">
        <v>92</v>
      </c>
      <c r="D89" s="362">
        <f>'Proposed Rates'!F40</f>
        <v>-0.182</v>
      </c>
    </row>
    <row r="90" spans="1:4" s="300" customFormat="1" ht="11.25" customHeight="1" x14ac:dyDescent="0.25">
      <c r="A90" s="371" t="s">
        <v>154</v>
      </c>
      <c r="B90" s="372"/>
      <c r="C90" s="360" t="s">
        <v>92</v>
      </c>
      <c r="D90" s="362">
        <f>'Proposed Rates'!F54</f>
        <v>-0.17799999999999999</v>
      </c>
    </row>
    <row r="91" spans="1:4" s="300" customFormat="1" ht="22.5" customHeight="1" x14ac:dyDescent="0.25">
      <c r="A91" s="371" t="s">
        <v>279</v>
      </c>
      <c r="B91" s="372"/>
      <c r="C91" s="360" t="s">
        <v>92</v>
      </c>
      <c r="D91" s="362">
        <f>'Proposed Rates'!F69</f>
        <v>-1.15E-2</v>
      </c>
    </row>
    <row r="92" spans="1:4" s="300" customFormat="1" ht="12" customHeight="1" x14ac:dyDescent="0.25">
      <c r="A92" s="370" t="s">
        <v>157</v>
      </c>
      <c r="B92" s="370"/>
      <c r="C92" s="306" t="s">
        <v>92</v>
      </c>
      <c r="D92" s="307">
        <f>'Proposed Rates'!F155</f>
        <v>2.8389000000000002</v>
      </c>
    </row>
    <row r="93" spans="1:4" s="300" customFormat="1" ht="12" customHeight="1" x14ac:dyDescent="0.25">
      <c r="A93" s="370" t="s">
        <v>158</v>
      </c>
      <c r="B93" s="370"/>
      <c r="C93" s="306" t="s">
        <v>92</v>
      </c>
      <c r="D93" s="307">
        <f>'Proposed Rates'!F169</f>
        <v>2.0426000000000002</v>
      </c>
    </row>
    <row r="94" spans="1:4" s="300" customFormat="1" ht="6.75" customHeight="1" x14ac:dyDescent="0.25">
      <c r="A94" s="308"/>
      <c r="B94" s="308"/>
      <c r="C94" s="306"/>
      <c r="D94" s="307"/>
    </row>
    <row r="95" spans="1:4" s="300" customFormat="1" ht="15" customHeight="1" x14ac:dyDescent="0.25">
      <c r="A95" s="387" t="s">
        <v>159</v>
      </c>
      <c r="B95" s="375"/>
      <c r="C95" s="306"/>
      <c r="D95" s="310"/>
    </row>
    <row r="96" spans="1:4" s="300" customFormat="1" ht="6.75" customHeight="1" x14ac:dyDescent="0.25">
      <c r="A96" s="311"/>
      <c r="B96" s="309"/>
      <c r="C96" s="306"/>
      <c r="D96" s="310"/>
    </row>
    <row r="97" spans="1:4" s="300" customFormat="1" ht="11.25" customHeight="1" x14ac:dyDescent="0.25">
      <c r="A97" s="370" t="s">
        <v>160</v>
      </c>
      <c r="B97" s="370"/>
      <c r="C97" s="312" t="s">
        <v>91</v>
      </c>
      <c r="D97" s="313">
        <v>3.0000000000000001E-3</v>
      </c>
    </row>
    <row r="98" spans="1:4" s="300" customFormat="1" ht="11.25" customHeight="1" x14ac:dyDescent="0.25">
      <c r="A98" s="375" t="s">
        <v>161</v>
      </c>
      <c r="B98" s="375"/>
      <c r="C98" s="312" t="s">
        <v>91</v>
      </c>
      <c r="D98" s="314">
        <v>4.0000000000000002E-4</v>
      </c>
    </row>
    <row r="99" spans="1:4" s="300" customFormat="1" ht="11.25" customHeight="1" x14ac:dyDescent="0.25">
      <c r="A99" s="370" t="s">
        <v>162</v>
      </c>
      <c r="B99" s="370"/>
      <c r="C99" s="312" t="s">
        <v>91</v>
      </c>
      <c r="D99" s="314">
        <v>5.0000000000000001E-4</v>
      </c>
    </row>
    <row r="100" spans="1:4" s="300" customFormat="1" ht="11.25" customHeight="1" x14ac:dyDescent="0.25">
      <c r="A100" s="370" t="s">
        <v>163</v>
      </c>
      <c r="B100" s="370"/>
      <c r="C100" s="306" t="s">
        <v>153</v>
      </c>
      <c r="D100" s="350">
        <f>'Proposed Rates'!F211</f>
        <v>0.64</v>
      </c>
    </row>
    <row r="101" spans="1:4" s="315" customFormat="1" ht="18.75" customHeight="1" x14ac:dyDescent="0.3">
      <c r="A101" s="376" t="s">
        <v>172</v>
      </c>
      <c r="B101" s="376"/>
      <c r="C101" s="376"/>
      <c r="D101" s="376"/>
    </row>
    <row r="102" spans="1:4" s="300" customFormat="1" ht="48" customHeight="1" x14ac:dyDescent="0.25">
      <c r="A102" s="373" t="s">
        <v>173</v>
      </c>
      <c r="B102" s="373"/>
      <c r="C102" s="373"/>
      <c r="D102" s="373"/>
    </row>
    <row r="103" spans="1:4" s="300" customFormat="1" ht="6.75" customHeight="1" x14ac:dyDescent="0.25">
      <c r="A103" s="301"/>
      <c r="B103" s="301"/>
      <c r="C103" s="301"/>
      <c r="D103" s="316"/>
    </row>
    <row r="104" spans="1:4" s="300" customFormat="1" ht="11.25" customHeight="1" x14ac:dyDescent="0.25">
      <c r="A104" s="377" t="s">
        <v>146</v>
      </c>
      <c r="B104" s="377"/>
      <c r="C104" s="377"/>
      <c r="D104" s="377"/>
    </row>
    <row r="105" spans="1:4" s="300" customFormat="1" ht="6.75" customHeight="1" x14ac:dyDescent="0.25">
      <c r="A105" s="302"/>
      <c r="B105" s="303"/>
      <c r="C105" s="303"/>
      <c r="D105" s="303"/>
    </row>
    <row r="106" spans="1:4" s="300" customFormat="1" ht="36" customHeight="1" x14ac:dyDescent="0.25">
      <c r="A106" s="373" t="s">
        <v>147</v>
      </c>
      <c r="B106" s="373"/>
      <c r="C106" s="373"/>
      <c r="D106" s="373"/>
    </row>
    <row r="107" spans="1:4" s="300" customFormat="1" ht="6.75" customHeight="1" x14ac:dyDescent="0.25">
      <c r="A107" s="301"/>
      <c r="B107" s="301"/>
      <c r="C107" s="301"/>
      <c r="D107" s="316"/>
    </row>
    <row r="108" spans="1:4" s="300" customFormat="1" ht="48" customHeight="1" x14ac:dyDescent="0.25">
      <c r="A108" s="373" t="s">
        <v>174</v>
      </c>
      <c r="B108" s="373"/>
      <c r="C108" s="373"/>
      <c r="D108" s="373"/>
    </row>
    <row r="109" spans="1:4" s="300" customFormat="1" ht="6.75" customHeight="1" x14ac:dyDescent="0.25">
      <c r="A109" s="301"/>
      <c r="B109" s="301"/>
      <c r="C109" s="301"/>
      <c r="D109" s="316"/>
    </row>
    <row r="110" spans="1:4" s="300" customFormat="1" ht="48" customHeight="1" x14ac:dyDescent="0.25">
      <c r="A110" s="373" t="s">
        <v>149</v>
      </c>
      <c r="B110" s="373"/>
      <c r="C110" s="373"/>
      <c r="D110" s="373"/>
    </row>
    <row r="111" spans="1:4" s="300" customFormat="1" ht="6.75" customHeight="1" x14ac:dyDescent="0.25">
      <c r="A111" s="301"/>
      <c r="B111" s="301"/>
      <c r="C111" s="301"/>
      <c r="D111" s="316"/>
    </row>
    <row r="112" spans="1:4" s="300" customFormat="1" ht="96" customHeight="1" x14ac:dyDescent="0.25">
      <c r="A112" s="374" t="s">
        <v>169</v>
      </c>
      <c r="B112" s="374"/>
      <c r="C112" s="374"/>
      <c r="D112" s="374"/>
    </row>
    <row r="113" spans="1:4" s="300" customFormat="1" ht="96" customHeight="1" x14ac:dyDescent="0.25">
      <c r="A113" s="374" t="s">
        <v>170</v>
      </c>
      <c r="B113" s="374"/>
      <c r="C113" s="374"/>
      <c r="D113" s="374"/>
    </row>
    <row r="114" spans="1:4" s="300" customFormat="1" ht="36" customHeight="1" x14ac:dyDescent="0.25">
      <c r="A114" s="373" t="s">
        <v>150</v>
      </c>
      <c r="B114" s="373"/>
      <c r="C114" s="373"/>
      <c r="D114" s="373"/>
    </row>
    <row r="115" spans="1:4" s="300" customFormat="1" ht="24" customHeight="1" x14ac:dyDescent="0.25">
      <c r="A115" s="389" t="s">
        <v>171</v>
      </c>
      <c r="B115" s="389"/>
      <c r="C115" s="389"/>
      <c r="D115" s="389"/>
    </row>
    <row r="116" spans="1:4" s="300" customFormat="1" ht="6.75" customHeight="1" x14ac:dyDescent="0.25">
      <c r="A116" s="317"/>
      <c r="B116" s="317"/>
      <c r="C116" s="317"/>
      <c r="D116" s="317"/>
    </row>
    <row r="117" spans="1:4" s="300" customFormat="1" ht="15" customHeight="1" x14ac:dyDescent="0.25">
      <c r="A117" s="385" t="s">
        <v>151</v>
      </c>
      <c r="B117" s="385"/>
      <c r="C117" s="385"/>
      <c r="D117" s="385"/>
    </row>
    <row r="118" spans="1:4" s="300" customFormat="1" ht="6.75" customHeight="1" x14ac:dyDescent="0.25">
      <c r="A118" s="304"/>
      <c r="B118" s="305"/>
      <c r="C118" s="305"/>
      <c r="D118" s="305"/>
    </row>
    <row r="119" spans="1:4" s="300" customFormat="1" ht="11.25" customHeight="1" x14ac:dyDescent="0.25">
      <c r="A119" s="370" t="s">
        <v>152</v>
      </c>
      <c r="B119" s="370"/>
      <c r="C119" s="306" t="s">
        <v>153</v>
      </c>
      <c r="D119" s="359">
        <f>'Proposed Rates'!F10</f>
        <v>4323.5600000000004</v>
      </c>
    </row>
    <row r="120" spans="1:4" s="300" customFormat="1" ht="11.25" customHeight="1" x14ac:dyDescent="0.25">
      <c r="A120" s="370" t="s">
        <v>19</v>
      </c>
      <c r="B120" s="370"/>
      <c r="C120" s="306" t="s">
        <v>92</v>
      </c>
      <c r="D120" s="353">
        <f>'Proposed Rates'!F23</f>
        <v>5.5246000000000004</v>
      </c>
    </row>
    <row r="121" spans="1:4" s="300" customFormat="1" ht="11.25" customHeight="1" x14ac:dyDescent="0.25">
      <c r="A121" s="370" t="s">
        <v>156</v>
      </c>
      <c r="B121" s="370"/>
      <c r="C121" s="306" t="s">
        <v>92</v>
      </c>
      <c r="D121" s="307">
        <f>'Proposed Rates'!F236</f>
        <v>2.6349999999999998E-2</v>
      </c>
    </row>
    <row r="122" spans="1:4" s="300" customFormat="1" ht="11.25" customHeight="1" x14ac:dyDescent="0.25">
      <c r="A122" s="371" t="s">
        <v>277</v>
      </c>
      <c r="B122" s="372"/>
      <c r="C122" s="360" t="s">
        <v>92</v>
      </c>
      <c r="D122" s="362">
        <f>'Proposed Rates'!F41</f>
        <v>-0.19839999999999999</v>
      </c>
    </row>
    <row r="123" spans="1:4" s="300" customFormat="1" ht="11.25" customHeight="1" x14ac:dyDescent="0.25">
      <c r="A123" s="371" t="s">
        <v>154</v>
      </c>
      <c r="B123" s="372"/>
      <c r="C123" s="360" t="s">
        <v>92</v>
      </c>
      <c r="D123" s="362">
        <f>'Proposed Rates'!F55</f>
        <v>-0.1953</v>
      </c>
    </row>
    <row r="124" spans="1:4" s="300" customFormat="1" ht="24.75" customHeight="1" x14ac:dyDescent="0.25">
      <c r="A124" s="371" t="s">
        <v>279</v>
      </c>
      <c r="B124" s="372"/>
      <c r="C124" s="360" t="s">
        <v>92</v>
      </c>
      <c r="D124" s="362">
        <f>'Proposed Rates'!F70</f>
        <v>5.16E-2</v>
      </c>
    </row>
    <row r="125" spans="1:4" s="300" customFormat="1" ht="12.75" customHeight="1" x14ac:dyDescent="0.25">
      <c r="A125" s="370" t="s">
        <v>157</v>
      </c>
      <c r="B125" s="370"/>
      <c r="C125" s="306" t="s">
        <v>92</v>
      </c>
      <c r="D125" s="307">
        <f>'Proposed Rates'!F156</f>
        <v>2.9476</v>
      </c>
    </row>
    <row r="126" spans="1:4" s="300" customFormat="1" ht="14.25" customHeight="1" x14ac:dyDescent="0.25">
      <c r="A126" s="370" t="s">
        <v>158</v>
      </c>
      <c r="B126" s="370"/>
      <c r="C126" s="306" t="s">
        <v>92</v>
      </c>
      <c r="D126" s="307">
        <f>'Proposed Rates'!F170</f>
        <v>2.1831</v>
      </c>
    </row>
    <row r="127" spans="1:4" s="300" customFormat="1" ht="6.75" customHeight="1" x14ac:dyDescent="0.25">
      <c r="A127" s="308"/>
      <c r="B127" s="308"/>
      <c r="C127" s="306"/>
      <c r="D127" s="307"/>
    </row>
    <row r="128" spans="1:4" s="300" customFormat="1" ht="15" customHeight="1" x14ac:dyDescent="0.25">
      <c r="A128" s="387" t="s">
        <v>159</v>
      </c>
      <c r="B128" s="375"/>
      <c r="C128" s="306"/>
      <c r="D128" s="310"/>
    </row>
    <row r="129" spans="1:4" s="300" customFormat="1" ht="6.75" customHeight="1" x14ac:dyDescent="0.25">
      <c r="A129" s="311"/>
      <c r="B129" s="309"/>
      <c r="C129" s="306"/>
      <c r="D129" s="310"/>
    </row>
    <row r="130" spans="1:4" s="300" customFormat="1" ht="11.25" customHeight="1" x14ac:dyDescent="0.25">
      <c r="A130" s="370" t="s">
        <v>160</v>
      </c>
      <c r="B130" s="370"/>
      <c r="C130" s="312" t="s">
        <v>91</v>
      </c>
      <c r="D130" s="313">
        <v>3.0000000000000001E-3</v>
      </c>
    </row>
    <row r="131" spans="1:4" s="300" customFormat="1" ht="11.25" customHeight="1" x14ac:dyDescent="0.25">
      <c r="A131" s="375" t="s">
        <v>161</v>
      </c>
      <c r="B131" s="375"/>
      <c r="C131" s="312" t="s">
        <v>91</v>
      </c>
      <c r="D131" s="314">
        <v>4.0000000000000002E-4</v>
      </c>
    </row>
    <row r="132" spans="1:4" s="300" customFormat="1" ht="11.25" customHeight="1" x14ac:dyDescent="0.25">
      <c r="A132" s="370" t="s">
        <v>162</v>
      </c>
      <c r="B132" s="370"/>
      <c r="C132" s="312" t="s">
        <v>91</v>
      </c>
      <c r="D132" s="314">
        <v>5.0000000000000001E-4</v>
      </c>
    </row>
    <row r="133" spans="1:4" s="300" customFormat="1" ht="11.25" customHeight="1" x14ac:dyDescent="0.25">
      <c r="A133" s="370" t="s">
        <v>163</v>
      </c>
      <c r="B133" s="370"/>
      <c r="C133" s="306" t="s">
        <v>153</v>
      </c>
      <c r="D133" s="350">
        <f>'Proposed Rates'!F212</f>
        <v>0.64</v>
      </c>
    </row>
    <row r="134" spans="1:4" s="315" customFormat="1" ht="18.75" customHeight="1" x14ac:dyDescent="0.3">
      <c r="A134" s="376" t="s">
        <v>175</v>
      </c>
      <c r="B134" s="376"/>
      <c r="C134" s="376"/>
      <c r="D134" s="376"/>
    </row>
    <row r="135" spans="1:4" s="300" customFormat="1" ht="48" customHeight="1" x14ac:dyDescent="0.25">
      <c r="A135" s="373" t="s">
        <v>176</v>
      </c>
      <c r="B135" s="373"/>
      <c r="C135" s="373"/>
      <c r="D135" s="373"/>
    </row>
    <row r="136" spans="1:4" s="300" customFormat="1" ht="6.75" customHeight="1" x14ac:dyDescent="0.25">
      <c r="A136" s="301"/>
      <c r="B136" s="301"/>
      <c r="C136" s="301"/>
      <c r="D136" s="316"/>
    </row>
    <row r="137" spans="1:4" s="300" customFormat="1" ht="11.25" customHeight="1" x14ac:dyDescent="0.25">
      <c r="A137" s="377" t="s">
        <v>146</v>
      </c>
      <c r="B137" s="377"/>
      <c r="C137" s="377"/>
      <c r="D137" s="377"/>
    </row>
    <row r="138" spans="1:4" s="300" customFormat="1" ht="6.75" customHeight="1" x14ac:dyDescent="0.25">
      <c r="A138" s="302"/>
      <c r="B138" s="303"/>
      <c r="C138" s="303"/>
      <c r="D138" s="303"/>
    </row>
    <row r="139" spans="1:4" s="300" customFormat="1" ht="36" customHeight="1" x14ac:dyDescent="0.25">
      <c r="A139" s="373" t="s">
        <v>147</v>
      </c>
      <c r="B139" s="373"/>
      <c r="C139" s="373"/>
      <c r="D139" s="373"/>
    </row>
    <row r="140" spans="1:4" s="300" customFormat="1" ht="6.75" customHeight="1" x14ac:dyDescent="0.25">
      <c r="A140" s="301"/>
      <c r="B140" s="301"/>
      <c r="C140" s="301"/>
      <c r="D140" s="316"/>
    </row>
    <row r="141" spans="1:4" s="300" customFormat="1" ht="48" customHeight="1" x14ac:dyDescent="0.25">
      <c r="A141" s="373" t="s">
        <v>177</v>
      </c>
      <c r="B141" s="373"/>
      <c r="C141" s="373"/>
      <c r="D141" s="373"/>
    </row>
    <row r="142" spans="1:4" s="300" customFormat="1" ht="6.75" customHeight="1" x14ac:dyDescent="0.25">
      <c r="A142" s="301"/>
      <c r="B142" s="301"/>
      <c r="C142" s="301"/>
      <c r="D142" s="316"/>
    </row>
    <row r="143" spans="1:4" s="300" customFormat="1" ht="48" customHeight="1" x14ac:dyDescent="0.25">
      <c r="A143" s="373" t="s">
        <v>149</v>
      </c>
      <c r="B143" s="373"/>
      <c r="C143" s="373"/>
      <c r="D143" s="373"/>
    </row>
    <row r="144" spans="1:4" s="300" customFormat="1" ht="6.75" customHeight="1" x14ac:dyDescent="0.25">
      <c r="A144" s="301"/>
      <c r="B144" s="301"/>
      <c r="C144" s="301"/>
      <c r="D144" s="316"/>
    </row>
    <row r="145" spans="1:4" s="300" customFormat="1" ht="96" customHeight="1" x14ac:dyDescent="0.25">
      <c r="A145" s="374" t="s">
        <v>169</v>
      </c>
      <c r="B145" s="374"/>
      <c r="C145" s="374"/>
      <c r="D145" s="374"/>
    </row>
    <row r="146" spans="1:4" s="300" customFormat="1" ht="96" customHeight="1" x14ac:dyDescent="0.25">
      <c r="A146" s="374" t="s">
        <v>170</v>
      </c>
      <c r="B146" s="374"/>
      <c r="C146" s="374"/>
      <c r="D146" s="374"/>
    </row>
    <row r="147" spans="1:4" s="300" customFormat="1" ht="36" customHeight="1" x14ac:dyDescent="0.25">
      <c r="A147" s="373" t="s">
        <v>150</v>
      </c>
      <c r="B147" s="373"/>
      <c r="C147" s="373"/>
      <c r="D147" s="373"/>
    </row>
    <row r="148" spans="1:4" s="300" customFormat="1" ht="24" customHeight="1" x14ac:dyDescent="0.25">
      <c r="A148" s="389" t="s">
        <v>171</v>
      </c>
      <c r="B148" s="389"/>
      <c r="C148" s="389"/>
      <c r="D148" s="389"/>
    </row>
    <row r="149" spans="1:4" s="300" customFormat="1" ht="6.75" customHeight="1" x14ac:dyDescent="0.25">
      <c r="A149" s="317"/>
      <c r="B149" s="317"/>
      <c r="C149" s="317"/>
      <c r="D149" s="317"/>
    </row>
    <row r="150" spans="1:4" s="300" customFormat="1" ht="15" customHeight="1" x14ac:dyDescent="0.25">
      <c r="A150" s="385" t="s">
        <v>151</v>
      </c>
      <c r="B150" s="385"/>
      <c r="C150" s="385"/>
      <c r="D150" s="385"/>
    </row>
    <row r="151" spans="1:4" s="300" customFormat="1" ht="6.75" customHeight="1" x14ac:dyDescent="0.25">
      <c r="A151" s="304"/>
      <c r="B151" s="305"/>
      <c r="C151" s="305"/>
      <c r="D151" s="305"/>
    </row>
    <row r="152" spans="1:4" s="300" customFormat="1" ht="11.25" customHeight="1" x14ac:dyDescent="0.25">
      <c r="A152" s="370" t="s">
        <v>152</v>
      </c>
      <c r="B152" s="370"/>
      <c r="C152" s="306" t="s">
        <v>153</v>
      </c>
      <c r="D152" s="358">
        <f>'Proposed Rates'!F11</f>
        <v>15573.47</v>
      </c>
    </row>
    <row r="153" spans="1:4" s="300" customFormat="1" ht="11.25" customHeight="1" x14ac:dyDescent="0.25">
      <c r="A153" s="370" t="s">
        <v>19</v>
      </c>
      <c r="B153" s="370"/>
      <c r="C153" s="306" t="s">
        <v>92</v>
      </c>
      <c r="D153" s="352">
        <f>'Proposed Rates'!F24</f>
        <v>5.2401999999999997</v>
      </c>
    </row>
    <row r="154" spans="1:4" s="300" customFormat="1" ht="11.25" customHeight="1" x14ac:dyDescent="0.25">
      <c r="A154" s="370" t="s">
        <v>156</v>
      </c>
      <c r="B154" s="370"/>
      <c r="C154" s="306" t="s">
        <v>92</v>
      </c>
      <c r="D154" s="307">
        <f>'Proposed Rates'!F237</f>
        <v>2.9669999999999998E-2</v>
      </c>
    </row>
    <row r="155" spans="1:4" s="300" customFormat="1" ht="11.25" customHeight="1" x14ac:dyDescent="0.25">
      <c r="A155" s="371" t="s">
        <v>277</v>
      </c>
      <c r="B155" s="372"/>
      <c r="C155" s="360" t="s">
        <v>92</v>
      </c>
      <c r="D155" s="362">
        <f>'Proposed Rates'!F42</f>
        <v>-0.3105</v>
      </c>
    </row>
    <row r="156" spans="1:4" s="300" customFormat="1" ht="11.25" customHeight="1" x14ac:dyDescent="0.25">
      <c r="A156" s="371" t="s">
        <v>154</v>
      </c>
      <c r="B156" s="372"/>
      <c r="C156" s="360" t="s">
        <v>92</v>
      </c>
      <c r="D156" s="362">
        <f>'Proposed Rates'!F56</f>
        <v>-0.22389999999999999</v>
      </c>
    </row>
    <row r="157" spans="1:4" s="300" customFormat="1" ht="22.5" customHeight="1" x14ac:dyDescent="0.25">
      <c r="A157" s="371" t="s">
        <v>279</v>
      </c>
      <c r="B157" s="372"/>
      <c r="C157" s="360" t="s">
        <v>92</v>
      </c>
      <c r="D157" s="362">
        <f>'Proposed Rates'!F71</f>
        <v>4.4200000000000003E-2</v>
      </c>
    </row>
    <row r="158" spans="1:4" s="300" customFormat="1" ht="11.25" customHeight="1" x14ac:dyDescent="0.25">
      <c r="A158" s="370" t="s">
        <v>157</v>
      </c>
      <c r="B158" s="370"/>
      <c r="C158" s="306" t="s">
        <v>92</v>
      </c>
      <c r="D158" s="307">
        <f>'Proposed Rates'!F157</f>
        <v>3.2675999999999998</v>
      </c>
    </row>
    <row r="159" spans="1:4" s="300" customFormat="1" ht="12.75" customHeight="1" x14ac:dyDescent="0.25">
      <c r="A159" s="370" t="s">
        <v>158</v>
      </c>
      <c r="B159" s="370"/>
      <c r="C159" s="306" t="s">
        <v>92</v>
      </c>
      <c r="D159" s="307">
        <f>'Proposed Rates'!F171</f>
        <v>2.4584999999999999</v>
      </c>
    </row>
    <row r="160" spans="1:4" s="300" customFormat="1" ht="6.75" customHeight="1" x14ac:dyDescent="0.25">
      <c r="A160" s="308"/>
      <c r="B160" s="308"/>
      <c r="C160" s="306"/>
      <c r="D160" s="307"/>
    </row>
    <row r="161" spans="1:4" s="300" customFormat="1" ht="15" customHeight="1" x14ac:dyDescent="0.25">
      <c r="A161" s="387" t="s">
        <v>159</v>
      </c>
      <c r="B161" s="375"/>
      <c r="C161" s="306"/>
      <c r="D161" s="310"/>
    </row>
    <row r="162" spans="1:4" s="300" customFormat="1" ht="6.75" customHeight="1" x14ac:dyDescent="0.25">
      <c r="A162" s="311"/>
      <c r="B162" s="309"/>
      <c r="C162" s="306"/>
      <c r="D162" s="310"/>
    </row>
    <row r="163" spans="1:4" s="300" customFormat="1" ht="11.25" customHeight="1" x14ac:dyDescent="0.25">
      <c r="A163" s="370" t="s">
        <v>160</v>
      </c>
      <c r="B163" s="370"/>
      <c r="C163" s="312" t="s">
        <v>91</v>
      </c>
      <c r="D163" s="313">
        <v>3.0000000000000001E-3</v>
      </c>
    </row>
    <row r="164" spans="1:4" s="300" customFormat="1" ht="11.25" customHeight="1" x14ac:dyDescent="0.25">
      <c r="A164" s="375" t="s">
        <v>161</v>
      </c>
      <c r="B164" s="375"/>
      <c r="C164" s="312" t="s">
        <v>91</v>
      </c>
      <c r="D164" s="314">
        <v>4.0000000000000002E-4</v>
      </c>
    </row>
    <row r="165" spans="1:4" s="300" customFormat="1" ht="11.25" customHeight="1" x14ac:dyDescent="0.25">
      <c r="A165" s="370" t="s">
        <v>162</v>
      </c>
      <c r="B165" s="370"/>
      <c r="C165" s="312" t="s">
        <v>91</v>
      </c>
      <c r="D165" s="314">
        <v>5.0000000000000001E-4</v>
      </c>
    </row>
    <row r="166" spans="1:4" s="300" customFormat="1" ht="11.25" customHeight="1" x14ac:dyDescent="0.25">
      <c r="A166" s="370" t="s">
        <v>163</v>
      </c>
      <c r="B166" s="370"/>
      <c r="C166" s="306" t="s">
        <v>153</v>
      </c>
      <c r="D166" s="350">
        <f>'Proposed Rates'!F213</f>
        <v>0.64</v>
      </c>
    </row>
    <row r="167" spans="1:4" s="315" customFormat="1" ht="18.75" customHeight="1" x14ac:dyDescent="0.3">
      <c r="A167" s="376" t="s">
        <v>178</v>
      </c>
      <c r="B167" s="376"/>
      <c r="C167" s="376"/>
      <c r="D167" s="376"/>
    </row>
    <row r="168" spans="1:4" s="300" customFormat="1" ht="84" customHeight="1" x14ac:dyDescent="0.25">
      <c r="A168" s="373" t="s">
        <v>179</v>
      </c>
      <c r="B168" s="373"/>
      <c r="C168" s="373"/>
      <c r="D168" s="373"/>
    </row>
    <row r="169" spans="1:4" s="300" customFormat="1" ht="6.75" customHeight="1" x14ac:dyDescent="0.25">
      <c r="A169" s="301"/>
      <c r="B169" s="301"/>
      <c r="C169" s="301"/>
      <c r="D169" s="316"/>
    </row>
    <row r="170" spans="1:4" s="300" customFormat="1" ht="11.25" customHeight="1" x14ac:dyDescent="0.25">
      <c r="A170" s="377" t="s">
        <v>146</v>
      </c>
      <c r="B170" s="377"/>
      <c r="C170" s="377"/>
      <c r="D170" s="377"/>
    </row>
    <row r="171" spans="1:4" s="300" customFormat="1" ht="6.75" customHeight="1" x14ac:dyDescent="0.25">
      <c r="A171" s="302"/>
      <c r="B171" s="303"/>
      <c r="C171" s="303"/>
      <c r="D171" s="303"/>
    </row>
    <row r="172" spans="1:4" s="300" customFormat="1" ht="36" customHeight="1" x14ac:dyDescent="0.25">
      <c r="A172" s="373" t="s">
        <v>147</v>
      </c>
      <c r="B172" s="373"/>
      <c r="C172" s="373"/>
      <c r="D172" s="373"/>
    </row>
    <row r="173" spans="1:4" s="300" customFormat="1" ht="6.75" customHeight="1" x14ac:dyDescent="0.25">
      <c r="A173" s="301"/>
      <c r="B173" s="301"/>
      <c r="C173" s="301"/>
      <c r="D173" s="316"/>
    </row>
    <row r="174" spans="1:4" s="300" customFormat="1" ht="48" customHeight="1" x14ac:dyDescent="0.25">
      <c r="A174" s="373" t="s">
        <v>148</v>
      </c>
      <c r="B174" s="373"/>
      <c r="C174" s="373"/>
      <c r="D174" s="373"/>
    </row>
    <row r="175" spans="1:4" s="300" customFormat="1" ht="6.75" customHeight="1" x14ac:dyDescent="0.25">
      <c r="A175" s="301"/>
      <c r="B175" s="301"/>
      <c r="C175" s="301"/>
      <c r="D175" s="316"/>
    </row>
    <row r="176" spans="1:4" s="300" customFormat="1" ht="48" customHeight="1" x14ac:dyDescent="0.25">
      <c r="A176" s="373" t="s">
        <v>149</v>
      </c>
      <c r="B176" s="373"/>
      <c r="C176" s="373"/>
      <c r="D176" s="373"/>
    </row>
    <row r="177" spans="1:4" s="300" customFormat="1" ht="6.75" customHeight="1" x14ac:dyDescent="0.25">
      <c r="A177" s="301"/>
      <c r="B177" s="301"/>
      <c r="C177" s="301"/>
      <c r="D177" s="316"/>
    </row>
    <row r="178" spans="1:4" s="300" customFormat="1" ht="36" customHeight="1" x14ac:dyDescent="0.25">
      <c r="A178" s="373" t="s">
        <v>150</v>
      </c>
      <c r="B178" s="373"/>
      <c r="C178" s="373"/>
      <c r="D178" s="373"/>
    </row>
    <row r="179" spans="1:4" s="300" customFormat="1" ht="6.75" customHeight="1" x14ac:dyDescent="0.25">
      <c r="A179" s="301"/>
      <c r="B179" s="301"/>
      <c r="C179" s="301"/>
      <c r="D179" s="316"/>
    </row>
    <row r="180" spans="1:4" s="300" customFormat="1" ht="15" customHeight="1" x14ac:dyDescent="0.25">
      <c r="A180" s="385" t="s">
        <v>151</v>
      </c>
      <c r="B180" s="385"/>
      <c r="C180" s="385"/>
      <c r="D180" s="385"/>
    </row>
    <row r="181" spans="1:4" s="300" customFormat="1" ht="6.75" customHeight="1" x14ac:dyDescent="0.25">
      <c r="A181" s="304"/>
      <c r="B181" s="305"/>
      <c r="C181" s="305"/>
      <c r="D181" s="305"/>
    </row>
    <row r="182" spans="1:4" s="300" customFormat="1" ht="11.25" customHeight="1" x14ac:dyDescent="0.25">
      <c r="A182" s="370" t="s">
        <v>180</v>
      </c>
      <c r="B182" s="370"/>
      <c r="C182" s="306" t="s">
        <v>153</v>
      </c>
      <c r="D182" s="352">
        <f>'Proposed Rates'!F14</f>
        <v>6.13</v>
      </c>
    </row>
    <row r="183" spans="1:4" s="300" customFormat="1" ht="11.25" customHeight="1" x14ac:dyDescent="0.25">
      <c r="A183" s="370" t="s">
        <v>19</v>
      </c>
      <c r="B183" s="370"/>
      <c r="C183" s="306" t="s">
        <v>91</v>
      </c>
      <c r="D183" s="352">
        <f>'Proposed Rates'!F27</f>
        <v>2.9100000000000001E-2</v>
      </c>
    </row>
    <row r="184" spans="1:4" s="300" customFormat="1" ht="11.25" customHeight="1" x14ac:dyDescent="0.25">
      <c r="A184" s="370" t="s">
        <v>156</v>
      </c>
      <c r="B184" s="370"/>
      <c r="C184" s="306" t="s">
        <v>91</v>
      </c>
      <c r="D184" s="307">
        <f>'Proposed Rates'!F240</f>
        <v>6.0000000000000002E-5</v>
      </c>
    </row>
    <row r="185" spans="1:4" s="300" customFormat="1" ht="11.25" customHeight="1" x14ac:dyDescent="0.25">
      <c r="A185" s="371" t="s">
        <v>277</v>
      </c>
      <c r="B185" s="372"/>
      <c r="C185" s="360" t="s">
        <v>91</v>
      </c>
      <c r="D185" s="362">
        <f>'Proposed Rates'!F45</f>
        <v>-5.9999999999999995E-4</v>
      </c>
    </row>
    <row r="186" spans="1:4" s="300" customFormat="1" ht="11.25" customHeight="1" x14ac:dyDescent="0.25">
      <c r="A186" s="371" t="s">
        <v>154</v>
      </c>
      <c r="B186" s="372"/>
      <c r="C186" s="360" t="s">
        <v>91</v>
      </c>
      <c r="D186" s="362">
        <f>'Proposed Rates'!F59</f>
        <v>-5.9999999999999995E-4</v>
      </c>
    </row>
    <row r="187" spans="1:4" s="300" customFormat="1" ht="23.25" customHeight="1" x14ac:dyDescent="0.25">
      <c r="A187" s="371" t="s">
        <v>279</v>
      </c>
      <c r="B187" s="372"/>
      <c r="C187" s="360" t="s">
        <v>91</v>
      </c>
      <c r="D187" s="362">
        <f>'Proposed Rates'!F74</f>
        <v>-2.0000000000000001E-4</v>
      </c>
    </row>
    <row r="188" spans="1:4" s="300" customFormat="1" ht="13.5" customHeight="1" x14ac:dyDescent="0.25">
      <c r="A188" s="370" t="s">
        <v>157</v>
      </c>
      <c r="B188" s="370"/>
      <c r="C188" s="306" t="s">
        <v>91</v>
      </c>
      <c r="D188" s="319">
        <f>'Proposed Rates'!F160</f>
        <v>6.8999999999999999E-3</v>
      </c>
    </row>
    <row r="189" spans="1:4" s="300" customFormat="1" ht="13.5" customHeight="1" x14ac:dyDescent="0.25">
      <c r="A189" s="370" t="s">
        <v>158</v>
      </c>
      <c r="B189" s="370"/>
      <c r="C189" s="306" t="s">
        <v>91</v>
      </c>
      <c r="D189" s="319">
        <f>'Proposed Rates'!F174</f>
        <v>5.0000000000000001E-3</v>
      </c>
    </row>
    <row r="190" spans="1:4" s="300" customFormat="1" ht="6.75" customHeight="1" x14ac:dyDescent="0.25">
      <c r="A190" s="308"/>
      <c r="B190" s="308"/>
      <c r="C190" s="306"/>
      <c r="D190" s="307"/>
    </row>
    <row r="191" spans="1:4" s="300" customFormat="1" ht="15" customHeight="1" x14ac:dyDescent="0.25">
      <c r="A191" s="387" t="s">
        <v>159</v>
      </c>
      <c r="B191" s="375"/>
      <c r="C191" s="306"/>
      <c r="D191" s="310"/>
    </row>
    <row r="192" spans="1:4" s="300" customFormat="1" ht="6.75" customHeight="1" x14ac:dyDescent="0.25">
      <c r="A192" s="311"/>
      <c r="B192" s="309"/>
      <c r="C192" s="306"/>
      <c r="D192" s="310"/>
    </row>
    <row r="193" spans="1:4" s="300" customFormat="1" ht="11.25" customHeight="1" x14ac:dyDescent="0.25">
      <c r="A193" s="370" t="s">
        <v>160</v>
      </c>
      <c r="B193" s="370"/>
      <c r="C193" s="312" t="s">
        <v>91</v>
      </c>
      <c r="D193" s="313">
        <v>3.0000000000000001E-3</v>
      </c>
    </row>
    <row r="194" spans="1:4" s="300" customFormat="1" ht="11.25" customHeight="1" x14ac:dyDescent="0.25">
      <c r="A194" s="375" t="s">
        <v>161</v>
      </c>
      <c r="B194" s="375"/>
      <c r="C194" s="312" t="s">
        <v>91</v>
      </c>
      <c r="D194" s="314">
        <v>4.0000000000000002E-4</v>
      </c>
    </row>
    <row r="195" spans="1:4" s="300" customFormat="1" ht="11.25" customHeight="1" x14ac:dyDescent="0.25">
      <c r="A195" s="370" t="s">
        <v>162</v>
      </c>
      <c r="B195" s="370"/>
      <c r="C195" s="312" t="s">
        <v>91</v>
      </c>
      <c r="D195" s="314">
        <v>5.0000000000000001E-4</v>
      </c>
    </row>
    <row r="196" spans="1:4" s="300" customFormat="1" ht="11.25" customHeight="1" x14ac:dyDescent="0.25">
      <c r="A196" s="370" t="s">
        <v>163</v>
      </c>
      <c r="B196" s="370"/>
      <c r="C196" s="306" t="s">
        <v>153</v>
      </c>
      <c r="D196" s="350">
        <f>'Proposed Rates'!F216</f>
        <v>0.64</v>
      </c>
    </row>
    <row r="197" spans="1:4" s="315" customFormat="1" ht="18.75" customHeight="1" x14ac:dyDescent="0.3">
      <c r="A197" s="376" t="s">
        <v>181</v>
      </c>
      <c r="B197" s="376"/>
      <c r="C197" s="376"/>
      <c r="D197" s="376"/>
    </row>
    <row r="198" spans="1:4" s="300" customFormat="1" ht="36" customHeight="1" x14ac:dyDescent="0.25">
      <c r="A198" s="373" t="s">
        <v>182</v>
      </c>
      <c r="B198" s="373"/>
      <c r="C198" s="373"/>
      <c r="D198" s="373"/>
    </row>
    <row r="199" spans="1:4" s="300" customFormat="1" ht="6.75" customHeight="1" x14ac:dyDescent="0.25">
      <c r="A199" s="301"/>
      <c r="B199" s="301"/>
      <c r="C199" s="301"/>
      <c r="D199" s="316"/>
    </row>
    <row r="200" spans="1:4" s="300" customFormat="1" ht="11.25" customHeight="1" x14ac:dyDescent="0.25">
      <c r="A200" s="377" t="s">
        <v>146</v>
      </c>
      <c r="B200" s="377"/>
      <c r="C200" s="377"/>
      <c r="D200" s="377"/>
    </row>
    <row r="201" spans="1:4" s="300" customFormat="1" ht="6.75" customHeight="1" x14ac:dyDescent="0.25">
      <c r="A201" s="302"/>
      <c r="B201" s="303"/>
      <c r="C201" s="303"/>
      <c r="D201" s="303"/>
    </row>
    <row r="202" spans="1:4" s="300" customFormat="1" ht="36" customHeight="1" x14ac:dyDescent="0.25">
      <c r="A202" s="373" t="s">
        <v>147</v>
      </c>
      <c r="B202" s="373"/>
      <c r="C202" s="373"/>
      <c r="D202" s="373"/>
    </row>
    <row r="203" spans="1:4" s="300" customFormat="1" ht="6.75" customHeight="1" x14ac:dyDescent="0.25">
      <c r="A203" s="301"/>
      <c r="B203" s="301"/>
      <c r="C203" s="301"/>
      <c r="D203" s="316"/>
    </row>
    <row r="204" spans="1:4" s="300" customFormat="1" ht="48" customHeight="1" x14ac:dyDescent="0.25">
      <c r="A204" s="373" t="s">
        <v>148</v>
      </c>
      <c r="B204" s="373"/>
      <c r="C204" s="373"/>
      <c r="D204" s="373"/>
    </row>
    <row r="205" spans="1:4" s="300" customFormat="1" ht="6.75" customHeight="1" x14ac:dyDescent="0.25">
      <c r="A205" s="301"/>
      <c r="B205" s="301"/>
      <c r="C205" s="301"/>
      <c r="D205" s="316"/>
    </row>
    <row r="206" spans="1:4" s="300" customFormat="1" ht="24" customHeight="1" x14ac:dyDescent="0.25">
      <c r="A206" s="373" t="s">
        <v>183</v>
      </c>
      <c r="B206" s="373"/>
      <c r="C206" s="373"/>
      <c r="D206" s="373"/>
    </row>
    <row r="207" spans="1:4" s="300" customFormat="1" ht="6.75" customHeight="1" x14ac:dyDescent="0.25">
      <c r="A207" s="301"/>
      <c r="B207" s="301"/>
      <c r="C207" s="301"/>
      <c r="D207" s="316"/>
    </row>
    <row r="208" spans="1:4" s="300" customFormat="1" ht="36" customHeight="1" x14ac:dyDescent="0.25">
      <c r="A208" s="373" t="s">
        <v>184</v>
      </c>
      <c r="B208" s="373"/>
      <c r="C208" s="373"/>
      <c r="D208" s="373"/>
    </row>
    <row r="209" spans="1:4" s="300" customFormat="1" ht="6.75" customHeight="1" x14ac:dyDescent="0.25">
      <c r="A209" s="301"/>
      <c r="B209" s="301"/>
      <c r="C209" s="301"/>
      <c r="D209" s="316"/>
    </row>
    <row r="210" spans="1:4" s="300" customFormat="1" ht="15" customHeight="1" x14ac:dyDescent="0.25">
      <c r="A210" s="388" t="s">
        <v>185</v>
      </c>
      <c r="B210" s="388"/>
      <c r="C210" s="388"/>
      <c r="D210" s="388"/>
    </row>
    <row r="211" spans="1:4" s="300" customFormat="1" ht="6.75" customHeight="1" x14ac:dyDescent="0.25">
      <c r="A211" s="321"/>
      <c r="B211" s="305"/>
      <c r="C211" s="305"/>
      <c r="D211" s="305"/>
    </row>
    <row r="212" spans="1:4" s="300" customFormat="1" ht="11.25" customHeight="1" x14ac:dyDescent="0.25">
      <c r="A212" s="370" t="s">
        <v>152</v>
      </c>
      <c r="B212" s="370"/>
      <c r="C212" s="306" t="s">
        <v>153</v>
      </c>
      <c r="D212" s="352">
        <f>'Proposed Rates'!F15</f>
        <v>171.27</v>
      </c>
    </row>
    <row r="213" spans="1:4" s="300" customFormat="1" ht="11.25" customHeight="1" x14ac:dyDescent="0.25">
      <c r="A213" s="370" t="s">
        <v>186</v>
      </c>
      <c r="B213" s="370"/>
      <c r="C213" s="306" t="s">
        <v>92</v>
      </c>
      <c r="D213" s="354">
        <f>'Proposed Rates'!F28</f>
        <v>2.2856999999999998</v>
      </c>
    </row>
    <row r="214" spans="1:4" s="300" customFormat="1" ht="11.25" customHeight="1" x14ac:dyDescent="0.25">
      <c r="A214" s="370" t="s">
        <v>187</v>
      </c>
      <c r="B214" s="370"/>
      <c r="C214" s="306" t="s">
        <v>92</v>
      </c>
      <c r="D214" s="352">
        <f>'Proposed Rates'!F29</f>
        <v>2.0966</v>
      </c>
    </row>
    <row r="215" spans="1:4" s="300" customFormat="1" ht="11.25" customHeight="1" x14ac:dyDescent="0.25">
      <c r="A215" s="370" t="s">
        <v>188</v>
      </c>
      <c r="B215" s="370"/>
      <c r="C215" s="306" t="s">
        <v>92</v>
      </c>
      <c r="D215" s="352">
        <f>'Proposed Rates'!F30</f>
        <v>2.3266</v>
      </c>
    </row>
    <row r="216" spans="1:4" s="315" customFormat="1" ht="18.75" customHeight="1" x14ac:dyDescent="0.3">
      <c r="A216" s="376" t="s">
        <v>189</v>
      </c>
      <c r="B216" s="376"/>
      <c r="C216" s="376"/>
      <c r="D216" s="376"/>
    </row>
    <row r="217" spans="1:4" s="300" customFormat="1" ht="36" customHeight="1" x14ac:dyDescent="0.25">
      <c r="A217" s="373" t="s">
        <v>190</v>
      </c>
      <c r="B217" s="373"/>
      <c r="C217" s="373"/>
      <c r="D217" s="373"/>
    </row>
    <row r="218" spans="1:4" s="300" customFormat="1" ht="6.75" customHeight="1" x14ac:dyDescent="0.25">
      <c r="A218" s="301"/>
      <c r="B218" s="301"/>
      <c r="C218" s="301"/>
      <c r="D218" s="316"/>
    </row>
    <row r="219" spans="1:4" s="300" customFormat="1" ht="11.25" customHeight="1" x14ac:dyDescent="0.25">
      <c r="A219" s="377" t="s">
        <v>146</v>
      </c>
      <c r="B219" s="377"/>
      <c r="C219" s="377"/>
      <c r="D219" s="377"/>
    </row>
    <row r="220" spans="1:4" s="300" customFormat="1" ht="6.75" customHeight="1" x14ac:dyDescent="0.25">
      <c r="A220" s="302"/>
      <c r="B220" s="303"/>
      <c r="C220" s="303"/>
      <c r="D220" s="303"/>
    </row>
    <row r="221" spans="1:4" s="300" customFormat="1" ht="36" customHeight="1" x14ac:dyDescent="0.25">
      <c r="A221" s="373" t="s">
        <v>147</v>
      </c>
      <c r="B221" s="373"/>
      <c r="C221" s="373"/>
      <c r="D221" s="373"/>
    </row>
    <row r="222" spans="1:4" s="300" customFormat="1" ht="6.75" customHeight="1" x14ac:dyDescent="0.25">
      <c r="A222" s="301"/>
      <c r="B222" s="301"/>
      <c r="C222" s="301"/>
      <c r="D222" s="316"/>
    </row>
    <row r="223" spans="1:4" s="300" customFormat="1" ht="48" customHeight="1" x14ac:dyDescent="0.25">
      <c r="A223" s="373" t="s">
        <v>148</v>
      </c>
      <c r="B223" s="373"/>
      <c r="C223" s="373"/>
      <c r="D223" s="373"/>
    </row>
    <row r="224" spans="1:4" s="300" customFormat="1" ht="6.75" customHeight="1" x14ac:dyDescent="0.25">
      <c r="A224" s="301"/>
      <c r="B224" s="301"/>
      <c r="C224" s="301"/>
      <c r="D224" s="316"/>
    </row>
    <row r="225" spans="1:4" s="300" customFormat="1" ht="48" customHeight="1" x14ac:dyDescent="0.25">
      <c r="A225" s="373" t="s">
        <v>149</v>
      </c>
      <c r="B225" s="373"/>
      <c r="C225" s="373"/>
      <c r="D225" s="373"/>
    </row>
    <row r="226" spans="1:4" s="300" customFormat="1" ht="6.75" customHeight="1" x14ac:dyDescent="0.25">
      <c r="A226" s="301"/>
      <c r="B226" s="301"/>
      <c r="C226" s="301"/>
      <c r="D226" s="316"/>
    </row>
    <row r="227" spans="1:4" s="300" customFormat="1" ht="36" customHeight="1" x14ac:dyDescent="0.25">
      <c r="A227" s="373" t="s">
        <v>150</v>
      </c>
      <c r="B227" s="373"/>
      <c r="C227" s="373"/>
      <c r="D227" s="373"/>
    </row>
    <row r="228" spans="1:4" s="300" customFormat="1" ht="6.75" customHeight="1" x14ac:dyDescent="0.25">
      <c r="A228" s="301"/>
      <c r="B228" s="301"/>
      <c r="C228" s="301"/>
      <c r="D228" s="316"/>
    </row>
    <row r="229" spans="1:4" s="300" customFormat="1" ht="15" customHeight="1" x14ac:dyDescent="0.25">
      <c r="A229" s="385" t="s">
        <v>151</v>
      </c>
      <c r="B229" s="385"/>
      <c r="C229" s="385"/>
      <c r="D229" s="385"/>
    </row>
    <row r="230" spans="1:4" s="300" customFormat="1" ht="6.75" customHeight="1" x14ac:dyDescent="0.25">
      <c r="A230" s="304"/>
      <c r="B230" s="305"/>
      <c r="C230" s="305"/>
      <c r="D230" s="305"/>
    </row>
    <row r="231" spans="1:4" s="300" customFormat="1" ht="11.25" customHeight="1" x14ac:dyDescent="0.25">
      <c r="A231" s="370" t="s">
        <v>180</v>
      </c>
      <c r="B231" s="370"/>
      <c r="C231" s="306" t="s">
        <v>153</v>
      </c>
      <c r="D231" s="363">
        <f>'Proposed Rates'!F13</f>
        <v>4.78</v>
      </c>
    </row>
    <row r="232" spans="1:4" s="300" customFormat="1" ht="11.25" customHeight="1" x14ac:dyDescent="0.25">
      <c r="A232" s="370" t="s">
        <v>19</v>
      </c>
      <c r="B232" s="370"/>
      <c r="C232" s="306" t="s">
        <v>92</v>
      </c>
      <c r="D232" s="352">
        <f>'Proposed Rates'!F27</f>
        <v>2.9100000000000001E-2</v>
      </c>
    </row>
    <row r="233" spans="1:4" s="300" customFormat="1" ht="11.25" customHeight="1" x14ac:dyDescent="0.25">
      <c r="A233" s="370" t="s">
        <v>156</v>
      </c>
      <c r="B233" s="370"/>
      <c r="C233" s="306" t="s">
        <v>92</v>
      </c>
      <c r="D233" s="307">
        <f>'Proposed Rates'!F240</f>
        <v>6.0000000000000002E-5</v>
      </c>
    </row>
    <row r="234" spans="1:4" s="300" customFormat="1" ht="11.25" customHeight="1" x14ac:dyDescent="0.25">
      <c r="A234" s="371" t="s">
        <v>277</v>
      </c>
      <c r="B234" s="372"/>
      <c r="C234" s="360" t="s">
        <v>92</v>
      </c>
      <c r="D234" s="362">
        <f>'Proposed Rates'!F44</f>
        <v>-0.20230000000000001</v>
      </c>
    </row>
    <row r="235" spans="1:4" s="300" customFormat="1" ht="11.25" customHeight="1" x14ac:dyDescent="0.25">
      <c r="A235" s="371" t="s">
        <v>154</v>
      </c>
      <c r="B235" s="372"/>
      <c r="C235" s="360" t="s">
        <v>92</v>
      </c>
      <c r="D235" s="362">
        <f>'Proposed Rates'!F58</f>
        <v>-0.38869999999999999</v>
      </c>
    </row>
    <row r="236" spans="1:4" s="300" customFormat="1" ht="11.25" customHeight="1" x14ac:dyDescent="0.25">
      <c r="A236" s="370" t="s">
        <v>157</v>
      </c>
      <c r="B236" s="370"/>
      <c r="C236" s="306" t="s">
        <v>92</v>
      </c>
      <c r="D236" s="319">
        <f>'Proposed Rates'!F159</f>
        <v>2.0956000000000001</v>
      </c>
    </row>
    <row r="237" spans="1:4" s="300" customFormat="1" ht="12" customHeight="1" x14ac:dyDescent="0.25">
      <c r="A237" s="370" t="s">
        <v>158</v>
      </c>
      <c r="B237" s="370"/>
      <c r="C237" s="306" t="s">
        <v>92</v>
      </c>
      <c r="D237" s="319">
        <f>'Proposed Rates'!F173</f>
        <v>1.5176000000000001</v>
      </c>
    </row>
    <row r="238" spans="1:4" s="300" customFormat="1" ht="6.75" customHeight="1" x14ac:dyDescent="0.25">
      <c r="A238" s="308"/>
      <c r="B238" s="308"/>
      <c r="C238" s="306"/>
      <c r="D238" s="307"/>
    </row>
    <row r="239" spans="1:4" s="300" customFormat="1" ht="15" customHeight="1" x14ac:dyDescent="0.25">
      <c r="A239" s="387" t="s">
        <v>159</v>
      </c>
      <c r="B239" s="375"/>
      <c r="C239" s="306"/>
      <c r="D239" s="310"/>
    </row>
    <row r="240" spans="1:4" s="300" customFormat="1" ht="6.75" customHeight="1" x14ac:dyDescent="0.25">
      <c r="A240" s="311"/>
      <c r="B240" s="309"/>
      <c r="C240" s="306"/>
      <c r="D240" s="310"/>
    </row>
    <row r="241" spans="1:4" s="300" customFormat="1" ht="11.25" customHeight="1" x14ac:dyDescent="0.25">
      <c r="A241" s="370" t="s">
        <v>160</v>
      </c>
      <c r="B241" s="370"/>
      <c r="C241" s="312" t="s">
        <v>91</v>
      </c>
      <c r="D241" s="313">
        <v>3.0000000000000001E-3</v>
      </c>
    </row>
    <row r="242" spans="1:4" s="300" customFormat="1" ht="11.25" customHeight="1" x14ac:dyDescent="0.25">
      <c r="A242" s="375" t="s">
        <v>161</v>
      </c>
      <c r="B242" s="375"/>
      <c r="C242" s="312" t="s">
        <v>91</v>
      </c>
      <c r="D242" s="314">
        <v>4.0000000000000002E-4</v>
      </c>
    </row>
    <row r="243" spans="1:4" s="300" customFormat="1" ht="11.25" customHeight="1" x14ac:dyDescent="0.25">
      <c r="A243" s="370" t="s">
        <v>162</v>
      </c>
      <c r="B243" s="370"/>
      <c r="C243" s="312" t="s">
        <v>91</v>
      </c>
      <c r="D243" s="314">
        <v>5.0000000000000001E-4</v>
      </c>
    </row>
    <row r="244" spans="1:4" s="300" customFormat="1" ht="11.25" customHeight="1" x14ac:dyDescent="0.25">
      <c r="A244" s="370" t="s">
        <v>163</v>
      </c>
      <c r="B244" s="370"/>
      <c r="C244" s="306" t="s">
        <v>153</v>
      </c>
      <c r="D244" s="350">
        <f>'Proposed Rates'!F216</f>
        <v>0.64</v>
      </c>
    </row>
    <row r="245" spans="1:4" s="315" customFormat="1" ht="18.75" customHeight="1" x14ac:dyDescent="0.3">
      <c r="A245" s="376" t="s">
        <v>191</v>
      </c>
      <c r="B245" s="376"/>
      <c r="C245" s="376"/>
      <c r="D245" s="376"/>
    </row>
    <row r="246" spans="1:4" s="300" customFormat="1" ht="60" customHeight="1" x14ac:dyDescent="0.25">
      <c r="A246" s="373" t="s">
        <v>192</v>
      </c>
      <c r="B246" s="373"/>
      <c r="C246" s="373"/>
      <c r="D246" s="373"/>
    </row>
    <row r="247" spans="1:4" s="300" customFormat="1" ht="6.75" customHeight="1" x14ac:dyDescent="0.25">
      <c r="A247" s="301"/>
      <c r="B247" s="301"/>
      <c r="C247" s="301"/>
      <c r="D247" s="316"/>
    </row>
    <row r="248" spans="1:4" s="300" customFormat="1" ht="11.25" customHeight="1" x14ac:dyDescent="0.25">
      <c r="A248" s="377" t="s">
        <v>146</v>
      </c>
      <c r="B248" s="377"/>
      <c r="C248" s="377"/>
      <c r="D248" s="377"/>
    </row>
    <row r="249" spans="1:4" s="300" customFormat="1" ht="6.75" customHeight="1" x14ac:dyDescent="0.25">
      <c r="A249" s="302"/>
      <c r="B249" s="303"/>
      <c r="C249" s="303"/>
      <c r="D249" s="303"/>
    </row>
    <row r="250" spans="1:4" s="300" customFormat="1" ht="36" customHeight="1" x14ac:dyDescent="0.25">
      <c r="A250" s="373" t="s">
        <v>147</v>
      </c>
      <c r="B250" s="373"/>
      <c r="C250" s="373"/>
      <c r="D250" s="373"/>
    </row>
    <row r="251" spans="1:4" s="300" customFormat="1" ht="6.75" customHeight="1" x14ac:dyDescent="0.25">
      <c r="A251" s="301"/>
      <c r="B251" s="301"/>
      <c r="C251" s="301"/>
      <c r="D251" s="316"/>
    </row>
    <row r="252" spans="1:4" s="300" customFormat="1" ht="48" customHeight="1" x14ac:dyDescent="0.25">
      <c r="A252" s="373" t="s">
        <v>148</v>
      </c>
      <c r="B252" s="373"/>
      <c r="C252" s="373"/>
      <c r="D252" s="373"/>
    </row>
    <row r="253" spans="1:4" s="300" customFormat="1" ht="6.75" customHeight="1" x14ac:dyDescent="0.25">
      <c r="A253" s="301"/>
      <c r="B253" s="301"/>
      <c r="C253" s="301"/>
      <c r="D253" s="316"/>
    </row>
    <row r="254" spans="1:4" s="300" customFormat="1" ht="48" customHeight="1" x14ac:dyDescent="0.25">
      <c r="A254" s="373" t="s">
        <v>149</v>
      </c>
      <c r="B254" s="373"/>
      <c r="C254" s="373"/>
      <c r="D254" s="373"/>
    </row>
    <row r="255" spans="1:4" s="300" customFormat="1" ht="6.75" customHeight="1" x14ac:dyDescent="0.25">
      <c r="A255" s="301"/>
      <c r="B255" s="301"/>
      <c r="C255" s="301"/>
      <c r="D255" s="316"/>
    </row>
    <row r="256" spans="1:4" s="300" customFormat="1" ht="36" customHeight="1" x14ac:dyDescent="0.25">
      <c r="A256" s="373" t="s">
        <v>193</v>
      </c>
      <c r="B256" s="373"/>
      <c r="C256" s="373"/>
      <c r="D256" s="373"/>
    </row>
    <row r="257" spans="1:4" s="300" customFormat="1" ht="6.75" customHeight="1" x14ac:dyDescent="0.25">
      <c r="A257" s="301"/>
      <c r="B257" s="301"/>
      <c r="C257" s="301"/>
      <c r="D257" s="316"/>
    </row>
    <row r="258" spans="1:4" s="300" customFormat="1" ht="15" customHeight="1" x14ac:dyDescent="0.25">
      <c r="A258" s="385" t="s">
        <v>151</v>
      </c>
      <c r="B258" s="385"/>
      <c r="C258" s="385"/>
      <c r="D258" s="385"/>
    </row>
    <row r="259" spans="1:4" s="300" customFormat="1" ht="6.75" customHeight="1" x14ac:dyDescent="0.25">
      <c r="A259" s="304"/>
      <c r="B259" s="305"/>
      <c r="C259" s="305"/>
      <c r="D259" s="305"/>
    </row>
    <row r="260" spans="1:4" s="300" customFormat="1" ht="11.25" customHeight="1" x14ac:dyDescent="0.25">
      <c r="A260" s="370" t="s">
        <v>180</v>
      </c>
      <c r="B260" s="370"/>
      <c r="C260" s="306" t="s">
        <v>153</v>
      </c>
      <c r="D260" s="352">
        <f>'Proposed Rates'!F12</f>
        <v>1.08</v>
      </c>
    </row>
    <row r="261" spans="1:4" s="300" customFormat="1" ht="11.25" customHeight="1" x14ac:dyDescent="0.25">
      <c r="A261" s="370" t="s">
        <v>19</v>
      </c>
      <c r="B261" s="370"/>
      <c r="C261" s="306" t="s">
        <v>92</v>
      </c>
      <c r="D261" s="352">
        <f>'Proposed Rates'!F25</f>
        <v>7.4149000000000003</v>
      </c>
    </row>
    <row r="262" spans="1:4" s="300" customFormat="1" ht="11.25" customHeight="1" x14ac:dyDescent="0.25">
      <c r="A262" s="370" t="s">
        <v>156</v>
      </c>
      <c r="B262" s="370"/>
      <c r="C262" s="306" t="s">
        <v>92</v>
      </c>
      <c r="D262" s="322">
        <f>'Proposed Rates'!F238</f>
        <v>1.8700000000000001E-2</v>
      </c>
    </row>
    <row r="263" spans="1:4" s="300" customFormat="1" ht="11.25" customHeight="1" x14ac:dyDescent="0.25">
      <c r="A263" s="371" t="s">
        <v>277</v>
      </c>
      <c r="B263" s="372"/>
      <c r="C263" s="360" t="s">
        <v>92</v>
      </c>
      <c r="D263" s="362">
        <f>'Proposed Rates'!F43</f>
        <v>-0.21340000000000001</v>
      </c>
    </row>
    <row r="264" spans="1:4" s="300" customFormat="1" ht="11.25" customHeight="1" x14ac:dyDescent="0.25">
      <c r="A264" s="371" t="s">
        <v>154</v>
      </c>
      <c r="B264" s="372"/>
      <c r="C264" s="360" t="s">
        <v>92</v>
      </c>
      <c r="D264" s="362">
        <f>'Proposed Rates'!F57</f>
        <v>-0.24640000000000001</v>
      </c>
    </row>
    <row r="265" spans="1:4" s="300" customFormat="1" ht="23.25" customHeight="1" x14ac:dyDescent="0.25">
      <c r="A265" s="371" t="s">
        <v>279</v>
      </c>
      <c r="B265" s="372"/>
      <c r="C265" s="360" t="s">
        <v>92</v>
      </c>
      <c r="D265" s="362">
        <f>'Proposed Rates'!F72</f>
        <v>-4.3099999999999999E-2</v>
      </c>
    </row>
    <row r="266" spans="1:4" s="300" customFormat="1" x14ac:dyDescent="0.25">
      <c r="A266" s="370" t="s">
        <v>157</v>
      </c>
      <c r="B266" s="370"/>
      <c r="C266" s="306" t="s">
        <v>92</v>
      </c>
      <c r="D266" s="307">
        <f>'Proposed Rates'!F158</f>
        <v>2.1063000000000001</v>
      </c>
    </row>
    <row r="267" spans="1:4" s="300" customFormat="1" ht="12.75" customHeight="1" x14ac:dyDescent="0.25">
      <c r="A267" s="370" t="s">
        <v>158</v>
      </c>
      <c r="B267" s="370"/>
      <c r="C267" s="306" t="s">
        <v>92</v>
      </c>
      <c r="D267" s="307">
        <f>'Proposed Rates'!F172</f>
        <v>1.5491999999999999</v>
      </c>
    </row>
    <row r="268" spans="1:4" s="300" customFormat="1" ht="6.75" customHeight="1" x14ac:dyDescent="0.25">
      <c r="A268" s="308"/>
      <c r="B268" s="308"/>
      <c r="C268" s="306"/>
      <c r="D268" s="307"/>
    </row>
    <row r="269" spans="1:4" s="300" customFormat="1" ht="15" customHeight="1" x14ac:dyDescent="0.25">
      <c r="A269" s="387" t="s">
        <v>159</v>
      </c>
      <c r="B269" s="375"/>
      <c r="C269" s="306"/>
      <c r="D269" s="310"/>
    </row>
    <row r="270" spans="1:4" s="300" customFormat="1" ht="6.75" customHeight="1" x14ac:dyDescent="0.25">
      <c r="A270" s="311"/>
      <c r="B270" s="309"/>
      <c r="C270" s="306"/>
      <c r="D270" s="310"/>
    </row>
    <row r="271" spans="1:4" s="300" customFormat="1" ht="11.25" customHeight="1" x14ac:dyDescent="0.25">
      <c r="A271" s="370" t="s">
        <v>160</v>
      </c>
      <c r="B271" s="370"/>
      <c r="C271" s="312" t="s">
        <v>91</v>
      </c>
      <c r="D271" s="313">
        <v>3.0000000000000001E-3</v>
      </c>
    </row>
    <row r="272" spans="1:4" s="300" customFormat="1" ht="11.25" customHeight="1" x14ac:dyDescent="0.25">
      <c r="A272" s="375" t="s">
        <v>161</v>
      </c>
      <c r="B272" s="375"/>
      <c r="C272" s="312" t="s">
        <v>91</v>
      </c>
      <c r="D272" s="314">
        <v>4.0000000000000002E-4</v>
      </c>
    </row>
    <row r="273" spans="1:4" s="300" customFormat="1" ht="11.25" customHeight="1" x14ac:dyDescent="0.25">
      <c r="A273" s="370" t="s">
        <v>162</v>
      </c>
      <c r="B273" s="370"/>
      <c r="C273" s="312" t="s">
        <v>91</v>
      </c>
      <c r="D273" s="314">
        <v>5.0000000000000001E-4</v>
      </c>
    </row>
    <row r="274" spans="1:4" s="300" customFormat="1" ht="11.25" customHeight="1" x14ac:dyDescent="0.25">
      <c r="A274" s="370" t="s">
        <v>163</v>
      </c>
      <c r="B274" s="370"/>
      <c r="C274" s="306" t="s">
        <v>153</v>
      </c>
      <c r="D274" s="350">
        <f>'Proposed Rates'!F214</f>
        <v>0.64</v>
      </c>
    </row>
    <row r="275" spans="1:4" s="315" customFormat="1" ht="18.75" customHeight="1" x14ac:dyDescent="0.3">
      <c r="A275" s="376" t="s">
        <v>194</v>
      </c>
      <c r="B275" s="376"/>
      <c r="C275" s="376"/>
      <c r="D275" s="376"/>
    </row>
    <row r="276" spans="1:4" s="300" customFormat="1" ht="36" customHeight="1" x14ac:dyDescent="0.25">
      <c r="A276" s="373" t="s">
        <v>195</v>
      </c>
      <c r="B276" s="373"/>
      <c r="C276" s="373"/>
      <c r="D276" s="386"/>
    </row>
    <row r="277" spans="1:4" s="300" customFormat="1" ht="6.75" customHeight="1" x14ac:dyDescent="0.25">
      <c r="A277" s="301"/>
      <c r="B277" s="301"/>
      <c r="C277" s="301"/>
      <c r="D277" s="316"/>
    </row>
    <row r="278" spans="1:4" s="300" customFormat="1" ht="11.25" customHeight="1" x14ac:dyDescent="0.25">
      <c r="A278" s="377" t="s">
        <v>146</v>
      </c>
      <c r="B278" s="377"/>
      <c r="C278" s="377"/>
      <c r="D278" s="377"/>
    </row>
    <row r="279" spans="1:4" s="300" customFormat="1" ht="6.75" customHeight="1" x14ac:dyDescent="0.25">
      <c r="A279" s="302"/>
      <c r="B279" s="303"/>
      <c r="C279" s="303"/>
      <c r="D279" s="303"/>
    </row>
    <row r="280" spans="1:4" s="300" customFormat="1" ht="36" customHeight="1" x14ac:dyDescent="0.25">
      <c r="A280" s="373" t="s">
        <v>147</v>
      </c>
      <c r="B280" s="373"/>
      <c r="C280" s="373"/>
      <c r="D280" s="373"/>
    </row>
    <row r="281" spans="1:4" s="300" customFormat="1" ht="6.75" customHeight="1" x14ac:dyDescent="0.25">
      <c r="A281" s="301"/>
      <c r="B281" s="301"/>
      <c r="C281" s="301"/>
      <c r="D281" s="316"/>
    </row>
    <row r="282" spans="1:4" s="300" customFormat="1" ht="48" customHeight="1" x14ac:dyDescent="0.25">
      <c r="A282" s="373" t="s">
        <v>148</v>
      </c>
      <c r="B282" s="373"/>
      <c r="C282" s="373"/>
      <c r="D282" s="373"/>
    </row>
    <row r="283" spans="1:4" s="300" customFormat="1" ht="6.75" customHeight="1" x14ac:dyDescent="0.25">
      <c r="A283" s="301"/>
      <c r="B283" s="301"/>
      <c r="C283" s="301"/>
      <c r="D283" s="316"/>
    </row>
    <row r="284" spans="1:4" s="300" customFormat="1" ht="24" customHeight="1" x14ac:dyDescent="0.25">
      <c r="A284" s="373" t="s">
        <v>196</v>
      </c>
      <c r="B284" s="373"/>
      <c r="C284" s="373"/>
      <c r="D284" s="373"/>
    </row>
    <row r="285" spans="1:4" s="300" customFormat="1" ht="6.75" customHeight="1" x14ac:dyDescent="0.25">
      <c r="A285" s="301"/>
      <c r="B285" s="301"/>
      <c r="C285" s="301"/>
      <c r="D285" s="316"/>
    </row>
    <row r="286" spans="1:4" s="300" customFormat="1" ht="36" customHeight="1" x14ac:dyDescent="0.25">
      <c r="A286" s="373" t="s">
        <v>193</v>
      </c>
      <c r="B286" s="373"/>
      <c r="C286" s="373"/>
      <c r="D286" s="373"/>
    </row>
    <row r="287" spans="1:4" s="300" customFormat="1" ht="6.75" customHeight="1" x14ac:dyDescent="0.25">
      <c r="A287" s="301"/>
      <c r="B287" s="301"/>
      <c r="C287" s="301"/>
      <c r="D287" s="316"/>
    </row>
    <row r="288" spans="1:4" s="300" customFormat="1" ht="15" customHeight="1" x14ac:dyDescent="0.25">
      <c r="A288" s="385" t="s">
        <v>151</v>
      </c>
      <c r="B288" s="385"/>
      <c r="C288" s="385"/>
      <c r="D288" s="385"/>
    </row>
    <row r="289" spans="1:4" s="300" customFormat="1" ht="6.75" customHeight="1" x14ac:dyDescent="0.25">
      <c r="A289" s="304"/>
      <c r="B289" s="305"/>
      <c r="C289" s="305"/>
      <c r="D289" s="305"/>
    </row>
    <row r="290" spans="1:4" s="300" customFormat="1" ht="11.25" customHeight="1" x14ac:dyDescent="0.25">
      <c r="A290" s="370" t="s">
        <v>152</v>
      </c>
      <c r="B290" s="370"/>
      <c r="C290" s="306" t="s">
        <v>153</v>
      </c>
      <c r="D290" s="323">
        <f>'Proposed Rates'!F352</f>
        <v>15</v>
      </c>
    </row>
    <row r="291" spans="1:4" s="315" customFormat="1" ht="18.75" customHeight="1" x14ac:dyDescent="0.3">
      <c r="A291" s="376" t="s">
        <v>197</v>
      </c>
      <c r="B291" s="376"/>
      <c r="C291" s="376"/>
      <c r="D291" s="376"/>
    </row>
    <row r="292" spans="1:4" s="300" customFormat="1" ht="36" customHeight="1" x14ac:dyDescent="0.25">
      <c r="A292" s="373" t="s">
        <v>198</v>
      </c>
      <c r="B292" s="373"/>
      <c r="C292" s="373"/>
      <c r="D292" s="373"/>
    </row>
    <row r="293" spans="1:4" s="300" customFormat="1" ht="6.75" customHeight="1" x14ac:dyDescent="0.25">
      <c r="A293" s="301"/>
      <c r="B293" s="301"/>
      <c r="C293" s="301"/>
      <c r="D293" s="316"/>
    </row>
    <row r="294" spans="1:4" s="300" customFormat="1" ht="11.25" customHeight="1" x14ac:dyDescent="0.25">
      <c r="A294" s="377" t="s">
        <v>146</v>
      </c>
      <c r="B294" s="377"/>
      <c r="C294" s="377"/>
      <c r="D294" s="377"/>
    </row>
    <row r="295" spans="1:4" s="300" customFormat="1" ht="6.75" customHeight="1" x14ac:dyDescent="0.25">
      <c r="A295" s="302"/>
      <c r="B295" s="303"/>
      <c r="C295" s="303"/>
      <c r="D295" s="303"/>
    </row>
    <row r="296" spans="1:4" s="300" customFormat="1" ht="36" customHeight="1" x14ac:dyDescent="0.25">
      <c r="A296" s="373" t="s">
        <v>147</v>
      </c>
      <c r="B296" s="373"/>
      <c r="C296" s="373"/>
      <c r="D296" s="373"/>
    </row>
    <row r="297" spans="1:4" s="300" customFormat="1" ht="6.75" customHeight="1" x14ac:dyDescent="0.25">
      <c r="A297" s="301"/>
      <c r="B297" s="301"/>
      <c r="C297" s="301"/>
      <c r="D297" s="316"/>
    </row>
    <row r="298" spans="1:4" s="300" customFormat="1" ht="48" customHeight="1" x14ac:dyDescent="0.25">
      <c r="A298" s="373" t="s">
        <v>148</v>
      </c>
      <c r="B298" s="373"/>
      <c r="C298" s="373"/>
      <c r="D298" s="373"/>
    </row>
    <row r="299" spans="1:4" s="300" customFormat="1" ht="6.75" customHeight="1" x14ac:dyDescent="0.25">
      <c r="A299" s="301"/>
      <c r="B299" s="301"/>
      <c r="C299" s="301"/>
      <c r="D299" s="316"/>
    </row>
    <row r="300" spans="1:4" s="300" customFormat="1" ht="24" customHeight="1" x14ac:dyDescent="0.25">
      <c r="A300" s="373" t="s">
        <v>196</v>
      </c>
      <c r="B300" s="373"/>
      <c r="C300" s="373"/>
      <c r="D300" s="373"/>
    </row>
    <row r="301" spans="1:4" s="300" customFormat="1" ht="6.75" customHeight="1" x14ac:dyDescent="0.25">
      <c r="A301" s="301"/>
      <c r="B301" s="301"/>
      <c r="C301" s="301"/>
      <c r="D301" s="316"/>
    </row>
    <row r="302" spans="1:4" s="300" customFormat="1" ht="36" customHeight="1" x14ac:dyDescent="0.25">
      <c r="A302" s="373" t="s">
        <v>193</v>
      </c>
      <c r="B302" s="373"/>
      <c r="C302" s="373"/>
      <c r="D302" s="373"/>
    </row>
    <row r="303" spans="1:4" s="300" customFormat="1" ht="6.75" customHeight="1" x14ac:dyDescent="0.25">
      <c r="A303" s="301"/>
      <c r="B303" s="301"/>
      <c r="C303" s="301"/>
      <c r="D303" s="316"/>
    </row>
    <row r="304" spans="1:4" s="300" customFormat="1" ht="15" customHeight="1" x14ac:dyDescent="0.25">
      <c r="A304" s="385" t="s">
        <v>151</v>
      </c>
      <c r="B304" s="385"/>
      <c r="C304" s="385"/>
      <c r="D304" s="385"/>
    </row>
    <row r="305" spans="1:4" s="300" customFormat="1" ht="6.75" customHeight="1" x14ac:dyDescent="0.25">
      <c r="A305" s="304"/>
      <c r="B305" s="305"/>
      <c r="C305" s="305"/>
      <c r="D305" s="305"/>
    </row>
    <row r="306" spans="1:4" s="300" customFormat="1" ht="11.25" customHeight="1" x14ac:dyDescent="0.25">
      <c r="A306" s="370" t="s">
        <v>152</v>
      </c>
      <c r="B306" s="370"/>
      <c r="C306" s="306" t="s">
        <v>153</v>
      </c>
      <c r="D306" s="323">
        <f>'Proposed Rates'!F353</f>
        <v>15</v>
      </c>
    </row>
    <row r="307" spans="1:4" s="315" customFormat="1" ht="18.75" customHeight="1" x14ac:dyDescent="0.3">
      <c r="A307" s="376" t="s">
        <v>199</v>
      </c>
      <c r="B307" s="376"/>
      <c r="C307" s="376"/>
      <c r="D307" s="376"/>
    </row>
    <row r="308" spans="1:4" s="300" customFormat="1" ht="36" customHeight="1" x14ac:dyDescent="0.25">
      <c r="A308" s="373" t="s">
        <v>200</v>
      </c>
      <c r="B308" s="373"/>
      <c r="C308" s="373"/>
      <c r="D308" s="373"/>
    </row>
    <row r="309" spans="1:4" s="300" customFormat="1" ht="6.75" customHeight="1" x14ac:dyDescent="0.25">
      <c r="A309" s="301"/>
      <c r="B309" s="301"/>
      <c r="C309" s="301"/>
      <c r="D309" s="316"/>
    </row>
    <row r="310" spans="1:4" s="300" customFormat="1" ht="11.25" customHeight="1" x14ac:dyDescent="0.25">
      <c r="A310" s="377" t="s">
        <v>146</v>
      </c>
      <c r="B310" s="377"/>
      <c r="C310" s="377"/>
      <c r="D310" s="377"/>
    </row>
    <row r="311" spans="1:4" s="300" customFormat="1" ht="6.75" customHeight="1" x14ac:dyDescent="0.25">
      <c r="A311" s="302"/>
      <c r="B311" s="303"/>
      <c r="C311" s="303"/>
      <c r="D311" s="303"/>
    </row>
    <row r="312" spans="1:4" s="300" customFormat="1" ht="36" customHeight="1" x14ac:dyDescent="0.25">
      <c r="A312" s="373" t="s">
        <v>147</v>
      </c>
      <c r="B312" s="373"/>
      <c r="C312" s="373"/>
      <c r="D312" s="373"/>
    </row>
    <row r="313" spans="1:4" s="300" customFormat="1" ht="6.75" customHeight="1" x14ac:dyDescent="0.25">
      <c r="A313" s="301"/>
      <c r="B313" s="301"/>
      <c r="C313" s="301"/>
      <c r="D313" s="316"/>
    </row>
    <row r="314" spans="1:4" s="300" customFormat="1" ht="48" customHeight="1" x14ac:dyDescent="0.25">
      <c r="A314" s="373" t="s">
        <v>148</v>
      </c>
      <c r="B314" s="373"/>
      <c r="C314" s="373"/>
      <c r="D314" s="373"/>
    </row>
    <row r="315" spans="1:4" s="300" customFormat="1" ht="6.75" customHeight="1" x14ac:dyDescent="0.25">
      <c r="A315" s="301"/>
      <c r="B315" s="301"/>
      <c r="C315" s="301"/>
      <c r="D315" s="316"/>
    </row>
    <row r="316" spans="1:4" s="300" customFormat="1" ht="24" customHeight="1" x14ac:dyDescent="0.25">
      <c r="A316" s="373" t="s">
        <v>196</v>
      </c>
      <c r="B316" s="373"/>
      <c r="C316" s="373"/>
      <c r="D316" s="373"/>
    </row>
    <row r="317" spans="1:4" s="300" customFormat="1" ht="6.75" customHeight="1" x14ac:dyDescent="0.25">
      <c r="A317" s="301"/>
      <c r="B317" s="301"/>
      <c r="C317" s="301"/>
      <c r="D317" s="316"/>
    </row>
    <row r="318" spans="1:4" s="300" customFormat="1" ht="36" customHeight="1" x14ac:dyDescent="0.25">
      <c r="A318" s="373" t="s">
        <v>193</v>
      </c>
      <c r="B318" s="373"/>
      <c r="C318" s="373"/>
      <c r="D318" s="373"/>
    </row>
    <row r="319" spans="1:4" s="300" customFormat="1" ht="6.75" customHeight="1" x14ac:dyDescent="0.25">
      <c r="A319" s="301"/>
      <c r="B319" s="301"/>
      <c r="C319" s="301"/>
      <c r="D319" s="316"/>
    </row>
    <row r="320" spans="1:4" s="300" customFormat="1" ht="15" customHeight="1" x14ac:dyDescent="0.25">
      <c r="A320" s="385" t="s">
        <v>151</v>
      </c>
      <c r="B320" s="385"/>
      <c r="C320" s="385"/>
      <c r="D320" s="385"/>
    </row>
    <row r="321" spans="1:4" s="300" customFormat="1" ht="6.75" customHeight="1" x14ac:dyDescent="0.25">
      <c r="A321" s="304"/>
      <c r="B321" s="305"/>
      <c r="C321" s="305"/>
      <c r="D321" s="305"/>
    </row>
    <row r="322" spans="1:4" s="300" customFormat="1" ht="11.25" customHeight="1" x14ac:dyDescent="0.25">
      <c r="A322" s="370" t="s">
        <v>152</v>
      </c>
      <c r="B322" s="370"/>
      <c r="C322" s="306" t="s">
        <v>153</v>
      </c>
      <c r="D322" s="323">
        <f>'Proposed Rates'!F354</f>
        <v>78</v>
      </c>
    </row>
    <row r="323" spans="1:4" s="315" customFormat="1" ht="18.75" customHeight="1" x14ac:dyDescent="0.3">
      <c r="A323" s="376" t="s">
        <v>201</v>
      </c>
      <c r="B323" s="376"/>
      <c r="C323" s="376"/>
      <c r="D323" s="376"/>
    </row>
    <row r="324" spans="1:4" s="300" customFormat="1" ht="36" customHeight="1" x14ac:dyDescent="0.25">
      <c r="A324" s="373" t="s">
        <v>202</v>
      </c>
      <c r="B324" s="373"/>
      <c r="C324" s="373"/>
      <c r="D324" s="373"/>
    </row>
    <row r="325" spans="1:4" s="300" customFormat="1" ht="6.75" customHeight="1" x14ac:dyDescent="0.25">
      <c r="A325" s="301"/>
      <c r="B325" s="301"/>
      <c r="C325" s="301"/>
      <c r="D325" s="316"/>
    </row>
    <row r="326" spans="1:4" s="300" customFormat="1" ht="11.25" customHeight="1" x14ac:dyDescent="0.25">
      <c r="A326" s="377" t="s">
        <v>146</v>
      </c>
      <c r="B326" s="377"/>
      <c r="C326" s="377"/>
      <c r="D326" s="377"/>
    </row>
    <row r="327" spans="1:4" s="300" customFormat="1" ht="6.75" customHeight="1" x14ac:dyDescent="0.25">
      <c r="A327" s="302"/>
      <c r="B327" s="303"/>
      <c r="C327" s="303"/>
      <c r="D327" s="303"/>
    </row>
    <row r="328" spans="1:4" s="300" customFormat="1" ht="36" customHeight="1" x14ac:dyDescent="0.25">
      <c r="A328" s="373" t="s">
        <v>147</v>
      </c>
      <c r="B328" s="373"/>
      <c r="C328" s="373"/>
      <c r="D328" s="373"/>
    </row>
    <row r="329" spans="1:4" s="300" customFormat="1" ht="6.75" customHeight="1" x14ac:dyDescent="0.25">
      <c r="A329" s="301"/>
      <c r="B329" s="301"/>
      <c r="C329" s="301"/>
      <c r="D329" s="316"/>
    </row>
    <row r="330" spans="1:4" s="300" customFormat="1" ht="48" customHeight="1" x14ac:dyDescent="0.25">
      <c r="A330" s="373" t="s">
        <v>148</v>
      </c>
      <c r="B330" s="373"/>
      <c r="C330" s="373"/>
      <c r="D330" s="373"/>
    </row>
    <row r="331" spans="1:4" s="300" customFormat="1" ht="6.75" customHeight="1" x14ac:dyDescent="0.25">
      <c r="A331" s="301"/>
      <c r="B331" s="301"/>
      <c r="C331" s="301"/>
      <c r="D331" s="316"/>
    </row>
    <row r="332" spans="1:4" s="300" customFormat="1" ht="24" customHeight="1" x14ac:dyDescent="0.25">
      <c r="A332" s="373" t="s">
        <v>196</v>
      </c>
      <c r="B332" s="373"/>
      <c r="C332" s="373"/>
      <c r="D332" s="373"/>
    </row>
    <row r="333" spans="1:4" s="300" customFormat="1" ht="6.75" customHeight="1" x14ac:dyDescent="0.25">
      <c r="A333" s="301"/>
      <c r="B333" s="301"/>
      <c r="C333" s="301"/>
      <c r="D333" s="316"/>
    </row>
    <row r="334" spans="1:4" s="300" customFormat="1" ht="36" customHeight="1" x14ac:dyDescent="0.25">
      <c r="A334" s="373" t="s">
        <v>193</v>
      </c>
      <c r="B334" s="373"/>
      <c r="C334" s="373"/>
      <c r="D334" s="373"/>
    </row>
    <row r="335" spans="1:4" s="300" customFormat="1" ht="6.75" customHeight="1" x14ac:dyDescent="0.25">
      <c r="A335" s="301"/>
      <c r="B335" s="301"/>
      <c r="C335" s="301"/>
      <c r="D335" s="316"/>
    </row>
    <row r="336" spans="1:4" s="300" customFormat="1" ht="15" customHeight="1" x14ac:dyDescent="0.25">
      <c r="A336" s="385" t="s">
        <v>151</v>
      </c>
      <c r="B336" s="385"/>
      <c r="C336" s="385"/>
      <c r="D336" s="385"/>
    </row>
    <row r="337" spans="1:4" s="300" customFormat="1" ht="6.75" customHeight="1" x14ac:dyDescent="0.25">
      <c r="A337" s="304"/>
      <c r="B337" s="305"/>
      <c r="C337" s="305"/>
      <c r="D337" s="305"/>
    </row>
    <row r="338" spans="1:4" s="300" customFormat="1" ht="11.25" customHeight="1" x14ac:dyDescent="0.25">
      <c r="A338" s="370" t="s">
        <v>152</v>
      </c>
      <c r="B338" s="370"/>
      <c r="C338" s="306" t="s">
        <v>153</v>
      </c>
      <c r="D338" s="323">
        <f>'Proposed Rates'!F355</f>
        <v>322</v>
      </c>
    </row>
    <row r="339" spans="1:4" s="300" customFormat="1" ht="6.75" customHeight="1" x14ac:dyDescent="0.25">
      <c r="A339" s="324"/>
      <c r="B339" s="308"/>
      <c r="C339" s="306"/>
      <c r="D339" s="323"/>
    </row>
    <row r="340" spans="1:4" s="300" customFormat="1" ht="18" customHeight="1" x14ac:dyDescent="0.25">
      <c r="A340" s="325" t="s">
        <v>203</v>
      </c>
      <c r="B340" s="326"/>
      <c r="C340" s="326"/>
      <c r="D340" s="327"/>
    </row>
    <row r="341" spans="1:4" s="300" customFormat="1" ht="11.25" customHeight="1" x14ac:dyDescent="0.25">
      <c r="A341" s="375" t="s">
        <v>204</v>
      </c>
      <c r="B341" s="375"/>
      <c r="C341" s="328" t="s">
        <v>92</v>
      </c>
      <c r="D341" s="329">
        <f>'Proposed Rates'!F356</f>
        <v>-0.45</v>
      </c>
    </row>
    <row r="342" spans="1:4" s="300" customFormat="1" ht="11.25" customHeight="1" x14ac:dyDescent="0.25">
      <c r="A342" s="370" t="s">
        <v>205</v>
      </c>
      <c r="B342" s="370"/>
      <c r="C342" s="328" t="s">
        <v>206</v>
      </c>
      <c r="D342" s="329">
        <f>'Proposed Rates'!F357</f>
        <v>-1</v>
      </c>
    </row>
    <row r="343" spans="1:4" s="300" customFormat="1" ht="18" customHeight="1" x14ac:dyDescent="0.25">
      <c r="A343" s="325" t="s">
        <v>207</v>
      </c>
      <c r="B343" s="326"/>
      <c r="C343" s="326"/>
      <c r="D343" s="330"/>
    </row>
    <row r="344" spans="1:4" s="300" customFormat="1" ht="6.75" customHeight="1" x14ac:dyDescent="0.25">
      <c r="A344" s="325"/>
      <c r="B344" s="326"/>
      <c r="C344" s="326"/>
      <c r="D344" s="330"/>
    </row>
    <row r="345" spans="1:4" s="300" customFormat="1" ht="11.25" customHeight="1" x14ac:dyDescent="0.25">
      <c r="A345" s="384" t="s">
        <v>146</v>
      </c>
      <c r="B345" s="384"/>
      <c r="C345" s="384"/>
      <c r="D345" s="384"/>
    </row>
    <row r="346" spans="1:4" s="300" customFormat="1" ht="6.75" customHeight="1" x14ac:dyDescent="0.25">
      <c r="A346" s="331"/>
      <c r="B346" s="332"/>
      <c r="C346" s="332"/>
      <c r="D346" s="332"/>
    </row>
    <row r="347" spans="1:4" s="300" customFormat="1" ht="36" customHeight="1" x14ac:dyDescent="0.25">
      <c r="A347" s="382" t="s">
        <v>147</v>
      </c>
      <c r="B347" s="382"/>
      <c r="C347" s="382"/>
      <c r="D347" s="382"/>
    </row>
    <row r="348" spans="1:4" s="300" customFormat="1" ht="6.75" customHeight="1" x14ac:dyDescent="0.25">
      <c r="A348" s="333"/>
      <c r="B348" s="333"/>
      <c r="C348" s="333"/>
      <c r="D348" s="334"/>
    </row>
    <row r="349" spans="1:4" s="300" customFormat="1" ht="48" customHeight="1" x14ac:dyDescent="0.25">
      <c r="A349" s="382" t="s">
        <v>208</v>
      </c>
      <c r="B349" s="382"/>
      <c r="C349" s="382"/>
      <c r="D349" s="382"/>
    </row>
    <row r="350" spans="1:4" s="300" customFormat="1" ht="6.75" customHeight="1" x14ac:dyDescent="0.25">
      <c r="A350" s="333"/>
      <c r="B350" s="333"/>
      <c r="C350" s="333"/>
      <c r="D350" s="334"/>
    </row>
    <row r="351" spans="1:4" s="300" customFormat="1" ht="36" customHeight="1" x14ac:dyDescent="0.25">
      <c r="A351" s="382" t="s">
        <v>150</v>
      </c>
      <c r="B351" s="382"/>
      <c r="C351" s="382"/>
      <c r="D351" s="382"/>
    </row>
    <row r="352" spans="1:4" s="300" customFormat="1" ht="6.75" customHeight="1" x14ac:dyDescent="0.25">
      <c r="A352" s="333"/>
      <c r="B352" s="333"/>
      <c r="C352" s="333"/>
      <c r="D352" s="334"/>
    </row>
    <row r="353" spans="1:4" s="300" customFormat="1" ht="15" customHeight="1" x14ac:dyDescent="0.25">
      <c r="A353" s="335" t="s">
        <v>209</v>
      </c>
      <c r="B353" s="326"/>
      <c r="C353" s="326"/>
      <c r="D353" s="330"/>
    </row>
    <row r="354" spans="1:4" s="300" customFormat="1" ht="11.25" customHeight="1" x14ac:dyDescent="0.25">
      <c r="A354" s="383" t="s">
        <v>210</v>
      </c>
      <c r="B354" s="383"/>
      <c r="C354" s="306" t="s">
        <v>153</v>
      </c>
      <c r="D354" s="323">
        <f>'Proposed Rates'!F296</f>
        <v>16</v>
      </c>
    </row>
    <row r="355" spans="1:4" s="300" customFormat="1" ht="11.25" customHeight="1" x14ac:dyDescent="0.25">
      <c r="A355" s="336" t="s">
        <v>211</v>
      </c>
      <c r="B355" s="336"/>
      <c r="C355" s="306" t="s">
        <v>153</v>
      </c>
      <c r="D355" s="323">
        <f>'Proposed Rates'!F297</f>
        <v>26</v>
      </c>
    </row>
    <row r="356" spans="1:4" s="300" customFormat="1" ht="11.25" customHeight="1" x14ac:dyDescent="0.25">
      <c r="A356" s="383" t="s">
        <v>212</v>
      </c>
      <c r="B356" s="383"/>
      <c r="C356" s="306" t="s">
        <v>153</v>
      </c>
      <c r="D356" s="323">
        <f>'Proposed Rates'!F298</f>
        <v>6</v>
      </c>
    </row>
    <row r="357" spans="1:4" s="300" customFormat="1" ht="11.25" customHeight="1" x14ac:dyDescent="0.25">
      <c r="A357" s="383" t="s">
        <v>213</v>
      </c>
      <c r="B357" s="383"/>
      <c r="C357" s="306" t="s">
        <v>153</v>
      </c>
      <c r="D357" s="323">
        <f>'Proposed Rates'!F299</f>
        <v>126</v>
      </c>
    </row>
    <row r="358" spans="1:4" s="300" customFormat="1" ht="11.25" customHeight="1" x14ac:dyDescent="0.25">
      <c r="A358" s="383" t="s">
        <v>214</v>
      </c>
      <c r="B358" s="383"/>
      <c r="C358" s="306" t="s">
        <v>153</v>
      </c>
      <c r="D358" s="323">
        <f>'Proposed Rates'!F300</f>
        <v>16</v>
      </c>
    </row>
    <row r="359" spans="1:4" s="300" customFormat="1" ht="11.25" customHeight="1" x14ac:dyDescent="0.25">
      <c r="A359" s="383" t="s">
        <v>215</v>
      </c>
      <c r="B359" s="383"/>
      <c r="C359" s="306" t="s">
        <v>153</v>
      </c>
      <c r="D359" s="323">
        <f>'Proposed Rates'!F301</f>
        <v>26</v>
      </c>
    </row>
    <row r="360" spans="1:4" s="300" customFormat="1" ht="11.25" customHeight="1" x14ac:dyDescent="0.25">
      <c r="A360" s="383" t="s">
        <v>216</v>
      </c>
      <c r="B360" s="383"/>
      <c r="C360" s="306" t="s">
        <v>153</v>
      </c>
      <c r="D360" s="323">
        <f>'Proposed Rates'!F302</f>
        <v>26</v>
      </c>
    </row>
    <row r="361" spans="1:4" s="300" customFormat="1" ht="11.25" customHeight="1" x14ac:dyDescent="0.25">
      <c r="A361" s="383" t="s">
        <v>217</v>
      </c>
      <c r="B361" s="383"/>
      <c r="C361" s="306" t="s">
        <v>153</v>
      </c>
      <c r="D361" s="323">
        <f>'Proposed Rates'!F303</f>
        <v>69</v>
      </c>
    </row>
    <row r="362" spans="1:4" s="300" customFormat="1" ht="14.25" customHeight="1" x14ac:dyDescent="0.25">
      <c r="A362" s="383" t="s">
        <v>218</v>
      </c>
      <c r="B362" s="383"/>
      <c r="C362" s="306" t="s">
        <v>153</v>
      </c>
      <c r="D362" s="323">
        <f>'Proposed Rates'!F304</f>
        <v>103</v>
      </c>
    </row>
    <row r="363" spans="1:4" s="300" customFormat="1" ht="11.25" customHeight="1" x14ac:dyDescent="0.25">
      <c r="A363" s="383" t="s">
        <v>219</v>
      </c>
      <c r="B363" s="383"/>
      <c r="C363" s="306" t="s">
        <v>153</v>
      </c>
      <c r="D363" s="323">
        <f>'Proposed Rates'!F305</f>
        <v>322</v>
      </c>
    </row>
    <row r="364" spans="1:4" s="300" customFormat="1" ht="11.25" customHeight="1" x14ac:dyDescent="0.25">
      <c r="A364" s="383" t="s">
        <v>220</v>
      </c>
      <c r="B364" s="383"/>
      <c r="C364" s="306" t="s">
        <v>153</v>
      </c>
      <c r="D364" s="323">
        <f>'Proposed Rates'!F306</f>
        <v>244</v>
      </c>
    </row>
    <row r="365" spans="1:4" s="300" customFormat="1" ht="6.75" customHeight="1" x14ac:dyDescent="0.25">
      <c r="A365" s="336"/>
      <c r="B365" s="336"/>
      <c r="C365" s="306"/>
      <c r="D365" s="323"/>
    </row>
    <row r="366" spans="1:4" s="300" customFormat="1" ht="15" customHeight="1" x14ac:dyDescent="0.25">
      <c r="A366" s="335" t="s">
        <v>221</v>
      </c>
      <c r="B366" s="326"/>
      <c r="C366" s="337"/>
      <c r="D366" s="338"/>
    </row>
    <row r="367" spans="1:4" s="300" customFormat="1" ht="22.5" customHeight="1" x14ac:dyDescent="0.25">
      <c r="A367" s="383" t="s">
        <v>222</v>
      </c>
      <c r="B367" s="383"/>
      <c r="C367" s="306" t="s">
        <v>206</v>
      </c>
      <c r="D367" s="323">
        <f>'Proposed Rates'!F310</f>
        <v>1.5</v>
      </c>
    </row>
    <row r="368" spans="1:4" s="300" customFormat="1" ht="11.25" customHeight="1" x14ac:dyDescent="0.25">
      <c r="A368" s="383" t="s">
        <v>223</v>
      </c>
      <c r="B368" s="383"/>
      <c r="C368" s="306" t="s">
        <v>153</v>
      </c>
      <c r="D368" s="323">
        <f>'Proposed Rates'!F311</f>
        <v>69</v>
      </c>
    </row>
    <row r="369" spans="1:4" s="300" customFormat="1" ht="11.25" customHeight="1" x14ac:dyDescent="0.25">
      <c r="A369" s="383" t="s">
        <v>224</v>
      </c>
      <c r="B369" s="383"/>
      <c r="C369" s="306" t="s">
        <v>153</v>
      </c>
      <c r="D369" s="323">
        <f>'Proposed Rates'!F312</f>
        <v>103</v>
      </c>
    </row>
    <row r="370" spans="1:4" s="300" customFormat="1" ht="11.25" customHeight="1" x14ac:dyDescent="0.25">
      <c r="A370" s="383" t="s">
        <v>225</v>
      </c>
      <c r="B370" s="383"/>
      <c r="C370" s="306" t="s">
        <v>153</v>
      </c>
      <c r="D370" s="323">
        <f>'Proposed Rates'!F313</f>
        <v>257</v>
      </c>
    </row>
    <row r="371" spans="1:4" s="300" customFormat="1" ht="11.25" customHeight="1" x14ac:dyDescent="0.25">
      <c r="A371" s="383" t="s">
        <v>226</v>
      </c>
      <c r="B371" s="383"/>
      <c r="C371" s="306" t="s">
        <v>153</v>
      </c>
      <c r="D371" s="323">
        <f>'Proposed Rates'!F314</f>
        <v>437</v>
      </c>
    </row>
    <row r="372" spans="1:4" s="300" customFormat="1" ht="6.75" customHeight="1" x14ac:dyDescent="0.25">
      <c r="A372" s="336"/>
      <c r="B372" s="336"/>
      <c r="C372" s="306"/>
      <c r="D372" s="323">
        <f>'Proposed Rates'!F315</f>
        <v>0</v>
      </c>
    </row>
    <row r="373" spans="1:4" s="300" customFormat="1" ht="15" customHeight="1" x14ac:dyDescent="0.25">
      <c r="A373" s="339" t="s">
        <v>227</v>
      </c>
      <c r="B373" s="326"/>
      <c r="C373" s="337"/>
      <c r="D373" s="323">
        <f>'Proposed Rates'!F316</f>
        <v>0</v>
      </c>
    </row>
    <row r="374" spans="1:4" s="300" customFormat="1" ht="11.25" customHeight="1" x14ac:dyDescent="0.25">
      <c r="A374" s="383" t="s">
        <v>228</v>
      </c>
      <c r="B374" s="383"/>
      <c r="C374" s="306" t="s">
        <v>153</v>
      </c>
      <c r="D374" s="323">
        <f>'Proposed Rates'!F317</f>
        <v>910</v>
      </c>
    </row>
    <row r="375" spans="1:4" s="300" customFormat="1" ht="11.25" customHeight="1" x14ac:dyDescent="0.25">
      <c r="A375" s="383" t="s">
        <v>229</v>
      </c>
      <c r="B375" s="383"/>
      <c r="C375" s="306" t="s">
        <v>153</v>
      </c>
      <c r="D375" s="323">
        <f>'Proposed Rates'!F318</f>
        <v>1320</v>
      </c>
    </row>
    <row r="376" spans="1:4" s="300" customFormat="1" ht="11.25" customHeight="1" x14ac:dyDescent="0.25">
      <c r="A376" s="383" t="s">
        <v>230</v>
      </c>
      <c r="B376" s="383"/>
      <c r="C376" s="306" t="s">
        <v>153</v>
      </c>
      <c r="D376" s="323">
        <f>'Proposed Rates'!F319</f>
        <v>3243</v>
      </c>
    </row>
    <row r="377" spans="1:4" s="300" customFormat="1" ht="22.5" customHeight="1" x14ac:dyDescent="0.25">
      <c r="A377" s="383" t="s">
        <v>231</v>
      </c>
      <c r="B377" s="383"/>
      <c r="C377" s="306" t="s">
        <v>153</v>
      </c>
      <c r="D377" s="323">
        <f>'Proposed Rates'!F320</f>
        <v>46.53</v>
      </c>
    </row>
    <row r="378" spans="1:4" s="300" customFormat="1" ht="11.25" customHeight="1" x14ac:dyDescent="0.25">
      <c r="A378" s="383" t="s">
        <v>232</v>
      </c>
      <c r="B378" s="383"/>
      <c r="C378" s="306"/>
      <c r="D378" s="323" t="str">
        <f>'Proposed Rates'!F321</f>
        <v>Per Attached Table</v>
      </c>
    </row>
    <row r="379" spans="1:4" s="300" customFormat="1" ht="11.25" customHeight="1" x14ac:dyDescent="0.25">
      <c r="A379" s="383" t="s">
        <v>234</v>
      </c>
      <c r="B379" s="383"/>
      <c r="C379" s="306" t="s">
        <v>153</v>
      </c>
      <c r="D379" s="323">
        <f>'Proposed Rates'!F322</f>
        <v>146</v>
      </c>
    </row>
    <row r="380" spans="1:4" s="300" customFormat="1" ht="11.25" customHeight="1" x14ac:dyDescent="0.25">
      <c r="A380" s="383"/>
      <c r="B380" s="383"/>
      <c r="C380" s="306"/>
      <c r="D380" s="323"/>
    </row>
    <row r="381" spans="1:4" s="300" customFormat="1" ht="18" customHeight="1" x14ac:dyDescent="0.25">
      <c r="A381" s="325" t="s">
        <v>235</v>
      </c>
      <c r="B381" s="326"/>
      <c r="C381" s="326"/>
      <c r="D381" s="330"/>
    </row>
    <row r="382" spans="1:4" s="300" customFormat="1" ht="6.75" customHeight="1" x14ac:dyDescent="0.25">
      <c r="A382" s="325"/>
      <c r="B382" s="326"/>
      <c r="C382" s="326"/>
      <c r="D382" s="330"/>
    </row>
    <row r="383" spans="1:4" s="300" customFormat="1" ht="36" customHeight="1" x14ac:dyDescent="0.25">
      <c r="A383" s="382" t="s">
        <v>236</v>
      </c>
      <c r="B383" s="382"/>
      <c r="C383" s="382"/>
      <c r="D383" s="382"/>
    </row>
    <row r="384" spans="1:4" s="300" customFormat="1" ht="6.75" customHeight="1" x14ac:dyDescent="0.25">
      <c r="A384" s="333"/>
      <c r="B384" s="333"/>
      <c r="C384" s="333"/>
      <c r="D384" s="334"/>
    </row>
    <row r="385" spans="1:4" s="300" customFormat="1" ht="48" customHeight="1" x14ac:dyDescent="0.25">
      <c r="A385" s="382" t="s">
        <v>148</v>
      </c>
      <c r="B385" s="382"/>
      <c r="C385" s="382"/>
      <c r="D385" s="382"/>
    </row>
    <row r="386" spans="1:4" s="300" customFormat="1" ht="6.75" customHeight="1" x14ac:dyDescent="0.25">
      <c r="A386" s="333"/>
      <c r="B386" s="333"/>
      <c r="C386" s="333"/>
      <c r="D386" s="334"/>
    </row>
    <row r="387" spans="1:4" s="300" customFormat="1" ht="24" customHeight="1" x14ac:dyDescent="0.25">
      <c r="A387" s="382" t="s">
        <v>183</v>
      </c>
      <c r="B387" s="382"/>
      <c r="C387" s="382"/>
      <c r="D387" s="382"/>
    </row>
    <row r="388" spans="1:4" s="300" customFormat="1" ht="6.75" customHeight="1" x14ac:dyDescent="0.25">
      <c r="A388" s="333"/>
      <c r="B388" s="333"/>
      <c r="C388" s="333"/>
      <c r="D388" s="334"/>
    </row>
    <row r="389" spans="1:4" s="300" customFormat="1" ht="36" customHeight="1" x14ac:dyDescent="0.25">
      <c r="A389" s="382" t="s">
        <v>150</v>
      </c>
      <c r="B389" s="382"/>
      <c r="C389" s="382"/>
      <c r="D389" s="382"/>
    </row>
    <row r="390" spans="1:4" s="300" customFormat="1" ht="6.75" customHeight="1" x14ac:dyDescent="0.25">
      <c r="A390" s="333"/>
      <c r="B390" s="333"/>
      <c r="C390" s="333"/>
      <c r="D390" s="334"/>
    </row>
    <row r="391" spans="1:4" s="300" customFormat="1" ht="24" customHeight="1" x14ac:dyDescent="0.25">
      <c r="A391" s="382" t="s">
        <v>237</v>
      </c>
      <c r="B391" s="382"/>
      <c r="C391" s="382"/>
      <c r="D391" s="382"/>
    </row>
    <row r="392" spans="1:4" s="300" customFormat="1" ht="22.5" customHeight="1" x14ac:dyDescent="0.25">
      <c r="A392" s="370" t="s">
        <v>238</v>
      </c>
      <c r="B392" s="370"/>
      <c r="C392" s="340" t="s">
        <v>153</v>
      </c>
      <c r="D392" s="341">
        <f>'Proposed Rates'!F326</f>
        <v>106.65</v>
      </c>
    </row>
    <row r="393" spans="1:4" s="300" customFormat="1" ht="11.25" customHeight="1" x14ac:dyDescent="0.25">
      <c r="A393" s="370" t="s">
        <v>239</v>
      </c>
      <c r="B393" s="370"/>
      <c r="C393" s="340" t="s">
        <v>153</v>
      </c>
      <c r="D393" s="341">
        <f>'Proposed Rates'!F327</f>
        <v>42.66</v>
      </c>
    </row>
    <row r="394" spans="1:4" s="300" customFormat="1" ht="11.25" customHeight="1" x14ac:dyDescent="0.25">
      <c r="A394" s="370" t="s">
        <v>240</v>
      </c>
      <c r="B394" s="370"/>
      <c r="C394" s="340" t="s">
        <v>241</v>
      </c>
      <c r="D394" s="341">
        <f>'Proposed Rates'!F328</f>
        <v>1.07</v>
      </c>
    </row>
    <row r="395" spans="1:4" s="300" customFormat="1" ht="11.25" customHeight="1" x14ac:dyDescent="0.25">
      <c r="A395" s="370" t="s">
        <v>242</v>
      </c>
      <c r="B395" s="370"/>
      <c r="C395" s="340" t="s">
        <v>241</v>
      </c>
      <c r="D395" s="341">
        <f>'Proposed Rates'!F329</f>
        <v>0.64</v>
      </c>
    </row>
    <row r="396" spans="1:4" s="300" customFormat="1" ht="11.25" customHeight="1" x14ac:dyDescent="0.25">
      <c r="A396" s="370" t="s">
        <v>243</v>
      </c>
      <c r="B396" s="370"/>
      <c r="C396" s="340" t="s">
        <v>241</v>
      </c>
      <c r="D396" s="341">
        <f>'Proposed Rates'!F330</f>
        <v>-0.64</v>
      </c>
    </row>
    <row r="397" spans="1:4" s="300" customFormat="1" ht="11.25" customHeight="1" x14ac:dyDescent="0.25">
      <c r="A397" s="370" t="s">
        <v>244</v>
      </c>
      <c r="B397" s="370"/>
      <c r="C397" s="342"/>
      <c r="D397" s="341"/>
    </row>
    <row r="398" spans="1:4" s="300" customFormat="1" ht="11.25" customHeight="1" x14ac:dyDescent="0.25">
      <c r="A398" s="380" t="s">
        <v>245</v>
      </c>
      <c r="B398" s="380"/>
      <c r="C398" s="340" t="s">
        <v>153</v>
      </c>
      <c r="D398" s="341">
        <f>'Proposed Rates'!F332</f>
        <v>0.53</v>
      </c>
    </row>
    <row r="399" spans="1:4" s="300" customFormat="1" ht="11.25" customHeight="1" x14ac:dyDescent="0.25">
      <c r="A399" s="380" t="s">
        <v>246</v>
      </c>
      <c r="B399" s="380"/>
      <c r="C399" s="340" t="s">
        <v>153</v>
      </c>
      <c r="D399" s="341">
        <f>'Proposed Rates'!F333</f>
        <v>1.07</v>
      </c>
    </row>
    <row r="400" spans="1:4" s="300" customFormat="1" ht="11.25" customHeight="1" x14ac:dyDescent="0.25">
      <c r="A400" s="370" t="s">
        <v>247</v>
      </c>
      <c r="B400" s="370"/>
      <c r="C400" s="343"/>
      <c r="D400" s="341"/>
    </row>
    <row r="401" spans="1:4" s="300" customFormat="1" ht="11.25" customHeight="1" x14ac:dyDescent="0.25">
      <c r="A401" s="370" t="s">
        <v>248</v>
      </c>
      <c r="B401" s="370"/>
      <c r="C401" s="343"/>
      <c r="D401" s="341"/>
    </row>
    <row r="402" spans="1:4" s="300" customFormat="1" ht="11.25" customHeight="1" x14ac:dyDescent="0.25">
      <c r="A402" s="370" t="s">
        <v>249</v>
      </c>
      <c r="B402" s="370"/>
      <c r="C402" s="343"/>
      <c r="D402" s="341"/>
    </row>
    <row r="403" spans="1:4" s="300" customFormat="1" ht="11.25" customHeight="1" x14ac:dyDescent="0.25">
      <c r="A403" s="380" t="s">
        <v>250</v>
      </c>
      <c r="B403" s="380"/>
      <c r="C403" s="340" t="s">
        <v>153</v>
      </c>
      <c r="D403" s="341" t="str">
        <f>'Proposed Rates'!F337</f>
        <v>no charge</v>
      </c>
    </row>
    <row r="404" spans="1:4" s="300" customFormat="1" ht="11.25" customHeight="1" x14ac:dyDescent="0.25">
      <c r="A404" s="380" t="s">
        <v>252</v>
      </c>
      <c r="B404" s="380"/>
      <c r="C404" s="340" t="s">
        <v>153</v>
      </c>
      <c r="D404" s="341">
        <f>'Proposed Rates'!F338</f>
        <v>4.26</v>
      </c>
    </row>
    <row r="405" spans="1:4" s="300" customFormat="1" ht="22.5" customHeight="1" x14ac:dyDescent="0.25">
      <c r="A405" s="370" t="s">
        <v>253</v>
      </c>
      <c r="B405" s="370"/>
      <c r="C405" s="343"/>
      <c r="D405" s="341"/>
    </row>
    <row r="406" spans="1:4" s="300" customFormat="1" ht="11.25" customHeight="1" x14ac:dyDescent="0.25">
      <c r="A406" s="381" t="s">
        <v>254</v>
      </c>
      <c r="B406" s="381"/>
      <c r="C406" s="340" t="s">
        <v>153</v>
      </c>
      <c r="D406" s="341">
        <f>'Proposed Rates'!F340</f>
        <v>2.04</v>
      </c>
    </row>
    <row r="407" spans="1:4" s="300" customFormat="1" ht="6.75" customHeight="1" x14ac:dyDescent="0.25">
      <c r="A407" s="345"/>
      <c r="B407" s="345"/>
      <c r="C407" s="340"/>
      <c r="D407" s="344"/>
    </row>
    <row r="408" spans="1:4" s="300" customFormat="1" ht="15" customHeight="1" x14ac:dyDescent="0.3">
      <c r="A408" s="346" t="s">
        <v>255</v>
      </c>
      <c r="B408" s="346"/>
      <c r="C408" s="347"/>
      <c r="D408" s="348"/>
    </row>
    <row r="409" spans="1:4" s="300" customFormat="1" ht="6.75" customHeight="1" x14ac:dyDescent="0.3">
      <c r="A409" s="346"/>
      <c r="B409" s="346"/>
      <c r="C409" s="347"/>
      <c r="D409" s="348"/>
    </row>
    <row r="410" spans="1:4" s="300" customFormat="1" ht="22.5" customHeight="1" x14ac:dyDescent="0.25">
      <c r="A410" s="378" t="s">
        <v>256</v>
      </c>
      <c r="B410" s="378"/>
      <c r="C410" s="378"/>
      <c r="D410" s="378"/>
    </row>
    <row r="411" spans="1:4" s="300" customFormat="1" ht="11.25" customHeight="1" x14ac:dyDescent="0.25">
      <c r="A411" s="379" t="s">
        <v>257</v>
      </c>
      <c r="B411" s="379"/>
      <c r="C411" s="379"/>
      <c r="D411" s="352">
        <f>'Proposed Rates'!F288</f>
        <v>1.0338000000000001</v>
      </c>
    </row>
    <row r="412" spans="1:4" s="300" customFormat="1" ht="11.25" customHeight="1" x14ac:dyDescent="0.25">
      <c r="A412" s="379" t="s">
        <v>258</v>
      </c>
      <c r="B412" s="379"/>
      <c r="C412" s="379"/>
      <c r="D412" s="352">
        <f>'Proposed Rates'!F289</f>
        <v>1.0152000000000001</v>
      </c>
    </row>
    <row r="413" spans="1:4" s="300" customFormat="1" ht="11.25" customHeight="1" x14ac:dyDescent="0.25">
      <c r="A413" s="379" t="s">
        <v>259</v>
      </c>
      <c r="B413" s="379"/>
      <c r="C413" s="379"/>
      <c r="D413" s="352">
        <f>'Proposed Rates'!F290</f>
        <v>1.0234000000000001</v>
      </c>
    </row>
    <row r="414" spans="1:4" s="300" customFormat="1" ht="11.25" customHeight="1" x14ac:dyDescent="0.25">
      <c r="A414" s="379" t="s">
        <v>260</v>
      </c>
      <c r="B414" s="379"/>
      <c r="C414" s="379"/>
      <c r="D414" s="352">
        <f>'Proposed Rates'!F291</f>
        <v>1.0051000000000001</v>
      </c>
    </row>
    <row r="415" spans="1:4" ht="127.5" customHeight="1" x14ac:dyDescent="0.25"/>
    <row r="416" spans="1:4"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sheetData>
  <mergeCells count="284">
    <mergeCell ref="A1:D1"/>
    <mergeCell ref="A2:D2"/>
    <mergeCell ref="A3:D3"/>
    <mergeCell ref="A4:D4"/>
    <mergeCell ref="A5:D5"/>
    <mergeCell ref="A6:D6"/>
    <mergeCell ref="A18:D18"/>
    <mergeCell ref="A20:D20"/>
    <mergeCell ref="A22:B22"/>
    <mergeCell ref="A23:B23"/>
    <mergeCell ref="A25:B25"/>
    <mergeCell ref="A27:B27"/>
    <mergeCell ref="A7:D7"/>
    <mergeCell ref="A8:D8"/>
    <mergeCell ref="A10:D10"/>
    <mergeCell ref="A12:D12"/>
    <mergeCell ref="A14:D14"/>
    <mergeCell ref="A16:D16"/>
    <mergeCell ref="A24:B24"/>
    <mergeCell ref="A26:B26"/>
    <mergeCell ref="A36:B36"/>
    <mergeCell ref="A37:D37"/>
    <mergeCell ref="A38:D38"/>
    <mergeCell ref="A40:D40"/>
    <mergeCell ref="A42:D42"/>
    <mergeCell ref="A44:D44"/>
    <mergeCell ref="A28:B28"/>
    <mergeCell ref="A29:B29"/>
    <mergeCell ref="A31:B31"/>
    <mergeCell ref="A33:B33"/>
    <mergeCell ref="A34:B34"/>
    <mergeCell ref="A35:B35"/>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73:D73"/>
    <mergeCell ref="A75:D75"/>
    <mergeCell ref="A77:D77"/>
    <mergeCell ref="A79:D79"/>
    <mergeCell ref="A80:D80"/>
    <mergeCell ref="A81:D81"/>
    <mergeCell ref="A65:B65"/>
    <mergeCell ref="A66:B66"/>
    <mergeCell ref="A67:B67"/>
    <mergeCell ref="A68:D68"/>
    <mergeCell ref="A69:D69"/>
    <mergeCell ref="A71:D71"/>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110:D110"/>
    <mergeCell ref="A112:D112"/>
    <mergeCell ref="A113:D113"/>
    <mergeCell ref="A114:D114"/>
    <mergeCell ref="A115:D115"/>
    <mergeCell ref="A117:D117"/>
    <mergeCell ref="A100:B100"/>
    <mergeCell ref="A101:D101"/>
    <mergeCell ref="A102:D102"/>
    <mergeCell ref="A104:D104"/>
    <mergeCell ref="A106:D106"/>
    <mergeCell ref="A108:D108"/>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46:D146"/>
    <mergeCell ref="A147:D147"/>
    <mergeCell ref="A148:D148"/>
    <mergeCell ref="A150:D150"/>
    <mergeCell ref="A152:B152"/>
    <mergeCell ref="A135:D135"/>
    <mergeCell ref="A137:D137"/>
    <mergeCell ref="A139:D139"/>
    <mergeCell ref="A141:D141"/>
    <mergeCell ref="A143:D143"/>
    <mergeCell ref="A145:D145"/>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96:D296"/>
    <mergeCell ref="A298:D298"/>
    <mergeCell ref="A300:D300"/>
    <mergeCell ref="A302:D302"/>
    <mergeCell ref="A304:D304"/>
    <mergeCell ref="A306:B306"/>
    <mergeCell ref="A286:D286"/>
    <mergeCell ref="A288:D288"/>
    <mergeCell ref="A290:B290"/>
    <mergeCell ref="A291:D291"/>
    <mergeCell ref="A292:D292"/>
    <mergeCell ref="A294:D294"/>
    <mergeCell ref="A318:D318"/>
    <mergeCell ref="A320:D320"/>
    <mergeCell ref="A322:B322"/>
    <mergeCell ref="A323:D323"/>
    <mergeCell ref="A324:D324"/>
    <mergeCell ref="A326:D326"/>
    <mergeCell ref="A307:D307"/>
    <mergeCell ref="A308:D308"/>
    <mergeCell ref="A310:D310"/>
    <mergeCell ref="A312:D312"/>
    <mergeCell ref="A314:D314"/>
    <mergeCell ref="A316:D316"/>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61:B361"/>
    <mergeCell ref="A362:B362"/>
    <mergeCell ref="A363:B363"/>
    <mergeCell ref="A364:B364"/>
    <mergeCell ref="A367:B367"/>
    <mergeCell ref="A368:B368"/>
    <mergeCell ref="A354:B354"/>
    <mergeCell ref="A356:B356"/>
    <mergeCell ref="A357:B357"/>
    <mergeCell ref="A358:B358"/>
    <mergeCell ref="A359:B359"/>
    <mergeCell ref="A360:B360"/>
    <mergeCell ref="A377:B377"/>
    <mergeCell ref="A378:B378"/>
    <mergeCell ref="A379:B379"/>
    <mergeCell ref="A380:B380"/>
    <mergeCell ref="A383:D383"/>
    <mergeCell ref="A385:D385"/>
    <mergeCell ref="A369:B369"/>
    <mergeCell ref="A370:B370"/>
    <mergeCell ref="A371:B371"/>
    <mergeCell ref="A374:B374"/>
    <mergeCell ref="A375:B375"/>
    <mergeCell ref="A376:B376"/>
    <mergeCell ref="A395:B395"/>
    <mergeCell ref="A396:B396"/>
    <mergeCell ref="A397:B397"/>
    <mergeCell ref="A398:B398"/>
    <mergeCell ref="A399:B399"/>
    <mergeCell ref="A400:B400"/>
    <mergeCell ref="A387:D387"/>
    <mergeCell ref="A389:D389"/>
    <mergeCell ref="A391:D391"/>
    <mergeCell ref="A392:B392"/>
    <mergeCell ref="A393:B393"/>
    <mergeCell ref="A394:B394"/>
    <mergeCell ref="A410:D410"/>
    <mergeCell ref="A411:C411"/>
    <mergeCell ref="A412:C412"/>
    <mergeCell ref="A413:C413"/>
    <mergeCell ref="A414:C414"/>
    <mergeCell ref="A401:B401"/>
    <mergeCell ref="A402:B402"/>
    <mergeCell ref="A403:B403"/>
    <mergeCell ref="A404:B404"/>
    <mergeCell ref="A405:B405"/>
    <mergeCell ref="A406:B406"/>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80"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4"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64</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0">
        <v>0.4</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Rates'!D13</f>
        <v>3.17</v>
      </c>
      <c r="G23" s="25">
        <v>1</v>
      </c>
      <c r="H23" s="26">
        <f>G23*F23</f>
        <v>3.17</v>
      </c>
      <c r="I23" s="27"/>
      <c r="J23" s="177">
        <f>+'Proposed Rates'!E13</f>
        <v>3.96</v>
      </c>
      <c r="K23" s="29">
        <v>1</v>
      </c>
      <c r="L23" s="26">
        <f>K23*J23</f>
        <v>3.96</v>
      </c>
      <c r="M23" s="27"/>
      <c r="N23" s="30">
        <f>L23-H23</f>
        <v>0.79</v>
      </c>
      <c r="O23" s="31">
        <f>IF((H23)=0,"",(N23/H23))</f>
        <v>0.24921135646687698</v>
      </c>
      <c r="Q23" s="177">
        <f>+'Proposed Rates'!F13</f>
        <v>4.78</v>
      </c>
      <c r="R23" s="29">
        <v>1</v>
      </c>
      <c r="S23" s="26">
        <f>R23*Q23</f>
        <v>4.78</v>
      </c>
      <c r="T23" s="27"/>
      <c r="U23" s="30">
        <f>S23-L23</f>
        <v>0.82000000000000028</v>
      </c>
      <c r="V23" s="31">
        <f>IF((L23)=0,"",(U23/L23))</f>
        <v>0.20707070707070716</v>
      </c>
      <c r="X23" s="177">
        <f>+'Proposed Rates'!G13</f>
        <v>5.59</v>
      </c>
      <c r="Y23" s="29">
        <v>1</v>
      </c>
      <c r="Z23" s="26">
        <f>Y23*X23</f>
        <v>5.59</v>
      </c>
      <c r="AA23" s="27"/>
      <c r="AB23" s="30">
        <f>Z23-S23</f>
        <v>0.80999999999999961</v>
      </c>
      <c r="AC23" s="31">
        <f>IF((S23)=0,"",(AB23/S23))</f>
        <v>0.16945606694560661</v>
      </c>
      <c r="AE23" s="177">
        <f>+'Proposed Rates'!H13</f>
        <v>6.36</v>
      </c>
      <c r="AF23" s="29">
        <v>1</v>
      </c>
      <c r="AG23" s="26">
        <f>AF23*AE23</f>
        <v>6.36</v>
      </c>
      <c r="AH23" s="27"/>
      <c r="AI23" s="30">
        <f>AG23-Z23</f>
        <v>0.77000000000000046</v>
      </c>
      <c r="AJ23" s="31">
        <f>IF((Z23)=0,"",(AI23/Z23))</f>
        <v>0.13774597495527738</v>
      </c>
      <c r="AL23" s="177">
        <f>+'Proposed Rates'!I13</f>
        <v>7.1</v>
      </c>
      <c r="AM23" s="29">
        <v>1</v>
      </c>
      <c r="AN23" s="26">
        <f>AM23*AL23</f>
        <v>7.1</v>
      </c>
      <c r="AO23" s="27"/>
      <c r="AP23" s="30">
        <f>AN23-AG23</f>
        <v>0.73999999999999932</v>
      </c>
      <c r="AQ23" s="31">
        <f>IF((AG23)=0,"",(AP23/AG23))</f>
        <v>0.11635220125786153</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Rates'!D26</f>
        <v>14.850199999999999</v>
      </c>
      <c r="G29" s="45">
        <f>+$F$19</f>
        <v>0.4</v>
      </c>
      <c r="H29" s="26">
        <f t="shared" si="0"/>
        <v>5.94008</v>
      </c>
      <c r="I29" s="27"/>
      <c r="J29" s="28">
        <f>+'Proposed Rates'!E26</f>
        <v>18.548400000000001</v>
      </c>
      <c r="K29" s="45">
        <f>+$F$19</f>
        <v>0.4</v>
      </c>
      <c r="L29" s="26">
        <f t="shared" si="22"/>
        <v>7.4193600000000011</v>
      </c>
      <c r="M29" s="27"/>
      <c r="N29" s="30">
        <f t="shared" si="23"/>
        <v>1.479280000000001</v>
      </c>
      <c r="O29" s="31">
        <f t="shared" si="24"/>
        <v>0.24903368304803994</v>
      </c>
      <c r="Q29" s="28">
        <f>+'Proposed Rates'!F26</f>
        <v>22.3551</v>
      </c>
      <c r="R29" s="45">
        <f>+$F$19</f>
        <v>0.4</v>
      </c>
      <c r="S29" s="26">
        <f t="shared" si="25"/>
        <v>8.9420400000000004</v>
      </c>
      <c r="T29" s="27"/>
      <c r="U29" s="30">
        <f t="shared" si="1"/>
        <v>1.5226799999999994</v>
      </c>
      <c r="V29" s="31">
        <f t="shared" si="2"/>
        <v>0.20523063983955478</v>
      </c>
      <c r="X29" s="28">
        <f>+'Proposed Rates'!G26</f>
        <v>26.0991</v>
      </c>
      <c r="Y29" s="45">
        <f>+$F$19</f>
        <v>0.4</v>
      </c>
      <c r="Z29" s="26">
        <f t="shared" si="26"/>
        <v>10.439640000000001</v>
      </c>
      <c r="AA29" s="27"/>
      <c r="AB29" s="30">
        <f t="shared" si="3"/>
        <v>1.4976000000000003</v>
      </c>
      <c r="AC29" s="31">
        <f t="shared" si="4"/>
        <v>0.16747856193888644</v>
      </c>
      <c r="AE29" s="28">
        <f>+'Proposed Rates'!H26</f>
        <v>29.6523</v>
      </c>
      <c r="AF29" s="45">
        <f>+$F$19</f>
        <v>0.4</v>
      </c>
      <c r="AG29" s="26">
        <f t="shared" si="27"/>
        <v>11.86092</v>
      </c>
      <c r="AH29" s="27"/>
      <c r="AI29" s="30">
        <f t="shared" si="5"/>
        <v>1.4212799999999994</v>
      </c>
      <c r="AJ29" s="31">
        <f t="shared" si="6"/>
        <v>0.13614262560777951</v>
      </c>
      <c r="AL29" s="28">
        <f>+'Proposed Rates'!I26</f>
        <v>33.067399999999999</v>
      </c>
      <c r="AM29" s="45">
        <f>+$F$19</f>
        <v>0.4</v>
      </c>
      <c r="AN29" s="26">
        <f t="shared" si="28"/>
        <v>13.22696</v>
      </c>
      <c r="AO29" s="27"/>
      <c r="AP29" s="30">
        <f t="shared" si="7"/>
        <v>1.3660399999999999</v>
      </c>
      <c r="AQ29" s="31">
        <f t="shared" si="8"/>
        <v>0.11517150440269389</v>
      </c>
    </row>
    <row r="30" spans="2:43" x14ac:dyDescent="0.2">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38.25" x14ac:dyDescent="0.2">
      <c r="B36" s="229" t="s">
        <v>101</v>
      </c>
      <c r="C36" s="21"/>
      <c r="D36" s="22" t="s">
        <v>59</v>
      </c>
      <c r="E36" s="23"/>
      <c r="F36" s="24">
        <f>+'Proposed Rates'!D58</f>
        <v>1.0461</v>
      </c>
      <c r="G36" s="218">
        <f>$F$19</f>
        <v>0.4</v>
      </c>
      <c r="H36" s="26">
        <f t="shared" si="0"/>
        <v>0.41844000000000003</v>
      </c>
      <c r="I36" s="27"/>
      <c r="J36" s="28">
        <f>+'Proposed Rates'!E58</f>
        <v>-0.38869999999999999</v>
      </c>
      <c r="K36" s="218">
        <f>$F$19</f>
        <v>0.4</v>
      </c>
      <c r="L36" s="26">
        <f t="shared" si="22"/>
        <v>-0.15548000000000001</v>
      </c>
      <c r="M36" s="27"/>
      <c r="N36" s="30">
        <f t="shared" si="23"/>
        <v>-0.57391999999999999</v>
      </c>
      <c r="O36" s="31">
        <f t="shared" si="24"/>
        <v>-1.3715705955453588</v>
      </c>
      <c r="Q36" s="28">
        <f>+'Proposed Rates'!F58</f>
        <v>-0.38869999999999999</v>
      </c>
      <c r="R36" s="218">
        <f>$F$19</f>
        <v>0.4</v>
      </c>
      <c r="S36" s="26">
        <f t="shared" si="25"/>
        <v>-0.15548000000000001</v>
      </c>
      <c r="T36" s="27"/>
      <c r="U36" s="30">
        <f t="shared" si="1"/>
        <v>0</v>
      </c>
      <c r="V36" s="31">
        <f t="shared" si="2"/>
        <v>0</v>
      </c>
      <c r="X36" s="28">
        <f>+'Proposed Rates'!G58</f>
        <v>0</v>
      </c>
      <c r="Y36" s="218">
        <f>$F$19</f>
        <v>0.4</v>
      </c>
      <c r="Z36" s="26">
        <f t="shared" si="26"/>
        <v>0</v>
      </c>
      <c r="AA36" s="27"/>
      <c r="AB36" s="30">
        <f t="shared" si="3"/>
        <v>0.15548000000000001</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x14ac:dyDescent="0.2">
      <c r="B39" s="34" t="s">
        <v>22</v>
      </c>
      <c r="C39" s="234"/>
      <c r="D39" s="235"/>
      <c r="E39" s="234"/>
      <c r="F39" s="236"/>
      <c r="G39" s="237"/>
      <c r="H39" s="238">
        <f>SUM(H23:H38)</f>
        <v>9.5285200000000003</v>
      </c>
      <c r="I39" s="62"/>
      <c r="J39" s="239"/>
      <c r="K39" s="240"/>
      <c r="L39" s="238">
        <f>SUM(L23:L38)</f>
        <v>11.223880000000001</v>
      </c>
      <c r="M39" s="62"/>
      <c r="N39" s="37">
        <f t="shared" si="23"/>
        <v>1.6953600000000009</v>
      </c>
      <c r="O39" s="38">
        <f t="shared" si="24"/>
        <v>0.17792479839471406</v>
      </c>
      <c r="Q39" s="239"/>
      <c r="R39" s="240"/>
      <c r="S39" s="238">
        <f>SUM(S23:S38)</f>
        <v>13.566559999999999</v>
      </c>
      <c r="T39" s="62"/>
      <c r="U39" s="37">
        <f t="shared" si="1"/>
        <v>2.3426799999999979</v>
      </c>
      <c r="V39" s="38">
        <f t="shared" si="2"/>
        <v>0.20872283025121416</v>
      </c>
      <c r="X39" s="239"/>
      <c r="Y39" s="240"/>
      <c r="Z39" s="238">
        <f>SUM(Z23:Z38)</f>
        <v>16.029640000000001</v>
      </c>
      <c r="AA39" s="62"/>
      <c r="AB39" s="37">
        <f t="shared" si="3"/>
        <v>2.4630800000000015</v>
      </c>
      <c r="AC39" s="38">
        <f t="shared" si="4"/>
        <v>0.18155523581512201</v>
      </c>
      <c r="AE39" s="239"/>
      <c r="AF39" s="240"/>
      <c r="AG39" s="238">
        <f>SUM(AG23:AG38)</f>
        <v>18.22092</v>
      </c>
      <c r="AH39" s="62"/>
      <c r="AI39" s="37">
        <f t="shared" si="5"/>
        <v>2.191279999999999</v>
      </c>
      <c r="AJ39" s="38">
        <f t="shared" si="6"/>
        <v>0.13670175998961917</v>
      </c>
      <c r="AL39" s="239"/>
      <c r="AM39" s="240"/>
      <c r="AN39" s="238">
        <f>SUM(AN23:AN38)</f>
        <v>20.32696</v>
      </c>
      <c r="AO39" s="62"/>
      <c r="AP39" s="37">
        <f t="shared" si="7"/>
        <v>2.1060400000000001</v>
      </c>
      <c r="AQ39" s="38">
        <f t="shared" si="8"/>
        <v>0.11558362585423788</v>
      </c>
    </row>
    <row r="40" spans="2:43" ht="38.25" x14ac:dyDescent="0.2">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-0.20230000000000001</v>
      </c>
      <c r="K40" s="218">
        <f>+$F$19</f>
        <v>0.4</v>
      </c>
      <c r="L40" s="26">
        <f>K40*J40</f>
        <v>-8.0920000000000006E-2</v>
      </c>
      <c r="M40" s="27"/>
      <c r="N40" s="30">
        <f>L40-H40</f>
        <v>-5.8400000000000007E-2</v>
      </c>
      <c r="O40" s="31">
        <f>IF((H40)=0,"",(N40/H40))</f>
        <v>2.5932504440497337</v>
      </c>
      <c r="Q40" s="28">
        <f>+'Proposed Rates'!F44</f>
        <v>-0.20230000000000001</v>
      </c>
      <c r="R40" s="45">
        <f>+$F$19</f>
        <v>0.4</v>
      </c>
      <c r="S40" s="26">
        <f>R40*Q40</f>
        <v>-8.0920000000000006E-2</v>
      </c>
      <c r="T40" s="27"/>
      <c r="U40" s="30">
        <f t="shared" si="1"/>
        <v>0</v>
      </c>
      <c r="V40" s="31">
        <f t="shared" si="2"/>
        <v>0</v>
      </c>
      <c r="X40" s="28">
        <f>+'Proposed Rates'!G44</f>
        <v>0</v>
      </c>
      <c r="Y40" s="45">
        <f>+$F$19</f>
        <v>0.4</v>
      </c>
      <c r="Z40" s="26">
        <f>Y40*X40</f>
        <v>0</v>
      </c>
      <c r="AA40" s="27"/>
      <c r="AB40" s="30">
        <f t="shared" si="3"/>
        <v>8.0920000000000006E-2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f>'Proposed Rates'!E129</f>
        <v>0</v>
      </c>
      <c r="K42" s="25">
        <f t="shared" ref="K42" si="38">$F$18</f>
        <v>94</v>
      </c>
      <c r="L42" s="26">
        <f t="shared" ref="L42:L43" si="39">K42*J42</f>
        <v>0</v>
      </c>
      <c r="M42" s="42"/>
      <c r="N42" s="30">
        <f t="shared" ref="N42:N43" si="40">L42-H42</f>
        <v>0</v>
      </c>
      <c r="O42" s="31" t="str">
        <f t="shared" ref="O42:O64" si="41">IF((H42)=0,"",(N42/H42))</f>
        <v/>
      </c>
      <c r="Q42" s="28">
        <f>'Proposed Rates'!F129</f>
        <v>0</v>
      </c>
      <c r="R42" s="25">
        <f t="shared" ref="R42" si="42">$F$18</f>
        <v>94</v>
      </c>
      <c r="S42" s="26">
        <f t="shared" ref="S42:S43" si="43">R42*Q42</f>
        <v>0</v>
      </c>
      <c r="T42" s="42"/>
      <c r="U42" s="30">
        <f t="shared" si="1"/>
        <v>0</v>
      </c>
      <c r="V42" s="31" t="str">
        <f t="shared" si="2"/>
        <v/>
      </c>
      <c r="X42" s="28">
        <f>'Proposed Rates'!G129</f>
        <v>0</v>
      </c>
      <c r="Y42" s="25">
        <f t="shared" ref="Y42" si="44">$F$18</f>
        <v>94</v>
      </c>
      <c r="Z42" s="26">
        <f t="shared" ref="Z42:Z43" si="45">Y42*X42</f>
        <v>0</v>
      </c>
      <c r="AA42" s="42"/>
      <c r="AB42" s="30">
        <f t="shared" si="3"/>
        <v>0</v>
      </c>
      <c r="AC42" s="31" t="str">
        <f t="shared" si="4"/>
        <v/>
      </c>
      <c r="AE42" s="28">
        <f>'Proposed Rates'!H129</f>
        <v>0</v>
      </c>
      <c r="AF42" s="25">
        <f t="shared" ref="AF42" si="46">$F$18</f>
        <v>94</v>
      </c>
      <c r="AG42" s="26">
        <f t="shared" ref="AG42:AG43" si="47">AF42*AE42</f>
        <v>0</v>
      </c>
      <c r="AH42" s="42"/>
      <c r="AI42" s="30">
        <f t="shared" si="5"/>
        <v>0</v>
      </c>
      <c r="AJ42" s="31" t="str">
        <f t="shared" si="6"/>
        <v/>
      </c>
      <c r="AL42" s="28">
        <f>'Proposed Rates'!I129</f>
        <v>0</v>
      </c>
      <c r="AM42" s="25">
        <f t="shared" ref="AM42" si="48">$F$18</f>
        <v>94</v>
      </c>
      <c r="AN42" s="26">
        <f t="shared" ref="AN42:AN43" si="49">AM42*AL42</f>
        <v>0</v>
      </c>
      <c r="AO42" s="42"/>
      <c r="AP42" s="30">
        <f t="shared" si="7"/>
        <v>0</v>
      </c>
      <c r="AQ42" s="31" t="str">
        <f t="shared" si="8"/>
        <v/>
      </c>
    </row>
    <row r="43" spans="2:43" ht="38.25" x14ac:dyDescent="0.2">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0.4</v>
      </c>
      <c r="H44" s="26">
        <f>G44*F44</f>
        <v>7.4399999999999996E-3</v>
      </c>
      <c r="I44" s="27"/>
      <c r="J44" s="46">
        <f>'Proposed Rates'!E238</f>
        <v>1.8460000000000001E-2</v>
      </c>
      <c r="K44" s="45">
        <f>+$F$19</f>
        <v>0.4</v>
      </c>
      <c r="L44" s="26">
        <f>K44*J44</f>
        <v>7.3840000000000008E-3</v>
      </c>
      <c r="M44" s="27"/>
      <c r="N44" s="30">
        <f>L44-H44</f>
        <v>-5.5999999999998759E-5</v>
      </c>
      <c r="O44" s="31">
        <f>IF((H44)=0,"",(N44/H44))</f>
        <v>-7.5268817204299414E-3</v>
      </c>
      <c r="Q44" s="46">
        <f>'Proposed Rates'!F238</f>
        <v>1.8700000000000001E-2</v>
      </c>
      <c r="R44" s="45">
        <f>+$F$19</f>
        <v>0.4</v>
      </c>
      <c r="S44" s="26">
        <f>R44*Q44</f>
        <v>7.4800000000000005E-3</v>
      </c>
      <c r="T44" s="27"/>
      <c r="U44" s="30">
        <f t="shared" si="1"/>
        <v>9.5999999999999731E-5</v>
      </c>
      <c r="V44" s="31">
        <f t="shared" si="2"/>
        <v>1.3001083423618597E-2</v>
      </c>
      <c r="X44" s="46">
        <f>'Proposed Rates'!G238</f>
        <v>1.8919999999999999E-2</v>
      </c>
      <c r="Y44" s="45">
        <f>+$F$19</f>
        <v>0.4</v>
      </c>
      <c r="Z44" s="26">
        <f>Y44*X44</f>
        <v>7.5680000000000001E-3</v>
      </c>
      <c r="AA44" s="27"/>
      <c r="AB44" s="30">
        <f t="shared" si="3"/>
        <v>8.7999999999999537E-5</v>
      </c>
      <c r="AC44" s="31">
        <f t="shared" si="4"/>
        <v>1.1764705882352879E-2</v>
      </c>
      <c r="AE44" s="46">
        <f>'Proposed Rates'!H238</f>
        <v>1.9099999999999999E-2</v>
      </c>
      <c r="AF44" s="45">
        <f>+$F$19</f>
        <v>0.4</v>
      </c>
      <c r="AG44" s="26">
        <f>AF44*AE44</f>
        <v>7.6400000000000001E-3</v>
      </c>
      <c r="AH44" s="27"/>
      <c r="AI44" s="30">
        <f t="shared" si="5"/>
        <v>7.2000000000000015E-5</v>
      </c>
      <c r="AJ44" s="31">
        <f t="shared" si="6"/>
        <v>9.5137420718816087E-3</v>
      </c>
      <c r="AL44" s="46">
        <f>'Proposed Rates'!I238</f>
        <v>1.9359999999999999E-2</v>
      </c>
      <c r="AM44" s="45">
        <f>+$F$19</f>
        <v>0.4</v>
      </c>
      <c r="AN44" s="26">
        <f>AM44*AL44</f>
        <v>7.744E-3</v>
      </c>
      <c r="AO44" s="27"/>
      <c r="AP44" s="30">
        <f t="shared" si="7"/>
        <v>1.0399999999999993E-4</v>
      </c>
      <c r="AQ44" s="31">
        <f t="shared" si="8"/>
        <v>1.3612565445026169E-2</v>
      </c>
    </row>
    <row r="45" spans="2:43" x14ac:dyDescent="0.2">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9.9151579300000012</v>
      </c>
      <c r="I47" s="36"/>
      <c r="J47" s="53"/>
      <c r="K47" s="55"/>
      <c r="L47" s="54">
        <f>SUM(L40:L46)+L39</f>
        <v>11.555659404000002</v>
      </c>
      <c r="M47" s="36"/>
      <c r="N47" s="37">
        <f t="shared" ref="N47:N64" si="58">L47-H47</f>
        <v>1.6405014740000006</v>
      </c>
      <c r="O47" s="38">
        <f t="shared" si="41"/>
        <v>0.16545389247269413</v>
      </c>
      <c r="Q47" s="53"/>
      <c r="R47" s="55"/>
      <c r="S47" s="54">
        <f>SUM(S40:S46)+S39</f>
        <v>13.898435403999999</v>
      </c>
      <c r="T47" s="36"/>
      <c r="U47" s="37">
        <f t="shared" si="1"/>
        <v>2.3427759999999971</v>
      </c>
      <c r="V47" s="38">
        <f t="shared" si="2"/>
        <v>0.20273840878254365</v>
      </c>
      <c r="X47" s="53"/>
      <c r="Y47" s="55"/>
      <c r="Z47" s="54">
        <f>SUM(Z40:Z46)+Z39</f>
        <v>16.442523403999999</v>
      </c>
      <c r="AA47" s="36"/>
      <c r="AB47" s="37">
        <f t="shared" si="3"/>
        <v>2.5440880000000003</v>
      </c>
      <c r="AC47" s="38">
        <f t="shared" si="4"/>
        <v>0.18304851776825229</v>
      </c>
      <c r="AE47" s="53"/>
      <c r="AF47" s="55"/>
      <c r="AG47" s="54">
        <f>SUM(AG40:AG46)+AG39</f>
        <v>18.633875404000001</v>
      </c>
      <c r="AH47" s="36"/>
      <c r="AI47" s="37">
        <f t="shared" si="5"/>
        <v>2.191352000000002</v>
      </c>
      <c r="AJ47" s="38">
        <f t="shared" si="6"/>
        <v>0.13327346090119649</v>
      </c>
      <c r="AL47" s="53"/>
      <c r="AM47" s="55"/>
      <c r="AN47" s="54">
        <f>SUM(AN40:AN46)+AN39</f>
        <v>20.740019403999998</v>
      </c>
      <c r="AO47" s="36"/>
      <c r="AP47" s="37">
        <f t="shared" si="7"/>
        <v>2.1061439999999969</v>
      </c>
      <c r="AQ47" s="38">
        <f t="shared" si="8"/>
        <v>0.11302769576037232</v>
      </c>
    </row>
    <row r="48" spans="2:43" x14ac:dyDescent="0.2">
      <c r="B48" s="27" t="s">
        <v>28</v>
      </c>
      <c r="C48" s="27"/>
      <c r="D48" s="56" t="s">
        <v>59</v>
      </c>
      <c r="E48" s="57"/>
      <c r="F48" s="28">
        <f>'Proposed Rates'!D159</f>
        <v>2.1419999999999999</v>
      </c>
      <c r="G48" s="181">
        <f>+$F$19</f>
        <v>0.4</v>
      </c>
      <c r="H48" s="26">
        <f>G48*F48</f>
        <v>0.85680000000000001</v>
      </c>
      <c r="I48" s="27"/>
      <c r="J48" s="28">
        <f>'Proposed Rates'!E159</f>
        <v>2.0956000000000001</v>
      </c>
      <c r="K48" s="181">
        <f>+$F$19</f>
        <v>0.4</v>
      </c>
      <c r="L48" s="26">
        <f>K48*J48</f>
        <v>0.8382400000000001</v>
      </c>
      <c r="M48" s="27"/>
      <c r="N48" s="30">
        <f t="shared" si="58"/>
        <v>-1.855999999999991E-2</v>
      </c>
      <c r="O48" s="31">
        <f t="shared" si="41"/>
        <v>-2.1661998132586263E-2</v>
      </c>
      <c r="Q48" s="28">
        <f>'Proposed Rates'!F159</f>
        <v>2.0956000000000001</v>
      </c>
      <c r="R48" s="181">
        <f>+$F$19</f>
        <v>0.4</v>
      </c>
      <c r="S48" s="26">
        <f>R48*Q48</f>
        <v>0.8382400000000001</v>
      </c>
      <c r="T48" s="27"/>
      <c r="U48" s="30">
        <f t="shared" si="1"/>
        <v>0</v>
      </c>
      <c r="V48" s="31">
        <f t="shared" si="2"/>
        <v>0</v>
      </c>
      <c r="X48" s="28">
        <f>'Proposed Rates'!G159</f>
        <v>2.0956000000000001</v>
      </c>
      <c r="Y48" s="181">
        <f>+$F$19</f>
        <v>0.4</v>
      </c>
      <c r="Z48" s="26">
        <f>Y48*X48</f>
        <v>0.8382400000000001</v>
      </c>
      <c r="AA48" s="27"/>
      <c r="AB48" s="30">
        <f t="shared" si="3"/>
        <v>0</v>
      </c>
      <c r="AC48" s="31">
        <f t="shared" si="4"/>
        <v>0</v>
      </c>
      <c r="AE48" s="28">
        <f>'Proposed Rates'!H159</f>
        <v>2.0956000000000001</v>
      </c>
      <c r="AF48" s="181">
        <f>+$F$19</f>
        <v>0.4</v>
      </c>
      <c r="AG48" s="26">
        <f>AF48*AE48</f>
        <v>0.8382400000000001</v>
      </c>
      <c r="AH48" s="27"/>
      <c r="AI48" s="30">
        <f t="shared" si="5"/>
        <v>0</v>
      </c>
      <c r="AJ48" s="31">
        <f t="shared" si="6"/>
        <v>0</v>
      </c>
      <c r="AL48" s="28">
        <f>'Proposed Rates'!I159</f>
        <v>2.0956000000000001</v>
      </c>
      <c r="AM48" s="181">
        <f>+$F$19</f>
        <v>0.4</v>
      </c>
      <c r="AN48" s="26">
        <f>AM48*AL48</f>
        <v>0.8382400000000001</v>
      </c>
      <c r="AO48" s="27"/>
      <c r="AP48" s="30">
        <f t="shared" si="7"/>
        <v>0</v>
      </c>
      <c r="AQ48" s="31">
        <f t="shared" si="8"/>
        <v>0</v>
      </c>
    </row>
    <row r="49" spans="2:43" ht="25.5" x14ac:dyDescent="0.2">
      <c r="B49" s="60" t="s">
        <v>29</v>
      </c>
      <c r="C49" s="27"/>
      <c r="D49" s="56" t="s">
        <v>59</v>
      </c>
      <c r="E49" s="57"/>
      <c r="F49" s="28">
        <f>'Proposed Rates'!D173</f>
        <v>1.5210999999999999</v>
      </c>
      <c r="G49" s="181">
        <f>G48</f>
        <v>0.4</v>
      </c>
      <c r="H49" s="26">
        <f>G49*F49</f>
        <v>0.60843999999999998</v>
      </c>
      <c r="I49" s="27"/>
      <c r="J49" s="28">
        <f>'Proposed Rates'!E173</f>
        <v>1.5176000000000001</v>
      </c>
      <c r="K49" s="181">
        <f>K48</f>
        <v>0.4</v>
      </c>
      <c r="L49" s="26">
        <f>K49*J49</f>
        <v>0.60704000000000002</v>
      </c>
      <c r="M49" s="27"/>
      <c r="N49" s="30">
        <f t="shared" si="58"/>
        <v>-1.3999999999999568E-3</v>
      </c>
      <c r="O49" s="31">
        <f t="shared" si="41"/>
        <v>-2.3009664058904031E-3</v>
      </c>
      <c r="Q49" s="28">
        <f>'Proposed Rates'!F173</f>
        <v>1.5176000000000001</v>
      </c>
      <c r="R49" s="181">
        <f>R48</f>
        <v>0.4</v>
      </c>
      <c r="S49" s="26">
        <f>R49*Q49</f>
        <v>0.60704000000000002</v>
      </c>
      <c r="T49" s="27"/>
      <c r="U49" s="30">
        <f t="shared" si="1"/>
        <v>0</v>
      </c>
      <c r="V49" s="31">
        <f t="shared" si="2"/>
        <v>0</v>
      </c>
      <c r="X49" s="28">
        <f>'Proposed Rates'!G173</f>
        <v>1.5176000000000001</v>
      </c>
      <c r="Y49" s="181">
        <f>Y48</f>
        <v>0.4</v>
      </c>
      <c r="Z49" s="26">
        <f>Y49*X49</f>
        <v>0.60704000000000002</v>
      </c>
      <c r="AA49" s="27"/>
      <c r="AB49" s="30">
        <f t="shared" si="3"/>
        <v>0</v>
      </c>
      <c r="AC49" s="31">
        <f t="shared" si="4"/>
        <v>0</v>
      </c>
      <c r="AE49" s="28">
        <f>'Proposed Rates'!H173</f>
        <v>1.5176000000000001</v>
      </c>
      <c r="AF49" s="181">
        <f>AF48</f>
        <v>0.4</v>
      </c>
      <c r="AG49" s="26">
        <f>AF49*AE49</f>
        <v>0.60704000000000002</v>
      </c>
      <c r="AH49" s="27"/>
      <c r="AI49" s="30">
        <f t="shared" si="5"/>
        <v>0</v>
      </c>
      <c r="AJ49" s="31">
        <f t="shared" si="6"/>
        <v>0</v>
      </c>
      <c r="AL49" s="28">
        <f>'Proposed Rates'!I173</f>
        <v>1.5176000000000001</v>
      </c>
      <c r="AM49" s="181">
        <f>AM48</f>
        <v>0.4</v>
      </c>
      <c r="AN49" s="26">
        <f>AM49*AL49</f>
        <v>0.60704000000000002</v>
      </c>
      <c r="AO49" s="27"/>
      <c r="AP49" s="30">
        <f t="shared" si="7"/>
        <v>0</v>
      </c>
      <c r="AQ49" s="31">
        <f t="shared" si="8"/>
        <v>0</v>
      </c>
    </row>
    <row r="50" spans="2:43" ht="25.5" x14ac:dyDescent="0.2">
      <c r="B50" s="50" t="s">
        <v>30</v>
      </c>
      <c r="C50" s="35"/>
      <c r="D50" s="35"/>
      <c r="E50" s="35"/>
      <c r="F50" s="61"/>
      <c r="G50" s="53"/>
      <c r="H50" s="54">
        <f>SUM(H47:H49)</f>
        <v>11.380397930000001</v>
      </c>
      <c r="I50" s="62"/>
      <c r="J50" s="63"/>
      <c r="K50" s="53"/>
      <c r="L50" s="54">
        <f>SUM(L47:L49)</f>
        <v>13.000939404000002</v>
      </c>
      <c r="M50" s="62"/>
      <c r="N50" s="37">
        <f t="shared" si="58"/>
        <v>1.6205414740000013</v>
      </c>
      <c r="O50" s="38">
        <f t="shared" si="41"/>
        <v>0.14239761069585036</v>
      </c>
      <c r="Q50" s="63"/>
      <c r="R50" s="53"/>
      <c r="S50" s="54">
        <f>SUM(S47:S49)</f>
        <v>15.343715403999999</v>
      </c>
      <c r="T50" s="62"/>
      <c r="U50" s="37">
        <f t="shared" si="1"/>
        <v>2.3427759999999971</v>
      </c>
      <c r="V50" s="38">
        <f t="shared" si="2"/>
        <v>0.18020051683951352</v>
      </c>
      <c r="X50" s="63"/>
      <c r="Y50" s="53"/>
      <c r="Z50" s="54">
        <f>SUM(Z47:Z49)</f>
        <v>17.887803404</v>
      </c>
      <c r="AA50" s="62"/>
      <c r="AB50" s="37">
        <f t="shared" si="3"/>
        <v>2.5440880000000003</v>
      </c>
      <c r="AC50" s="38">
        <f t="shared" si="4"/>
        <v>0.16580651641497302</v>
      </c>
      <c r="AE50" s="63"/>
      <c r="AF50" s="53"/>
      <c r="AG50" s="54">
        <f>SUM(AG47:AG49)</f>
        <v>20.079155404000002</v>
      </c>
      <c r="AH50" s="62"/>
      <c r="AI50" s="37">
        <f t="shared" si="5"/>
        <v>2.191352000000002</v>
      </c>
      <c r="AJ50" s="38">
        <f t="shared" si="6"/>
        <v>0.12250537142587226</v>
      </c>
      <c r="AL50" s="63"/>
      <c r="AM50" s="53"/>
      <c r="AN50" s="54">
        <f>SUM(AN47:AN49)</f>
        <v>22.185299403999998</v>
      </c>
      <c r="AO50" s="62"/>
      <c r="AP50" s="37">
        <f t="shared" si="7"/>
        <v>2.1061439999999969</v>
      </c>
      <c r="AQ50" s="38">
        <f t="shared" si="8"/>
        <v>0.10489206132546933</v>
      </c>
    </row>
    <row r="51" spans="2:43" ht="25.5" x14ac:dyDescent="0.2">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5" x14ac:dyDescent="0.2">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24.000859030000001</v>
      </c>
      <c r="I60" s="94"/>
      <c r="J60" s="95"/>
      <c r="K60" s="95"/>
      <c r="L60" s="93">
        <f>SUM(L51:L56,L50)</f>
        <v>25.991400504000005</v>
      </c>
      <c r="M60" s="96"/>
      <c r="N60" s="97">
        <f t="shared" ref="N60" si="71">L60-H60</f>
        <v>1.990541474000004</v>
      </c>
      <c r="O60" s="98">
        <f t="shared" ref="O60" si="72">IF((H60)=0,"",(N60/H60))</f>
        <v>8.2936259552706684E-2</v>
      </c>
      <c r="Q60" s="95"/>
      <c r="R60" s="95"/>
      <c r="S60" s="93">
        <f>SUM(S51:S56,S50)</f>
        <v>28.354176504000002</v>
      </c>
      <c r="T60" s="96"/>
      <c r="U60" s="97">
        <f t="shared" si="1"/>
        <v>2.3627759999999967</v>
      </c>
      <c r="V60" s="98">
        <f>IF((L60)=0,"",(U60/L60))</f>
        <v>9.0906067167730031E-2</v>
      </c>
      <c r="X60" s="95"/>
      <c r="Y60" s="95"/>
      <c r="Z60" s="93">
        <f>SUM(Z51:Z56,Z50)</f>
        <v>30.918264504</v>
      </c>
      <c r="AA60" s="96"/>
      <c r="AB60" s="97">
        <f t="shared" si="3"/>
        <v>2.5640879999999981</v>
      </c>
      <c r="AC60" s="98">
        <f>IF((S60)=0,"",(AB60/S60))</f>
        <v>9.0430698970865017E-2</v>
      </c>
      <c r="AE60" s="95"/>
      <c r="AF60" s="95"/>
      <c r="AG60" s="93">
        <f>SUM(AG51:AG56,AG50)</f>
        <v>33.129616503999998</v>
      </c>
      <c r="AH60" s="96"/>
      <c r="AI60" s="97">
        <f t="shared" ref="AI60:AI64" si="73">AG60-Z60</f>
        <v>2.211351999999998</v>
      </c>
      <c r="AJ60" s="98">
        <f>IF((Z60)=0,"",(AI60/Z60))</f>
        <v>7.1522513811016403E-2</v>
      </c>
      <c r="AL60" s="95"/>
      <c r="AM60" s="95"/>
      <c r="AN60" s="93">
        <f>SUM(AN51:AN56,AN50)</f>
        <v>35.255760503999994</v>
      </c>
      <c r="AO60" s="96"/>
      <c r="AP60" s="97">
        <f t="shared" ref="AP60:AP64" si="74">AN60-AG60</f>
        <v>2.1261439999999965</v>
      </c>
      <c r="AQ60" s="98">
        <f>IF((AG60)=0,"",(AP60/AG60))</f>
        <v>6.4176535208105734E-2</v>
      </c>
    </row>
    <row r="61" spans="2:43" x14ac:dyDescent="0.2">
      <c r="B61" s="99" t="s">
        <v>40</v>
      </c>
      <c r="C61" s="21"/>
      <c r="D61" s="21"/>
      <c r="E61" s="21"/>
      <c r="F61" s="100">
        <v>0.13</v>
      </c>
      <c r="G61" s="101"/>
      <c r="H61" s="102">
        <f>H60*F61</f>
        <v>3.1201116739000003</v>
      </c>
      <c r="I61" s="103"/>
      <c r="J61" s="104">
        <v>0.13</v>
      </c>
      <c r="K61" s="103"/>
      <c r="L61" s="105">
        <f>L60*J61</f>
        <v>3.3788820655200009</v>
      </c>
      <c r="M61" s="106"/>
      <c r="N61" s="107">
        <f t="shared" si="58"/>
        <v>0.25877039162000059</v>
      </c>
      <c r="O61" s="108">
        <f t="shared" si="41"/>
        <v>8.2936259552706698E-2</v>
      </c>
      <c r="Q61" s="104">
        <v>0.13</v>
      </c>
      <c r="R61" s="103"/>
      <c r="S61" s="105">
        <f>S60*Q61</f>
        <v>3.6860429455200001</v>
      </c>
      <c r="T61" s="106"/>
      <c r="U61" s="107">
        <f t="shared" si="1"/>
        <v>0.30716087999999919</v>
      </c>
      <c r="V61" s="108">
        <f t="shared" ref="V61:V70" si="75">IF((L61)=0,"",(U61/L61))</f>
        <v>9.090606716772992E-2</v>
      </c>
      <c r="X61" s="104">
        <v>0.13</v>
      </c>
      <c r="Y61" s="103"/>
      <c r="Z61" s="105">
        <f>Z60*X61</f>
        <v>4.0193743855199999</v>
      </c>
      <c r="AA61" s="106"/>
      <c r="AB61" s="107">
        <f t="shared" si="3"/>
        <v>0.33333143999999981</v>
      </c>
      <c r="AC61" s="108">
        <f t="shared" ref="AC61:AC70" si="76">IF((S61)=0,"",(AB61/S61))</f>
        <v>9.0430698970865045E-2</v>
      </c>
      <c r="AE61" s="104">
        <v>0.13</v>
      </c>
      <c r="AF61" s="103"/>
      <c r="AG61" s="105">
        <f>AG60*AE61</f>
        <v>4.3068501455199995</v>
      </c>
      <c r="AH61" s="106"/>
      <c r="AI61" s="107">
        <f t="shared" si="73"/>
        <v>0.28747575999999953</v>
      </c>
      <c r="AJ61" s="108">
        <f t="shared" ref="AJ61:AJ70" si="77">IF((Z61)=0,"",(AI61/Z61))</f>
        <v>7.1522513811016347E-2</v>
      </c>
      <c r="AL61" s="104">
        <v>0.13</v>
      </c>
      <c r="AM61" s="103"/>
      <c r="AN61" s="105">
        <f>AN60*AL61</f>
        <v>4.583248865519999</v>
      </c>
      <c r="AO61" s="106"/>
      <c r="AP61" s="107">
        <f t="shared" si="74"/>
        <v>0.27639871999999954</v>
      </c>
      <c r="AQ61" s="108">
        <f t="shared" ref="AQ61:AQ70" si="78">IF((AG61)=0,"",(AP61/AG61))</f>
        <v>6.4176535208105734E-2</v>
      </c>
    </row>
    <row r="62" spans="2:43" x14ac:dyDescent="0.2">
      <c r="B62" s="109" t="s">
        <v>41</v>
      </c>
      <c r="C62" s="21"/>
      <c r="D62" s="21"/>
      <c r="E62" s="21"/>
      <c r="F62" s="110"/>
      <c r="G62" s="101"/>
      <c r="H62" s="102">
        <f>H60+H61</f>
        <v>27.120970703899999</v>
      </c>
      <c r="I62" s="103"/>
      <c r="J62" s="103"/>
      <c r="K62" s="103"/>
      <c r="L62" s="105">
        <f>L60+L61</f>
        <v>29.370282569520008</v>
      </c>
      <c r="M62" s="106"/>
      <c r="N62" s="107">
        <f t="shared" si="58"/>
        <v>2.2493118656200082</v>
      </c>
      <c r="O62" s="108">
        <f t="shared" si="41"/>
        <v>8.2936259552706823E-2</v>
      </c>
      <c r="Q62" s="103"/>
      <c r="R62" s="103"/>
      <c r="S62" s="105">
        <f>S60+S61</f>
        <v>32.040219449520002</v>
      </c>
      <c r="T62" s="106"/>
      <c r="U62" s="107">
        <f t="shared" si="1"/>
        <v>2.6699368799999945</v>
      </c>
      <c r="V62" s="108">
        <f t="shared" si="75"/>
        <v>9.0906067167729962E-2</v>
      </c>
      <c r="X62" s="103"/>
      <c r="Y62" s="103"/>
      <c r="Z62" s="105">
        <f>Z60+Z61</f>
        <v>34.937638889520002</v>
      </c>
      <c r="AA62" s="106"/>
      <c r="AB62" s="107">
        <f t="shared" si="3"/>
        <v>2.8974194400000002</v>
      </c>
      <c r="AC62" s="108">
        <f t="shared" si="76"/>
        <v>9.0430698970865087E-2</v>
      </c>
      <c r="AE62" s="103"/>
      <c r="AF62" s="103"/>
      <c r="AG62" s="105">
        <f>AG60+AG61</f>
        <v>37.43646664952</v>
      </c>
      <c r="AH62" s="106"/>
      <c r="AI62" s="107">
        <f t="shared" si="73"/>
        <v>2.4988277599999975</v>
      </c>
      <c r="AJ62" s="108">
        <f t="shared" si="77"/>
        <v>7.1522513811016389E-2</v>
      </c>
      <c r="AL62" s="103"/>
      <c r="AM62" s="103"/>
      <c r="AN62" s="105">
        <f>AN60+AN61</f>
        <v>39.839009369519992</v>
      </c>
      <c r="AO62" s="106"/>
      <c r="AP62" s="107">
        <f t="shared" si="74"/>
        <v>2.4025427199999925</v>
      </c>
      <c r="AQ62" s="108">
        <f t="shared" si="78"/>
        <v>6.4176535208105637E-2</v>
      </c>
    </row>
    <row r="63" spans="2:43" ht="15.75" customHeight="1" x14ac:dyDescent="0.2">
      <c r="B63" s="405" t="s">
        <v>127</v>
      </c>
      <c r="C63" s="405"/>
      <c r="D63" s="405"/>
      <c r="E63" s="21"/>
      <c r="F63" s="262">
        <f>'Proposed Rates'!D267</f>
        <v>0.318</v>
      </c>
      <c r="G63" s="101"/>
      <c r="H63" s="111">
        <f>F63*H60</f>
        <v>7.6322731715400005</v>
      </c>
      <c r="I63" s="103"/>
      <c r="J63" s="264">
        <f>'Proposed Rates'!E267</f>
        <v>0.318</v>
      </c>
      <c r="K63" s="103"/>
      <c r="L63" s="174">
        <f>J63*L60</f>
        <v>8.2652653602720019</v>
      </c>
      <c r="M63" s="106"/>
      <c r="N63" s="112">
        <f t="shared" si="58"/>
        <v>0.63299218873200136</v>
      </c>
      <c r="O63" s="113">
        <f t="shared" si="41"/>
        <v>8.2936259552706684E-2</v>
      </c>
      <c r="Q63" s="264">
        <f>'Proposed Rates'!F267</f>
        <v>0.318</v>
      </c>
      <c r="R63" s="103"/>
      <c r="S63" s="174">
        <f>Q63*S60</f>
        <v>9.016628128272</v>
      </c>
      <c r="T63" s="106"/>
      <c r="U63" s="112">
        <f t="shared" si="1"/>
        <v>0.75136276799999813</v>
      </c>
      <c r="V63" s="113">
        <f t="shared" si="75"/>
        <v>9.0906067167729934E-2</v>
      </c>
      <c r="X63" s="264">
        <f>'Proposed Rates'!G267</f>
        <v>0.318</v>
      </c>
      <c r="Y63" s="103"/>
      <c r="Z63" s="174">
        <f>X63*Z60</f>
        <v>9.8320081122719998</v>
      </c>
      <c r="AA63" s="106"/>
      <c r="AB63" s="112">
        <f t="shared" si="3"/>
        <v>0.81537998399999978</v>
      </c>
      <c r="AC63" s="113">
        <f t="shared" si="76"/>
        <v>9.0430698970865073E-2</v>
      </c>
      <c r="AE63" s="264">
        <f>'Proposed Rates'!H267</f>
        <v>0.318</v>
      </c>
      <c r="AF63" s="103"/>
      <c r="AG63" s="174">
        <f>AE63*AG60</f>
        <v>10.535218048272</v>
      </c>
      <c r="AH63" s="106"/>
      <c r="AI63" s="112">
        <f t="shared" si="73"/>
        <v>0.70320993600000037</v>
      </c>
      <c r="AJ63" s="113">
        <f t="shared" si="77"/>
        <v>7.15225138110165E-2</v>
      </c>
      <c r="AL63" s="264">
        <f>'Proposed Rates'!I267</f>
        <v>0.318</v>
      </c>
      <c r="AM63" s="103"/>
      <c r="AN63" s="174">
        <f>AL63*AN60</f>
        <v>11.211331840271999</v>
      </c>
      <c r="AO63" s="106"/>
      <c r="AP63" s="112">
        <f t="shared" si="74"/>
        <v>0.67611379199999888</v>
      </c>
      <c r="AQ63" s="113">
        <f t="shared" si="78"/>
        <v>6.417653520810572E-2</v>
      </c>
    </row>
    <row r="64" spans="2:43" ht="13.5" customHeight="1" thickBot="1" x14ac:dyDescent="0.25">
      <c r="B64" s="406" t="s">
        <v>126</v>
      </c>
      <c r="C64" s="406"/>
      <c r="D64" s="406"/>
      <c r="E64" s="114"/>
      <c r="F64" s="115"/>
      <c r="G64" s="116"/>
      <c r="H64" s="117">
        <f>H62-H63</f>
        <v>19.48869753236</v>
      </c>
      <c r="I64" s="118"/>
      <c r="J64" s="118"/>
      <c r="K64" s="118"/>
      <c r="L64" s="119">
        <f>L62-L63</f>
        <v>21.105017209248004</v>
      </c>
      <c r="M64" s="120"/>
      <c r="N64" s="121">
        <f t="shared" si="58"/>
        <v>1.6163196768880042</v>
      </c>
      <c r="O64" s="122">
        <f t="shared" si="41"/>
        <v>8.2936259552706726E-2</v>
      </c>
      <c r="Q64" s="118"/>
      <c r="R64" s="118"/>
      <c r="S64" s="119">
        <f>S62-S63</f>
        <v>23.023591321248002</v>
      </c>
      <c r="T64" s="120"/>
      <c r="U64" s="121">
        <f t="shared" si="1"/>
        <v>1.9185741119999982</v>
      </c>
      <c r="V64" s="122">
        <f t="shared" si="75"/>
        <v>9.0906067167730073E-2</v>
      </c>
      <c r="X64" s="118"/>
      <c r="Y64" s="118"/>
      <c r="Z64" s="119">
        <f>Z62-Z63</f>
        <v>25.105630777248003</v>
      </c>
      <c r="AA64" s="120"/>
      <c r="AB64" s="121">
        <f t="shared" si="3"/>
        <v>2.0820394560000004</v>
      </c>
      <c r="AC64" s="122">
        <f t="shared" si="76"/>
        <v>9.04306989708651E-2</v>
      </c>
      <c r="AE64" s="118"/>
      <c r="AF64" s="118"/>
      <c r="AG64" s="119">
        <f>AG62-AG63</f>
        <v>26.901248601248</v>
      </c>
      <c r="AH64" s="120"/>
      <c r="AI64" s="121">
        <f t="shared" si="73"/>
        <v>1.7956178239999971</v>
      </c>
      <c r="AJ64" s="122">
        <f t="shared" si="77"/>
        <v>7.1522513811016333E-2</v>
      </c>
      <c r="AL64" s="118"/>
      <c r="AM64" s="118"/>
      <c r="AN64" s="119">
        <f>AN62-AN63</f>
        <v>28.627677529247993</v>
      </c>
      <c r="AO64" s="120"/>
      <c r="AP64" s="121">
        <f t="shared" si="74"/>
        <v>1.7264289279999936</v>
      </c>
      <c r="AQ64" s="122">
        <f t="shared" si="78"/>
        <v>6.4176535208105595E-2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23.195279030000002</v>
      </c>
      <c r="I66" s="134"/>
      <c r="J66" s="135"/>
      <c r="K66" s="135"/>
      <c r="L66" s="133">
        <f>SUM(L57:L58,L50,L51:L53)</f>
        <v>25.185820504000002</v>
      </c>
      <c r="M66" s="136"/>
      <c r="N66" s="137">
        <f t="shared" ref="N66:N70" si="79">L66-H66</f>
        <v>1.9905414740000005</v>
      </c>
      <c r="O66" s="98">
        <f t="shared" ref="O66:O70" si="80">IF((H66)=0,"",(N66/H66))</f>
        <v>8.5816664305934862E-2</v>
      </c>
      <c r="Q66" s="135"/>
      <c r="R66" s="135"/>
      <c r="S66" s="133">
        <f>SUM(S57:S58,S50,S51:S53)</f>
        <v>27.548596504000002</v>
      </c>
      <c r="T66" s="136"/>
      <c r="U66" s="137">
        <f t="shared" si="1"/>
        <v>2.3627760000000002</v>
      </c>
      <c r="V66" s="98">
        <f t="shared" si="75"/>
        <v>9.3813739346897393E-2</v>
      </c>
      <c r="X66" s="135"/>
      <c r="Y66" s="135"/>
      <c r="Z66" s="133">
        <f>SUM(Z57:Z58,Z50,Z51:Z53)</f>
        <v>30.112684504000001</v>
      </c>
      <c r="AA66" s="136"/>
      <c r="AB66" s="137">
        <f t="shared" si="3"/>
        <v>2.5640879999999981</v>
      </c>
      <c r="AC66" s="98">
        <f t="shared" si="76"/>
        <v>9.3075086406949906E-2</v>
      </c>
      <c r="AE66" s="135"/>
      <c r="AF66" s="135"/>
      <c r="AG66" s="133">
        <f>SUM(AG57:AG58,AG50,AG51:AG53)</f>
        <v>32.324036504000006</v>
      </c>
      <c r="AH66" s="136"/>
      <c r="AI66" s="137">
        <f t="shared" ref="AI66:AI70" si="81">AG66-Z66</f>
        <v>2.2113520000000051</v>
      </c>
      <c r="AJ66" s="98">
        <f t="shared" si="77"/>
        <v>7.3435897078729773E-2</v>
      </c>
      <c r="AL66" s="135"/>
      <c r="AM66" s="135"/>
      <c r="AN66" s="133">
        <f>SUM(AN57:AN58,AN50,AN51:AN53)</f>
        <v>34.450180504000002</v>
      </c>
      <c r="AO66" s="136"/>
      <c r="AP66" s="137">
        <f t="shared" ref="AP66:AP70" si="82">AN66-AG66</f>
        <v>2.1261439999999965</v>
      </c>
      <c r="AQ66" s="98">
        <f t="shared" si="78"/>
        <v>6.5775943537772344E-2</v>
      </c>
    </row>
    <row r="67" spans="1:43" s="79" customFormat="1" x14ac:dyDescent="0.2">
      <c r="B67" s="138" t="s">
        <v>40</v>
      </c>
      <c r="C67" s="73"/>
      <c r="D67" s="73"/>
      <c r="E67" s="73"/>
      <c r="F67" s="139">
        <v>0.13</v>
      </c>
      <c r="G67" s="132"/>
      <c r="H67" s="140">
        <f>H66*F67</f>
        <v>3.0153862739000004</v>
      </c>
      <c r="I67" s="141"/>
      <c r="J67" s="142">
        <v>0.13</v>
      </c>
      <c r="K67" s="143"/>
      <c r="L67" s="144">
        <f>L66*J67</f>
        <v>3.2741566655200005</v>
      </c>
      <c r="M67" s="145"/>
      <c r="N67" s="146">
        <f t="shared" si="79"/>
        <v>0.25877039162000015</v>
      </c>
      <c r="O67" s="108">
        <f t="shared" si="80"/>
        <v>8.5816664305934889E-2</v>
      </c>
      <c r="Q67" s="142">
        <v>0.13</v>
      </c>
      <c r="R67" s="143"/>
      <c r="S67" s="144">
        <f>S66*Q67</f>
        <v>3.5813175455200006</v>
      </c>
      <c r="T67" s="145"/>
      <c r="U67" s="146">
        <f t="shared" si="1"/>
        <v>0.30716088000000008</v>
      </c>
      <c r="V67" s="108">
        <f t="shared" si="75"/>
        <v>9.3813739346897407E-2</v>
      </c>
      <c r="X67" s="142">
        <v>0.13</v>
      </c>
      <c r="Y67" s="143"/>
      <c r="Z67" s="144">
        <f>Z66*X67</f>
        <v>3.9146489855200004</v>
      </c>
      <c r="AA67" s="145"/>
      <c r="AB67" s="146">
        <f t="shared" si="3"/>
        <v>0.33333143999999981</v>
      </c>
      <c r="AC67" s="108">
        <f t="shared" si="76"/>
        <v>9.3075086406949906E-2</v>
      </c>
      <c r="AE67" s="142">
        <v>0.13</v>
      </c>
      <c r="AF67" s="143"/>
      <c r="AG67" s="144">
        <f>AG66*AE67</f>
        <v>4.2021247455200008</v>
      </c>
      <c r="AH67" s="145"/>
      <c r="AI67" s="146">
        <f t="shared" si="81"/>
        <v>0.28747576000000041</v>
      </c>
      <c r="AJ67" s="108">
        <f t="shared" si="77"/>
        <v>7.3435897078729703E-2</v>
      </c>
      <c r="AL67" s="142">
        <v>0.13</v>
      </c>
      <c r="AM67" s="143"/>
      <c r="AN67" s="144">
        <f>AN66*AL67</f>
        <v>4.4785234655200004</v>
      </c>
      <c r="AO67" s="145"/>
      <c r="AP67" s="146">
        <f t="shared" si="82"/>
        <v>0.27639871999999954</v>
      </c>
      <c r="AQ67" s="108">
        <f t="shared" si="78"/>
        <v>6.5775943537772344E-2</v>
      </c>
    </row>
    <row r="68" spans="1:43" s="79" customFormat="1" x14ac:dyDescent="0.2">
      <c r="B68" s="147" t="s">
        <v>41</v>
      </c>
      <c r="C68" s="73"/>
      <c r="D68" s="73"/>
      <c r="E68" s="73"/>
      <c r="F68" s="148"/>
      <c r="G68" s="149"/>
      <c r="H68" s="140">
        <f>H66+H67</f>
        <v>26.210665303900001</v>
      </c>
      <c r="I68" s="141"/>
      <c r="J68" s="141"/>
      <c r="K68" s="141"/>
      <c r="L68" s="144">
        <f>L66+L67</f>
        <v>28.459977169520002</v>
      </c>
      <c r="M68" s="145"/>
      <c r="N68" s="146">
        <f t="shared" si="79"/>
        <v>2.2493118656200011</v>
      </c>
      <c r="O68" s="108">
        <f t="shared" si="80"/>
        <v>8.5816664305934889E-2</v>
      </c>
      <c r="Q68" s="141"/>
      <c r="R68" s="141"/>
      <c r="S68" s="144">
        <f>S66+S67</f>
        <v>31.129914049520004</v>
      </c>
      <c r="T68" s="145"/>
      <c r="U68" s="146">
        <f t="shared" si="1"/>
        <v>2.6699368800000016</v>
      </c>
      <c r="V68" s="108">
        <f t="shared" si="75"/>
        <v>9.3813739346897448E-2</v>
      </c>
      <c r="X68" s="141"/>
      <c r="Y68" s="141"/>
      <c r="Z68" s="144">
        <f>Z66+Z67</f>
        <v>34.027333489520004</v>
      </c>
      <c r="AA68" s="145"/>
      <c r="AB68" s="146">
        <f t="shared" si="3"/>
        <v>2.8974194400000002</v>
      </c>
      <c r="AC68" s="108">
        <f t="shared" si="76"/>
        <v>9.3075086406949975E-2</v>
      </c>
      <c r="AE68" s="141"/>
      <c r="AF68" s="141"/>
      <c r="AG68" s="144">
        <f>AG66+AG67</f>
        <v>36.526161249520008</v>
      </c>
      <c r="AH68" s="145"/>
      <c r="AI68" s="146">
        <f t="shared" si="81"/>
        <v>2.4988277600000046</v>
      </c>
      <c r="AJ68" s="108">
        <f t="shared" si="77"/>
        <v>7.3435897078729731E-2</v>
      </c>
      <c r="AL68" s="141"/>
      <c r="AM68" s="141"/>
      <c r="AN68" s="144">
        <f>AN66+AN67</f>
        <v>38.928703969520001</v>
      </c>
      <c r="AO68" s="145"/>
      <c r="AP68" s="146">
        <f t="shared" si="82"/>
        <v>2.4025427199999925</v>
      </c>
      <c r="AQ68" s="108">
        <f t="shared" si="78"/>
        <v>6.5775943537772247E-2</v>
      </c>
    </row>
    <row r="69" spans="1:43" s="79" customFormat="1" ht="15.75" customHeight="1" x14ac:dyDescent="0.2">
      <c r="B69" s="405" t="s">
        <v>127</v>
      </c>
      <c r="C69" s="405"/>
      <c r="D69" s="405"/>
      <c r="E69" s="73"/>
      <c r="F69" s="263">
        <f>F63</f>
        <v>0.318</v>
      </c>
      <c r="G69" s="149"/>
      <c r="H69" s="150">
        <f>F69*H66</f>
        <v>7.3760987315400008</v>
      </c>
      <c r="I69" s="141"/>
      <c r="J69" s="265">
        <f>J63</f>
        <v>0.318</v>
      </c>
      <c r="K69" s="141"/>
      <c r="L69" s="175">
        <f>J69*L66</f>
        <v>8.0090909202720013</v>
      </c>
      <c r="M69" s="145"/>
      <c r="N69" s="151">
        <f t="shared" si="79"/>
        <v>0.63299218873200047</v>
      </c>
      <c r="O69" s="113">
        <f t="shared" si="80"/>
        <v>8.5816664305934903E-2</v>
      </c>
      <c r="Q69" s="265">
        <f>Q63</f>
        <v>0.318</v>
      </c>
      <c r="R69" s="141"/>
      <c r="S69" s="175">
        <f>Q69*S66</f>
        <v>8.7604536882720012</v>
      </c>
      <c r="T69" s="145"/>
      <c r="U69" s="151">
        <f t="shared" si="1"/>
        <v>0.7513627679999999</v>
      </c>
      <c r="V69" s="113">
        <f t="shared" si="75"/>
        <v>9.3813739346897365E-2</v>
      </c>
      <c r="X69" s="265">
        <f>X63</f>
        <v>0.318</v>
      </c>
      <c r="Y69" s="141"/>
      <c r="Z69" s="175">
        <f>X69*Z66</f>
        <v>9.575833672272001</v>
      </c>
      <c r="AA69" s="145"/>
      <c r="AB69" s="151">
        <f t="shared" si="3"/>
        <v>0.81537998399999978</v>
      </c>
      <c r="AC69" s="113">
        <f t="shared" si="76"/>
        <v>9.3075086406949933E-2</v>
      </c>
      <c r="AE69" s="265">
        <f>AE63</f>
        <v>0.318</v>
      </c>
      <c r="AF69" s="141"/>
      <c r="AG69" s="175">
        <f>AE69*AG66</f>
        <v>10.279043608272001</v>
      </c>
      <c r="AH69" s="145"/>
      <c r="AI69" s="151">
        <f t="shared" si="81"/>
        <v>0.70320993600000037</v>
      </c>
      <c r="AJ69" s="113">
        <f t="shared" si="77"/>
        <v>7.3435897078729648E-2</v>
      </c>
      <c r="AL69" s="265">
        <f>AL63</f>
        <v>0.318</v>
      </c>
      <c r="AM69" s="141"/>
      <c r="AN69" s="175">
        <f>AL69*AN66</f>
        <v>10.955157400272</v>
      </c>
      <c r="AO69" s="145"/>
      <c r="AP69" s="151">
        <f t="shared" si="82"/>
        <v>0.67611379199999888</v>
      </c>
      <c r="AQ69" s="113">
        <f t="shared" si="78"/>
        <v>6.5775943537772344E-2</v>
      </c>
    </row>
    <row r="70" spans="1:43" s="79" customFormat="1" ht="13.5" customHeight="1" thickBot="1" x14ac:dyDescent="0.25">
      <c r="B70" s="400" t="s">
        <v>128</v>
      </c>
      <c r="C70" s="400"/>
      <c r="D70" s="400"/>
      <c r="E70" s="152"/>
      <c r="F70" s="153"/>
      <c r="G70" s="154"/>
      <c r="H70" s="155">
        <f>H68-H69</f>
        <v>18.83456657236</v>
      </c>
      <c r="I70" s="156"/>
      <c r="J70" s="156"/>
      <c r="K70" s="156"/>
      <c r="L70" s="157">
        <f>L68-L69</f>
        <v>20.450886249248001</v>
      </c>
      <c r="M70" s="158"/>
      <c r="N70" s="159">
        <f t="shared" si="79"/>
        <v>1.6163196768880006</v>
      </c>
      <c r="O70" s="160">
        <f t="shared" si="80"/>
        <v>8.5816664305934875E-2</v>
      </c>
      <c r="Q70" s="156"/>
      <c r="R70" s="156"/>
      <c r="S70" s="157">
        <f>S68-S69</f>
        <v>22.369460361248002</v>
      </c>
      <c r="T70" s="158"/>
      <c r="U70" s="159">
        <f t="shared" si="1"/>
        <v>1.9185741120000017</v>
      </c>
      <c r="V70" s="160">
        <f t="shared" si="75"/>
        <v>9.3813739346897476E-2</v>
      </c>
      <c r="X70" s="156"/>
      <c r="Y70" s="156"/>
      <c r="Z70" s="157">
        <f>Z68-Z69</f>
        <v>24.451499817248003</v>
      </c>
      <c r="AA70" s="158"/>
      <c r="AB70" s="159">
        <f t="shared" si="3"/>
        <v>2.0820394560000004</v>
      </c>
      <c r="AC70" s="160">
        <f t="shared" si="76"/>
        <v>9.3075086406949989E-2</v>
      </c>
      <c r="AE70" s="156"/>
      <c r="AF70" s="156"/>
      <c r="AG70" s="157">
        <f>AG68-AG69</f>
        <v>26.247117641248007</v>
      </c>
      <c r="AH70" s="158"/>
      <c r="AI70" s="159">
        <f t="shared" si="81"/>
        <v>1.7956178240000042</v>
      </c>
      <c r="AJ70" s="160">
        <f t="shared" si="77"/>
        <v>7.3435897078729773E-2</v>
      </c>
      <c r="AL70" s="156"/>
      <c r="AM70" s="156"/>
      <c r="AN70" s="157">
        <f>AN68-AN69</f>
        <v>27.973546569248001</v>
      </c>
      <c r="AO70" s="158"/>
      <c r="AP70" s="159">
        <f t="shared" si="82"/>
        <v>1.7264289279999936</v>
      </c>
      <c r="AQ70" s="160">
        <f t="shared" si="78"/>
        <v>6.5775943537772205E-2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3" zoomScale="85" zoomScaleNormal="85" zoomScaleSheetLayoutView="100" workbookViewId="0">
      <selection activeCell="K15" sqref="K1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65</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2">
        <v>1</v>
      </c>
      <c r="G19" s="6" t="s">
        <v>58</v>
      </c>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176">
        <f>+'Proposed Rates'!D12</f>
        <v>0.91</v>
      </c>
      <c r="G23" s="25">
        <v>1</v>
      </c>
      <c r="H23" s="26">
        <f>G23*F23</f>
        <v>0.91</v>
      </c>
      <c r="I23" s="27"/>
      <c r="J23" s="177">
        <f>+'Proposed Rates'!E12</f>
        <v>1</v>
      </c>
      <c r="K23" s="29">
        <v>1</v>
      </c>
      <c r="L23" s="26">
        <f>K23*J23</f>
        <v>1</v>
      </c>
      <c r="M23" s="27"/>
      <c r="N23" s="30">
        <f>L23-H23</f>
        <v>8.9999999999999969E-2</v>
      </c>
      <c r="O23" s="31">
        <f>IF((H23)=0,"",(N23/H23))</f>
        <v>9.8901098901098869E-2</v>
      </c>
      <c r="Q23" s="177">
        <f>+'Proposed Rates'!F12</f>
        <v>1.08</v>
      </c>
      <c r="R23" s="29">
        <v>1</v>
      </c>
      <c r="S23" s="26">
        <f>R23*Q23</f>
        <v>1.08</v>
      </c>
      <c r="T23" s="27"/>
      <c r="U23" s="30">
        <f>S23-L23</f>
        <v>8.0000000000000071E-2</v>
      </c>
      <c r="V23" s="31">
        <f>IF((L23)=0,"",(U23/L23))</f>
        <v>8.0000000000000071E-2</v>
      </c>
      <c r="X23" s="177">
        <f>+'Proposed Rates'!G12</f>
        <v>1.1499999999999999</v>
      </c>
      <c r="Y23" s="29">
        <v>1</v>
      </c>
      <c r="Z23" s="26">
        <f>Y23*X23</f>
        <v>1.1499999999999999</v>
      </c>
      <c r="AA23" s="27"/>
      <c r="AB23" s="30">
        <f>Z23-S23</f>
        <v>6.999999999999984E-2</v>
      </c>
      <c r="AC23" s="31">
        <f>IF((S23)=0,"",(AB23/S23))</f>
        <v>6.4814814814814659E-2</v>
      </c>
      <c r="AE23" s="177">
        <f>+'Proposed Rates'!H12</f>
        <v>1.2</v>
      </c>
      <c r="AF23" s="29">
        <v>1</v>
      </c>
      <c r="AG23" s="26">
        <f>AF23*AE23</f>
        <v>1.2</v>
      </c>
      <c r="AH23" s="27"/>
      <c r="AI23" s="30">
        <f>AG23-Z23</f>
        <v>5.0000000000000044E-2</v>
      </c>
      <c r="AJ23" s="31">
        <f>IF((Z23)=0,"",(AI23/Z23))</f>
        <v>4.3478260869565258E-2</v>
      </c>
      <c r="AL23" s="177">
        <f>+'Proposed Rates'!I12</f>
        <v>1.23</v>
      </c>
      <c r="AM23" s="29">
        <v>1</v>
      </c>
      <c r="AN23" s="26">
        <f>AM23*AL23</f>
        <v>1.23</v>
      </c>
      <c r="AO23" s="27"/>
      <c r="AP23" s="30">
        <f>AN23-AG23</f>
        <v>3.0000000000000027E-2</v>
      </c>
      <c r="AQ23" s="31">
        <f>IF((AG23)=0,"",(AP23/AG23))</f>
        <v>2.5000000000000022E-2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Rates'!D25</f>
        <v>6.3414000000000001</v>
      </c>
      <c r="G29" s="45">
        <f>+$F$19</f>
        <v>1</v>
      </c>
      <c r="H29" s="26">
        <f t="shared" si="0"/>
        <v>6.3414000000000001</v>
      </c>
      <c r="I29" s="27"/>
      <c r="J29" s="28">
        <f>+'Proposed Rates'!E25</f>
        <v>6.9278000000000004</v>
      </c>
      <c r="K29" s="45">
        <f>+$F$19</f>
        <v>1</v>
      </c>
      <c r="L29" s="26">
        <f t="shared" si="22"/>
        <v>6.9278000000000004</v>
      </c>
      <c r="M29" s="27"/>
      <c r="N29" s="30">
        <f t="shared" si="23"/>
        <v>0.58640000000000025</v>
      </c>
      <c r="O29" s="31">
        <f t="shared" si="24"/>
        <v>9.2471693947708752E-2</v>
      </c>
      <c r="Q29" s="28">
        <f>+'Proposed Rates'!F25</f>
        <v>7.4149000000000003</v>
      </c>
      <c r="R29" s="45">
        <f>+$F$19</f>
        <v>1</v>
      </c>
      <c r="S29" s="26">
        <f t="shared" si="25"/>
        <v>7.4149000000000003</v>
      </c>
      <c r="T29" s="27"/>
      <c r="U29" s="30">
        <f t="shared" si="1"/>
        <v>0.48709999999999987</v>
      </c>
      <c r="V29" s="31">
        <f t="shared" si="2"/>
        <v>7.0310921215970421E-2</v>
      </c>
      <c r="X29" s="28">
        <f>+'Proposed Rates'!G25</f>
        <v>7.8167</v>
      </c>
      <c r="Y29" s="45">
        <f>+$F$19</f>
        <v>1</v>
      </c>
      <c r="Z29" s="26">
        <f t="shared" si="26"/>
        <v>7.8167</v>
      </c>
      <c r="AA29" s="27"/>
      <c r="AB29" s="30">
        <f t="shared" si="3"/>
        <v>0.40179999999999971</v>
      </c>
      <c r="AC29" s="31">
        <f t="shared" si="4"/>
        <v>5.4188188647183333E-2</v>
      </c>
      <c r="AE29" s="28">
        <f>+'Proposed Rates'!H25</f>
        <v>8.1122999999999994</v>
      </c>
      <c r="AF29" s="45">
        <f>+$F$19</f>
        <v>1</v>
      </c>
      <c r="AG29" s="26">
        <f t="shared" si="27"/>
        <v>8.1122999999999994</v>
      </c>
      <c r="AH29" s="27"/>
      <c r="AI29" s="30">
        <f t="shared" si="5"/>
        <v>0.29559999999999942</v>
      </c>
      <c r="AJ29" s="31">
        <f t="shared" si="6"/>
        <v>3.7816469865800069E-2</v>
      </c>
      <c r="AL29" s="28">
        <f>+'Proposed Rates'!I25</f>
        <v>8.3748000000000005</v>
      </c>
      <c r="AM29" s="45">
        <f>+$F$19</f>
        <v>1</v>
      </c>
      <c r="AN29" s="26">
        <f t="shared" si="28"/>
        <v>8.3748000000000005</v>
      </c>
      <c r="AO29" s="27"/>
      <c r="AP29" s="30">
        <f t="shared" si="7"/>
        <v>0.26250000000000107</v>
      </c>
      <c r="AQ29" s="31">
        <f t="shared" si="8"/>
        <v>3.2358270774009969E-2</v>
      </c>
    </row>
    <row r="30" spans="2:43" x14ac:dyDescent="0.2">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
      <c r="B31" s="21" t="s">
        <v>136</v>
      </c>
      <c r="C31" s="21"/>
      <c r="D31" s="22" t="s">
        <v>59</v>
      </c>
      <c r="E31" s="23"/>
      <c r="F31" s="24">
        <f>+'Proposed Rates'!D72</f>
        <v>0</v>
      </c>
      <c r="G31" s="45">
        <f>+$F$19</f>
        <v>1</v>
      </c>
      <c r="H31" s="26">
        <f t="shared" si="0"/>
        <v>0</v>
      </c>
      <c r="I31" s="27"/>
      <c r="J31" s="183">
        <f>+'Proposed Rates'!E72</f>
        <v>-4.1200000000000001E-2</v>
      </c>
      <c r="K31" s="45">
        <f>+$F$19</f>
        <v>1</v>
      </c>
      <c r="L31" s="26">
        <f t="shared" si="22"/>
        <v>-4.1200000000000001E-2</v>
      </c>
      <c r="M31" s="27"/>
      <c r="N31" s="30">
        <f t="shared" si="23"/>
        <v>-4.1200000000000001E-2</v>
      </c>
      <c r="O31" s="31" t="str">
        <f t="shared" si="24"/>
        <v/>
      </c>
      <c r="Q31" s="28">
        <f>+'Proposed Rates'!F72</f>
        <v>-4.3099999999999999E-2</v>
      </c>
      <c r="R31" s="45">
        <f>+$F$19</f>
        <v>1</v>
      </c>
      <c r="S31" s="26">
        <f t="shared" si="25"/>
        <v>-4.3099999999999999E-2</v>
      </c>
      <c r="T31" s="27"/>
      <c r="U31" s="30">
        <f t="shared" si="1"/>
        <v>-1.8999999999999989E-3</v>
      </c>
      <c r="V31" s="31">
        <f t="shared" si="2"/>
        <v>4.6116504854368905E-2</v>
      </c>
      <c r="X31" s="28"/>
      <c r="Y31" s="45">
        <f>+$F$19</f>
        <v>1</v>
      </c>
      <c r="Z31" s="26">
        <f t="shared" si="26"/>
        <v>0</v>
      </c>
      <c r="AA31" s="27"/>
      <c r="AB31" s="30">
        <f t="shared" si="3"/>
        <v>4.3099999999999999E-2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38.25" x14ac:dyDescent="0.2">
      <c r="B36" s="229" t="s">
        <v>101</v>
      </c>
      <c r="C36" s="21"/>
      <c r="D36" s="22" t="s">
        <v>59</v>
      </c>
      <c r="E36" s="23"/>
      <c r="F36" s="24">
        <f>+'Proposed Rates'!D57</f>
        <v>0.51070000000000004</v>
      </c>
      <c r="G36" s="218">
        <f>$F$19</f>
        <v>1</v>
      </c>
      <c r="H36" s="26">
        <f t="shared" si="0"/>
        <v>0.51070000000000004</v>
      </c>
      <c r="I36" s="27"/>
      <c r="J36" s="28">
        <f>+'Proposed Rates'!E57</f>
        <v>-0.24640000000000001</v>
      </c>
      <c r="K36" s="218">
        <f>$F$19</f>
        <v>1</v>
      </c>
      <c r="L36" s="26">
        <f t="shared" si="22"/>
        <v>-0.24640000000000001</v>
      </c>
      <c r="M36" s="27"/>
      <c r="N36" s="30">
        <f t="shared" si="23"/>
        <v>-0.75710000000000011</v>
      </c>
      <c r="O36" s="31">
        <f t="shared" si="24"/>
        <v>-1.4824750342666928</v>
      </c>
      <c r="Q36" s="28">
        <f>+'Proposed Rates'!F57</f>
        <v>-0.24640000000000001</v>
      </c>
      <c r="R36" s="218">
        <f>$F$19</f>
        <v>1</v>
      </c>
      <c r="S36" s="26">
        <f t="shared" si="25"/>
        <v>-0.24640000000000001</v>
      </c>
      <c r="T36" s="27"/>
      <c r="U36" s="30">
        <f t="shared" si="1"/>
        <v>0</v>
      </c>
      <c r="V36" s="31">
        <f t="shared" si="2"/>
        <v>0</v>
      </c>
      <c r="X36" s="28">
        <f>+'Proposed Rates'!G57</f>
        <v>0</v>
      </c>
      <c r="Y36" s="218">
        <f>$F$19</f>
        <v>1</v>
      </c>
      <c r="Z36" s="26">
        <f t="shared" si="26"/>
        <v>0</v>
      </c>
      <c r="AA36" s="27"/>
      <c r="AB36" s="30">
        <f t="shared" si="3"/>
        <v>0.24640000000000001</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7.7621000000000002</v>
      </c>
      <c r="I39" s="62"/>
      <c r="J39" s="239"/>
      <c r="K39" s="240"/>
      <c r="L39" s="238">
        <f>SUM(L23:L38)</f>
        <v>7.6402000000000001</v>
      </c>
      <c r="M39" s="62"/>
      <c r="N39" s="37">
        <f t="shared" si="23"/>
        <v>-0.12190000000000012</v>
      </c>
      <c r="O39" s="38">
        <f t="shared" si="24"/>
        <v>-1.5704512953968658E-2</v>
      </c>
      <c r="Q39" s="239"/>
      <c r="R39" s="240"/>
      <c r="S39" s="238">
        <f>SUM(S23:S38)</f>
        <v>8.2054000000000009</v>
      </c>
      <c r="T39" s="62"/>
      <c r="U39" s="37">
        <f t="shared" si="1"/>
        <v>0.56520000000000081</v>
      </c>
      <c r="V39" s="38">
        <f t="shared" si="2"/>
        <v>7.3977121017774511E-2</v>
      </c>
      <c r="X39" s="239"/>
      <c r="Y39" s="240"/>
      <c r="Z39" s="238">
        <f>SUM(Z23:Z38)</f>
        <v>8.9666999999999994</v>
      </c>
      <c r="AA39" s="62"/>
      <c r="AB39" s="37">
        <f t="shared" si="3"/>
        <v>0.76129999999999853</v>
      </c>
      <c r="AC39" s="38">
        <f t="shared" si="4"/>
        <v>9.2780364150437333E-2</v>
      </c>
      <c r="AE39" s="239"/>
      <c r="AF39" s="240"/>
      <c r="AG39" s="238">
        <f>SUM(AG23:AG38)</f>
        <v>9.3122999999999987</v>
      </c>
      <c r="AH39" s="62"/>
      <c r="AI39" s="37">
        <f t="shared" si="5"/>
        <v>0.34559999999999924</v>
      </c>
      <c r="AJ39" s="38">
        <f t="shared" si="6"/>
        <v>3.8542607648298623E-2</v>
      </c>
      <c r="AL39" s="239"/>
      <c r="AM39" s="240"/>
      <c r="AN39" s="238">
        <f>SUM(AN23:AN38)</f>
        <v>9.6048000000000009</v>
      </c>
      <c r="AO39" s="62"/>
      <c r="AP39" s="37">
        <f t="shared" si="7"/>
        <v>0.2925000000000022</v>
      </c>
      <c r="AQ39" s="38">
        <f t="shared" si="8"/>
        <v>3.1410070551851021E-2</v>
      </c>
    </row>
    <row r="40" spans="2:43" ht="38.25" x14ac:dyDescent="0.2">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-0.2039</v>
      </c>
      <c r="K40" s="45">
        <f>+$F$19</f>
        <v>1</v>
      </c>
      <c r="L40" s="26">
        <f>K40*J40</f>
        <v>-0.2039</v>
      </c>
      <c r="M40" s="27"/>
      <c r="N40" s="30">
        <f>L40-H40</f>
        <v>-0.14299999999999999</v>
      </c>
      <c r="O40" s="31">
        <f>IF((H40)=0,"",(N40/H40))</f>
        <v>2.3481116584564856</v>
      </c>
      <c r="Q40" s="28">
        <f>+'Proposed Rates'!F43</f>
        <v>-0.21340000000000001</v>
      </c>
      <c r="R40" s="45">
        <f>+$F$19</f>
        <v>1</v>
      </c>
      <c r="S40" s="26">
        <f>R40*Q40</f>
        <v>-0.21340000000000001</v>
      </c>
      <c r="T40" s="27"/>
      <c r="U40" s="30">
        <f t="shared" si="1"/>
        <v>-9.5000000000000084E-3</v>
      </c>
      <c r="V40" s="31">
        <f t="shared" si="2"/>
        <v>4.6591466405100583E-2</v>
      </c>
      <c r="X40" s="28">
        <f>+'Proposed Rates'!G43</f>
        <v>0</v>
      </c>
      <c r="Y40" s="45">
        <f>+$F$19</f>
        <v>1</v>
      </c>
      <c r="Z40" s="26">
        <f>Y40*X40</f>
        <v>0</v>
      </c>
      <c r="AA40" s="27"/>
      <c r="AB40" s="30">
        <f t="shared" si="3"/>
        <v>0.21340000000000001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8.25" x14ac:dyDescent="0.2">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1</v>
      </c>
      <c r="H44" s="26">
        <f>G44*F44</f>
        <v>1.8599999999999998E-2</v>
      </c>
      <c r="I44" s="27"/>
      <c r="J44" s="46">
        <f>'Proposed Rates'!E238</f>
        <v>1.8460000000000001E-2</v>
      </c>
      <c r="K44" s="45">
        <f>+$F$19</f>
        <v>1</v>
      </c>
      <c r="L44" s="26">
        <f>K44*J44</f>
        <v>1.8460000000000001E-2</v>
      </c>
      <c r="M44" s="27"/>
      <c r="N44" s="30">
        <f>L44-H44</f>
        <v>-1.3999999999999777E-4</v>
      </c>
      <c r="O44" s="31">
        <f>IF((H44)=0,"",(N44/H44))</f>
        <v>-7.5268817204299883E-3</v>
      </c>
      <c r="Q44" s="46">
        <f>'Proposed Rates'!F238</f>
        <v>1.8700000000000001E-2</v>
      </c>
      <c r="R44" s="45">
        <f>+$F$19</f>
        <v>1</v>
      </c>
      <c r="S44" s="26">
        <f>R44*Q44</f>
        <v>1.8700000000000001E-2</v>
      </c>
      <c r="T44" s="27"/>
      <c r="U44" s="30">
        <f t="shared" si="1"/>
        <v>2.4000000000000063E-4</v>
      </c>
      <c r="V44" s="31">
        <f t="shared" si="2"/>
        <v>1.3001083423618668E-2</v>
      </c>
      <c r="X44" s="46">
        <f>'Proposed Rates'!G238</f>
        <v>1.8919999999999999E-2</v>
      </c>
      <c r="Y44" s="45">
        <f>+$F$19</f>
        <v>1</v>
      </c>
      <c r="Z44" s="26">
        <f>Y44*X44</f>
        <v>1.8919999999999999E-2</v>
      </c>
      <c r="AA44" s="27"/>
      <c r="AB44" s="30">
        <f t="shared" si="3"/>
        <v>2.1999999999999797E-4</v>
      </c>
      <c r="AC44" s="31">
        <f t="shared" si="4"/>
        <v>1.1764705882352832E-2</v>
      </c>
      <c r="AE44" s="46">
        <f>'Proposed Rates'!H238</f>
        <v>1.9099999999999999E-2</v>
      </c>
      <c r="AF44" s="45">
        <f>+$F$19</f>
        <v>1</v>
      </c>
      <c r="AG44" s="26">
        <f>AF44*AE44</f>
        <v>1.9099999999999999E-2</v>
      </c>
      <c r="AH44" s="27"/>
      <c r="AI44" s="30">
        <f t="shared" si="5"/>
        <v>1.799999999999996E-4</v>
      </c>
      <c r="AJ44" s="31">
        <f t="shared" si="6"/>
        <v>9.5137420718815861E-3</v>
      </c>
      <c r="AL44" s="46">
        <f>'Proposed Rates'!I238</f>
        <v>1.9359999999999999E-2</v>
      </c>
      <c r="AM44" s="45">
        <f>+$F$19</f>
        <v>1</v>
      </c>
      <c r="AN44" s="26">
        <f>AM44*AL44</f>
        <v>1.9359999999999999E-2</v>
      </c>
      <c r="AO44" s="27"/>
      <c r="AP44" s="30">
        <f t="shared" si="7"/>
        <v>2.5999999999999981E-4</v>
      </c>
      <c r="AQ44" s="31">
        <f t="shared" si="8"/>
        <v>1.3612565445026169E-2</v>
      </c>
    </row>
    <row r="45" spans="2:43" x14ac:dyDescent="0.2">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8.3608392500000015</v>
      </c>
      <c r="I47" s="36"/>
      <c r="J47" s="53"/>
      <c r="K47" s="55"/>
      <c r="L47" s="54">
        <f>SUM(L40:L46)+L39</f>
        <v>8.1015399000000023</v>
      </c>
      <c r="M47" s="36"/>
      <c r="N47" s="37">
        <f t="shared" ref="N47:N64" si="58">L47-H47</f>
        <v>-0.25929934999999915</v>
      </c>
      <c r="O47" s="38">
        <f t="shared" si="41"/>
        <v>-3.1013555248057077E-2</v>
      </c>
      <c r="Q47" s="53"/>
      <c r="R47" s="55"/>
      <c r="S47" s="54">
        <f>SUM(S40:S46)+S39</f>
        <v>8.6574799000000038</v>
      </c>
      <c r="T47" s="36"/>
      <c r="U47" s="37">
        <f t="shared" si="1"/>
        <v>0.55594000000000143</v>
      </c>
      <c r="V47" s="38">
        <f t="shared" si="2"/>
        <v>6.862152218740554E-2</v>
      </c>
      <c r="X47" s="53"/>
      <c r="Y47" s="55"/>
      <c r="Z47" s="54">
        <f>SUM(Z40:Z46)+Z39</f>
        <v>9.6323999000000029</v>
      </c>
      <c r="AA47" s="36"/>
      <c r="AB47" s="37">
        <f t="shared" si="3"/>
        <v>0.97491999999999912</v>
      </c>
      <c r="AC47" s="38">
        <f t="shared" si="4"/>
        <v>0.11261013727562899</v>
      </c>
      <c r="AE47" s="53"/>
      <c r="AF47" s="55"/>
      <c r="AG47" s="54">
        <f>SUM(AG40:AG46)+AG39</f>
        <v>9.9781799000000007</v>
      </c>
      <c r="AH47" s="36"/>
      <c r="AI47" s="37">
        <f t="shared" si="5"/>
        <v>0.34577999999999776</v>
      </c>
      <c r="AJ47" s="38">
        <f t="shared" si="6"/>
        <v>3.5897595987475321E-2</v>
      </c>
      <c r="AL47" s="53"/>
      <c r="AM47" s="55"/>
      <c r="AN47" s="54">
        <f>SUM(AN40:AN46)+AN39</f>
        <v>10.270939900000004</v>
      </c>
      <c r="AO47" s="36"/>
      <c r="AP47" s="37">
        <f t="shared" si="7"/>
        <v>0.29276000000000302</v>
      </c>
      <c r="AQ47" s="38">
        <f t="shared" si="8"/>
        <v>2.9340020217515118E-2</v>
      </c>
    </row>
    <row r="48" spans="2:43" x14ac:dyDescent="0.2">
      <c r="B48" s="27" t="s">
        <v>28</v>
      </c>
      <c r="C48" s="27"/>
      <c r="D48" s="56" t="s">
        <v>59</v>
      </c>
      <c r="E48" s="57"/>
      <c r="F48" s="28">
        <f>'Proposed Rates'!D158</f>
        <v>2.1528999999999998</v>
      </c>
      <c r="G48" s="58">
        <f>+$F$19</f>
        <v>1</v>
      </c>
      <c r="H48" s="26">
        <f>G48*F48</f>
        <v>2.1528999999999998</v>
      </c>
      <c r="I48" s="27"/>
      <c r="J48" s="28">
        <f>'Proposed Rates'!E158</f>
        <v>2.1063000000000001</v>
      </c>
      <c r="K48" s="58">
        <f>+$F$19</f>
        <v>1</v>
      </c>
      <c r="L48" s="26">
        <f>K48*J48</f>
        <v>2.1063000000000001</v>
      </c>
      <c r="M48" s="27"/>
      <c r="N48" s="30">
        <f t="shared" si="58"/>
        <v>-4.6599999999999753E-2</v>
      </c>
      <c r="O48" s="31">
        <f t="shared" si="41"/>
        <v>-2.164522272283885E-2</v>
      </c>
      <c r="Q48" s="28">
        <f>'Proposed Rates'!F158</f>
        <v>2.1063000000000001</v>
      </c>
      <c r="R48" s="58">
        <f>+$F$19</f>
        <v>1</v>
      </c>
      <c r="S48" s="26">
        <f>R48*Q48</f>
        <v>2.1063000000000001</v>
      </c>
      <c r="T48" s="27"/>
      <c r="U48" s="30">
        <f t="shared" si="1"/>
        <v>0</v>
      </c>
      <c r="V48" s="31">
        <f t="shared" si="2"/>
        <v>0</v>
      </c>
      <c r="X48" s="28">
        <f>'Proposed Rates'!G158</f>
        <v>2.1063000000000001</v>
      </c>
      <c r="Y48" s="58">
        <f>+$F$19</f>
        <v>1</v>
      </c>
      <c r="Z48" s="26">
        <f>Y48*X48</f>
        <v>2.1063000000000001</v>
      </c>
      <c r="AA48" s="27"/>
      <c r="AB48" s="30">
        <f t="shared" si="3"/>
        <v>0</v>
      </c>
      <c r="AC48" s="31">
        <f t="shared" si="4"/>
        <v>0</v>
      </c>
      <c r="AE48" s="28">
        <f>'Proposed Rates'!H158</f>
        <v>2.1063000000000001</v>
      </c>
      <c r="AF48" s="58">
        <f>+$F$19</f>
        <v>1</v>
      </c>
      <c r="AG48" s="26">
        <f>AF48*AE48</f>
        <v>2.1063000000000001</v>
      </c>
      <c r="AH48" s="27"/>
      <c r="AI48" s="30">
        <f t="shared" si="5"/>
        <v>0</v>
      </c>
      <c r="AJ48" s="31">
        <f t="shared" si="6"/>
        <v>0</v>
      </c>
      <c r="AL48" s="28">
        <f>'Proposed Rates'!I158</f>
        <v>2.1063000000000001</v>
      </c>
      <c r="AM48" s="58">
        <f>+$F$19</f>
        <v>1</v>
      </c>
      <c r="AN48" s="26">
        <f>AM48*AL48</f>
        <v>2.1063000000000001</v>
      </c>
      <c r="AO48" s="27"/>
      <c r="AP48" s="30">
        <f t="shared" si="7"/>
        <v>0</v>
      </c>
      <c r="AQ48" s="31">
        <f t="shared" si="8"/>
        <v>0</v>
      </c>
    </row>
    <row r="49" spans="2:43" ht="25.5" x14ac:dyDescent="0.2">
      <c r="B49" s="60" t="s">
        <v>29</v>
      </c>
      <c r="C49" s="27"/>
      <c r="D49" s="56" t="s">
        <v>59</v>
      </c>
      <c r="E49" s="57"/>
      <c r="F49" s="28">
        <f>'Proposed Rates'!D172</f>
        <v>1.5528</v>
      </c>
      <c r="G49" s="58">
        <f>G48</f>
        <v>1</v>
      </c>
      <c r="H49" s="26">
        <f>G49*F49</f>
        <v>1.5528</v>
      </c>
      <c r="I49" s="27"/>
      <c r="J49" s="28">
        <f>'Proposed Rates'!E172</f>
        <v>1.5491999999999999</v>
      </c>
      <c r="K49" s="58">
        <f>K48</f>
        <v>1</v>
      </c>
      <c r="L49" s="26">
        <f>K49*J49</f>
        <v>1.5491999999999999</v>
      </c>
      <c r="M49" s="27"/>
      <c r="N49" s="30">
        <f t="shared" si="58"/>
        <v>-3.6000000000000476E-3</v>
      </c>
      <c r="O49" s="31">
        <f t="shared" si="41"/>
        <v>-2.318392581143771E-3</v>
      </c>
      <c r="Q49" s="28">
        <f>'Proposed Rates'!F172</f>
        <v>1.5491999999999999</v>
      </c>
      <c r="R49" s="58">
        <f>R48</f>
        <v>1</v>
      </c>
      <c r="S49" s="26">
        <f>R49*Q49</f>
        <v>1.5491999999999999</v>
      </c>
      <c r="T49" s="27"/>
      <c r="U49" s="30">
        <f t="shared" si="1"/>
        <v>0</v>
      </c>
      <c r="V49" s="31">
        <f t="shared" si="2"/>
        <v>0</v>
      </c>
      <c r="X49" s="28">
        <f>'Proposed Rates'!G172</f>
        <v>1.5491999999999999</v>
      </c>
      <c r="Y49" s="58">
        <f>Y48</f>
        <v>1</v>
      </c>
      <c r="Z49" s="26">
        <f>Y49*X49</f>
        <v>1.5491999999999999</v>
      </c>
      <c r="AA49" s="27"/>
      <c r="AB49" s="30">
        <f t="shared" si="3"/>
        <v>0</v>
      </c>
      <c r="AC49" s="31">
        <f t="shared" si="4"/>
        <v>0</v>
      </c>
      <c r="AE49" s="28">
        <f>'Proposed Rates'!H172</f>
        <v>1.5491999999999999</v>
      </c>
      <c r="AF49" s="58">
        <f>AF48</f>
        <v>1</v>
      </c>
      <c r="AG49" s="26">
        <f>AF49*AE49</f>
        <v>1.5491999999999999</v>
      </c>
      <c r="AH49" s="27"/>
      <c r="AI49" s="30">
        <f t="shared" si="5"/>
        <v>0</v>
      </c>
      <c r="AJ49" s="31">
        <f t="shared" si="6"/>
        <v>0</v>
      </c>
      <c r="AL49" s="28">
        <f>'Proposed Rates'!I172</f>
        <v>1.5491999999999999</v>
      </c>
      <c r="AM49" s="58">
        <f>AM48</f>
        <v>1</v>
      </c>
      <c r="AN49" s="26">
        <f>AM49*AL49</f>
        <v>1.5491999999999999</v>
      </c>
      <c r="AO49" s="27"/>
      <c r="AP49" s="30">
        <f t="shared" si="7"/>
        <v>0</v>
      </c>
      <c r="AQ49" s="31">
        <f t="shared" si="8"/>
        <v>0</v>
      </c>
    </row>
    <row r="50" spans="2:43" ht="25.5" x14ac:dyDescent="0.2">
      <c r="B50" s="50" t="s">
        <v>30</v>
      </c>
      <c r="C50" s="35"/>
      <c r="D50" s="35"/>
      <c r="E50" s="35"/>
      <c r="F50" s="61"/>
      <c r="G50" s="53"/>
      <c r="H50" s="54">
        <f>SUM(H47:H49)</f>
        <v>12.06653925</v>
      </c>
      <c r="I50" s="62"/>
      <c r="J50" s="63"/>
      <c r="K50" s="53"/>
      <c r="L50" s="54">
        <f>SUM(L47:L49)</f>
        <v>11.757039900000002</v>
      </c>
      <c r="M50" s="62"/>
      <c r="N50" s="37">
        <f t="shared" si="58"/>
        <v>-0.30949934999999762</v>
      </c>
      <c r="O50" s="38">
        <f t="shared" si="41"/>
        <v>-2.5649388245266563E-2</v>
      </c>
      <c r="Q50" s="63"/>
      <c r="R50" s="53"/>
      <c r="S50" s="54">
        <f>SUM(S47:S49)</f>
        <v>12.312979900000002</v>
      </c>
      <c r="T50" s="62"/>
      <c r="U50" s="37">
        <f t="shared" si="1"/>
        <v>0.55593999999999966</v>
      </c>
      <c r="V50" s="38">
        <f t="shared" si="2"/>
        <v>4.7285711771718961E-2</v>
      </c>
      <c r="X50" s="63"/>
      <c r="Y50" s="53"/>
      <c r="Z50" s="54">
        <f>SUM(Z47:Z49)</f>
        <v>13.287899900000003</v>
      </c>
      <c r="AA50" s="62"/>
      <c r="AB50" s="37">
        <f t="shared" si="3"/>
        <v>0.9749200000000009</v>
      </c>
      <c r="AC50" s="38">
        <f t="shared" si="4"/>
        <v>7.917823369467214E-2</v>
      </c>
      <c r="AE50" s="63"/>
      <c r="AF50" s="53"/>
      <c r="AG50" s="54">
        <f>SUM(AG47:AG49)</f>
        <v>13.633679900000001</v>
      </c>
      <c r="AH50" s="62"/>
      <c r="AI50" s="37">
        <f t="shared" si="5"/>
        <v>0.34577999999999776</v>
      </c>
      <c r="AJ50" s="38">
        <f t="shared" si="6"/>
        <v>2.6022170741969369E-2</v>
      </c>
      <c r="AL50" s="63"/>
      <c r="AM50" s="53"/>
      <c r="AN50" s="54">
        <f>SUM(AN47:AN49)</f>
        <v>13.926439900000002</v>
      </c>
      <c r="AO50" s="62"/>
      <c r="AP50" s="37">
        <f t="shared" si="7"/>
        <v>0.29276000000000124</v>
      </c>
      <c r="AQ50" s="38">
        <f t="shared" si="8"/>
        <v>2.1473292768154344E-2</v>
      </c>
    </row>
    <row r="51" spans="2:43" ht="25.5" x14ac:dyDescent="0.2">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5" x14ac:dyDescent="0.2">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32.056636750000003</v>
      </c>
      <c r="I60" s="94"/>
      <c r="J60" s="95"/>
      <c r="K60" s="95"/>
      <c r="L60" s="93">
        <f>SUM(L51:L56,L50)</f>
        <v>32.117137400000004</v>
      </c>
      <c r="M60" s="96"/>
      <c r="N60" s="97">
        <f t="shared" ref="N60" si="71">L60-H60</f>
        <v>6.0500650000001599E-2</v>
      </c>
      <c r="O60" s="98">
        <f t="shared" ref="O60" si="72">IF((H60)=0,"",(N60/H60))</f>
        <v>1.8873049743748178E-3</v>
      </c>
      <c r="Q60" s="95"/>
      <c r="R60" s="95"/>
      <c r="S60" s="93">
        <f>SUM(S51:S56,S50)</f>
        <v>32.6930774</v>
      </c>
      <c r="T60" s="96"/>
      <c r="U60" s="97">
        <f t="shared" si="1"/>
        <v>0.57593999999999568</v>
      </c>
      <c r="V60" s="98">
        <f>IF((L60)=0,"",(U60/L60))</f>
        <v>1.7932482363761212E-2</v>
      </c>
      <c r="X60" s="95"/>
      <c r="Y60" s="95"/>
      <c r="Z60" s="93">
        <f>SUM(Z51:Z56,Z50)</f>
        <v>33.6879974</v>
      </c>
      <c r="AA60" s="96"/>
      <c r="AB60" s="97">
        <f t="shared" si="3"/>
        <v>0.99492000000000047</v>
      </c>
      <c r="AC60" s="98">
        <f>IF((S60)=0,"",(AB60/S60))</f>
        <v>3.0432130564741526E-2</v>
      </c>
      <c r="AE60" s="95"/>
      <c r="AF60" s="95"/>
      <c r="AG60" s="93">
        <f>SUM(AG51:AG56,AG50)</f>
        <v>34.053777400000001</v>
      </c>
      <c r="AH60" s="96"/>
      <c r="AI60" s="97">
        <f t="shared" ref="AI60:AI64" si="73">AG60-Z60</f>
        <v>0.36578000000000088</v>
      </c>
      <c r="AJ60" s="98">
        <f>IF((Z60)=0,"",(AI60/Z60))</f>
        <v>1.08578730773709E-2</v>
      </c>
      <c r="AL60" s="95"/>
      <c r="AM60" s="95"/>
      <c r="AN60" s="93">
        <f>SUM(AN51:AN56,AN50)</f>
        <v>34.366537399999999</v>
      </c>
      <c r="AO60" s="96"/>
      <c r="AP60" s="97">
        <f t="shared" ref="AP60:AP64" si="74">AN60-AG60</f>
        <v>0.31275999999999726</v>
      </c>
      <c r="AQ60" s="98">
        <f>IF((AG60)=0,"",(AP60/AG60))</f>
        <v>9.1842968351580657E-3</v>
      </c>
    </row>
    <row r="61" spans="2:43" x14ac:dyDescent="0.2">
      <c r="B61" s="99" t="s">
        <v>40</v>
      </c>
      <c r="C61" s="21"/>
      <c r="D61" s="21"/>
      <c r="E61" s="21"/>
      <c r="F61" s="100">
        <v>0.13</v>
      </c>
      <c r="G61" s="101"/>
      <c r="H61" s="102">
        <f>H60*F61</f>
        <v>4.1673627775000002</v>
      </c>
      <c r="I61" s="103"/>
      <c r="J61" s="104">
        <v>0.13</v>
      </c>
      <c r="K61" s="103"/>
      <c r="L61" s="105">
        <f>L60*J61</f>
        <v>4.1752278620000007</v>
      </c>
      <c r="M61" s="106"/>
      <c r="N61" s="107">
        <f t="shared" si="58"/>
        <v>7.8650845000005631E-3</v>
      </c>
      <c r="O61" s="108">
        <f t="shared" si="41"/>
        <v>1.8873049743749033E-3</v>
      </c>
      <c r="Q61" s="104">
        <v>0.13</v>
      </c>
      <c r="R61" s="103"/>
      <c r="S61" s="105">
        <f>S60*Q61</f>
        <v>4.2501000620000005</v>
      </c>
      <c r="T61" s="106"/>
      <c r="U61" s="107">
        <f t="shared" si="1"/>
        <v>7.4872199999999722E-2</v>
      </c>
      <c r="V61" s="108">
        <f t="shared" ref="V61:V70" si="75">IF((L61)=0,"",(U61/L61))</f>
        <v>1.7932482363761278E-2</v>
      </c>
      <c r="X61" s="104">
        <v>0.13</v>
      </c>
      <c r="Y61" s="103"/>
      <c r="Z61" s="105">
        <f>Z60*X61</f>
        <v>4.3794396620000002</v>
      </c>
      <c r="AA61" s="106"/>
      <c r="AB61" s="107">
        <f t="shared" si="3"/>
        <v>0.12933959999999978</v>
      </c>
      <c r="AC61" s="108">
        <f t="shared" ref="AC61:AC70" si="76">IF((S61)=0,"",(AB61/S61))</f>
        <v>3.0432130564741457E-2</v>
      </c>
      <c r="AE61" s="104">
        <v>0.13</v>
      </c>
      <c r="AF61" s="103"/>
      <c r="AG61" s="105">
        <f>AG60*AE61</f>
        <v>4.4269910619999999</v>
      </c>
      <c r="AH61" s="106"/>
      <c r="AI61" s="107">
        <f t="shared" si="73"/>
        <v>4.7551399999999688E-2</v>
      </c>
      <c r="AJ61" s="108">
        <f t="shared" ref="AJ61:AJ70" si="77">IF((Z61)=0,"",(AI61/Z61))</f>
        <v>1.0857873077370803E-2</v>
      </c>
      <c r="AL61" s="104">
        <v>0.13</v>
      </c>
      <c r="AM61" s="103"/>
      <c r="AN61" s="105">
        <f>AN60*AL61</f>
        <v>4.467649862</v>
      </c>
      <c r="AO61" s="106"/>
      <c r="AP61" s="107">
        <f t="shared" si="74"/>
        <v>4.0658800000000106E-2</v>
      </c>
      <c r="AQ61" s="108">
        <f t="shared" ref="AQ61:AQ70" si="78">IF((AG61)=0,"",(AP61/AG61))</f>
        <v>9.1842968351581698E-3</v>
      </c>
    </row>
    <row r="62" spans="2:43" x14ac:dyDescent="0.2">
      <c r="B62" s="109" t="s">
        <v>41</v>
      </c>
      <c r="C62" s="21"/>
      <c r="D62" s="21"/>
      <c r="E62" s="21"/>
      <c r="F62" s="110"/>
      <c r="G62" s="101"/>
      <c r="H62" s="102">
        <f>H60+H61</f>
        <v>36.223999527500006</v>
      </c>
      <c r="I62" s="103"/>
      <c r="J62" s="103"/>
      <c r="K62" s="103"/>
      <c r="L62" s="105">
        <f>L60+L61</f>
        <v>36.292365262000004</v>
      </c>
      <c r="M62" s="106"/>
      <c r="N62" s="107">
        <f t="shared" si="58"/>
        <v>6.8365734499998609E-2</v>
      </c>
      <c r="O62" s="108">
        <f t="shared" si="41"/>
        <v>1.8873049743747294E-3</v>
      </c>
      <c r="Q62" s="103"/>
      <c r="R62" s="103"/>
      <c r="S62" s="105">
        <f>S60+S61</f>
        <v>36.943177462000001</v>
      </c>
      <c r="T62" s="106"/>
      <c r="U62" s="107">
        <f t="shared" si="1"/>
        <v>0.65081219999999718</v>
      </c>
      <c r="V62" s="108">
        <f t="shared" si="75"/>
        <v>1.7932482363761267E-2</v>
      </c>
      <c r="X62" s="103"/>
      <c r="Y62" s="103"/>
      <c r="Z62" s="105">
        <f>Z60+Z61</f>
        <v>38.067437062000003</v>
      </c>
      <c r="AA62" s="106"/>
      <c r="AB62" s="107">
        <f t="shared" si="3"/>
        <v>1.124259600000002</v>
      </c>
      <c r="AC62" s="108">
        <f t="shared" si="76"/>
        <v>3.0432130564741568E-2</v>
      </c>
      <c r="AE62" s="103"/>
      <c r="AF62" s="103"/>
      <c r="AG62" s="105">
        <f>AG60+AG61</f>
        <v>38.480768462</v>
      </c>
      <c r="AH62" s="106"/>
      <c r="AI62" s="107">
        <f t="shared" si="73"/>
        <v>0.41333139999999702</v>
      </c>
      <c r="AJ62" s="108">
        <f t="shared" si="77"/>
        <v>1.0857873077370794E-2</v>
      </c>
      <c r="AL62" s="103"/>
      <c r="AM62" s="103"/>
      <c r="AN62" s="105">
        <f>AN60+AN61</f>
        <v>38.834187262</v>
      </c>
      <c r="AO62" s="106"/>
      <c r="AP62" s="107">
        <f t="shared" si="74"/>
        <v>0.35341880000000003</v>
      </c>
      <c r="AQ62" s="108">
        <f t="shared" si="78"/>
        <v>9.1842968351581473E-3</v>
      </c>
    </row>
    <row r="63" spans="2:43" ht="15.75" customHeight="1" x14ac:dyDescent="0.2">
      <c r="B63" s="405" t="s">
        <v>127</v>
      </c>
      <c r="C63" s="405"/>
      <c r="D63" s="405"/>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25">
      <c r="B64" s="406" t="s">
        <v>126</v>
      </c>
      <c r="C64" s="406"/>
      <c r="D64" s="406"/>
      <c r="E64" s="114"/>
      <c r="F64" s="115"/>
      <c r="G64" s="116"/>
      <c r="H64" s="117">
        <f>H62-H63</f>
        <v>36.223999527500006</v>
      </c>
      <c r="I64" s="118"/>
      <c r="J64" s="118"/>
      <c r="K64" s="118"/>
      <c r="L64" s="119">
        <f>L62-L63</f>
        <v>36.292365262000004</v>
      </c>
      <c r="M64" s="120"/>
      <c r="N64" s="121">
        <f t="shared" si="58"/>
        <v>6.8365734499998609E-2</v>
      </c>
      <c r="O64" s="122">
        <f t="shared" si="41"/>
        <v>1.8873049743747294E-3</v>
      </c>
      <c r="Q64" s="118"/>
      <c r="R64" s="118"/>
      <c r="S64" s="119">
        <f>S62-S63</f>
        <v>36.943177462000001</v>
      </c>
      <c r="T64" s="120"/>
      <c r="U64" s="121">
        <f t="shared" si="1"/>
        <v>0.65081219999999718</v>
      </c>
      <c r="V64" s="122">
        <f t="shared" si="75"/>
        <v>1.7932482363761267E-2</v>
      </c>
      <c r="X64" s="118"/>
      <c r="Y64" s="118"/>
      <c r="Z64" s="119">
        <f>Z62-Z63</f>
        <v>38.067437062000003</v>
      </c>
      <c r="AA64" s="120"/>
      <c r="AB64" s="121">
        <f t="shared" si="3"/>
        <v>1.124259600000002</v>
      </c>
      <c r="AC64" s="122">
        <f t="shared" si="76"/>
        <v>3.0432130564741568E-2</v>
      </c>
      <c r="AE64" s="118"/>
      <c r="AF64" s="118"/>
      <c r="AG64" s="119">
        <f>AG62-AG63</f>
        <v>38.480768462</v>
      </c>
      <c r="AH64" s="120"/>
      <c r="AI64" s="121">
        <f t="shared" si="73"/>
        <v>0.41333139999999702</v>
      </c>
      <c r="AJ64" s="122">
        <f t="shared" si="77"/>
        <v>1.0857873077370794E-2</v>
      </c>
      <c r="AL64" s="118"/>
      <c r="AM64" s="118"/>
      <c r="AN64" s="119">
        <f>AN62-AN63</f>
        <v>38.834187262</v>
      </c>
      <c r="AO64" s="120"/>
      <c r="AP64" s="121">
        <f t="shared" si="74"/>
        <v>0.35341880000000003</v>
      </c>
      <c r="AQ64" s="122">
        <f t="shared" si="78"/>
        <v>9.1842968351581473E-3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30.77113675</v>
      </c>
      <c r="I66" s="134"/>
      <c r="J66" s="135"/>
      <c r="K66" s="135"/>
      <c r="L66" s="133">
        <f>SUM(L57:L58,L50,L51:L53)</f>
        <v>30.831637400000002</v>
      </c>
      <c r="M66" s="136"/>
      <c r="N66" s="137">
        <f t="shared" ref="N66:N70" si="79">L66-H66</f>
        <v>6.0500650000001599E-2</v>
      </c>
      <c r="O66" s="98">
        <f t="shared" ref="O66:O70" si="80">IF((H66)=0,"",(N66/H66))</f>
        <v>1.9661493331084557E-3</v>
      </c>
      <c r="Q66" s="135"/>
      <c r="R66" s="135"/>
      <c r="S66" s="133">
        <f>SUM(S57:S58,S50,S51:S53)</f>
        <v>31.407577400000001</v>
      </c>
      <c r="T66" s="136"/>
      <c r="U66" s="137">
        <f t="shared" si="1"/>
        <v>0.57593999999999923</v>
      </c>
      <c r="V66" s="98">
        <f t="shared" si="75"/>
        <v>1.8680162604662678E-2</v>
      </c>
      <c r="X66" s="135"/>
      <c r="Y66" s="135"/>
      <c r="Z66" s="133">
        <f>SUM(Z57:Z58,Z50,Z51:Z53)</f>
        <v>32.402497400000001</v>
      </c>
      <c r="AA66" s="136"/>
      <c r="AB66" s="137">
        <f t="shared" si="3"/>
        <v>0.99492000000000047</v>
      </c>
      <c r="AC66" s="98">
        <f t="shared" si="76"/>
        <v>3.1677705902907381E-2</v>
      </c>
      <c r="AE66" s="135"/>
      <c r="AF66" s="135"/>
      <c r="AG66" s="133">
        <f>SUM(AG57:AG58,AG50,AG51:AG53)</f>
        <v>32.768277399999995</v>
      </c>
      <c r="AH66" s="136"/>
      <c r="AI66" s="137">
        <f t="shared" ref="AI66:AI70" si="81">AG66-Z66</f>
        <v>0.36577999999999378</v>
      </c>
      <c r="AJ66" s="98">
        <f t="shared" si="77"/>
        <v>1.128863604198588E-2</v>
      </c>
      <c r="AL66" s="135"/>
      <c r="AM66" s="135"/>
      <c r="AN66" s="133">
        <f>SUM(AN57:AN58,AN50,AN51:AN53)</f>
        <v>33.0810374</v>
      </c>
      <c r="AO66" s="136"/>
      <c r="AP66" s="137">
        <f t="shared" ref="AP66:AP70" si="82">AN66-AG66</f>
        <v>0.31276000000000437</v>
      </c>
      <c r="AQ66" s="98">
        <f t="shared" si="78"/>
        <v>9.5445969338627604E-3</v>
      </c>
    </row>
    <row r="67" spans="1:43" s="79" customFormat="1" x14ac:dyDescent="0.2">
      <c r="B67" s="138" t="s">
        <v>40</v>
      </c>
      <c r="C67" s="73"/>
      <c r="D67" s="73"/>
      <c r="E67" s="73"/>
      <c r="F67" s="139">
        <v>0.13</v>
      </c>
      <c r="G67" s="132"/>
      <c r="H67" s="140">
        <f>H66*F67</f>
        <v>4.0002477775000003</v>
      </c>
      <c r="I67" s="141"/>
      <c r="J67" s="142">
        <v>0.13</v>
      </c>
      <c r="K67" s="143"/>
      <c r="L67" s="144">
        <f>L66*J67</f>
        <v>4.0081128619999999</v>
      </c>
      <c r="M67" s="145"/>
      <c r="N67" s="146">
        <f t="shared" si="79"/>
        <v>7.865084499999675E-3</v>
      </c>
      <c r="O67" s="108">
        <f t="shared" si="80"/>
        <v>1.9661493331083225E-3</v>
      </c>
      <c r="Q67" s="142">
        <v>0.13</v>
      </c>
      <c r="R67" s="143"/>
      <c r="S67" s="144">
        <f>S66*Q67</f>
        <v>4.0829850620000006</v>
      </c>
      <c r="T67" s="145"/>
      <c r="U67" s="146">
        <f t="shared" si="1"/>
        <v>7.487220000000061E-2</v>
      </c>
      <c r="V67" s="108">
        <f t="shared" si="75"/>
        <v>1.8680162604662855E-2</v>
      </c>
      <c r="X67" s="142">
        <v>0.13</v>
      </c>
      <c r="Y67" s="143"/>
      <c r="Z67" s="144">
        <f>Z66*X67</f>
        <v>4.2123246620000003</v>
      </c>
      <c r="AA67" s="145"/>
      <c r="AB67" s="146">
        <f t="shared" si="3"/>
        <v>0.12933959999999978</v>
      </c>
      <c r="AC67" s="108">
        <f t="shared" si="76"/>
        <v>3.1677705902907305E-2</v>
      </c>
      <c r="AE67" s="142">
        <v>0.13</v>
      </c>
      <c r="AF67" s="143"/>
      <c r="AG67" s="144">
        <f>AG66*AE67</f>
        <v>4.2598760619999991</v>
      </c>
      <c r="AH67" s="145"/>
      <c r="AI67" s="146">
        <f t="shared" si="81"/>
        <v>4.75513999999988E-2</v>
      </c>
      <c r="AJ67" s="108">
        <f t="shared" si="77"/>
        <v>1.1288636041985786E-2</v>
      </c>
      <c r="AL67" s="142">
        <v>0.13</v>
      </c>
      <c r="AM67" s="143"/>
      <c r="AN67" s="144">
        <f>AN66*AL67</f>
        <v>4.3005348620000001</v>
      </c>
      <c r="AO67" s="145"/>
      <c r="AP67" s="146">
        <f t="shared" si="82"/>
        <v>4.0658800000000994E-2</v>
      </c>
      <c r="AQ67" s="108">
        <f t="shared" si="78"/>
        <v>9.5445969338628627E-3</v>
      </c>
    </row>
    <row r="68" spans="1:43" s="79" customFormat="1" x14ac:dyDescent="0.2">
      <c r="B68" s="147" t="s">
        <v>41</v>
      </c>
      <c r="C68" s="73"/>
      <c r="D68" s="73"/>
      <c r="E68" s="73"/>
      <c r="F68" s="148"/>
      <c r="G68" s="149"/>
      <c r="H68" s="140">
        <f>H66+H67</f>
        <v>34.771384527500004</v>
      </c>
      <c r="I68" s="141"/>
      <c r="J68" s="141"/>
      <c r="K68" s="141"/>
      <c r="L68" s="144">
        <f>L66+L67</f>
        <v>34.839750262000003</v>
      </c>
      <c r="M68" s="145"/>
      <c r="N68" s="146">
        <f t="shared" si="79"/>
        <v>6.8365734499998609E-2</v>
      </c>
      <c r="O68" s="108">
        <f t="shared" si="80"/>
        <v>1.9661493331083637E-3</v>
      </c>
      <c r="Q68" s="141"/>
      <c r="R68" s="141"/>
      <c r="S68" s="144">
        <f>S66+S67</f>
        <v>35.490562462</v>
      </c>
      <c r="T68" s="145"/>
      <c r="U68" s="146">
        <f t="shared" si="1"/>
        <v>0.65081219999999718</v>
      </c>
      <c r="V68" s="108">
        <f t="shared" si="75"/>
        <v>1.8680162604662619E-2</v>
      </c>
      <c r="X68" s="141"/>
      <c r="Y68" s="141"/>
      <c r="Z68" s="144">
        <f>Z66+Z67</f>
        <v>36.614822062000002</v>
      </c>
      <c r="AA68" s="145"/>
      <c r="AB68" s="146">
        <f t="shared" si="3"/>
        <v>1.124259600000002</v>
      </c>
      <c r="AC68" s="108">
        <f t="shared" si="76"/>
        <v>3.1677705902907423E-2</v>
      </c>
      <c r="AE68" s="141"/>
      <c r="AF68" s="141"/>
      <c r="AG68" s="144">
        <f>AG66+AG67</f>
        <v>37.028153461999992</v>
      </c>
      <c r="AH68" s="145"/>
      <c r="AI68" s="146">
        <f t="shared" si="81"/>
        <v>0.41333139999998991</v>
      </c>
      <c r="AJ68" s="108">
        <f t="shared" si="77"/>
        <v>1.1288636041985796E-2</v>
      </c>
      <c r="AL68" s="141"/>
      <c r="AM68" s="141"/>
      <c r="AN68" s="144">
        <f>AN66+AN67</f>
        <v>37.381572261999999</v>
      </c>
      <c r="AO68" s="145"/>
      <c r="AP68" s="146">
        <f t="shared" si="82"/>
        <v>0.35341880000000714</v>
      </c>
      <c r="AQ68" s="108">
        <f t="shared" si="78"/>
        <v>9.5445969338628211E-3</v>
      </c>
    </row>
    <row r="69" spans="1:43" s="79" customFormat="1" ht="15.75" customHeight="1" x14ac:dyDescent="0.2">
      <c r="B69" s="405" t="s">
        <v>127</v>
      </c>
      <c r="C69" s="405"/>
      <c r="D69" s="405"/>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25">
      <c r="B70" s="400" t="s">
        <v>128</v>
      </c>
      <c r="C70" s="400"/>
      <c r="D70" s="400"/>
      <c r="E70" s="152"/>
      <c r="F70" s="153"/>
      <c r="G70" s="154"/>
      <c r="H70" s="155">
        <f>H68-H69</f>
        <v>34.771384527500004</v>
      </c>
      <c r="I70" s="156"/>
      <c r="J70" s="156"/>
      <c r="K70" s="156"/>
      <c r="L70" s="157">
        <f>L68-L69</f>
        <v>34.839750262000003</v>
      </c>
      <c r="M70" s="158"/>
      <c r="N70" s="159">
        <f t="shared" si="79"/>
        <v>6.8365734499998609E-2</v>
      </c>
      <c r="O70" s="160">
        <f t="shared" si="80"/>
        <v>1.9661493331083637E-3</v>
      </c>
      <c r="Q70" s="156"/>
      <c r="R70" s="156"/>
      <c r="S70" s="157">
        <f>S68-S69</f>
        <v>35.490562462</v>
      </c>
      <c r="T70" s="158"/>
      <c r="U70" s="159">
        <f t="shared" si="1"/>
        <v>0.65081219999999718</v>
      </c>
      <c r="V70" s="160">
        <f t="shared" si="75"/>
        <v>1.8680162604662619E-2</v>
      </c>
      <c r="X70" s="156"/>
      <c r="Y70" s="156"/>
      <c r="Z70" s="157">
        <f>Z68-Z69</f>
        <v>36.614822062000002</v>
      </c>
      <c r="AA70" s="158"/>
      <c r="AB70" s="159">
        <f t="shared" si="3"/>
        <v>1.124259600000002</v>
      </c>
      <c r="AC70" s="160">
        <f t="shared" si="76"/>
        <v>3.1677705902907423E-2</v>
      </c>
      <c r="AE70" s="156"/>
      <c r="AF70" s="156"/>
      <c r="AG70" s="157">
        <f>AG68-AG69</f>
        <v>37.028153461999992</v>
      </c>
      <c r="AH70" s="158"/>
      <c r="AI70" s="159">
        <f t="shared" si="81"/>
        <v>0.41333139999998991</v>
      </c>
      <c r="AJ70" s="160">
        <f t="shared" si="77"/>
        <v>1.1288636041985796E-2</v>
      </c>
      <c r="AL70" s="156"/>
      <c r="AM70" s="156"/>
      <c r="AN70" s="157">
        <f>AN68-AN69</f>
        <v>37.381572261999999</v>
      </c>
      <c r="AO70" s="158"/>
      <c r="AP70" s="159">
        <f t="shared" si="82"/>
        <v>0.35341880000000714</v>
      </c>
      <c r="AQ70" s="160">
        <f t="shared" si="78"/>
        <v>9.5445969338628211E-3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67" zoomScaleNormal="100" zoomScaleSheetLayoutView="100" workbookViewId="0">
      <selection activeCell="D346" sqref="D346:D347"/>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90" t="s">
        <v>138</v>
      </c>
      <c r="B1" s="390"/>
      <c r="C1" s="390"/>
      <c r="D1" s="390"/>
    </row>
    <row r="2" spans="1:4" s="300" customFormat="1" ht="18" customHeight="1" x14ac:dyDescent="0.25">
      <c r="A2" s="391" t="s">
        <v>139</v>
      </c>
      <c r="B2" s="391"/>
      <c r="C2" s="391"/>
      <c r="D2" s="391"/>
    </row>
    <row r="3" spans="1:4" s="300" customFormat="1" ht="15.75" customHeight="1" x14ac:dyDescent="0.25">
      <c r="A3" s="392" t="s">
        <v>261</v>
      </c>
      <c r="B3" s="392"/>
      <c r="C3" s="392"/>
      <c r="D3" s="392"/>
    </row>
    <row r="4" spans="1:4" s="300" customFormat="1" ht="11.25" customHeight="1" x14ac:dyDescent="0.25">
      <c r="A4" s="393" t="s">
        <v>141</v>
      </c>
      <c r="B4" s="393"/>
      <c r="C4" s="393"/>
      <c r="D4" s="393"/>
    </row>
    <row r="5" spans="1:4" s="300" customFormat="1" ht="11.25" customHeight="1" x14ac:dyDescent="0.25">
      <c r="A5" s="393" t="s">
        <v>142</v>
      </c>
      <c r="B5" s="393"/>
      <c r="C5" s="393"/>
      <c r="D5" s="393"/>
    </row>
    <row r="6" spans="1:4" s="300" customFormat="1" ht="11.25" customHeight="1" x14ac:dyDescent="0.25">
      <c r="A6" s="394" t="s">
        <v>143</v>
      </c>
      <c r="B6" s="394"/>
      <c r="C6" s="394"/>
      <c r="D6" s="394"/>
    </row>
    <row r="7" spans="1:4" s="300" customFormat="1" ht="18.75" customHeight="1" x14ac:dyDescent="0.25">
      <c r="A7" s="396" t="s">
        <v>144</v>
      </c>
      <c r="B7" s="374"/>
      <c r="C7" s="374"/>
      <c r="D7" s="374"/>
    </row>
    <row r="8" spans="1:4" s="300" customFormat="1" ht="72" customHeight="1" x14ac:dyDescent="0.25">
      <c r="A8" s="373" t="s">
        <v>145</v>
      </c>
      <c r="B8" s="373"/>
      <c r="C8" s="373"/>
      <c r="D8" s="373"/>
    </row>
    <row r="9" spans="1:4" s="300" customFormat="1" ht="6.75" customHeight="1" x14ac:dyDescent="0.25">
      <c r="A9" s="301"/>
      <c r="B9" s="301"/>
      <c r="C9" s="301"/>
      <c r="D9" s="301"/>
    </row>
    <row r="10" spans="1:4" s="300" customFormat="1" ht="11.25" customHeight="1" x14ac:dyDescent="0.25">
      <c r="A10" s="377" t="s">
        <v>146</v>
      </c>
      <c r="B10" s="397"/>
      <c r="C10" s="397"/>
      <c r="D10" s="397"/>
    </row>
    <row r="11" spans="1:4" s="300" customFormat="1" ht="6.75" customHeight="1" x14ac:dyDescent="0.25">
      <c r="A11" s="302"/>
      <c r="B11" s="303"/>
      <c r="C11" s="303"/>
      <c r="D11" s="303"/>
    </row>
    <row r="12" spans="1:4" s="300" customFormat="1" ht="36" customHeight="1" x14ac:dyDescent="0.25">
      <c r="A12" s="373" t="s">
        <v>147</v>
      </c>
      <c r="B12" s="373"/>
      <c r="C12" s="373"/>
      <c r="D12" s="373"/>
    </row>
    <row r="13" spans="1:4" s="300" customFormat="1" ht="6.75" customHeight="1" x14ac:dyDescent="0.25">
      <c r="A13" s="301"/>
      <c r="B13" s="301"/>
      <c r="C13" s="301"/>
      <c r="D13" s="301"/>
    </row>
    <row r="14" spans="1:4" s="300" customFormat="1" ht="48" customHeight="1" x14ac:dyDescent="0.25">
      <c r="A14" s="373" t="s">
        <v>148</v>
      </c>
      <c r="B14" s="373"/>
      <c r="C14" s="373"/>
      <c r="D14" s="373"/>
    </row>
    <row r="15" spans="1:4" s="300" customFormat="1" ht="6.75" customHeight="1" x14ac:dyDescent="0.25">
      <c r="A15" s="301"/>
      <c r="B15" s="301"/>
      <c r="C15" s="301"/>
      <c r="D15" s="301"/>
    </row>
    <row r="16" spans="1:4" s="300" customFormat="1" ht="48" customHeight="1" x14ac:dyDescent="0.25">
      <c r="A16" s="373" t="s">
        <v>149</v>
      </c>
      <c r="B16" s="373"/>
      <c r="C16" s="373"/>
      <c r="D16" s="373"/>
    </row>
    <row r="17" spans="1:4" s="300" customFormat="1" ht="6.75" customHeight="1" x14ac:dyDescent="0.25">
      <c r="A17" s="301"/>
      <c r="B17" s="301"/>
      <c r="C17" s="301"/>
      <c r="D17" s="301"/>
    </row>
    <row r="18" spans="1:4" s="300" customFormat="1" ht="36" customHeight="1" x14ac:dyDescent="0.25">
      <c r="A18" s="373" t="s">
        <v>150</v>
      </c>
      <c r="B18" s="373"/>
      <c r="C18" s="373"/>
      <c r="D18" s="373"/>
    </row>
    <row r="19" spans="1:4" s="300" customFormat="1" ht="6.75" customHeight="1" x14ac:dyDescent="0.25">
      <c r="A19" s="301"/>
      <c r="B19" s="301"/>
      <c r="C19" s="301"/>
      <c r="D19" s="301"/>
    </row>
    <row r="20" spans="1:4" s="300" customFormat="1" ht="15" customHeight="1" x14ac:dyDescent="0.25">
      <c r="A20" s="385" t="s">
        <v>151</v>
      </c>
      <c r="B20" s="395"/>
      <c r="C20" s="395"/>
      <c r="D20" s="395"/>
    </row>
    <row r="21" spans="1:4" s="300" customFormat="1" ht="6.75" customHeight="1" x14ac:dyDescent="0.25">
      <c r="A21" s="304"/>
      <c r="B21" s="305"/>
      <c r="C21" s="305"/>
      <c r="D21" s="305"/>
    </row>
    <row r="22" spans="1:4" s="300" customFormat="1" ht="11.25" customHeight="1" x14ac:dyDescent="0.25">
      <c r="A22" s="370" t="s">
        <v>152</v>
      </c>
      <c r="B22" s="375"/>
      <c r="C22" s="306" t="s">
        <v>153</v>
      </c>
      <c r="D22" s="352">
        <f>'Proposed Rates'!G7</f>
        <v>34.04</v>
      </c>
    </row>
    <row r="23" spans="1:4" s="300" customFormat="1" ht="11.25" customHeight="1" x14ac:dyDescent="0.25">
      <c r="A23" s="370" t="s">
        <v>262</v>
      </c>
      <c r="B23" s="375"/>
      <c r="C23" s="306" t="s">
        <v>153</v>
      </c>
      <c r="D23" s="352">
        <f>'Proposed Rates'!G247</f>
        <v>0.56999999999999995</v>
      </c>
    </row>
    <row r="24" spans="1:4" s="300" customFormat="1" ht="11.25" customHeight="1" x14ac:dyDescent="0.25">
      <c r="A24" s="370" t="s">
        <v>156</v>
      </c>
      <c r="B24" s="375"/>
      <c r="C24" s="306" t="s">
        <v>91</v>
      </c>
      <c r="D24" s="307">
        <f>'Proposed Rates'!G233</f>
        <v>6.0000000000000002E-5</v>
      </c>
    </row>
    <row r="25" spans="1:4" s="300" customFormat="1" ht="11.25" customHeight="1" x14ac:dyDescent="0.25">
      <c r="A25" s="370" t="s">
        <v>157</v>
      </c>
      <c r="B25" s="375"/>
      <c r="C25" s="306" t="s">
        <v>91</v>
      </c>
      <c r="D25" s="307">
        <f>'Proposed Rates'!G153</f>
        <v>7.4000000000000003E-3</v>
      </c>
    </row>
    <row r="26" spans="1:4" s="300" customFormat="1" ht="13.5" customHeight="1" x14ac:dyDescent="0.25">
      <c r="A26" s="370" t="s">
        <v>158</v>
      </c>
      <c r="B26" s="375"/>
      <c r="C26" s="306" t="s">
        <v>91</v>
      </c>
      <c r="D26" s="307">
        <f>'Proposed Rates'!G167</f>
        <v>5.1999999999999998E-3</v>
      </c>
    </row>
    <row r="27" spans="1:4" s="300" customFormat="1" ht="9.75" customHeight="1" x14ac:dyDescent="0.25">
      <c r="A27" s="308"/>
      <c r="B27" s="309"/>
      <c r="C27" s="306"/>
      <c r="D27" s="307"/>
    </row>
    <row r="28" spans="1:4" s="300" customFormat="1" ht="15" customHeight="1" x14ac:dyDescent="0.25">
      <c r="A28" s="387" t="s">
        <v>159</v>
      </c>
      <c r="B28" s="375"/>
      <c r="C28" s="306"/>
      <c r="D28" s="310"/>
    </row>
    <row r="29" spans="1:4" s="300" customFormat="1" ht="6.75" customHeight="1" x14ac:dyDescent="0.25">
      <c r="A29" s="311"/>
      <c r="B29" s="309"/>
      <c r="C29" s="306"/>
      <c r="D29" s="310"/>
    </row>
    <row r="30" spans="1:4" s="300" customFormat="1" ht="11.25" customHeight="1" x14ac:dyDescent="0.25">
      <c r="A30" s="370" t="s">
        <v>160</v>
      </c>
      <c r="B30" s="370"/>
      <c r="C30" s="312" t="s">
        <v>91</v>
      </c>
      <c r="D30" s="313">
        <v>3.0000000000000001E-3</v>
      </c>
    </row>
    <row r="31" spans="1:4" s="300" customFormat="1" ht="11.25" customHeight="1" x14ac:dyDescent="0.25">
      <c r="A31" s="375" t="s">
        <v>161</v>
      </c>
      <c r="B31" s="375"/>
      <c r="C31" s="312" t="s">
        <v>91</v>
      </c>
      <c r="D31" s="314">
        <v>4.0000000000000002E-4</v>
      </c>
    </row>
    <row r="32" spans="1:4" s="300" customFormat="1" ht="11.25" customHeight="1" x14ac:dyDescent="0.25">
      <c r="A32" s="370" t="s">
        <v>162</v>
      </c>
      <c r="B32" s="370"/>
      <c r="C32" s="312" t="s">
        <v>91</v>
      </c>
      <c r="D32" s="314">
        <v>5.0000000000000001E-4</v>
      </c>
    </row>
    <row r="33" spans="1:4" s="300" customFormat="1" ht="11.25" customHeight="1" x14ac:dyDescent="0.25">
      <c r="A33" s="370" t="s">
        <v>163</v>
      </c>
      <c r="B33" s="370"/>
      <c r="C33" s="306" t="s">
        <v>153</v>
      </c>
      <c r="D33" s="350">
        <f>'Proposed Rates'!G209</f>
        <v>0.66</v>
      </c>
    </row>
    <row r="34" spans="1:4" s="315" customFormat="1" ht="18.75" customHeight="1" x14ac:dyDescent="0.3">
      <c r="A34" s="376" t="s">
        <v>164</v>
      </c>
      <c r="B34" s="376"/>
      <c r="C34" s="376"/>
      <c r="D34" s="399"/>
    </row>
    <row r="35" spans="1:4" s="300" customFormat="1" ht="48" customHeight="1" x14ac:dyDescent="0.25">
      <c r="A35" s="373" t="s">
        <v>165</v>
      </c>
      <c r="B35" s="373"/>
      <c r="C35" s="373"/>
      <c r="D35" s="386"/>
    </row>
    <row r="36" spans="1:4" s="300" customFormat="1" ht="6.75" customHeight="1" x14ac:dyDescent="0.25">
      <c r="A36" s="301"/>
      <c r="B36" s="301"/>
      <c r="C36" s="301"/>
      <c r="D36" s="316"/>
    </row>
    <row r="37" spans="1:4" s="300" customFormat="1" ht="11.25" customHeight="1" x14ac:dyDescent="0.25">
      <c r="A37" s="377" t="s">
        <v>146</v>
      </c>
      <c r="B37" s="397"/>
      <c r="C37" s="397"/>
      <c r="D37" s="397"/>
    </row>
    <row r="38" spans="1:4" s="300" customFormat="1" ht="6.75" customHeight="1" x14ac:dyDescent="0.25">
      <c r="A38" s="302"/>
      <c r="B38" s="303"/>
      <c r="C38" s="303"/>
      <c r="D38" s="303"/>
    </row>
    <row r="39" spans="1:4" s="300" customFormat="1" ht="36" customHeight="1" x14ac:dyDescent="0.25">
      <c r="A39" s="373" t="s">
        <v>147</v>
      </c>
      <c r="B39" s="373"/>
      <c r="C39" s="373"/>
      <c r="D39" s="386"/>
    </row>
    <row r="40" spans="1:4" s="300" customFormat="1" ht="6.75" customHeight="1" x14ac:dyDescent="0.25">
      <c r="A40" s="301"/>
      <c r="B40" s="301"/>
      <c r="C40" s="301"/>
      <c r="D40" s="316"/>
    </row>
    <row r="41" spans="1:4" s="300" customFormat="1" ht="48" customHeight="1" x14ac:dyDescent="0.25">
      <c r="A41" s="373" t="s">
        <v>148</v>
      </c>
      <c r="B41" s="373"/>
      <c r="C41" s="373"/>
      <c r="D41" s="386"/>
    </row>
    <row r="42" spans="1:4" s="300" customFormat="1" ht="6.75" customHeight="1" x14ac:dyDescent="0.25">
      <c r="A42" s="301"/>
      <c r="B42" s="301"/>
      <c r="C42" s="301"/>
      <c r="D42" s="316"/>
    </row>
    <row r="43" spans="1:4" s="300" customFormat="1" ht="48" customHeight="1" x14ac:dyDescent="0.25">
      <c r="A43" s="373" t="s">
        <v>149</v>
      </c>
      <c r="B43" s="373"/>
      <c r="C43" s="373"/>
      <c r="D43" s="386"/>
    </row>
    <row r="44" spans="1:4" s="300" customFormat="1" ht="6.75" customHeight="1" x14ac:dyDescent="0.25">
      <c r="A44" s="301"/>
      <c r="B44" s="301"/>
      <c r="C44" s="301"/>
      <c r="D44" s="316"/>
    </row>
    <row r="45" spans="1:4" s="300" customFormat="1" ht="36" customHeight="1" x14ac:dyDescent="0.25">
      <c r="A45" s="373" t="s">
        <v>166</v>
      </c>
      <c r="B45" s="373"/>
      <c r="C45" s="373"/>
      <c r="D45" s="386"/>
    </row>
    <row r="46" spans="1:4" s="300" customFormat="1" ht="6.75" customHeight="1" x14ac:dyDescent="0.25">
      <c r="A46" s="301"/>
      <c r="B46" s="301"/>
      <c r="C46" s="301"/>
      <c r="D46" s="316"/>
    </row>
    <row r="47" spans="1:4" s="300" customFormat="1" ht="15" customHeight="1" x14ac:dyDescent="0.25">
      <c r="A47" s="385" t="s">
        <v>151</v>
      </c>
      <c r="B47" s="395"/>
      <c r="C47" s="395"/>
      <c r="D47" s="395"/>
    </row>
    <row r="48" spans="1:4" s="300" customFormat="1" ht="6.75" customHeight="1" x14ac:dyDescent="0.25">
      <c r="A48" s="304"/>
      <c r="B48" s="305"/>
      <c r="C48" s="305"/>
      <c r="D48" s="305"/>
    </row>
    <row r="49" spans="1:4" s="300" customFormat="1" ht="11.25" customHeight="1" x14ac:dyDescent="0.25">
      <c r="A49" s="370" t="s">
        <v>152</v>
      </c>
      <c r="B49" s="370"/>
      <c r="C49" s="306" t="s">
        <v>153</v>
      </c>
      <c r="D49" s="352">
        <f>'Proposed Rates'!G8</f>
        <v>24.01</v>
      </c>
    </row>
    <row r="50" spans="1:4" s="300" customFormat="1" ht="11.25" customHeight="1" x14ac:dyDescent="0.25">
      <c r="A50" s="370" t="s">
        <v>262</v>
      </c>
      <c r="B50" s="375"/>
      <c r="C50" s="306" t="s">
        <v>153</v>
      </c>
      <c r="D50" s="307">
        <f>D23</f>
        <v>0.56999999999999995</v>
      </c>
    </row>
    <row r="51" spans="1:4" s="300" customFormat="1" ht="11.25" customHeight="1" x14ac:dyDescent="0.25">
      <c r="A51" s="370" t="s">
        <v>19</v>
      </c>
      <c r="B51" s="370"/>
      <c r="C51" s="306" t="s">
        <v>91</v>
      </c>
      <c r="D51" s="353">
        <f>'Proposed Rates'!G21</f>
        <v>3.1099999999999999E-2</v>
      </c>
    </row>
    <row r="52" spans="1:4" s="300" customFormat="1" ht="11.25" customHeight="1" x14ac:dyDescent="0.25">
      <c r="A52" s="370" t="s">
        <v>156</v>
      </c>
      <c r="B52" s="370"/>
      <c r="C52" s="306" t="s">
        <v>91</v>
      </c>
      <c r="D52" s="307">
        <f>'Proposed Rates'!G234</f>
        <v>6.0000000000000002E-5</v>
      </c>
    </row>
    <row r="53" spans="1:4" s="300" customFormat="1" ht="11.25" customHeight="1" x14ac:dyDescent="0.25">
      <c r="A53" s="370" t="s">
        <v>157</v>
      </c>
      <c r="B53" s="370"/>
      <c r="C53" s="306" t="s">
        <v>91</v>
      </c>
      <c r="D53" s="307">
        <f>'Proposed Rates'!G154</f>
        <v>6.8999999999999999E-3</v>
      </c>
    </row>
    <row r="54" spans="1:4" s="300" customFormat="1" ht="12" customHeight="1" x14ac:dyDescent="0.25">
      <c r="A54" s="370" t="s">
        <v>158</v>
      </c>
      <c r="B54" s="370"/>
      <c r="C54" s="306" t="s">
        <v>91</v>
      </c>
      <c r="D54" s="319">
        <f>'Proposed Rates'!G168</f>
        <v>5.0000000000000001E-3</v>
      </c>
    </row>
    <row r="55" spans="1:4" s="300" customFormat="1" ht="6.75" customHeight="1" x14ac:dyDescent="0.25">
      <c r="A55" s="308"/>
      <c r="B55" s="308"/>
      <c r="C55" s="306"/>
      <c r="D55" s="307"/>
    </row>
    <row r="56" spans="1:4" s="300" customFormat="1" ht="15" customHeight="1" x14ac:dyDescent="0.25">
      <c r="A56" s="387" t="s">
        <v>159</v>
      </c>
      <c r="B56" s="375"/>
      <c r="C56" s="306"/>
      <c r="D56" s="310"/>
    </row>
    <row r="57" spans="1:4" s="300" customFormat="1" ht="6.75" customHeight="1" x14ac:dyDescent="0.25">
      <c r="A57" s="311"/>
      <c r="B57" s="309"/>
      <c r="C57" s="306"/>
      <c r="D57" s="310"/>
    </row>
    <row r="58" spans="1:4" s="300" customFormat="1" ht="11.25" customHeight="1" x14ac:dyDescent="0.25">
      <c r="A58" s="370" t="s">
        <v>160</v>
      </c>
      <c r="B58" s="370"/>
      <c r="C58" s="312" t="s">
        <v>91</v>
      </c>
      <c r="D58" s="313">
        <v>3.0000000000000001E-3</v>
      </c>
    </row>
    <row r="59" spans="1:4" s="300" customFormat="1" ht="11.25" customHeight="1" x14ac:dyDescent="0.25">
      <c r="A59" s="375" t="s">
        <v>161</v>
      </c>
      <c r="B59" s="375"/>
      <c r="C59" s="312" t="s">
        <v>91</v>
      </c>
      <c r="D59" s="314">
        <v>4.0000000000000002E-4</v>
      </c>
    </row>
    <row r="60" spans="1:4" s="300" customFormat="1" ht="11.25" customHeight="1" x14ac:dyDescent="0.25">
      <c r="A60" s="370" t="s">
        <v>162</v>
      </c>
      <c r="B60" s="370"/>
      <c r="C60" s="312" t="s">
        <v>91</v>
      </c>
      <c r="D60" s="314">
        <v>5.0000000000000001E-4</v>
      </c>
    </row>
    <row r="61" spans="1:4" s="300" customFormat="1" ht="11.25" customHeight="1" x14ac:dyDescent="0.25">
      <c r="A61" s="370" t="s">
        <v>163</v>
      </c>
      <c r="B61" s="370"/>
      <c r="C61" s="306" t="s">
        <v>153</v>
      </c>
      <c r="D61" s="350">
        <f>'Proposed Rates'!G210</f>
        <v>0.66</v>
      </c>
    </row>
    <row r="62" spans="1:4" s="315" customFormat="1" ht="18.75" customHeight="1" x14ac:dyDescent="0.3">
      <c r="A62" s="376" t="s">
        <v>167</v>
      </c>
      <c r="B62" s="376"/>
      <c r="C62" s="376"/>
      <c r="D62" s="399"/>
    </row>
    <row r="63" spans="1:4" s="300" customFormat="1" ht="48" customHeight="1" x14ac:dyDescent="0.25">
      <c r="A63" s="373" t="s">
        <v>168</v>
      </c>
      <c r="B63" s="373"/>
      <c r="C63" s="373"/>
      <c r="D63" s="386"/>
    </row>
    <row r="64" spans="1:4" s="300" customFormat="1" ht="6.75" customHeight="1" x14ac:dyDescent="0.25">
      <c r="A64" s="301"/>
      <c r="B64" s="301"/>
      <c r="C64" s="301"/>
      <c r="D64" s="316"/>
    </row>
    <row r="65" spans="1:4" s="300" customFormat="1" ht="11.25" customHeight="1" x14ac:dyDescent="0.25">
      <c r="A65" s="377" t="s">
        <v>146</v>
      </c>
      <c r="B65" s="397"/>
      <c r="C65" s="397"/>
      <c r="D65" s="397"/>
    </row>
    <row r="66" spans="1:4" s="300" customFormat="1" ht="6.75" customHeight="1" x14ac:dyDescent="0.25">
      <c r="A66" s="302"/>
      <c r="B66" s="303"/>
      <c r="C66" s="303"/>
      <c r="D66" s="303"/>
    </row>
    <row r="67" spans="1:4" s="300" customFormat="1" ht="36" customHeight="1" x14ac:dyDescent="0.25">
      <c r="A67" s="373" t="s">
        <v>147</v>
      </c>
      <c r="B67" s="373"/>
      <c r="C67" s="373"/>
      <c r="D67" s="386"/>
    </row>
    <row r="68" spans="1:4" s="300" customFormat="1" ht="6.75" customHeight="1" x14ac:dyDescent="0.25">
      <c r="A68" s="301"/>
      <c r="B68" s="301"/>
      <c r="C68" s="301"/>
      <c r="D68" s="316"/>
    </row>
    <row r="69" spans="1:4" s="300" customFormat="1" ht="48" customHeight="1" x14ac:dyDescent="0.25">
      <c r="A69" s="373" t="s">
        <v>148</v>
      </c>
      <c r="B69" s="373"/>
      <c r="C69" s="373"/>
      <c r="D69" s="386"/>
    </row>
    <row r="70" spans="1:4" s="300" customFormat="1" ht="6.75" customHeight="1" x14ac:dyDescent="0.25">
      <c r="A70" s="301"/>
      <c r="B70" s="301"/>
      <c r="C70" s="301"/>
      <c r="D70" s="316"/>
    </row>
    <row r="71" spans="1:4" s="300" customFormat="1" ht="48" customHeight="1" x14ac:dyDescent="0.25">
      <c r="A71" s="373" t="s">
        <v>149</v>
      </c>
      <c r="B71" s="373"/>
      <c r="C71" s="373"/>
      <c r="D71" s="386"/>
    </row>
    <row r="72" spans="1:4" s="300" customFormat="1" ht="6.75" customHeight="1" x14ac:dyDescent="0.25">
      <c r="A72" s="301"/>
      <c r="B72" s="301"/>
      <c r="C72" s="301"/>
      <c r="D72" s="316"/>
    </row>
    <row r="73" spans="1:4" s="300" customFormat="1" ht="96" customHeight="1" x14ac:dyDescent="0.25">
      <c r="A73" s="374" t="s">
        <v>169</v>
      </c>
      <c r="B73" s="374"/>
      <c r="C73" s="374"/>
      <c r="D73" s="374"/>
    </row>
    <row r="74" spans="1:4" s="300" customFormat="1" ht="96" customHeight="1" x14ac:dyDescent="0.25">
      <c r="A74" s="374" t="s">
        <v>170</v>
      </c>
      <c r="B74" s="374"/>
      <c r="C74" s="374"/>
      <c r="D74" s="374"/>
    </row>
    <row r="75" spans="1:4" s="300" customFormat="1" ht="36" customHeight="1" x14ac:dyDescent="0.25">
      <c r="A75" s="373" t="s">
        <v>150</v>
      </c>
      <c r="B75" s="373"/>
      <c r="C75" s="373"/>
      <c r="D75" s="373"/>
    </row>
    <row r="76" spans="1:4" s="300" customFormat="1" ht="24" customHeight="1" x14ac:dyDescent="0.25">
      <c r="A76" s="389" t="s">
        <v>171</v>
      </c>
      <c r="B76" s="389"/>
      <c r="C76" s="389"/>
      <c r="D76" s="389"/>
    </row>
    <row r="77" spans="1:4" s="300" customFormat="1" ht="6.75" customHeight="1" x14ac:dyDescent="0.25">
      <c r="A77" s="317"/>
      <c r="B77" s="317"/>
      <c r="C77" s="317"/>
      <c r="D77" s="317"/>
    </row>
    <row r="78" spans="1:4" s="300" customFormat="1" ht="15" customHeight="1" x14ac:dyDescent="0.25">
      <c r="A78" s="385" t="s">
        <v>151</v>
      </c>
      <c r="B78" s="395"/>
      <c r="C78" s="395"/>
      <c r="D78" s="395"/>
    </row>
    <row r="79" spans="1:4" s="300" customFormat="1" ht="6.75" customHeight="1" x14ac:dyDescent="0.25">
      <c r="A79" s="304"/>
      <c r="B79" s="305"/>
      <c r="C79" s="305"/>
      <c r="D79" s="305"/>
    </row>
    <row r="80" spans="1:4" s="300" customFormat="1" ht="11.25" customHeight="1" x14ac:dyDescent="0.25">
      <c r="A80" s="370" t="s">
        <v>152</v>
      </c>
      <c r="B80" s="370"/>
      <c r="C80" s="306" t="s">
        <v>153</v>
      </c>
      <c r="D80" s="352">
        <f>'Proposed Rates'!G9</f>
        <v>223.5</v>
      </c>
    </row>
    <row r="81" spans="1:4" s="300" customFormat="1" ht="11.25" customHeight="1" x14ac:dyDescent="0.25">
      <c r="A81" s="370" t="s">
        <v>19</v>
      </c>
      <c r="B81" s="370"/>
      <c r="C81" s="306" t="s">
        <v>92</v>
      </c>
      <c r="D81" s="352">
        <f>'Proposed Rates'!G22</f>
        <v>6.2188999999999997</v>
      </c>
    </row>
    <row r="82" spans="1:4" s="300" customFormat="1" ht="11.25" customHeight="1" x14ac:dyDescent="0.25">
      <c r="A82" s="370" t="s">
        <v>156</v>
      </c>
      <c r="B82" s="370"/>
      <c r="C82" s="306" t="s">
        <v>92</v>
      </c>
      <c r="D82" s="307">
        <f>'Proposed Rates'!G235</f>
        <v>2.494E-2</v>
      </c>
    </row>
    <row r="83" spans="1:4" s="300" customFormat="1" ht="12" customHeight="1" x14ac:dyDescent="0.25">
      <c r="A83" s="370" t="s">
        <v>157</v>
      </c>
      <c r="B83" s="370"/>
      <c r="C83" s="306" t="s">
        <v>92</v>
      </c>
      <c r="D83" s="307">
        <f>'Proposed Rates'!G155</f>
        <v>2.8389000000000002</v>
      </c>
    </row>
    <row r="84" spans="1:4" s="300" customFormat="1" ht="12" customHeight="1" x14ac:dyDescent="0.25">
      <c r="A84" s="370" t="s">
        <v>158</v>
      </c>
      <c r="B84" s="370"/>
      <c r="C84" s="306" t="s">
        <v>92</v>
      </c>
      <c r="D84" s="307">
        <f>'Proposed Rates'!G169</f>
        <v>2.0426000000000002</v>
      </c>
    </row>
    <row r="85" spans="1:4" s="300" customFormat="1" ht="12" customHeight="1" x14ac:dyDescent="0.25">
      <c r="A85" s="308"/>
      <c r="B85" s="308"/>
      <c r="C85" s="306"/>
      <c r="D85" s="307"/>
    </row>
    <row r="86" spans="1:4" s="300" customFormat="1" ht="15" customHeight="1" x14ac:dyDescent="0.25">
      <c r="A86" s="387" t="s">
        <v>159</v>
      </c>
      <c r="B86" s="375"/>
      <c r="C86" s="306"/>
      <c r="D86" s="310"/>
    </row>
    <row r="87" spans="1:4" s="300" customFormat="1" ht="6.75" customHeight="1" x14ac:dyDescent="0.25">
      <c r="A87" s="311"/>
      <c r="B87" s="309"/>
      <c r="C87" s="306"/>
      <c r="D87" s="310"/>
    </row>
    <row r="88" spans="1:4" s="300" customFormat="1" ht="11.25" customHeight="1" x14ac:dyDescent="0.25">
      <c r="A88" s="370" t="s">
        <v>160</v>
      </c>
      <c r="B88" s="370"/>
      <c r="C88" s="312" t="s">
        <v>91</v>
      </c>
      <c r="D88" s="313">
        <v>3.0000000000000001E-3</v>
      </c>
    </row>
    <row r="89" spans="1:4" s="300" customFormat="1" ht="11.25" customHeight="1" x14ac:dyDescent="0.25">
      <c r="A89" s="375" t="s">
        <v>161</v>
      </c>
      <c r="B89" s="375"/>
      <c r="C89" s="312" t="s">
        <v>91</v>
      </c>
      <c r="D89" s="314">
        <v>4.0000000000000002E-4</v>
      </c>
    </row>
    <row r="90" spans="1:4" s="300" customFormat="1" ht="11.25" customHeight="1" x14ac:dyDescent="0.25">
      <c r="A90" s="370" t="s">
        <v>162</v>
      </c>
      <c r="B90" s="370"/>
      <c r="C90" s="312" t="s">
        <v>91</v>
      </c>
      <c r="D90" s="314">
        <v>5.0000000000000001E-4</v>
      </c>
    </row>
    <row r="91" spans="1:4" s="300" customFormat="1" ht="11.25" customHeight="1" x14ac:dyDescent="0.25">
      <c r="A91" s="370" t="s">
        <v>163</v>
      </c>
      <c r="B91" s="370"/>
      <c r="C91" s="306" t="s">
        <v>153</v>
      </c>
      <c r="D91" s="350">
        <f>'Proposed Rates'!G211</f>
        <v>0.66</v>
      </c>
    </row>
    <row r="92" spans="1:4" s="315" customFormat="1" ht="18.75" customHeight="1" x14ac:dyDescent="0.3">
      <c r="A92" s="376" t="s">
        <v>172</v>
      </c>
      <c r="B92" s="376"/>
      <c r="C92" s="376"/>
      <c r="D92" s="399"/>
    </row>
    <row r="93" spans="1:4" s="300" customFormat="1" ht="48" customHeight="1" x14ac:dyDescent="0.25">
      <c r="A93" s="373" t="s">
        <v>173</v>
      </c>
      <c r="B93" s="373"/>
      <c r="C93" s="373"/>
      <c r="D93" s="386"/>
    </row>
    <row r="94" spans="1:4" s="300" customFormat="1" ht="6.75" customHeight="1" x14ac:dyDescent="0.25">
      <c r="A94" s="301"/>
      <c r="B94" s="301"/>
      <c r="C94" s="301"/>
      <c r="D94" s="316"/>
    </row>
    <row r="95" spans="1:4" s="300" customFormat="1" ht="11.25" customHeight="1" x14ac:dyDescent="0.25">
      <c r="A95" s="377" t="s">
        <v>146</v>
      </c>
      <c r="B95" s="397"/>
      <c r="C95" s="397"/>
      <c r="D95" s="397"/>
    </row>
    <row r="96" spans="1:4" s="300" customFormat="1" ht="6.75" customHeight="1" x14ac:dyDescent="0.25">
      <c r="A96" s="302"/>
      <c r="B96" s="303"/>
      <c r="C96" s="303"/>
      <c r="D96" s="303"/>
    </row>
    <row r="97" spans="1:4" s="300" customFormat="1" ht="36" customHeight="1" x14ac:dyDescent="0.25">
      <c r="A97" s="373" t="s">
        <v>147</v>
      </c>
      <c r="B97" s="373"/>
      <c r="C97" s="373"/>
      <c r="D97" s="386"/>
    </row>
    <row r="98" spans="1:4" s="300" customFormat="1" ht="6.75" customHeight="1" x14ac:dyDescent="0.25">
      <c r="A98" s="301"/>
      <c r="B98" s="301"/>
      <c r="C98" s="301"/>
      <c r="D98" s="316"/>
    </row>
    <row r="99" spans="1:4" s="300" customFormat="1" ht="48" customHeight="1" x14ac:dyDescent="0.25">
      <c r="A99" s="373" t="s">
        <v>174</v>
      </c>
      <c r="B99" s="373"/>
      <c r="C99" s="373"/>
      <c r="D99" s="386"/>
    </row>
    <row r="100" spans="1:4" s="300" customFormat="1" ht="6.75" customHeight="1" x14ac:dyDescent="0.25">
      <c r="A100" s="301"/>
      <c r="B100" s="301"/>
      <c r="C100" s="301"/>
      <c r="D100" s="316"/>
    </row>
    <row r="101" spans="1:4" s="300" customFormat="1" ht="48" customHeight="1" x14ac:dyDescent="0.25">
      <c r="A101" s="373" t="s">
        <v>149</v>
      </c>
      <c r="B101" s="373"/>
      <c r="C101" s="373"/>
      <c r="D101" s="386"/>
    </row>
    <row r="102" spans="1:4" s="300" customFormat="1" ht="6.75" customHeight="1" x14ac:dyDescent="0.25">
      <c r="A102" s="301"/>
      <c r="B102" s="301"/>
      <c r="C102" s="301"/>
      <c r="D102" s="316"/>
    </row>
    <row r="103" spans="1:4" s="300" customFormat="1" ht="96" customHeight="1" x14ac:dyDescent="0.25">
      <c r="A103" s="374" t="s">
        <v>169</v>
      </c>
      <c r="B103" s="374"/>
      <c r="C103" s="374"/>
      <c r="D103" s="374"/>
    </row>
    <row r="104" spans="1:4" s="300" customFormat="1" ht="96" customHeight="1" x14ac:dyDescent="0.25">
      <c r="A104" s="374" t="s">
        <v>170</v>
      </c>
      <c r="B104" s="374"/>
      <c r="C104" s="374"/>
      <c r="D104" s="374"/>
    </row>
    <row r="105" spans="1:4" s="300" customFormat="1" ht="36" customHeight="1" x14ac:dyDescent="0.25">
      <c r="A105" s="373" t="s">
        <v>150</v>
      </c>
      <c r="B105" s="373"/>
      <c r="C105" s="373"/>
      <c r="D105" s="386"/>
    </row>
    <row r="106" spans="1:4" s="300" customFormat="1" ht="24" customHeight="1" x14ac:dyDescent="0.25">
      <c r="A106" s="389" t="s">
        <v>171</v>
      </c>
      <c r="B106" s="389"/>
      <c r="C106" s="389"/>
      <c r="D106" s="389"/>
    </row>
    <row r="107" spans="1:4" s="300" customFormat="1" ht="6.75" customHeight="1" x14ac:dyDescent="0.25">
      <c r="A107" s="317"/>
      <c r="B107" s="317"/>
      <c r="C107" s="317"/>
      <c r="D107" s="317"/>
    </row>
    <row r="108" spans="1:4" s="300" customFormat="1" ht="15" customHeight="1" x14ac:dyDescent="0.25">
      <c r="A108" s="385" t="s">
        <v>151</v>
      </c>
      <c r="B108" s="395"/>
      <c r="C108" s="395"/>
      <c r="D108" s="395"/>
    </row>
    <row r="109" spans="1:4" s="300" customFormat="1" ht="6.75" customHeight="1" x14ac:dyDescent="0.25">
      <c r="A109" s="304"/>
      <c r="B109" s="305"/>
      <c r="C109" s="305"/>
      <c r="D109" s="305"/>
    </row>
    <row r="110" spans="1:4" s="300" customFormat="1" ht="11.25" customHeight="1" x14ac:dyDescent="0.25">
      <c r="A110" s="370" t="s">
        <v>152</v>
      </c>
      <c r="B110" s="370"/>
      <c r="C110" s="306" t="s">
        <v>153</v>
      </c>
      <c r="D110" s="359">
        <f>'Proposed Rates'!G10</f>
        <v>4420.79</v>
      </c>
    </row>
    <row r="111" spans="1:4" s="300" customFormat="1" ht="11.25" customHeight="1" x14ac:dyDescent="0.25">
      <c r="A111" s="370" t="s">
        <v>19</v>
      </c>
      <c r="B111" s="370"/>
      <c r="C111" s="306" t="s">
        <v>92</v>
      </c>
      <c r="D111" s="353">
        <f>'Proposed Rates'!G23</f>
        <v>5.9107000000000003</v>
      </c>
    </row>
    <row r="112" spans="1:4" s="300" customFormat="1" ht="11.25" customHeight="1" x14ac:dyDescent="0.25">
      <c r="A112" s="370" t="s">
        <v>156</v>
      </c>
      <c r="B112" s="370"/>
      <c r="C112" s="306" t="s">
        <v>92</v>
      </c>
      <c r="D112" s="307">
        <f>'Proposed Rates'!G236</f>
        <v>2.666E-2</v>
      </c>
    </row>
    <row r="113" spans="1:4" s="300" customFormat="1" ht="12.75" customHeight="1" x14ac:dyDescent="0.25">
      <c r="A113" s="370" t="s">
        <v>157</v>
      </c>
      <c r="B113" s="370"/>
      <c r="C113" s="306" t="s">
        <v>92</v>
      </c>
      <c r="D113" s="307">
        <f>'Proposed Rates'!G156</f>
        <v>2.9476</v>
      </c>
    </row>
    <row r="114" spans="1:4" s="300" customFormat="1" ht="13.5" customHeight="1" x14ac:dyDescent="0.25">
      <c r="A114" s="370" t="s">
        <v>158</v>
      </c>
      <c r="B114" s="370"/>
      <c r="C114" s="306" t="s">
        <v>92</v>
      </c>
      <c r="D114" s="307">
        <f>'Proposed Rates'!G170</f>
        <v>2.1831</v>
      </c>
    </row>
    <row r="115" spans="1:4" s="300" customFormat="1" ht="6.75" customHeight="1" x14ac:dyDescent="0.25">
      <c r="A115" s="308"/>
      <c r="B115" s="308"/>
      <c r="C115" s="306"/>
      <c r="D115" s="307"/>
    </row>
    <row r="116" spans="1:4" s="300" customFormat="1" ht="15" customHeight="1" x14ac:dyDescent="0.25">
      <c r="A116" s="387" t="s">
        <v>159</v>
      </c>
      <c r="B116" s="375"/>
      <c r="C116" s="306"/>
      <c r="D116" s="310"/>
    </row>
    <row r="117" spans="1:4" s="300" customFormat="1" ht="6.75" customHeight="1" x14ac:dyDescent="0.25">
      <c r="A117" s="311"/>
      <c r="B117" s="309"/>
      <c r="C117" s="306"/>
      <c r="D117" s="310"/>
    </row>
    <row r="118" spans="1:4" s="300" customFormat="1" ht="11.25" customHeight="1" x14ac:dyDescent="0.25">
      <c r="A118" s="370" t="s">
        <v>160</v>
      </c>
      <c r="B118" s="370"/>
      <c r="C118" s="312" t="s">
        <v>91</v>
      </c>
      <c r="D118" s="313">
        <v>3.0000000000000001E-3</v>
      </c>
    </row>
    <row r="119" spans="1:4" s="300" customFormat="1" ht="11.25" customHeight="1" x14ac:dyDescent="0.25">
      <c r="A119" s="375" t="s">
        <v>161</v>
      </c>
      <c r="B119" s="375"/>
      <c r="C119" s="312" t="s">
        <v>91</v>
      </c>
      <c r="D119" s="314">
        <v>4.0000000000000002E-4</v>
      </c>
    </row>
    <row r="120" spans="1:4" s="300" customFormat="1" ht="11.25" customHeight="1" x14ac:dyDescent="0.25">
      <c r="A120" s="370" t="s">
        <v>162</v>
      </c>
      <c r="B120" s="370"/>
      <c r="C120" s="312" t="s">
        <v>91</v>
      </c>
      <c r="D120" s="314">
        <v>5.0000000000000001E-4</v>
      </c>
    </row>
    <row r="121" spans="1:4" s="300" customFormat="1" ht="11.25" customHeight="1" x14ac:dyDescent="0.25">
      <c r="A121" s="370" t="s">
        <v>163</v>
      </c>
      <c r="B121" s="370"/>
      <c r="C121" s="306" t="s">
        <v>153</v>
      </c>
      <c r="D121" s="350">
        <f>'Proposed Rates'!G212</f>
        <v>0.66</v>
      </c>
    </row>
    <row r="122" spans="1:4" s="315" customFormat="1" ht="18.75" customHeight="1" x14ac:dyDescent="0.3">
      <c r="A122" s="376" t="s">
        <v>175</v>
      </c>
      <c r="B122" s="376"/>
      <c r="C122" s="376"/>
      <c r="D122" s="399"/>
    </row>
    <row r="123" spans="1:4" s="300" customFormat="1" ht="48" customHeight="1" x14ac:dyDescent="0.25">
      <c r="A123" s="373" t="s">
        <v>176</v>
      </c>
      <c r="B123" s="373"/>
      <c r="C123" s="373"/>
      <c r="D123" s="386"/>
    </row>
    <row r="124" spans="1:4" s="300" customFormat="1" ht="6.75" customHeight="1" x14ac:dyDescent="0.25">
      <c r="A124" s="301"/>
      <c r="B124" s="301"/>
      <c r="C124" s="301"/>
      <c r="D124" s="316"/>
    </row>
    <row r="125" spans="1:4" s="300" customFormat="1" ht="11.25" customHeight="1" x14ac:dyDescent="0.25">
      <c r="A125" s="377" t="s">
        <v>146</v>
      </c>
      <c r="B125" s="397"/>
      <c r="C125" s="397"/>
      <c r="D125" s="397"/>
    </row>
    <row r="126" spans="1:4" s="300" customFormat="1" ht="6.75" customHeight="1" x14ac:dyDescent="0.25">
      <c r="A126" s="302"/>
      <c r="B126" s="303"/>
      <c r="C126" s="303"/>
      <c r="D126" s="303"/>
    </row>
    <row r="127" spans="1:4" s="300" customFormat="1" ht="36" customHeight="1" x14ac:dyDescent="0.25">
      <c r="A127" s="373" t="s">
        <v>147</v>
      </c>
      <c r="B127" s="373"/>
      <c r="C127" s="373"/>
      <c r="D127" s="386"/>
    </row>
    <row r="128" spans="1:4" s="300" customFormat="1" ht="6.75" customHeight="1" x14ac:dyDescent="0.25">
      <c r="A128" s="301"/>
      <c r="B128" s="301"/>
      <c r="C128" s="301"/>
      <c r="D128" s="316"/>
    </row>
    <row r="129" spans="1:4" s="300" customFormat="1" ht="48" customHeight="1" x14ac:dyDescent="0.25">
      <c r="A129" s="373" t="s">
        <v>177</v>
      </c>
      <c r="B129" s="373"/>
      <c r="C129" s="373"/>
      <c r="D129" s="386"/>
    </row>
    <row r="130" spans="1:4" s="300" customFormat="1" ht="6.75" customHeight="1" x14ac:dyDescent="0.25">
      <c r="A130" s="301"/>
      <c r="B130" s="301"/>
      <c r="C130" s="301"/>
      <c r="D130" s="316"/>
    </row>
    <row r="131" spans="1:4" s="300" customFormat="1" ht="48" customHeight="1" x14ac:dyDescent="0.25">
      <c r="A131" s="373" t="s">
        <v>149</v>
      </c>
      <c r="B131" s="373"/>
      <c r="C131" s="373"/>
      <c r="D131" s="386"/>
    </row>
    <row r="132" spans="1:4" s="300" customFormat="1" ht="6.75" customHeight="1" x14ac:dyDescent="0.25">
      <c r="A132" s="301"/>
      <c r="B132" s="301"/>
      <c r="C132" s="301"/>
      <c r="D132" s="316"/>
    </row>
    <row r="133" spans="1:4" s="300" customFormat="1" ht="96" customHeight="1" x14ac:dyDescent="0.25">
      <c r="A133" s="374" t="s">
        <v>169</v>
      </c>
      <c r="B133" s="374"/>
      <c r="C133" s="374"/>
      <c r="D133" s="374"/>
    </row>
    <row r="134" spans="1:4" s="300" customFormat="1" ht="96" customHeight="1" x14ac:dyDescent="0.25">
      <c r="A134" s="374" t="s">
        <v>170</v>
      </c>
      <c r="B134" s="374"/>
      <c r="C134" s="374"/>
      <c r="D134" s="374"/>
    </row>
    <row r="135" spans="1:4" s="300" customFormat="1" ht="36" customHeight="1" x14ac:dyDescent="0.25">
      <c r="A135" s="373" t="s">
        <v>150</v>
      </c>
      <c r="B135" s="373"/>
      <c r="C135" s="373"/>
      <c r="D135" s="386"/>
    </row>
    <row r="136" spans="1:4" s="300" customFormat="1" ht="24" customHeight="1" x14ac:dyDescent="0.25">
      <c r="A136" s="389" t="s">
        <v>171</v>
      </c>
      <c r="B136" s="389"/>
      <c r="C136" s="389"/>
      <c r="D136" s="389"/>
    </row>
    <row r="137" spans="1:4" s="300" customFormat="1" ht="6.75" customHeight="1" x14ac:dyDescent="0.25">
      <c r="A137" s="317"/>
      <c r="B137" s="317"/>
      <c r="C137" s="317"/>
      <c r="D137" s="317"/>
    </row>
    <row r="138" spans="1:4" s="300" customFormat="1" ht="15" customHeight="1" x14ac:dyDescent="0.25">
      <c r="A138" s="385" t="s">
        <v>151</v>
      </c>
      <c r="B138" s="395"/>
      <c r="C138" s="395"/>
      <c r="D138" s="395"/>
    </row>
    <row r="139" spans="1:4" s="300" customFormat="1" ht="6.75" customHeight="1" x14ac:dyDescent="0.25">
      <c r="A139" s="304"/>
      <c r="B139" s="305"/>
      <c r="C139" s="305"/>
      <c r="D139" s="305"/>
    </row>
    <row r="140" spans="1:4" s="300" customFormat="1" ht="11.25" customHeight="1" x14ac:dyDescent="0.25">
      <c r="A140" s="370" t="s">
        <v>152</v>
      </c>
      <c r="B140" s="370"/>
      <c r="C140" s="306" t="s">
        <v>153</v>
      </c>
      <c r="D140" s="358">
        <f>'Proposed Rates'!G11</f>
        <v>15802.19</v>
      </c>
    </row>
    <row r="141" spans="1:4" s="300" customFormat="1" ht="11.25" customHeight="1" x14ac:dyDescent="0.25">
      <c r="A141" s="370" t="s">
        <v>19</v>
      </c>
      <c r="B141" s="370"/>
      <c r="C141" s="306" t="s">
        <v>92</v>
      </c>
      <c r="D141" s="352">
        <f>'Proposed Rates'!G24</f>
        <v>5.6180000000000003</v>
      </c>
    </row>
    <row r="142" spans="1:4" s="300" customFormat="1" ht="11.25" customHeight="1" x14ac:dyDescent="0.25">
      <c r="A142" s="370" t="s">
        <v>156</v>
      </c>
      <c r="B142" s="370"/>
      <c r="C142" s="306" t="s">
        <v>92</v>
      </c>
      <c r="D142" s="307">
        <f>'Proposed Rates'!G237</f>
        <v>3.0020000000000002E-2</v>
      </c>
    </row>
    <row r="143" spans="1:4" s="300" customFormat="1" ht="11.25" customHeight="1" x14ac:dyDescent="0.25">
      <c r="A143" s="370" t="s">
        <v>157</v>
      </c>
      <c r="B143" s="370"/>
      <c r="C143" s="306" t="s">
        <v>92</v>
      </c>
      <c r="D143" s="307">
        <f>'Proposed Rates'!G157</f>
        <v>3.2675999999999998</v>
      </c>
    </row>
    <row r="144" spans="1:4" s="300" customFormat="1" ht="15" customHeight="1" x14ac:dyDescent="0.25">
      <c r="A144" s="370" t="s">
        <v>158</v>
      </c>
      <c r="B144" s="370"/>
      <c r="C144" s="306" t="s">
        <v>92</v>
      </c>
      <c r="D144" s="307">
        <f>'Proposed Rates'!G171</f>
        <v>2.4584999999999999</v>
      </c>
    </row>
    <row r="145" spans="1:4" s="300" customFormat="1" ht="6.75" customHeight="1" x14ac:dyDescent="0.25">
      <c r="A145" s="308"/>
      <c r="B145" s="308"/>
      <c r="C145" s="306"/>
      <c r="D145" s="307"/>
    </row>
    <row r="146" spans="1:4" s="300" customFormat="1" ht="15" customHeight="1" x14ac:dyDescent="0.25">
      <c r="A146" s="387" t="s">
        <v>159</v>
      </c>
      <c r="B146" s="375"/>
      <c r="C146" s="306"/>
      <c r="D146" s="310"/>
    </row>
    <row r="147" spans="1:4" s="300" customFormat="1" ht="6.75" customHeight="1" x14ac:dyDescent="0.25">
      <c r="A147" s="311"/>
      <c r="B147" s="309"/>
      <c r="C147" s="306"/>
      <c r="D147" s="310"/>
    </row>
    <row r="148" spans="1:4" s="300" customFormat="1" ht="11.25" customHeight="1" x14ac:dyDescent="0.25">
      <c r="A148" s="370" t="s">
        <v>160</v>
      </c>
      <c r="B148" s="370"/>
      <c r="C148" s="312" t="s">
        <v>91</v>
      </c>
      <c r="D148" s="313">
        <v>3.0000000000000001E-3</v>
      </c>
    </row>
    <row r="149" spans="1:4" s="300" customFormat="1" ht="11.25" customHeight="1" x14ac:dyDescent="0.25">
      <c r="A149" s="375" t="s">
        <v>161</v>
      </c>
      <c r="B149" s="375"/>
      <c r="C149" s="312" t="s">
        <v>91</v>
      </c>
      <c r="D149" s="314">
        <v>4.0000000000000002E-4</v>
      </c>
    </row>
    <row r="150" spans="1:4" s="300" customFormat="1" ht="11.25" customHeight="1" x14ac:dyDescent="0.25">
      <c r="A150" s="370" t="s">
        <v>162</v>
      </c>
      <c r="B150" s="370"/>
      <c r="C150" s="312" t="s">
        <v>91</v>
      </c>
      <c r="D150" s="314">
        <v>5.0000000000000001E-4</v>
      </c>
    </row>
    <row r="151" spans="1:4" s="300" customFormat="1" ht="11.25" customHeight="1" x14ac:dyDescent="0.25">
      <c r="A151" s="370" t="s">
        <v>163</v>
      </c>
      <c r="B151" s="370"/>
      <c r="C151" s="306" t="s">
        <v>153</v>
      </c>
      <c r="D151" s="350">
        <f>'Proposed Rates'!G213</f>
        <v>0.66</v>
      </c>
    </row>
    <row r="152" spans="1:4" s="315" customFormat="1" ht="18.75" customHeight="1" x14ac:dyDescent="0.3">
      <c r="A152" s="376" t="s">
        <v>178</v>
      </c>
      <c r="B152" s="376"/>
      <c r="C152" s="376"/>
      <c r="D152" s="399"/>
    </row>
    <row r="153" spans="1:4" s="300" customFormat="1" ht="84" customHeight="1" x14ac:dyDescent="0.25">
      <c r="A153" s="373" t="s">
        <v>179</v>
      </c>
      <c r="B153" s="373"/>
      <c r="C153" s="373"/>
      <c r="D153" s="386"/>
    </row>
    <row r="154" spans="1:4" s="300" customFormat="1" ht="6.75" customHeight="1" x14ac:dyDescent="0.25">
      <c r="A154" s="301"/>
      <c r="B154" s="301"/>
      <c r="C154" s="301"/>
      <c r="D154" s="316"/>
    </row>
    <row r="155" spans="1:4" s="300" customFormat="1" ht="11.25" customHeight="1" x14ac:dyDescent="0.25">
      <c r="A155" s="377" t="s">
        <v>146</v>
      </c>
      <c r="B155" s="397"/>
      <c r="C155" s="397"/>
      <c r="D155" s="397"/>
    </row>
    <row r="156" spans="1:4" s="300" customFormat="1" ht="6.75" customHeight="1" x14ac:dyDescent="0.25">
      <c r="A156" s="302"/>
      <c r="B156" s="303"/>
      <c r="C156" s="303"/>
      <c r="D156" s="303"/>
    </row>
    <row r="157" spans="1:4" s="300" customFormat="1" ht="36" customHeight="1" x14ac:dyDescent="0.25">
      <c r="A157" s="373" t="s">
        <v>147</v>
      </c>
      <c r="B157" s="373"/>
      <c r="C157" s="373"/>
      <c r="D157" s="386"/>
    </row>
    <row r="158" spans="1:4" s="300" customFormat="1" ht="6.75" customHeight="1" x14ac:dyDescent="0.25">
      <c r="A158" s="301"/>
      <c r="B158" s="301"/>
      <c r="C158" s="301"/>
      <c r="D158" s="316"/>
    </row>
    <row r="159" spans="1:4" s="300" customFormat="1" ht="48" customHeight="1" x14ac:dyDescent="0.25">
      <c r="A159" s="373" t="s">
        <v>148</v>
      </c>
      <c r="B159" s="373"/>
      <c r="C159" s="373"/>
      <c r="D159" s="386"/>
    </row>
    <row r="160" spans="1:4" s="300" customFormat="1" ht="6.75" customHeight="1" x14ac:dyDescent="0.25">
      <c r="A160" s="301"/>
      <c r="B160" s="301"/>
      <c r="C160" s="301"/>
      <c r="D160" s="316"/>
    </row>
    <row r="161" spans="1:4" s="300" customFormat="1" ht="48" customHeight="1" x14ac:dyDescent="0.25">
      <c r="A161" s="373" t="s">
        <v>149</v>
      </c>
      <c r="B161" s="373"/>
      <c r="C161" s="373"/>
      <c r="D161" s="386"/>
    </row>
    <row r="162" spans="1:4" s="300" customFormat="1" ht="6.75" customHeight="1" x14ac:dyDescent="0.25">
      <c r="A162" s="301"/>
      <c r="B162" s="301"/>
      <c r="C162" s="301"/>
      <c r="D162" s="316"/>
    </row>
    <row r="163" spans="1:4" s="300" customFormat="1" ht="36" customHeight="1" x14ac:dyDescent="0.25">
      <c r="A163" s="373" t="s">
        <v>150</v>
      </c>
      <c r="B163" s="373"/>
      <c r="C163" s="373"/>
      <c r="D163" s="386"/>
    </row>
    <row r="164" spans="1:4" s="300" customFormat="1" ht="6.75" customHeight="1" x14ac:dyDescent="0.25">
      <c r="A164" s="301"/>
      <c r="B164" s="301"/>
      <c r="C164" s="301"/>
      <c r="D164" s="316"/>
    </row>
    <row r="165" spans="1:4" s="300" customFormat="1" ht="15" customHeight="1" x14ac:dyDescent="0.25">
      <c r="A165" s="385" t="s">
        <v>151</v>
      </c>
      <c r="B165" s="395"/>
      <c r="C165" s="395"/>
      <c r="D165" s="395"/>
    </row>
    <row r="166" spans="1:4" s="300" customFormat="1" ht="6.75" customHeight="1" x14ac:dyDescent="0.25">
      <c r="A166" s="304"/>
      <c r="B166" s="305"/>
      <c r="C166" s="305"/>
      <c r="D166" s="305"/>
    </row>
    <row r="167" spans="1:4" s="300" customFormat="1" ht="11.25" customHeight="1" x14ac:dyDescent="0.25">
      <c r="A167" s="370" t="s">
        <v>180</v>
      </c>
      <c r="B167" s="370"/>
      <c r="C167" s="306" t="s">
        <v>153</v>
      </c>
      <c r="D167" s="352">
        <f>'Proposed Rates'!G14</f>
        <v>6.63</v>
      </c>
    </row>
    <row r="168" spans="1:4" s="300" customFormat="1" ht="11.25" customHeight="1" x14ac:dyDescent="0.25">
      <c r="A168" s="370" t="s">
        <v>19</v>
      </c>
      <c r="B168" s="370"/>
      <c r="C168" s="306" t="s">
        <v>91</v>
      </c>
      <c r="D168" s="352">
        <f>'Proposed Rates'!G27</f>
        <v>3.15E-2</v>
      </c>
    </row>
    <row r="169" spans="1:4" s="300" customFormat="1" ht="11.25" customHeight="1" x14ac:dyDescent="0.25">
      <c r="A169" s="370" t="s">
        <v>156</v>
      </c>
      <c r="B169" s="370"/>
      <c r="C169" s="306" t="s">
        <v>91</v>
      </c>
      <c r="D169" s="307">
        <f>'Proposed Rates'!G240</f>
        <v>6.0000000000000002E-5</v>
      </c>
    </row>
    <row r="170" spans="1:4" s="300" customFormat="1" ht="13.5" customHeight="1" x14ac:dyDescent="0.25">
      <c r="A170" s="370" t="s">
        <v>157</v>
      </c>
      <c r="B170" s="370"/>
      <c r="C170" s="306" t="s">
        <v>91</v>
      </c>
      <c r="D170" s="307">
        <f>'Proposed Rates'!G160</f>
        <v>6.8999999999999999E-3</v>
      </c>
    </row>
    <row r="171" spans="1:4" s="300" customFormat="1" ht="12.75" customHeight="1" x14ac:dyDescent="0.25">
      <c r="A171" s="370" t="s">
        <v>158</v>
      </c>
      <c r="B171" s="370"/>
      <c r="C171" s="306" t="s">
        <v>91</v>
      </c>
      <c r="D171" s="319">
        <f>'Proposed Rates'!G174</f>
        <v>5.0000000000000001E-3</v>
      </c>
    </row>
    <row r="172" spans="1:4" s="300" customFormat="1" ht="6.75" customHeight="1" x14ac:dyDescent="0.25">
      <c r="A172" s="308"/>
      <c r="B172" s="308"/>
      <c r="C172" s="306"/>
      <c r="D172" s="307"/>
    </row>
    <row r="173" spans="1:4" s="300" customFormat="1" ht="15" customHeight="1" x14ac:dyDescent="0.25">
      <c r="A173" s="387" t="s">
        <v>159</v>
      </c>
      <c r="B173" s="375"/>
      <c r="C173" s="306"/>
      <c r="D173" s="310"/>
    </row>
    <row r="174" spans="1:4" s="300" customFormat="1" ht="6.75" customHeight="1" x14ac:dyDescent="0.25">
      <c r="A174" s="311"/>
      <c r="B174" s="309"/>
      <c r="C174" s="306"/>
      <c r="D174" s="310"/>
    </row>
    <row r="175" spans="1:4" s="300" customFormat="1" ht="11.25" customHeight="1" x14ac:dyDescent="0.25">
      <c r="A175" s="370" t="s">
        <v>160</v>
      </c>
      <c r="B175" s="370"/>
      <c r="C175" s="312" t="s">
        <v>91</v>
      </c>
      <c r="D175" s="313">
        <v>3.0000000000000001E-3</v>
      </c>
    </row>
    <row r="176" spans="1:4" s="300" customFormat="1" ht="11.25" customHeight="1" x14ac:dyDescent="0.25">
      <c r="A176" s="375" t="s">
        <v>161</v>
      </c>
      <c r="B176" s="375"/>
      <c r="C176" s="312" t="s">
        <v>91</v>
      </c>
      <c r="D176" s="314">
        <v>4.0000000000000002E-4</v>
      </c>
    </row>
    <row r="177" spans="1:4" s="300" customFormat="1" ht="11.25" customHeight="1" x14ac:dyDescent="0.25">
      <c r="A177" s="370" t="s">
        <v>162</v>
      </c>
      <c r="B177" s="370"/>
      <c r="C177" s="312" t="s">
        <v>91</v>
      </c>
      <c r="D177" s="314">
        <v>5.0000000000000001E-4</v>
      </c>
    </row>
    <row r="178" spans="1:4" s="300" customFormat="1" ht="11.25" customHeight="1" x14ac:dyDescent="0.25">
      <c r="A178" s="370" t="s">
        <v>163</v>
      </c>
      <c r="B178" s="370"/>
      <c r="C178" s="306" t="s">
        <v>153</v>
      </c>
      <c r="D178" s="350">
        <f>'Proposed Rates'!G216</f>
        <v>0.66</v>
      </c>
    </row>
    <row r="179" spans="1:4" s="315" customFormat="1" ht="18.75" customHeight="1" x14ac:dyDescent="0.3">
      <c r="A179" s="376" t="s">
        <v>181</v>
      </c>
      <c r="B179" s="376"/>
      <c r="C179" s="376"/>
      <c r="D179" s="399"/>
    </row>
    <row r="180" spans="1:4" s="300" customFormat="1" ht="36" customHeight="1" x14ac:dyDescent="0.25">
      <c r="A180" s="373" t="s">
        <v>182</v>
      </c>
      <c r="B180" s="373"/>
      <c r="C180" s="373"/>
      <c r="D180" s="386"/>
    </row>
    <row r="181" spans="1:4" s="300" customFormat="1" ht="6.75" customHeight="1" x14ac:dyDescent="0.25">
      <c r="A181" s="301"/>
      <c r="B181" s="301"/>
      <c r="C181" s="301"/>
      <c r="D181" s="316"/>
    </row>
    <row r="182" spans="1:4" s="300" customFormat="1" ht="11.25" customHeight="1" x14ac:dyDescent="0.25">
      <c r="A182" s="377" t="s">
        <v>146</v>
      </c>
      <c r="B182" s="397"/>
      <c r="C182" s="397"/>
      <c r="D182" s="397"/>
    </row>
    <row r="183" spans="1:4" s="300" customFormat="1" ht="6.75" customHeight="1" x14ac:dyDescent="0.25">
      <c r="A183" s="302"/>
      <c r="B183" s="303"/>
      <c r="C183" s="303"/>
      <c r="D183" s="303"/>
    </row>
    <row r="184" spans="1:4" s="300" customFormat="1" ht="36" customHeight="1" x14ac:dyDescent="0.25">
      <c r="A184" s="373" t="s">
        <v>147</v>
      </c>
      <c r="B184" s="373"/>
      <c r="C184" s="373"/>
      <c r="D184" s="386"/>
    </row>
    <row r="185" spans="1:4" s="300" customFormat="1" ht="6.75" customHeight="1" x14ac:dyDescent="0.25">
      <c r="A185" s="301"/>
      <c r="B185" s="301"/>
      <c r="C185" s="301"/>
      <c r="D185" s="316"/>
    </row>
    <row r="186" spans="1:4" s="300" customFormat="1" ht="48" customHeight="1" x14ac:dyDescent="0.25">
      <c r="A186" s="373" t="s">
        <v>148</v>
      </c>
      <c r="B186" s="373"/>
      <c r="C186" s="373"/>
      <c r="D186" s="386"/>
    </row>
    <row r="187" spans="1:4" s="300" customFormat="1" ht="6.75" customHeight="1" x14ac:dyDescent="0.25">
      <c r="A187" s="301"/>
      <c r="B187" s="301"/>
      <c r="C187" s="301"/>
      <c r="D187" s="316"/>
    </row>
    <row r="188" spans="1:4" s="300" customFormat="1" ht="24" customHeight="1" x14ac:dyDescent="0.25">
      <c r="A188" s="373" t="s">
        <v>183</v>
      </c>
      <c r="B188" s="373"/>
      <c r="C188" s="373"/>
      <c r="D188" s="386"/>
    </row>
    <row r="189" spans="1:4" s="300" customFormat="1" ht="6.75" customHeight="1" x14ac:dyDescent="0.25">
      <c r="A189" s="301"/>
      <c r="B189" s="301"/>
      <c r="C189" s="301"/>
      <c r="D189" s="316"/>
    </row>
    <row r="190" spans="1:4" s="300" customFormat="1" ht="36" customHeight="1" x14ac:dyDescent="0.25">
      <c r="A190" s="373" t="s">
        <v>184</v>
      </c>
      <c r="B190" s="373"/>
      <c r="C190" s="373"/>
      <c r="D190" s="386"/>
    </row>
    <row r="191" spans="1:4" s="300" customFormat="1" ht="6.75" customHeight="1" x14ac:dyDescent="0.25">
      <c r="A191" s="301"/>
      <c r="B191" s="301"/>
      <c r="C191" s="301"/>
      <c r="D191" s="316"/>
    </row>
    <row r="192" spans="1:4" s="300" customFormat="1" ht="15" customHeight="1" x14ac:dyDescent="0.25">
      <c r="A192" s="388" t="s">
        <v>185</v>
      </c>
      <c r="B192" s="395"/>
      <c r="C192" s="395"/>
      <c r="D192" s="395"/>
    </row>
    <row r="193" spans="1:4" s="300" customFormat="1" ht="6.75" customHeight="1" x14ac:dyDescent="0.25">
      <c r="A193" s="321"/>
      <c r="B193" s="305"/>
      <c r="C193" s="305"/>
      <c r="D193" s="305"/>
    </row>
    <row r="194" spans="1:4" s="300" customFormat="1" ht="11.25" customHeight="1" x14ac:dyDescent="0.25">
      <c r="A194" s="370" t="s">
        <v>152</v>
      </c>
      <c r="B194" s="370"/>
      <c r="C194" s="306" t="s">
        <v>153</v>
      </c>
      <c r="D194" s="352">
        <f>'Proposed Rates'!G15</f>
        <v>181.15</v>
      </c>
    </row>
    <row r="195" spans="1:4" s="300" customFormat="1" ht="11.25" customHeight="1" x14ac:dyDescent="0.25">
      <c r="A195" s="370" t="s">
        <v>186</v>
      </c>
      <c r="B195" s="370"/>
      <c r="C195" s="306" t="s">
        <v>92</v>
      </c>
      <c r="D195" s="354">
        <f>'Proposed Rates'!G28</f>
        <v>2.4175</v>
      </c>
    </row>
    <row r="196" spans="1:4" s="300" customFormat="1" ht="11.25" customHeight="1" x14ac:dyDescent="0.25">
      <c r="A196" s="370" t="s">
        <v>187</v>
      </c>
      <c r="B196" s="370"/>
      <c r="C196" s="306" t="s">
        <v>92</v>
      </c>
      <c r="D196" s="352">
        <f>'Proposed Rates'!G29</f>
        <v>2.2174999999999998</v>
      </c>
    </row>
    <row r="197" spans="1:4" s="300" customFormat="1" ht="11.25" customHeight="1" x14ac:dyDescent="0.25">
      <c r="A197" s="370" t="s">
        <v>188</v>
      </c>
      <c r="B197" s="370"/>
      <c r="C197" s="306" t="s">
        <v>92</v>
      </c>
      <c r="D197" s="353">
        <f>'Proposed Rates'!G30</f>
        <v>2.4607999999999999</v>
      </c>
    </row>
    <row r="198" spans="1:4" s="315" customFormat="1" ht="18.75" customHeight="1" x14ac:dyDescent="0.3">
      <c r="A198" s="376" t="s">
        <v>189</v>
      </c>
      <c r="B198" s="376"/>
      <c r="C198" s="376"/>
      <c r="D198" s="399"/>
    </row>
    <row r="199" spans="1:4" s="300" customFormat="1" ht="36" customHeight="1" x14ac:dyDescent="0.25">
      <c r="A199" s="373" t="s">
        <v>190</v>
      </c>
      <c r="B199" s="373"/>
      <c r="C199" s="373"/>
      <c r="D199" s="386"/>
    </row>
    <row r="200" spans="1:4" s="300" customFormat="1" ht="6.75" customHeight="1" x14ac:dyDescent="0.25">
      <c r="A200" s="301"/>
      <c r="B200" s="301"/>
      <c r="C200" s="301"/>
      <c r="D200" s="316"/>
    </row>
    <row r="201" spans="1:4" s="300" customFormat="1" ht="11.25" customHeight="1" x14ac:dyDescent="0.25">
      <c r="A201" s="377" t="s">
        <v>146</v>
      </c>
      <c r="B201" s="397"/>
      <c r="C201" s="397"/>
      <c r="D201" s="397"/>
    </row>
    <row r="202" spans="1:4" s="300" customFormat="1" ht="6.75" customHeight="1" x14ac:dyDescent="0.25">
      <c r="A202" s="302"/>
      <c r="B202" s="303"/>
      <c r="C202" s="303"/>
      <c r="D202" s="303"/>
    </row>
    <row r="203" spans="1:4" s="300" customFormat="1" ht="36" customHeight="1" x14ac:dyDescent="0.25">
      <c r="A203" s="373" t="s">
        <v>147</v>
      </c>
      <c r="B203" s="373"/>
      <c r="C203" s="373"/>
      <c r="D203" s="386"/>
    </row>
    <row r="204" spans="1:4" s="300" customFormat="1" ht="6.75" customHeight="1" x14ac:dyDescent="0.25">
      <c r="A204" s="301"/>
      <c r="B204" s="301"/>
      <c r="C204" s="301"/>
      <c r="D204" s="316"/>
    </row>
    <row r="205" spans="1:4" s="300" customFormat="1" ht="48" customHeight="1" x14ac:dyDescent="0.25">
      <c r="A205" s="373" t="s">
        <v>148</v>
      </c>
      <c r="B205" s="373"/>
      <c r="C205" s="373"/>
      <c r="D205" s="386"/>
    </row>
    <row r="206" spans="1:4" s="300" customFormat="1" ht="6.75" customHeight="1" x14ac:dyDescent="0.25">
      <c r="A206" s="301"/>
      <c r="B206" s="301"/>
      <c r="C206" s="301"/>
      <c r="D206" s="316"/>
    </row>
    <row r="207" spans="1:4" s="300" customFormat="1" ht="48" customHeight="1" x14ac:dyDescent="0.25">
      <c r="A207" s="373" t="s">
        <v>149</v>
      </c>
      <c r="B207" s="373"/>
      <c r="C207" s="373"/>
      <c r="D207" s="386"/>
    </row>
    <row r="208" spans="1:4" s="300" customFormat="1" ht="6.75" customHeight="1" x14ac:dyDescent="0.25">
      <c r="A208" s="301"/>
      <c r="B208" s="301"/>
      <c r="C208" s="301"/>
      <c r="D208" s="316"/>
    </row>
    <row r="209" spans="1:4" s="300" customFormat="1" ht="36" customHeight="1" x14ac:dyDescent="0.25">
      <c r="A209" s="373" t="s">
        <v>150</v>
      </c>
      <c r="B209" s="373"/>
      <c r="C209" s="373"/>
      <c r="D209" s="386"/>
    </row>
    <row r="210" spans="1:4" s="300" customFormat="1" ht="6.75" customHeight="1" x14ac:dyDescent="0.25">
      <c r="A210" s="301"/>
      <c r="B210" s="301"/>
      <c r="C210" s="301"/>
      <c r="D210" s="316"/>
    </row>
    <row r="211" spans="1:4" s="300" customFormat="1" ht="15" customHeight="1" x14ac:dyDescent="0.25">
      <c r="A211" s="385" t="s">
        <v>151</v>
      </c>
      <c r="B211" s="395"/>
      <c r="C211" s="395"/>
      <c r="D211" s="395"/>
    </row>
    <row r="212" spans="1:4" s="300" customFormat="1" ht="6.75" customHeight="1" x14ac:dyDescent="0.25">
      <c r="A212" s="304"/>
      <c r="B212" s="305"/>
      <c r="C212" s="305"/>
      <c r="D212" s="305"/>
    </row>
    <row r="213" spans="1:4" s="300" customFormat="1" ht="11.25" customHeight="1" x14ac:dyDescent="0.25">
      <c r="A213" s="370" t="s">
        <v>180</v>
      </c>
      <c r="B213" s="370"/>
      <c r="C213" s="306" t="s">
        <v>153</v>
      </c>
      <c r="D213" s="352">
        <f>'Proposed Rates'!G13</f>
        <v>5.59</v>
      </c>
    </row>
    <row r="214" spans="1:4" s="300" customFormat="1" ht="11.25" customHeight="1" x14ac:dyDescent="0.25">
      <c r="A214" s="370" t="s">
        <v>19</v>
      </c>
      <c r="B214" s="370"/>
      <c r="C214" s="306" t="s">
        <v>92</v>
      </c>
      <c r="D214" s="353">
        <f>'Proposed Rates'!G26</f>
        <v>26.0991</v>
      </c>
    </row>
    <row r="215" spans="1:4" s="300" customFormat="1" ht="11.25" customHeight="1" x14ac:dyDescent="0.25">
      <c r="A215" s="370" t="s">
        <v>156</v>
      </c>
      <c r="B215" s="370"/>
      <c r="C215" s="306" t="s">
        <v>92</v>
      </c>
      <c r="D215" s="307">
        <f>'Proposed Rates'!G239</f>
        <v>1.8530000000000001E-2</v>
      </c>
    </row>
    <row r="216" spans="1:4" s="300" customFormat="1" ht="12.75" customHeight="1" x14ac:dyDescent="0.25">
      <c r="A216" s="370" t="s">
        <v>157</v>
      </c>
      <c r="B216" s="370"/>
      <c r="C216" s="306" t="s">
        <v>92</v>
      </c>
      <c r="D216" s="319">
        <f>'Proposed Rates'!G159</f>
        <v>2.0956000000000001</v>
      </c>
    </row>
    <row r="217" spans="1:4" s="300" customFormat="1" ht="12.75" customHeight="1" x14ac:dyDescent="0.25">
      <c r="A217" s="370" t="s">
        <v>158</v>
      </c>
      <c r="B217" s="370"/>
      <c r="C217" s="306" t="s">
        <v>92</v>
      </c>
      <c r="D217" s="319">
        <f>'Proposed Rates'!G173</f>
        <v>1.5176000000000001</v>
      </c>
    </row>
    <row r="218" spans="1:4" s="300" customFormat="1" ht="6.75" customHeight="1" x14ac:dyDescent="0.25">
      <c r="A218" s="308"/>
      <c r="B218" s="308"/>
      <c r="C218" s="306"/>
      <c r="D218" s="307"/>
    </row>
    <row r="219" spans="1:4" s="300" customFormat="1" ht="15" customHeight="1" x14ac:dyDescent="0.25">
      <c r="A219" s="387" t="s">
        <v>159</v>
      </c>
      <c r="B219" s="375"/>
      <c r="C219" s="306"/>
      <c r="D219" s="310"/>
    </row>
    <row r="220" spans="1:4" s="300" customFormat="1" ht="6.75" customHeight="1" x14ac:dyDescent="0.25">
      <c r="A220" s="311"/>
      <c r="B220" s="309"/>
      <c r="C220" s="306"/>
      <c r="D220" s="310"/>
    </row>
    <row r="221" spans="1:4" s="300" customFormat="1" ht="11.25" customHeight="1" x14ac:dyDescent="0.25">
      <c r="A221" s="370" t="s">
        <v>160</v>
      </c>
      <c r="B221" s="370"/>
      <c r="C221" s="312" t="s">
        <v>91</v>
      </c>
      <c r="D221" s="313">
        <v>3.0000000000000001E-3</v>
      </c>
    </row>
    <row r="222" spans="1:4" s="300" customFormat="1" ht="11.25" customHeight="1" x14ac:dyDescent="0.25">
      <c r="A222" s="375" t="s">
        <v>161</v>
      </c>
      <c r="B222" s="375"/>
      <c r="C222" s="312" t="s">
        <v>91</v>
      </c>
      <c r="D222" s="314">
        <v>4.0000000000000002E-4</v>
      </c>
    </row>
    <row r="223" spans="1:4" s="300" customFormat="1" ht="11.25" customHeight="1" x14ac:dyDescent="0.25">
      <c r="A223" s="370" t="s">
        <v>162</v>
      </c>
      <c r="B223" s="370"/>
      <c r="C223" s="312" t="s">
        <v>91</v>
      </c>
      <c r="D223" s="314">
        <v>5.0000000000000001E-4</v>
      </c>
    </row>
    <row r="224" spans="1:4" s="300" customFormat="1" ht="11.25" customHeight="1" x14ac:dyDescent="0.25">
      <c r="A224" s="370" t="s">
        <v>163</v>
      </c>
      <c r="B224" s="370"/>
      <c r="C224" s="306" t="s">
        <v>153</v>
      </c>
      <c r="D224" s="350">
        <f>'Proposed Rates'!G215</f>
        <v>0.66</v>
      </c>
    </row>
    <row r="225" spans="1:4" s="315" customFormat="1" ht="18.75" customHeight="1" x14ac:dyDescent="0.3">
      <c r="A225" s="376" t="s">
        <v>191</v>
      </c>
      <c r="B225" s="376"/>
      <c r="C225" s="376"/>
      <c r="D225" s="399"/>
    </row>
    <row r="226" spans="1:4" s="300" customFormat="1" ht="60" customHeight="1" x14ac:dyDescent="0.25">
      <c r="A226" s="373" t="s">
        <v>192</v>
      </c>
      <c r="B226" s="373"/>
      <c r="C226" s="373"/>
      <c r="D226" s="386"/>
    </row>
    <row r="227" spans="1:4" s="300" customFormat="1" ht="6.75" customHeight="1" x14ac:dyDescent="0.25">
      <c r="A227" s="301"/>
      <c r="B227" s="301"/>
      <c r="C227" s="301"/>
      <c r="D227" s="316"/>
    </row>
    <row r="228" spans="1:4" s="300" customFormat="1" ht="11.25" customHeight="1" x14ac:dyDescent="0.25">
      <c r="A228" s="377" t="s">
        <v>146</v>
      </c>
      <c r="B228" s="397"/>
      <c r="C228" s="397"/>
      <c r="D228" s="397"/>
    </row>
    <row r="229" spans="1:4" s="300" customFormat="1" ht="6.75" customHeight="1" x14ac:dyDescent="0.25">
      <c r="A229" s="302"/>
      <c r="B229" s="303"/>
      <c r="C229" s="303"/>
      <c r="D229" s="303"/>
    </row>
    <row r="230" spans="1:4" s="300" customFormat="1" ht="36" customHeight="1" x14ac:dyDescent="0.25">
      <c r="A230" s="373" t="s">
        <v>147</v>
      </c>
      <c r="B230" s="373"/>
      <c r="C230" s="373"/>
      <c r="D230" s="386"/>
    </row>
    <row r="231" spans="1:4" s="300" customFormat="1" ht="6.75" customHeight="1" x14ac:dyDescent="0.25">
      <c r="A231" s="301"/>
      <c r="B231" s="301"/>
      <c r="C231" s="301"/>
      <c r="D231" s="316"/>
    </row>
    <row r="232" spans="1:4" s="300" customFormat="1" ht="48" customHeight="1" x14ac:dyDescent="0.25">
      <c r="A232" s="373" t="s">
        <v>148</v>
      </c>
      <c r="B232" s="373"/>
      <c r="C232" s="373"/>
      <c r="D232" s="386"/>
    </row>
    <row r="233" spans="1:4" s="300" customFormat="1" ht="6.75" customHeight="1" x14ac:dyDescent="0.25">
      <c r="A233" s="301"/>
      <c r="B233" s="301"/>
      <c r="C233" s="301"/>
      <c r="D233" s="316"/>
    </row>
    <row r="234" spans="1:4" s="300" customFormat="1" ht="48" customHeight="1" x14ac:dyDescent="0.25">
      <c r="A234" s="373" t="s">
        <v>149</v>
      </c>
      <c r="B234" s="373"/>
      <c r="C234" s="373"/>
      <c r="D234" s="386"/>
    </row>
    <row r="235" spans="1:4" s="300" customFormat="1" ht="6.75" customHeight="1" x14ac:dyDescent="0.25">
      <c r="A235" s="301"/>
      <c r="B235" s="301"/>
      <c r="C235" s="301"/>
      <c r="D235" s="316"/>
    </row>
    <row r="236" spans="1:4" s="300" customFormat="1" ht="36" customHeight="1" x14ac:dyDescent="0.25">
      <c r="A236" s="373" t="s">
        <v>193</v>
      </c>
      <c r="B236" s="373"/>
      <c r="C236" s="373"/>
      <c r="D236" s="386"/>
    </row>
    <row r="237" spans="1:4" s="300" customFormat="1" ht="6.75" customHeight="1" x14ac:dyDescent="0.25">
      <c r="A237" s="301"/>
      <c r="B237" s="301"/>
      <c r="C237" s="301"/>
      <c r="D237" s="316"/>
    </row>
    <row r="238" spans="1:4" s="300" customFormat="1" ht="15" customHeight="1" x14ac:dyDescent="0.25">
      <c r="A238" s="385" t="s">
        <v>151</v>
      </c>
      <c r="B238" s="395"/>
      <c r="C238" s="395"/>
      <c r="D238" s="395"/>
    </row>
    <row r="239" spans="1:4" s="300" customFormat="1" ht="6.75" customHeight="1" x14ac:dyDescent="0.25">
      <c r="A239" s="304"/>
      <c r="B239" s="305"/>
      <c r="C239" s="305"/>
      <c r="D239" s="305"/>
    </row>
    <row r="240" spans="1:4" s="300" customFormat="1" ht="11.25" customHeight="1" x14ac:dyDescent="0.25">
      <c r="A240" s="370" t="s">
        <v>180</v>
      </c>
      <c r="B240" s="370"/>
      <c r="C240" s="306" t="s">
        <v>153</v>
      </c>
      <c r="D240" s="352">
        <f>'Proposed Rates'!G12</f>
        <v>1.1499999999999999</v>
      </c>
    </row>
    <row r="241" spans="1:4" s="300" customFormat="1" ht="11.25" customHeight="1" x14ac:dyDescent="0.25">
      <c r="A241" s="370" t="s">
        <v>19</v>
      </c>
      <c r="B241" s="370"/>
      <c r="C241" s="306" t="s">
        <v>92</v>
      </c>
      <c r="D241" s="352">
        <f>'Proposed Rates'!G25</f>
        <v>7.8167</v>
      </c>
    </row>
    <row r="242" spans="1:4" s="300" customFormat="1" ht="11.25" customHeight="1" x14ac:dyDescent="0.25">
      <c r="A242" s="370" t="s">
        <v>156</v>
      </c>
      <c r="B242" s="370"/>
      <c r="C242" s="306" t="s">
        <v>92</v>
      </c>
      <c r="D242" s="322">
        <f>'Proposed Rates'!G238</f>
        <v>1.8919999999999999E-2</v>
      </c>
    </row>
    <row r="243" spans="1:4" s="300" customFormat="1" ht="16.5" customHeight="1" x14ac:dyDescent="0.25">
      <c r="A243" s="370" t="s">
        <v>157</v>
      </c>
      <c r="B243" s="370"/>
      <c r="C243" s="306" t="s">
        <v>92</v>
      </c>
      <c r="D243" s="307">
        <f>'Proposed Rates'!G158</f>
        <v>2.1063000000000001</v>
      </c>
    </row>
    <row r="244" spans="1:4" s="300" customFormat="1" ht="15" customHeight="1" x14ac:dyDescent="0.25">
      <c r="A244" s="370" t="s">
        <v>158</v>
      </c>
      <c r="B244" s="370"/>
      <c r="C244" s="306" t="s">
        <v>92</v>
      </c>
      <c r="D244" s="307">
        <f>'Proposed Rates'!G172</f>
        <v>1.5491999999999999</v>
      </c>
    </row>
    <row r="245" spans="1:4" s="300" customFormat="1" ht="6.75" customHeight="1" x14ac:dyDescent="0.25">
      <c r="A245" s="308"/>
      <c r="B245" s="308"/>
      <c r="C245" s="306"/>
      <c r="D245" s="307"/>
    </row>
    <row r="246" spans="1:4" s="300" customFormat="1" ht="15" customHeight="1" x14ac:dyDescent="0.25">
      <c r="A246" s="387" t="s">
        <v>159</v>
      </c>
      <c r="B246" s="375"/>
      <c r="C246" s="306"/>
      <c r="D246" s="310"/>
    </row>
    <row r="247" spans="1:4" s="300" customFormat="1" ht="6.75" customHeight="1" x14ac:dyDescent="0.25">
      <c r="A247" s="311"/>
      <c r="B247" s="309"/>
      <c r="C247" s="306"/>
      <c r="D247" s="310"/>
    </row>
    <row r="248" spans="1:4" s="300" customFormat="1" ht="11.25" customHeight="1" x14ac:dyDescent="0.25">
      <c r="A248" s="370" t="s">
        <v>160</v>
      </c>
      <c r="B248" s="370"/>
      <c r="C248" s="312" t="s">
        <v>91</v>
      </c>
      <c r="D248" s="313">
        <v>3.0000000000000001E-3</v>
      </c>
    </row>
    <row r="249" spans="1:4" s="300" customFormat="1" ht="11.25" customHeight="1" x14ac:dyDescent="0.25">
      <c r="A249" s="375" t="s">
        <v>161</v>
      </c>
      <c r="B249" s="375"/>
      <c r="C249" s="312" t="s">
        <v>91</v>
      </c>
      <c r="D249" s="314">
        <v>4.0000000000000002E-4</v>
      </c>
    </row>
    <row r="250" spans="1:4" s="300" customFormat="1" ht="11.25" customHeight="1" x14ac:dyDescent="0.25">
      <c r="A250" s="370" t="s">
        <v>162</v>
      </c>
      <c r="B250" s="370"/>
      <c r="C250" s="312" t="s">
        <v>91</v>
      </c>
      <c r="D250" s="314">
        <v>5.0000000000000001E-4</v>
      </c>
    </row>
    <row r="251" spans="1:4" s="300" customFormat="1" ht="11.25" customHeight="1" x14ac:dyDescent="0.25">
      <c r="A251" s="370" t="s">
        <v>163</v>
      </c>
      <c r="B251" s="370"/>
      <c r="C251" s="306" t="s">
        <v>153</v>
      </c>
      <c r="D251" s="350">
        <f>'Proposed Rates'!G214</f>
        <v>0.66</v>
      </c>
    </row>
    <row r="252" spans="1:4" s="315" customFormat="1" ht="18.75" customHeight="1" x14ac:dyDescent="0.3">
      <c r="A252" s="376" t="s">
        <v>194</v>
      </c>
      <c r="B252" s="376"/>
      <c r="C252" s="376"/>
      <c r="D252" s="399"/>
    </row>
    <row r="253" spans="1:4" s="300" customFormat="1" ht="36" customHeight="1" x14ac:dyDescent="0.25">
      <c r="A253" s="373" t="s">
        <v>195</v>
      </c>
      <c r="B253" s="373"/>
      <c r="C253" s="373"/>
      <c r="D253" s="386"/>
    </row>
    <row r="254" spans="1:4" s="300" customFormat="1" ht="6.75" customHeight="1" x14ac:dyDescent="0.25">
      <c r="A254" s="301"/>
      <c r="B254" s="301"/>
      <c r="C254" s="301"/>
      <c r="D254" s="316"/>
    </row>
    <row r="255" spans="1:4" s="300" customFormat="1" ht="11.25" customHeight="1" x14ac:dyDescent="0.25">
      <c r="A255" s="377" t="s">
        <v>146</v>
      </c>
      <c r="B255" s="397"/>
      <c r="C255" s="397"/>
      <c r="D255" s="397"/>
    </row>
    <row r="256" spans="1:4" s="300" customFormat="1" ht="6.75" customHeight="1" x14ac:dyDescent="0.25">
      <c r="A256" s="302"/>
      <c r="B256" s="303"/>
      <c r="C256" s="303"/>
      <c r="D256" s="303"/>
    </row>
    <row r="257" spans="1:4" s="300" customFormat="1" ht="36" customHeight="1" x14ac:dyDescent="0.25">
      <c r="A257" s="373" t="s">
        <v>147</v>
      </c>
      <c r="B257" s="373"/>
      <c r="C257" s="373"/>
      <c r="D257" s="386"/>
    </row>
    <row r="258" spans="1:4" s="300" customFormat="1" ht="6.75" customHeight="1" x14ac:dyDescent="0.25">
      <c r="A258" s="301"/>
      <c r="B258" s="301"/>
      <c r="C258" s="301"/>
      <c r="D258" s="316"/>
    </row>
    <row r="259" spans="1:4" s="300" customFormat="1" ht="48" customHeight="1" x14ac:dyDescent="0.25">
      <c r="A259" s="373" t="s">
        <v>148</v>
      </c>
      <c r="B259" s="373"/>
      <c r="C259" s="373"/>
      <c r="D259" s="386"/>
    </row>
    <row r="260" spans="1:4" s="300" customFormat="1" ht="6.75" customHeight="1" x14ac:dyDescent="0.25">
      <c r="A260" s="301"/>
      <c r="B260" s="301"/>
      <c r="C260" s="301"/>
      <c r="D260" s="316"/>
    </row>
    <row r="261" spans="1:4" s="300" customFormat="1" ht="24" customHeight="1" x14ac:dyDescent="0.25">
      <c r="A261" s="373" t="s">
        <v>196</v>
      </c>
      <c r="B261" s="373"/>
      <c r="C261" s="373"/>
      <c r="D261" s="386"/>
    </row>
    <row r="262" spans="1:4" s="300" customFormat="1" ht="6.75" customHeight="1" x14ac:dyDescent="0.25">
      <c r="A262" s="301"/>
      <c r="B262" s="301"/>
      <c r="C262" s="301"/>
      <c r="D262" s="316"/>
    </row>
    <row r="263" spans="1:4" s="300" customFormat="1" ht="36" customHeight="1" x14ac:dyDescent="0.25">
      <c r="A263" s="373" t="s">
        <v>193</v>
      </c>
      <c r="B263" s="373"/>
      <c r="C263" s="373"/>
      <c r="D263" s="386"/>
    </row>
    <row r="264" spans="1:4" s="300" customFormat="1" ht="6.75" customHeight="1" x14ac:dyDescent="0.25">
      <c r="A264" s="301"/>
      <c r="B264" s="301"/>
      <c r="C264" s="301"/>
      <c r="D264" s="316"/>
    </row>
    <row r="265" spans="1:4" s="300" customFormat="1" ht="15" customHeight="1" x14ac:dyDescent="0.25">
      <c r="A265" s="385" t="s">
        <v>151</v>
      </c>
      <c r="B265" s="395"/>
      <c r="C265" s="395"/>
      <c r="D265" s="395"/>
    </row>
    <row r="266" spans="1:4" s="300" customFormat="1" ht="6.75" customHeight="1" x14ac:dyDescent="0.25">
      <c r="A266" s="304"/>
      <c r="B266" s="305"/>
      <c r="C266" s="305"/>
      <c r="D266" s="305"/>
    </row>
    <row r="267" spans="1:4" s="300" customFormat="1" ht="11.25" customHeight="1" x14ac:dyDescent="0.25">
      <c r="A267" s="370" t="s">
        <v>152</v>
      </c>
      <c r="B267" s="370"/>
      <c r="C267" s="306" t="s">
        <v>153</v>
      </c>
      <c r="D267" s="323">
        <f>'Proposed Rates'!G352</f>
        <v>15</v>
      </c>
    </row>
    <row r="268" spans="1:4" s="315" customFormat="1" ht="18.75" customHeight="1" x14ac:dyDescent="0.3">
      <c r="A268" s="376" t="s">
        <v>197</v>
      </c>
      <c r="B268" s="376"/>
      <c r="C268" s="376"/>
      <c r="D268" s="399"/>
    </row>
    <row r="269" spans="1:4" s="300" customFormat="1" ht="36" customHeight="1" x14ac:dyDescent="0.25">
      <c r="A269" s="373" t="s">
        <v>198</v>
      </c>
      <c r="B269" s="373"/>
      <c r="C269" s="373"/>
      <c r="D269" s="386"/>
    </row>
    <row r="270" spans="1:4" s="300" customFormat="1" ht="6.75" customHeight="1" x14ac:dyDescent="0.25">
      <c r="A270" s="301"/>
      <c r="B270" s="301"/>
      <c r="C270" s="301"/>
      <c r="D270" s="316"/>
    </row>
    <row r="271" spans="1:4" s="300" customFormat="1" ht="11.25" customHeight="1" x14ac:dyDescent="0.25">
      <c r="A271" s="377" t="s">
        <v>146</v>
      </c>
      <c r="B271" s="397"/>
      <c r="C271" s="397"/>
      <c r="D271" s="397"/>
    </row>
    <row r="272" spans="1:4" s="300" customFormat="1" ht="6.75" customHeight="1" x14ac:dyDescent="0.25">
      <c r="A272" s="302"/>
      <c r="B272" s="303"/>
      <c r="C272" s="303"/>
      <c r="D272" s="303"/>
    </row>
    <row r="273" spans="1:4" s="300" customFormat="1" ht="36" customHeight="1" x14ac:dyDescent="0.25">
      <c r="A273" s="373" t="s">
        <v>147</v>
      </c>
      <c r="B273" s="373"/>
      <c r="C273" s="373"/>
      <c r="D273" s="386"/>
    </row>
    <row r="274" spans="1:4" s="300" customFormat="1" ht="6.75" customHeight="1" x14ac:dyDescent="0.25">
      <c r="A274" s="301"/>
      <c r="B274" s="301"/>
      <c r="C274" s="301"/>
      <c r="D274" s="316"/>
    </row>
    <row r="275" spans="1:4" s="300" customFormat="1" ht="48" customHeight="1" x14ac:dyDescent="0.25">
      <c r="A275" s="373" t="s">
        <v>148</v>
      </c>
      <c r="B275" s="373"/>
      <c r="C275" s="373"/>
      <c r="D275" s="386"/>
    </row>
    <row r="276" spans="1:4" s="300" customFormat="1" ht="6.75" customHeight="1" x14ac:dyDescent="0.25">
      <c r="A276" s="301"/>
      <c r="B276" s="301"/>
      <c r="C276" s="301"/>
      <c r="D276" s="316"/>
    </row>
    <row r="277" spans="1:4" s="300" customFormat="1" ht="24" customHeight="1" x14ac:dyDescent="0.25">
      <c r="A277" s="373" t="s">
        <v>196</v>
      </c>
      <c r="B277" s="373"/>
      <c r="C277" s="373"/>
      <c r="D277" s="386"/>
    </row>
    <row r="278" spans="1:4" s="300" customFormat="1" ht="6.75" customHeight="1" x14ac:dyDescent="0.25">
      <c r="A278" s="301"/>
      <c r="B278" s="301"/>
      <c r="C278" s="301"/>
      <c r="D278" s="316"/>
    </row>
    <row r="279" spans="1:4" s="300" customFormat="1" ht="36" customHeight="1" x14ac:dyDescent="0.25">
      <c r="A279" s="373" t="s">
        <v>193</v>
      </c>
      <c r="B279" s="373"/>
      <c r="C279" s="373"/>
      <c r="D279" s="386"/>
    </row>
    <row r="280" spans="1:4" s="300" customFormat="1" ht="6.75" customHeight="1" x14ac:dyDescent="0.25">
      <c r="A280" s="301"/>
      <c r="B280" s="301"/>
      <c r="C280" s="301"/>
      <c r="D280" s="316"/>
    </row>
    <row r="281" spans="1:4" s="300" customFormat="1" ht="15" customHeight="1" x14ac:dyDescent="0.25">
      <c r="A281" s="385" t="s">
        <v>151</v>
      </c>
      <c r="B281" s="395"/>
      <c r="C281" s="395"/>
      <c r="D281" s="395"/>
    </row>
    <row r="282" spans="1:4" s="300" customFormat="1" ht="6.75" customHeight="1" x14ac:dyDescent="0.25">
      <c r="A282" s="304"/>
      <c r="B282" s="305"/>
      <c r="C282" s="305"/>
      <c r="D282" s="305"/>
    </row>
    <row r="283" spans="1:4" s="300" customFormat="1" ht="11.25" customHeight="1" x14ac:dyDescent="0.25">
      <c r="A283" s="370" t="s">
        <v>152</v>
      </c>
      <c r="B283" s="370"/>
      <c r="C283" s="306" t="s">
        <v>153</v>
      </c>
      <c r="D283" s="323">
        <f>'Proposed Rates'!G353</f>
        <v>15</v>
      </c>
    </row>
    <row r="284" spans="1:4" s="315" customFormat="1" ht="18.75" customHeight="1" x14ac:dyDescent="0.3">
      <c r="A284" s="376" t="s">
        <v>199</v>
      </c>
      <c r="B284" s="376"/>
      <c r="C284" s="376"/>
      <c r="D284" s="399"/>
    </row>
    <row r="285" spans="1:4" s="300" customFormat="1" ht="36" customHeight="1" x14ac:dyDescent="0.25">
      <c r="A285" s="373" t="s">
        <v>200</v>
      </c>
      <c r="B285" s="373"/>
      <c r="C285" s="373"/>
      <c r="D285" s="386"/>
    </row>
    <row r="286" spans="1:4" s="300" customFormat="1" ht="6.75" customHeight="1" x14ac:dyDescent="0.25">
      <c r="A286" s="301"/>
      <c r="B286" s="301"/>
      <c r="C286" s="301"/>
      <c r="D286" s="316"/>
    </row>
    <row r="287" spans="1:4" s="300" customFormat="1" ht="11.25" customHeight="1" x14ac:dyDescent="0.25">
      <c r="A287" s="377" t="s">
        <v>146</v>
      </c>
      <c r="B287" s="397"/>
      <c r="C287" s="397"/>
      <c r="D287" s="397"/>
    </row>
    <row r="288" spans="1:4" s="300" customFormat="1" ht="6.75" customHeight="1" x14ac:dyDescent="0.25">
      <c r="A288" s="302"/>
      <c r="B288" s="303"/>
      <c r="C288" s="303"/>
      <c r="D288" s="303"/>
    </row>
    <row r="289" spans="1:4" s="300" customFormat="1" ht="36" customHeight="1" x14ac:dyDescent="0.25">
      <c r="A289" s="373" t="s">
        <v>147</v>
      </c>
      <c r="B289" s="373"/>
      <c r="C289" s="373"/>
      <c r="D289" s="386"/>
    </row>
    <row r="290" spans="1:4" s="300" customFormat="1" ht="6.75" customHeight="1" x14ac:dyDescent="0.25">
      <c r="A290" s="301"/>
      <c r="B290" s="301"/>
      <c r="C290" s="301"/>
      <c r="D290" s="316"/>
    </row>
    <row r="291" spans="1:4" s="300" customFormat="1" ht="48" customHeight="1" x14ac:dyDescent="0.25">
      <c r="A291" s="373" t="s">
        <v>148</v>
      </c>
      <c r="B291" s="373"/>
      <c r="C291" s="373"/>
      <c r="D291" s="386"/>
    </row>
    <row r="292" spans="1:4" s="300" customFormat="1" ht="6.75" customHeight="1" x14ac:dyDescent="0.25">
      <c r="A292" s="301"/>
      <c r="B292" s="301"/>
      <c r="C292" s="301"/>
      <c r="D292" s="316"/>
    </row>
    <row r="293" spans="1:4" s="300" customFormat="1" ht="24" customHeight="1" x14ac:dyDescent="0.25">
      <c r="A293" s="373" t="s">
        <v>196</v>
      </c>
      <c r="B293" s="373"/>
      <c r="C293" s="373"/>
      <c r="D293" s="386"/>
    </row>
    <row r="294" spans="1:4" s="300" customFormat="1" ht="6.75" customHeight="1" x14ac:dyDescent="0.25">
      <c r="A294" s="301"/>
      <c r="B294" s="301"/>
      <c r="C294" s="301"/>
      <c r="D294" s="316"/>
    </row>
    <row r="295" spans="1:4" s="300" customFormat="1" ht="36" customHeight="1" x14ac:dyDescent="0.25">
      <c r="A295" s="373" t="s">
        <v>193</v>
      </c>
      <c r="B295" s="373"/>
      <c r="C295" s="373"/>
      <c r="D295" s="386"/>
    </row>
    <row r="296" spans="1:4" s="300" customFormat="1" ht="6.75" customHeight="1" x14ac:dyDescent="0.25">
      <c r="A296" s="301"/>
      <c r="B296" s="301"/>
      <c r="C296" s="301"/>
      <c r="D296" s="316"/>
    </row>
    <row r="297" spans="1:4" s="300" customFormat="1" ht="15" customHeight="1" x14ac:dyDescent="0.25">
      <c r="A297" s="385" t="s">
        <v>151</v>
      </c>
      <c r="B297" s="395"/>
      <c r="C297" s="395"/>
      <c r="D297" s="395"/>
    </row>
    <row r="298" spans="1:4" s="300" customFormat="1" ht="6.75" customHeight="1" x14ac:dyDescent="0.25">
      <c r="A298" s="304"/>
      <c r="B298" s="305"/>
      <c r="C298" s="305"/>
      <c r="D298" s="305"/>
    </row>
    <row r="299" spans="1:4" s="300" customFormat="1" ht="11.25" customHeight="1" x14ac:dyDescent="0.25">
      <c r="A299" s="370" t="s">
        <v>152</v>
      </c>
      <c r="B299" s="370"/>
      <c r="C299" s="306" t="s">
        <v>153</v>
      </c>
      <c r="D299" s="323">
        <f>'Proposed Rates'!G354</f>
        <v>80</v>
      </c>
    </row>
    <row r="300" spans="1:4" s="315" customFormat="1" ht="18.75" customHeight="1" x14ac:dyDescent="0.3">
      <c r="A300" s="376" t="s">
        <v>201</v>
      </c>
      <c r="B300" s="376"/>
      <c r="C300" s="376"/>
      <c r="D300" s="399"/>
    </row>
    <row r="301" spans="1:4" s="300" customFormat="1" ht="36" customHeight="1" x14ac:dyDescent="0.25">
      <c r="A301" s="373" t="s">
        <v>202</v>
      </c>
      <c r="B301" s="373"/>
      <c r="C301" s="373"/>
      <c r="D301" s="386"/>
    </row>
    <row r="302" spans="1:4" s="300" customFormat="1" ht="6.75" customHeight="1" x14ac:dyDescent="0.25">
      <c r="A302" s="301"/>
      <c r="B302" s="301"/>
      <c r="C302" s="301"/>
      <c r="D302" s="316"/>
    </row>
    <row r="303" spans="1:4" s="300" customFormat="1" ht="11.25" customHeight="1" x14ac:dyDescent="0.25">
      <c r="A303" s="377" t="s">
        <v>146</v>
      </c>
      <c r="B303" s="397"/>
      <c r="C303" s="397"/>
      <c r="D303" s="397"/>
    </row>
    <row r="304" spans="1:4" s="300" customFormat="1" ht="6.75" customHeight="1" x14ac:dyDescent="0.25">
      <c r="A304" s="302"/>
      <c r="B304" s="303"/>
      <c r="C304" s="303"/>
      <c r="D304" s="303"/>
    </row>
    <row r="305" spans="1:4" s="300" customFormat="1" ht="36" customHeight="1" x14ac:dyDescent="0.25">
      <c r="A305" s="373" t="s">
        <v>147</v>
      </c>
      <c r="B305" s="373"/>
      <c r="C305" s="373"/>
      <c r="D305" s="386"/>
    </row>
    <row r="306" spans="1:4" s="300" customFormat="1" ht="6.75" customHeight="1" x14ac:dyDescent="0.25">
      <c r="A306" s="301"/>
      <c r="B306" s="301"/>
      <c r="C306" s="301"/>
      <c r="D306" s="316"/>
    </row>
    <row r="307" spans="1:4" s="300" customFormat="1" ht="48" customHeight="1" x14ac:dyDescent="0.25">
      <c r="A307" s="373" t="s">
        <v>148</v>
      </c>
      <c r="B307" s="373"/>
      <c r="C307" s="373"/>
      <c r="D307" s="386"/>
    </row>
    <row r="308" spans="1:4" s="300" customFormat="1" ht="6.75" customHeight="1" x14ac:dyDescent="0.25">
      <c r="A308" s="301"/>
      <c r="B308" s="301"/>
      <c r="C308" s="301"/>
      <c r="D308" s="316"/>
    </row>
    <row r="309" spans="1:4" s="300" customFormat="1" ht="24" customHeight="1" x14ac:dyDescent="0.25">
      <c r="A309" s="373" t="s">
        <v>196</v>
      </c>
      <c r="B309" s="373"/>
      <c r="C309" s="373"/>
      <c r="D309" s="386"/>
    </row>
    <row r="310" spans="1:4" s="300" customFormat="1" ht="6.75" customHeight="1" x14ac:dyDescent="0.25">
      <c r="A310" s="301"/>
      <c r="B310" s="301"/>
      <c r="C310" s="301"/>
      <c r="D310" s="316"/>
    </row>
    <row r="311" spans="1:4" s="300" customFormat="1" ht="36" customHeight="1" x14ac:dyDescent="0.25">
      <c r="A311" s="373" t="s">
        <v>193</v>
      </c>
      <c r="B311" s="373"/>
      <c r="C311" s="373"/>
      <c r="D311" s="386"/>
    </row>
    <row r="312" spans="1:4" s="300" customFormat="1" ht="6.75" customHeight="1" x14ac:dyDescent="0.25">
      <c r="A312" s="301"/>
      <c r="B312" s="301"/>
      <c r="C312" s="301"/>
      <c r="D312" s="316"/>
    </row>
    <row r="313" spans="1:4" s="300" customFormat="1" ht="15" customHeight="1" x14ac:dyDescent="0.25">
      <c r="A313" s="385" t="s">
        <v>151</v>
      </c>
      <c r="B313" s="395"/>
      <c r="C313" s="395"/>
      <c r="D313" s="395"/>
    </row>
    <row r="314" spans="1:4" s="300" customFormat="1" ht="6.75" customHeight="1" x14ac:dyDescent="0.25">
      <c r="A314" s="304"/>
      <c r="B314" s="305"/>
      <c r="C314" s="305"/>
      <c r="D314" s="305"/>
    </row>
    <row r="315" spans="1:4" s="300" customFormat="1" ht="11.25" customHeight="1" x14ac:dyDescent="0.25">
      <c r="A315" s="370" t="s">
        <v>152</v>
      </c>
      <c r="B315" s="370"/>
      <c r="C315" s="306" t="s">
        <v>153</v>
      </c>
      <c r="D315" s="323">
        <f>'Proposed Rates'!G355</f>
        <v>330</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5" t="s">
        <v>204</v>
      </c>
      <c r="B318" s="375"/>
      <c r="C318" s="328" t="s">
        <v>92</v>
      </c>
      <c r="D318" s="329">
        <f>'Proposed Rates'!G356</f>
        <v>-0.45</v>
      </c>
    </row>
    <row r="319" spans="1:4" s="300" customFormat="1" ht="11.25" customHeight="1" x14ac:dyDescent="0.25">
      <c r="A319" s="370" t="s">
        <v>205</v>
      </c>
      <c r="B319" s="370"/>
      <c r="C319" s="328" t="s">
        <v>206</v>
      </c>
      <c r="D319" s="329">
        <f>'Proposed Rates'!G357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84" t="s">
        <v>146</v>
      </c>
      <c r="B322" s="374"/>
      <c r="C322" s="374"/>
      <c r="D322" s="374"/>
    </row>
    <row r="323" spans="1:4" s="300" customFormat="1" ht="6.75" customHeight="1" x14ac:dyDescent="0.25">
      <c r="A323" s="331"/>
      <c r="B323" s="332"/>
      <c r="C323" s="332"/>
      <c r="D323" s="332"/>
    </row>
    <row r="324" spans="1:4" s="300" customFormat="1" ht="36" customHeight="1" x14ac:dyDescent="0.25">
      <c r="A324" s="382" t="s">
        <v>147</v>
      </c>
      <c r="B324" s="382"/>
      <c r="C324" s="382"/>
      <c r="D324" s="398"/>
    </row>
    <row r="325" spans="1:4" s="300" customFormat="1" ht="6.75" customHeight="1" x14ac:dyDescent="0.25">
      <c r="A325" s="333"/>
      <c r="B325" s="333"/>
      <c r="C325" s="333"/>
      <c r="D325" s="334"/>
    </row>
    <row r="326" spans="1:4" s="300" customFormat="1" ht="48" customHeight="1" x14ac:dyDescent="0.25">
      <c r="A326" s="382" t="s">
        <v>208</v>
      </c>
      <c r="B326" s="382"/>
      <c r="C326" s="382"/>
      <c r="D326" s="398"/>
    </row>
    <row r="327" spans="1:4" s="300" customFormat="1" ht="6.75" customHeight="1" x14ac:dyDescent="0.25">
      <c r="A327" s="333"/>
      <c r="B327" s="333"/>
      <c r="C327" s="333"/>
      <c r="D327" s="334"/>
    </row>
    <row r="328" spans="1:4" s="300" customFormat="1" ht="36" customHeight="1" x14ac:dyDescent="0.25">
      <c r="A328" s="382" t="s">
        <v>150</v>
      </c>
      <c r="B328" s="382"/>
      <c r="C328" s="382"/>
      <c r="D328" s="398"/>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83" t="s">
        <v>210</v>
      </c>
      <c r="B331" s="383"/>
      <c r="C331" s="306" t="s">
        <v>153</v>
      </c>
      <c r="D331" s="323">
        <f>'Proposed Rates'!G296</f>
        <v>17</v>
      </c>
    </row>
    <row r="332" spans="1:4" s="300" customFormat="1" ht="11.25" customHeight="1" x14ac:dyDescent="0.25">
      <c r="A332" s="336" t="s">
        <v>211</v>
      </c>
      <c r="B332" s="336"/>
      <c r="C332" s="306" t="s">
        <v>153</v>
      </c>
      <c r="D332" s="323">
        <f>'Proposed Rates'!G297</f>
        <v>27</v>
      </c>
    </row>
    <row r="333" spans="1:4" s="300" customFormat="1" ht="11.25" customHeight="1" x14ac:dyDescent="0.25">
      <c r="A333" s="383" t="s">
        <v>212</v>
      </c>
      <c r="B333" s="383"/>
      <c r="C333" s="306" t="s">
        <v>153</v>
      </c>
      <c r="D333" s="323">
        <f>'Proposed Rates'!G298</f>
        <v>6</v>
      </c>
    </row>
    <row r="334" spans="1:4" s="300" customFormat="1" ht="11.25" customHeight="1" x14ac:dyDescent="0.25">
      <c r="A334" s="383" t="s">
        <v>213</v>
      </c>
      <c r="B334" s="383"/>
      <c r="C334" s="306" t="s">
        <v>153</v>
      </c>
      <c r="D334" s="323">
        <f>'Proposed Rates'!G299</f>
        <v>129</v>
      </c>
    </row>
    <row r="335" spans="1:4" s="300" customFormat="1" ht="11.25" customHeight="1" x14ac:dyDescent="0.25">
      <c r="A335" s="383" t="s">
        <v>214</v>
      </c>
      <c r="B335" s="383"/>
      <c r="C335" s="306" t="s">
        <v>153</v>
      </c>
      <c r="D335" s="323">
        <f>'Proposed Rates'!G300</f>
        <v>17</v>
      </c>
    </row>
    <row r="336" spans="1:4" s="300" customFormat="1" ht="11.25" customHeight="1" x14ac:dyDescent="0.25">
      <c r="A336" s="383" t="s">
        <v>215</v>
      </c>
      <c r="B336" s="383"/>
      <c r="C336" s="306" t="s">
        <v>153</v>
      </c>
      <c r="D336" s="323">
        <f>'Proposed Rates'!G301</f>
        <v>27</v>
      </c>
    </row>
    <row r="337" spans="1:4" s="300" customFormat="1" ht="11.25" customHeight="1" x14ac:dyDescent="0.25">
      <c r="A337" s="383" t="s">
        <v>216</v>
      </c>
      <c r="B337" s="383"/>
      <c r="C337" s="306" t="s">
        <v>153</v>
      </c>
      <c r="D337" s="323">
        <f>'Proposed Rates'!G302</f>
        <v>27</v>
      </c>
    </row>
    <row r="338" spans="1:4" s="300" customFormat="1" ht="11.25" customHeight="1" x14ac:dyDescent="0.25">
      <c r="A338" s="383" t="s">
        <v>217</v>
      </c>
      <c r="B338" s="383"/>
      <c r="C338" s="306" t="s">
        <v>153</v>
      </c>
      <c r="D338" s="323">
        <f>'Proposed Rates'!G303</f>
        <v>71</v>
      </c>
    </row>
    <row r="339" spans="1:4" s="300" customFormat="1" ht="14.25" customHeight="1" x14ac:dyDescent="0.25">
      <c r="A339" s="383" t="s">
        <v>218</v>
      </c>
      <c r="B339" s="383"/>
      <c r="C339" s="306" t="s">
        <v>153</v>
      </c>
      <c r="D339" s="323">
        <f>'Proposed Rates'!G304</f>
        <v>106</v>
      </c>
    </row>
    <row r="340" spans="1:4" s="300" customFormat="1" ht="11.25" customHeight="1" x14ac:dyDescent="0.25">
      <c r="A340" s="383" t="s">
        <v>219</v>
      </c>
      <c r="B340" s="383"/>
      <c r="C340" s="306" t="s">
        <v>153</v>
      </c>
      <c r="D340" s="323">
        <f>'Proposed Rates'!G305</f>
        <v>330</v>
      </c>
    </row>
    <row r="341" spans="1:4" s="300" customFormat="1" ht="11.25" customHeight="1" x14ac:dyDescent="0.25">
      <c r="A341" s="383" t="s">
        <v>220</v>
      </c>
      <c r="B341" s="383"/>
      <c r="C341" s="306" t="s">
        <v>153</v>
      </c>
      <c r="D341" s="323">
        <f>'Proposed Rates'!G306</f>
        <v>250</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83" t="s">
        <v>222</v>
      </c>
      <c r="B344" s="383"/>
      <c r="C344" s="306" t="s">
        <v>206</v>
      </c>
      <c r="D344" s="323">
        <f>'Proposed Rates'!G310</f>
        <v>1.5</v>
      </c>
    </row>
    <row r="345" spans="1:4" s="300" customFormat="1" ht="11.25" customHeight="1" x14ac:dyDescent="0.25">
      <c r="A345" s="383" t="s">
        <v>223</v>
      </c>
      <c r="B345" s="383"/>
      <c r="C345" s="306" t="s">
        <v>153</v>
      </c>
      <c r="D345" s="323">
        <f>'Proposed Rates'!G311</f>
        <v>71</v>
      </c>
    </row>
    <row r="346" spans="1:4" s="300" customFormat="1" ht="11.25" customHeight="1" x14ac:dyDescent="0.25">
      <c r="A346" s="383" t="s">
        <v>224</v>
      </c>
      <c r="B346" s="383"/>
      <c r="C346" s="306" t="s">
        <v>153</v>
      </c>
      <c r="D346" s="323">
        <f>'Proposed Rates'!G312</f>
        <v>106</v>
      </c>
    </row>
    <row r="347" spans="1:4" s="300" customFormat="1" ht="11.25" customHeight="1" x14ac:dyDescent="0.25">
      <c r="A347" s="383" t="s">
        <v>225</v>
      </c>
      <c r="B347" s="383"/>
      <c r="C347" s="306" t="s">
        <v>153</v>
      </c>
      <c r="D347" s="323">
        <f>'Proposed Rates'!G313</f>
        <v>263</v>
      </c>
    </row>
    <row r="348" spans="1:4" s="300" customFormat="1" ht="12" customHeight="1" x14ac:dyDescent="0.25">
      <c r="A348" s="383" t="s">
        <v>226</v>
      </c>
      <c r="B348" s="383"/>
      <c r="C348" s="306" t="s">
        <v>153</v>
      </c>
      <c r="D348" s="323">
        <f>'Proposed Rates'!G314</f>
        <v>448</v>
      </c>
    </row>
    <row r="349" spans="1:4" s="300" customFormat="1" ht="9.75" customHeight="1" x14ac:dyDescent="0.25">
      <c r="A349" s="336"/>
      <c r="B349" s="336"/>
      <c r="C349" s="306"/>
      <c r="D349" s="323">
        <f>'Proposed Rates'!G315</f>
        <v>0</v>
      </c>
    </row>
    <row r="350" spans="1:4" s="300" customFormat="1" ht="15" customHeight="1" x14ac:dyDescent="0.25">
      <c r="A350" s="339" t="s">
        <v>227</v>
      </c>
      <c r="B350" s="326"/>
      <c r="C350" s="337"/>
      <c r="D350" s="323">
        <f>'Proposed Rates'!G316</f>
        <v>0</v>
      </c>
    </row>
    <row r="351" spans="1:4" s="300" customFormat="1" ht="11.25" customHeight="1" x14ac:dyDescent="0.25">
      <c r="A351" s="383" t="s">
        <v>228</v>
      </c>
      <c r="B351" s="383"/>
      <c r="C351" s="306" t="s">
        <v>153</v>
      </c>
      <c r="D351" s="323">
        <f>'Proposed Rates'!G317</f>
        <v>933</v>
      </c>
    </row>
    <row r="352" spans="1:4" s="300" customFormat="1" ht="11.25" customHeight="1" x14ac:dyDescent="0.25">
      <c r="A352" s="383" t="s">
        <v>229</v>
      </c>
      <c r="B352" s="383"/>
      <c r="C352" s="306" t="s">
        <v>153</v>
      </c>
      <c r="D352" s="323">
        <f>'Proposed Rates'!G318</f>
        <v>1353</v>
      </c>
    </row>
    <row r="353" spans="1:4" s="300" customFormat="1" ht="11.25" customHeight="1" x14ac:dyDescent="0.25">
      <c r="A353" s="383" t="s">
        <v>230</v>
      </c>
      <c r="B353" s="383"/>
      <c r="C353" s="306" t="s">
        <v>153</v>
      </c>
      <c r="D353" s="323">
        <f>'Proposed Rates'!G319</f>
        <v>3324</v>
      </c>
    </row>
    <row r="354" spans="1:4" s="300" customFormat="1" ht="22.5" customHeight="1" x14ac:dyDescent="0.25">
      <c r="A354" s="383" t="s">
        <v>231</v>
      </c>
      <c r="B354" s="383"/>
      <c r="C354" s="306" t="s">
        <v>153</v>
      </c>
      <c r="D354" s="323">
        <f>'Proposed Rates'!G320</f>
        <v>47.7</v>
      </c>
    </row>
    <row r="355" spans="1:4" s="300" customFormat="1" ht="11.25" customHeight="1" x14ac:dyDescent="0.25">
      <c r="A355" s="383" t="s">
        <v>232</v>
      </c>
      <c r="B355" s="383"/>
      <c r="C355" s="306"/>
      <c r="D355" s="323" t="str">
        <f>'Proposed Rates'!G321</f>
        <v>Per Attached Table</v>
      </c>
    </row>
    <row r="356" spans="1:4" s="300" customFormat="1" ht="11.25" customHeight="1" x14ac:dyDescent="0.25">
      <c r="A356" s="383" t="s">
        <v>234</v>
      </c>
      <c r="B356" s="383"/>
      <c r="C356" s="306" t="s">
        <v>153</v>
      </c>
      <c r="D356" s="323">
        <f>'Proposed Rates'!G322</f>
        <v>150</v>
      </c>
    </row>
    <row r="357" spans="1:4" s="300" customFormat="1" ht="11.25" customHeight="1" x14ac:dyDescent="0.25">
      <c r="A357" s="383"/>
      <c r="B357" s="383"/>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82" t="s">
        <v>236</v>
      </c>
      <c r="B360" s="382"/>
      <c r="C360" s="382"/>
      <c r="D360" s="398"/>
    </row>
    <row r="361" spans="1:4" s="300" customFormat="1" ht="6.75" customHeight="1" x14ac:dyDescent="0.25">
      <c r="A361" s="333"/>
      <c r="B361" s="333"/>
      <c r="C361" s="333"/>
      <c r="D361" s="334"/>
    </row>
    <row r="362" spans="1:4" s="300" customFormat="1" ht="48" customHeight="1" x14ac:dyDescent="0.25">
      <c r="A362" s="382" t="s">
        <v>148</v>
      </c>
      <c r="B362" s="382"/>
      <c r="C362" s="382"/>
      <c r="D362" s="398"/>
    </row>
    <row r="363" spans="1:4" s="300" customFormat="1" ht="6.75" customHeight="1" x14ac:dyDescent="0.25">
      <c r="A363" s="333"/>
      <c r="B363" s="333"/>
      <c r="C363" s="333"/>
      <c r="D363" s="334"/>
    </row>
    <row r="364" spans="1:4" s="300" customFormat="1" ht="24" customHeight="1" x14ac:dyDescent="0.25">
      <c r="A364" s="382" t="s">
        <v>183</v>
      </c>
      <c r="B364" s="382"/>
      <c r="C364" s="382"/>
      <c r="D364" s="398"/>
    </row>
    <row r="365" spans="1:4" s="300" customFormat="1" ht="6.75" customHeight="1" x14ac:dyDescent="0.25">
      <c r="A365" s="333"/>
      <c r="B365" s="333"/>
      <c r="C365" s="333"/>
      <c r="D365" s="334"/>
    </row>
    <row r="366" spans="1:4" s="300" customFormat="1" ht="36" customHeight="1" x14ac:dyDescent="0.25">
      <c r="A366" s="382" t="s">
        <v>150</v>
      </c>
      <c r="B366" s="382"/>
      <c r="C366" s="382"/>
      <c r="D366" s="398"/>
    </row>
    <row r="367" spans="1:4" s="300" customFormat="1" ht="6.75" customHeight="1" x14ac:dyDescent="0.25">
      <c r="A367" s="333"/>
      <c r="B367" s="333"/>
      <c r="C367" s="333"/>
      <c r="D367" s="334"/>
    </row>
    <row r="368" spans="1:4" s="300" customFormat="1" ht="24" customHeight="1" x14ac:dyDescent="0.25">
      <c r="A368" s="382" t="s">
        <v>237</v>
      </c>
      <c r="B368" s="382"/>
      <c r="C368" s="382"/>
      <c r="D368" s="398"/>
    </row>
    <row r="369" spans="1:4" s="300" customFormat="1" ht="22.5" customHeight="1" x14ac:dyDescent="0.25">
      <c r="A369" s="370" t="s">
        <v>238</v>
      </c>
      <c r="B369" s="370"/>
      <c r="C369" s="340" t="s">
        <v>153</v>
      </c>
      <c r="D369" s="341">
        <f>'Proposed Rates'!G326</f>
        <v>109.33</v>
      </c>
    </row>
    <row r="370" spans="1:4" s="300" customFormat="1" ht="11.25" customHeight="1" x14ac:dyDescent="0.25">
      <c r="A370" s="370" t="s">
        <v>239</v>
      </c>
      <c r="B370" s="370"/>
      <c r="C370" s="340" t="s">
        <v>153</v>
      </c>
      <c r="D370" s="341">
        <f>'Proposed Rates'!G327</f>
        <v>43.73</v>
      </c>
    </row>
    <row r="371" spans="1:4" s="300" customFormat="1" ht="11.25" customHeight="1" x14ac:dyDescent="0.25">
      <c r="A371" s="370" t="s">
        <v>240</v>
      </c>
      <c r="B371" s="370"/>
      <c r="C371" s="340" t="s">
        <v>241</v>
      </c>
      <c r="D371" s="341">
        <f>'Proposed Rates'!G328</f>
        <v>1.1000000000000001</v>
      </c>
    </row>
    <row r="372" spans="1:4" s="300" customFormat="1" ht="11.25" customHeight="1" x14ac:dyDescent="0.25">
      <c r="A372" s="370" t="s">
        <v>242</v>
      </c>
      <c r="B372" s="370"/>
      <c r="C372" s="340" t="s">
        <v>241</v>
      </c>
      <c r="D372" s="341">
        <f>'Proposed Rates'!G329</f>
        <v>0.66</v>
      </c>
    </row>
    <row r="373" spans="1:4" s="300" customFormat="1" ht="11.25" customHeight="1" x14ac:dyDescent="0.25">
      <c r="A373" s="370" t="s">
        <v>243</v>
      </c>
      <c r="B373" s="370"/>
      <c r="C373" s="340" t="s">
        <v>241</v>
      </c>
      <c r="D373" s="341">
        <f>'Proposed Rates'!G330</f>
        <v>-0.66</v>
      </c>
    </row>
    <row r="374" spans="1:4" s="300" customFormat="1" ht="11.25" customHeight="1" x14ac:dyDescent="0.25">
      <c r="A374" s="370" t="s">
        <v>244</v>
      </c>
      <c r="B374" s="370"/>
      <c r="C374" s="342"/>
      <c r="D374" s="341"/>
    </row>
    <row r="375" spans="1:4" s="300" customFormat="1" ht="11.25" customHeight="1" x14ac:dyDescent="0.25">
      <c r="A375" s="380" t="s">
        <v>245</v>
      </c>
      <c r="B375" s="380"/>
      <c r="C375" s="340" t="s">
        <v>153</v>
      </c>
      <c r="D375" s="341">
        <f>'Proposed Rates'!G332</f>
        <v>0.54</v>
      </c>
    </row>
    <row r="376" spans="1:4" s="300" customFormat="1" ht="11.25" customHeight="1" x14ac:dyDescent="0.25">
      <c r="A376" s="380" t="s">
        <v>246</v>
      </c>
      <c r="B376" s="380"/>
      <c r="C376" s="340" t="s">
        <v>153</v>
      </c>
      <c r="D376" s="341">
        <f>'Proposed Rates'!G333</f>
        <v>1.1000000000000001</v>
      </c>
    </row>
    <row r="377" spans="1:4" s="300" customFormat="1" ht="11.25" customHeight="1" x14ac:dyDescent="0.25">
      <c r="A377" s="370" t="s">
        <v>247</v>
      </c>
      <c r="B377" s="370"/>
      <c r="C377" s="343"/>
      <c r="D377" s="341"/>
    </row>
    <row r="378" spans="1:4" s="300" customFormat="1" ht="11.25" customHeight="1" x14ac:dyDescent="0.25">
      <c r="A378" s="370" t="s">
        <v>248</v>
      </c>
      <c r="B378" s="370"/>
      <c r="C378" s="343"/>
      <c r="D378" s="341"/>
    </row>
    <row r="379" spans="1:4" s="300" customFormat="1" ht="11.25" customHeight="1" x14ac:dyDescent="0.25">
      <c r="A379" s="370" t="s">
        <v>249</v>
      </c>
      <c r="B379" s="370"/>
      <c r="C379" s="343"/>
      <c r="D379" s="341"/>
    </row>
    <row r="380" spans="1:4" s="300" customFormat="1" ht="11.25" customHeight="1" x14ac:dyDescent="0.25">
      <c r="A380" s="380" t="s">
        <v>250</v>
      </c>
      <c r="B380" s="380"/>
      <c r="C380" s="340" t="s">
        <v>153</v>
      </c>
      <c r="D380" s="341" t="str">
        <f>'Proposed Rates'!G337</f>
        <v>no charge</v>
      </c>
    </row>
    <row r="381" spans="1:4" s="300" customFormat="1" ht="11.25" customHeight="1" x14ac:dyDescent="0.25">
      <c r="A381" s="380" t="s">
        <v>252</v>
      </c>
      <c r="B381" s="380"/>
      <c r="C381" s="340" t="s">
        <v>153</v>
      </c>
      <c r="D381" s="341">
        <f>'Proposed Rates'!G338</f>
        <v>4.37</v>
      </c>
    </row>
    <row r="382" spans="1:4" s="300" customFormat="1" ht="22.5" customHeight="1" x14ac:dyDescent="0.25">
      <c r="A382" s="370" t="s">
        <v>253</v>
      </c>
      <c r="B382" s="370"/>
      <c r="C382" s="343"/>
      <c r="D382" s="341"/>
    </row>
    <row r="383" spans="1:4" s="300" customFormat="1" ht="11.25" customHeight="1" x14ac:dyDescent="0.25">
      <c r="A383" s="381" t="s">
        <v>254</v>
      </c>
      <c r="B383" s="381"/>
      <c r="C383" s="340" t="s">
        <v>153</v>
      </c>
      <c r="D383" s="341">
        <f>'Proposed Rates'!G340</f>
        <v>2.04</v>
      </c>
    </row>
    <row r="384" spans="1:4" s="300" customFormat="1" ht="6.75" customHeight="1" x14ac:dyDescent="0.25">
      <c r="A384" s="345"/>
      <c r="B384" s="345"/>
      <c r="C384" s="340"/>
      <c r="D384" s="341"/>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78" t="s">
        <v>256</v>
      </c>
      <c r="B387" s="378"/>
      <c r="C387" s="378"/>
      <c r="D387" s="378"/>
    </row>
    <row r="388" spans="1:4" s="300" customFormat="1" ht="11.25" customHeight="1" x14ac:dyDescent="0.25">
      <c r="A388" s="379" t="s">
        <v>257</v>
      </c>
      <c r="B388" s="379"/>
      <c r="C388" s="379"/>
      <c r="D388" s="352">
        <f>'Proposed Rates'!G288</f>
        <v>1.0338000000000001</v>
      </c>
    </row>
    <row r="389" spans="1:4" s="300" customFormat="1" ht="11.25" customHeight="1" x14ac:dyDescent="0.25">
      <c r="A389" s="379" t="s">
        <v>258</v>
      </c>
      <c r="B389" s="379"/>
      <c r="C389" s="379"/>
      <c r="D389" s="352">
        <f>'Proposed Rates'!G289</f>
        <v>1.0152000000000001</v>
      </c>
    </row>
    <row r="390" spans="1:4" s="300" customFormat="1" ht="11.25" customHeight="1" x14ac:dyDescent="0.25">
      <c r="A390" s="379" t="s">
        <v>259</v>
      </c>
      <c r="B390" s="379"/>
      <c r="C390" s="379"/>
      <c r="D390" s="352">
        <f>'Proposed Rates'!G290</f>
        <v>1.0234000000000001</v>
      </c>
    </row>
    <row r="391" spans="1:4" s="300" customFormat="1" ht="11.25" customHeight="1" x14ac:dyDescent="0.25">
      <c r="A391" s="379" t="s">
        <v>260</v>
      </c>
      <c r="B391" s="379"/>
      <c r="C391" s="379"/>
      <c r="D391" s="352">
        <f>'Proposed Rates'!G291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7"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73" zoomScaleNormal="100" zoomScaleSheetLayoutView="100" workbookViewId="0">
      <selection activeCell="D171" sqref="D171"/>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90" t="s">
        <v>138</v>
      </c>
      <c r="B1" s="390"/>
      <c r="C1" s="390"/>
      <c r="D1" s="390"/>
    </row>
    <row r="2" spans="1:4" s="300" customFormat="1" ht="18" customHeight="1" x14ac:dyDescent="0.25">
      <c r="A2" s="391" t="s">
        <v>139</v>
      </c>
      <c r="B2" s="391"/>
      <c r="C2" s="391"/>
      <c r="D2" s="391"/>
    </row>
    <row r="3" spans="1:4" s="300" customFormat="1" ht="15.75" customHeight="1" x14ac:dyDescent="0.25">
      <c r="A3" s="392" t="s">
        <v>263</v>
      </c>
      <c r="B3" s="392"/>
      <c r="C3" s="392"/>
      <c r="D3" s="392"/>
    </row>
    <row r="4" spans="1:4" s="300" customFormat="1" ht="11.25" customHeight="1" x14ac:dyDescent="0.25">
      <c r="A4" s="393" t="s">
        <v>141</v>
      </c>
      <c r="B4" s="393"/>
      <c r="C4" s="393"/>
      <c r="D4" s="393"/>
    </row>
    <row r="5" spans="1:4" s="300" customFormat="1" ht="11.25" customHeight="1" x14ac:dyDescent="0.25">
      <c r="A5" s="393" t="s">
        <v>142</v>
      </c>
      <c r="B5" s="393"/>
      <c r="C5" s="393"/>
      <c r="D5" s="393"/>
    </row>
    <row r="6" spans="1:4" s="300" customFormat="1" ht="11.25" customHeight="1" x14ac:dyDescent="0.25">
      <c r="A6" s="394" t="s">
        <v>143</v>
      </c>
      <c r="B6" s="394"/>
      <c r="C6" s="394"/>
      <c r="D6" s="394"/>
    </row>
    <row r="7" spans="1:4" s="300" customFormat="1" ht="18.75" customHeight="1" x14ac:dyDescent="0.25">
      <c r="A7" s="396" t="s">
        <v>144</v>
      </c>
      <c r="B7" s="374"/>
      <c r="C7" s="374"/>
      <c r="D7" s="374"/>
    </row>
    <row r="8" spans="1:4" s="300" customFormat="1" ht="72" customHeight="1" x14ac:dyDescent="0.25">
      <c r="A8" s="373" t="s">
        <v>145</v>
      </c>
      <c r="B8" s="373"/>
      <c r="C8" s="373"/>
      <c r="D8" s="373"/>
    </row>
    <row r="9" spans="1:4" s="300" customFormat="1" ht="6.75" customHeight="1" x14ac:dyDescent="0.25">
      <c r="A9" s="301"/>
      <c r="B9" s="301"/>
      <c r="C9" s="301"/>
      <c r="D9" s="301"/>
    </row>
    <row r="10" spans="1:4" s="300" customFormat="1" ht="11.25" customHeight="1" x14ac:dyDescent="0.25">
      <c r="A10" s="377" t="s">
        <v>146</v>
      </c>
      <c r="B10" s="397"/>
      <c r="C10" s="397"/>
      <c r="D10" s="397"/>
    </row>
    <row r="11" spans="1:4" s="300" customFormat="1" ht="6.75" customHeight="1" x14ac:dyDescent="0.25">
      <c r="A11" s="302"/>
      <c r="B11" s="303"/>
      <c r="C11" s="303"/>
      <c r="D11" s="303"/>
    </row>
    <row r="12" spans="1:4" s="300" customFormat="1" ht="36" customHeight="1" x14ac:dyDescent="0.25">
      <c r="A12" s="373" t="s">
        <v>147</v>
      </c>
      <c r="B12" s="373"/>
      <c r="C12" s="373"/>
      <c r="D12" s="373"/>
    </row>
    <row r="13" spans="1:4" s="300" customFormat="1" ht="6.75" customHeight="1" x14ac:dyDescent="0.25">
      <c r="A13" s="301"/>
      <c r="B13" s="301"/>
      <c r="C13" s="301"/>
      <c r="D13" s="301"/>
    </row>
    <row r="14" spans="1:4" s="300" customFormat="1" ht="48" customHeight="1" x14ac:dyDescent="0.25">
      <c r="A14" s="373" t="s">
        <v>148</v>
      </c>
      <c r="B14" s="373"/>
      <c r="C14" s="373"/>
      <c r="D14" s="373"/>
    </row>
    <row r="15" spans="1:4" s="300" customFormat="1" ht="6.75" customHeight="1" x14ac:dyDescent="0.25">
      <c r="A15" s="301"/>
      <c r="B15" s="301"/>
      <c r="C15" s="301"/>
      <c r="D15" s="301"/>
    </row>
    <row r="16" spans="1:4" s="300" customFormat="1" ht="48" customHeight="1" x14ac:dyDescent="0.25">
      <c r="A16" s="373" t="s">
        <v>149</v>
      </c>
      <c r="B16" s="373"/>
      <c r="C16" s="373"/>
      <c r="D16" s="373"/>
    </row>
    <row r="17" spans="1:4" s="300" customFormat="1" ht="6.75" customHeight="1" x14ac:dyDescent="0.25">
      <c r="A17" s="301"/>
      <c r="B17" s="301"/>
      <c r="C17" s="301"/>
      <c r="D17" s="301"/>
    </row>
    <row r="18" spans="1:4" s="300" customFormat="1" ht="36" customHeight="1" x14ac:dyDescent="0.25">
      <c r="A18" s="373" t="s">
        <v>150</v>
      </c>
      <c r="B18" s="373"/>
      <c r="C18" s="373"/>
      <c r="D18" s="373"/>
    </row>
    <row r="19" spans="1:4" s="300" customFormat="1" ht="6.75" customHeight="1" x14ac:dyDescent="0.25">
      <c r="A19" s="301"/>
      <c r="B19" s="301"/>
      <c r="C19" s="301"/>
      <c r="D19" s="301"/>
    </row>
    <row r="20" spans="1:4" s="300" customFormat="1" ht="15" customHeight="1" x14ac:dyDescent="0.25">
      <c r="A20" s="385" t="s">
        <v>151</v>
      </c>
      <c r="B20" s="395"/>
      <c r="C20" s="395"/>
      <c r="D20" s="395"/>
    </row>
    <row r="21" spans="1:4" s="300" customFormat="1" ht="6.75" customHeight="1" x14ac:dyDescent="0.25">
      <c r="A21" s="304"/>
      <c r="B21" s="305"/>
      <c r="C21" s="305"/>
      <c r="D21" s="305"/>
    </row>
    <row r="22" spans="1:4" s="300" customFormat="1" ht="11.25" customHeight="1" x14ac:dyDescent="0.25">
      <c r="A22" s="370" t="s">
        <v>152</v>
      </c>
      <c r="B22" s="375"/>
      <c r="C22" s="306" t="s">
        <v>153</v>
      </c>
      <c r="D22" s="352">
        <f>'Proposed Rates'!H7</f>
        <v>35.04</v>
      </c>
    </row>
    <row r="23" spans="1:4" s="300" customFormat="1" ht="11.25" customHeight="1" x14ac:dyDescent="0.25">
      <c r="A23" s="370" t="s">
        <v>262</v>
      </c>
      <c r="B23" s="375"/>
      <c r="C23" s="306" t="s">
        <v>153</v>
      </c>
      <c r="D23" s="307">
        <f>'Proposed Rates'!H247</f>
        <v>0.56999999999999995</v>
      </c>
    </row>
    <row r="24" spans="1:4" s="300" customFormat="1" ht="11.25" customHeight="1" x14ac:dyDescent="0.25">
      <c r="A24" s="370" t="s">
        <v>156</v>
      </c>
      <c r="B24" s="375"/>
      <c r="C24" s="306" t="s">
        <v>91</v>
      </c>
      <c r="D24" s="307">
        <f>'Proposed Rates'!I233</f>
        <v>6.0000000000000002E-5</v>
      </c>
    </row>
    <row r="25" spans="1:4" s="300" customFormat="1" ht="12.75" customHeight="1" x14ac:dyDescent="0.25">
      <c r="A25" s="370" t="s">
        <v>157</v>
      </c>
      <c r="B25" s="375"/>
      <c r="C25" s="306" t="s">
        <v>91</v>
      </c>
      <c r="D25" s="307">
        <f>'Proposed Rates'!H153</f>
        <v>7.4000000000000003E-3</v>
      </c>
    </row>
    <row r="26" spans="1:4" s="300" customFormat="1" ht="12.75" customHeight="1" x14ac:dyDescent="0.25">
      <c r="A26" s="370" t="s">
        <v>158</v>
      </c>
      <c r="B26" s="375"/>
      <c r="C26" s="306" t="s">
        <v>91</v>
      </c>
      <c r="D26" s="307">
        <f>'Proposed Rates'!H167</f>
        <v>5.1999999999999998E-3</v>
      </c>
    </row>
    <row r="27" spans="1:4" s="300" customFormat="1" ht="6.75" customHeight="1" x14ac:dyDescent="0.25">
      <c r="A27" s="308"/>
      <c r="B27" s="309"/>
      <c r="C27" s="306"/>
      <c r="D27" s="307"/>
    </row>
    <row r="28" spans="1:4" s="300" customFormat="1" ht="15" customHeight="1" x14ac:dyDescent="0.25">
      <c r="A28" s="387" t="s">
        <v>159</v>
      </c>
      <c r="B28" s="375"/>
      <c r="C28" s="306"/>
      <c r="D28" s="310"/>
    </row>
    <row r="29" spans="1:4" s="300" customFormat="1" ht="6.75" customHeight="1" x14ac:dyDescent="0.25">
      <c r="A29" s="311"/>
      <c r="B29" s="309"/>
      <c r="C29" s="306"/>
      <c r="D29" s="310"/>
    </row>
    <row r="30" spans="1:4" s="300" customFormat="1" ht="11.25" customHeight="1" x14ac:dyDescent="0.25">
      <c r="A30" s="370" t="s">
        <v>160</v>
      </c>
      <c r="B30" s="370"/>
      <c r="C30" s="312" t="s">
        <v>91</v>
      </c>
      <c r="D30" s="313">
        <v>3.0000000000000001E-3</v>
      </c>
    </row>
    <row r="31" spans="1:4" s="300" customFormat="1" ht="11.25" customHeight="1" x14ac:dyDescent="0.25">
      <c r="A31" s="375" t="s">
        <v>161</v>
      </c>
      <c r="B31" s="375"/>
      <c r="C31" s="312" t="s">
        <v>91</v>
      </c>
      <c r="D31" s="314">
        <v>4.0000000000000002E-4</v>
      </c>
    </row>
    <row r="32" spans="1:4" s="300" customFormat="1" ht="11.25" customHeight="1" x14ac:dyDescent="0.25">
      <c r="A32" s="370" t="s">
        <v>162</v>
      </c>
      <c r="B32" s="370"/>
      <c r="C32" s="312" t="s">
        <v>91</v>
      </c>
      <c r="D32" s="314">
        <v>5.0000000000000001E-4</v>
      </c>
    </row>
    <row r="33" spans="1:4" s="300" customFormat="1" ht="11.25" customHeight="1" x14ac:dyDescent="0.25">
      <c r="A33" s="370" t="s">
        <v>163</v>
      </c>
      <c r="B33" s="370"/>
      <c r="C33" s="306" t="s">
        <v>153</v>
      </c>
      <c r="D33" s="350">
        <f>'Proposed Rates'!H209</f>
        <v>0.68</v>
      </c>
    </row>
    <row r="34" spans="1:4" s="315" customFormat="1" ht="18.75" customHeight="1" x14ac:dyDescent="0.3">
      <c r="A34" s="376" t="s">
        <v>164</v>
      </c>
      <c r="B34" s="376"/>
      <c r="C34" s="376"/>
      <c r="D34" s="399"/>
    </row>
    <row r="35" spans="1:4" s="300" customFormat="1" ht="48" customHeight="1" x14ac:dyDescent="0.25">
      <c r="A35" s="373" t="s">
        <v>165</v>
      </c>
      <c r="B35" s="373"/>
      <c r="C35" s="373"/>
      <c r="D35" s="386"/>
    </row>
    <row r="36" spans="1:4" s="300" customFormat="1" ht="6.75" customHeight="1" x14ac:dyDescent="0.25">
      <c r="A36" s="301"/>
      <c r="B36" s="301"/>
      <c r="C36" s="301"/>
      <c r="D36" s="316"/>
    </row>
    <row r="37" spans="1:4" s="300" customFormat="1" ht="11.25" customHeight="1" x14ac:dyDescent="0.25">
      <c r="A37" s="377" t="s">
        <v>146</v>
      </c>
      <c r="B37" s="397"/>
      <c r="C37" s="397"/>
      <c r="D37" s="397"/>
    </row>
    <row r="38" spans="1:4" s="300" customFormat="1" ht="6.75" customHeight="1" x14ac:dyDescent="0.25">
      <c r="A38" s="302"/>
      <c r="B38" s="303"/>
      <c r="C38" s="303"/>
      <c r="D38" s="303"/>
    </row>
    <row r="39" spans="1:4" s="300" customFormat="1" ht="36" customHeight="1" x14ac:dyDescent="0.25">
      <c r="A39" s="373" t="s">
        <v>147</v>
      </c>
      <c r="B39" s="373"/>
      <c r="C39" s="373"/>
      <c r="D39" s="386"/>
    </row>
    <row r="40" spans="1:4" s="300" customFormat="1" ht="6.75" customHeight="1" x14ac:dyDescent="0.25">
      <c r="A40" s="301"/>
      <c r="B40" s="301"/>
      <c r="C40" s="301"/>
      <c r="D40" s="316"/>
    </row>
    <row r="41" spans="1:4" s="300" customFormat="1" ht="48" customHeight="1" x14ac:dyDescent="0.25">
      <c r="A41" s="373" t="s">
        <v>148</v>
      </c>
      <c r="B41" s="373"/>
      <c r="C41" s="373"/>
      <c r="D41" s="386"/>
    </row>
    <row r="42" spans="1:4" s="300" customFormat="1" ht="6.75" customHeight="1" x14ac:dyDescent="0.25">
      <c r="A42" s="301"/>
      <c r="B42" s="301"/>
      <c r="C42" s="301"/>
      <c r="D42" s="316"/>
    </row>
    <row r="43" spans="1:4" s="300" customFormat="1" ht="48" customHeight="1" x14ac:dyDescent="0.25">
      <c r="A43" s="373" t="s">
        <v>149</v>
      </c>
      <c r="B43" s="373"/>
      <c r="C43" s="373"/>
      <c r="D43" s="386"/>
    </row>
    <row r="44" spans="1:4" s="300" customFormat="1" ht="6.75" customHeight="1" x14ac:dyDescent="0.25">
      <c r="A44" s="301"/>
      <c r="B44" s="301"/>
      <c r="C44" s="301"/>
      <c r="D44" s="316"/>
    </row>
    <row r="45" spans="1:4" s="300" customFormat="1" ht="36" customHeight="1" x14ac:dyDescent="0.25">
      <c r="A45" s="373" t="s">
        <v>166</v>
      </c>
      <c r="B45" s="373"/>
      <c r="C45" s="373"/>
      <c r="D45" s="386"/>
    </row>
    <row r="46" spans="1:4" s="300" customFormat="1" ht="6.75" customHeight="1" x14ac:dyDescent="0.25">
      <c r="A46" s="301"/>
      <c r="B46" s="301"/>
      <c r="C46" s="301"/>
      <c r="D46" s="316"/>
    </row>
    <row r="47" spans="1:4" s="300" customFormat="1" ht="15" customHeight="1" x14ac:dyDescent="0.25">
      <c r="A47" s="385" t="s">
        <v>151</v>
      </c>
      <c r="B47" s="395"/>
      <c r="C47" s="395"/>
      <c r="D47" s="395"/>
    </row>
    <row r="48" spans="1:4" s="300" customFormat="1" ht="6.75" customHeight="1" x14ac:dyDescent="0.25">
      <c r="A48" s="304"/>
      <c r="B48" s="305"/>
      <c r="C48" s="305"/>
      <c r="D48" s="305"/>
    </row>
    <row r="49" spans="1:4" s="300" customFormat="1" ht="11.25" customHeight="1" x14ac:dyDescent="0.25">
      <c r="A49" s="370" t="s">
        <v>152</v>
      </c>
      <c r="B49" s="370"/>
      <c r="C49" s="306" t="s">
        <v>153</v>
      </c>
      <c r="D49" s="352">
        <f>'Proposed Rates'!H8</f>
        <v>24.89</v>
      </c>
    </row>
    <row r="50" spans="1:4" s="300" customFormat="1" ht="11.25" customHeight="1" x14ac:dyDescent="0.25">
      <c r="A50" s="370" t="s">
        <v>262</v>
      </c>
      <c r="B50" s="375"/>
      <c r="C50" s="306" t="s">
        <v>153</v>
      </c>
      <c r="D50" s="307">
        <f>'Proposed Rates'!H247</f>
        <v>0.56999999999999995</v>
      </c>
    </row>
    <row r="51" spans="1:4" s="300" customFormat="1" ht="11.25" customHeight="1" x14ac:dyDescent="0.25">
      <c r="A51" s="370" t="s">
        <v>19</v>
      </c>
      <c r="B51" s="370"/>
      <c r="C51" s="306" t="s">
        <v>91</v>
      </c>
      <c r="D51" s="353">
        <f>'Proposed Rates'!H21</f>
        <v>3.2199999999999999E-2</v>
      </c>
    </row>
    <row r="52" spans="1:4" s="300" customFormat="1" ht="12.75" customHeight="1" x14ac:dyDescent="0.25">
      <c r="A52" s="370" t="s">
        <v>156</v>
      </c>
      <c r="B52" s="370"/>
      <c r="C52" s="306" t="s">
        <v>91</v>
      </c>
      <c r="D52" s="307">
        <f>'Proposed Rates'!I234</f>
        <v>6.0000000000000002E-5</v>
      </c>
    </row>
    <row r="53" spans="1:4" s="300" customFormat="1" ht="13.5" customHeight="1" x14ac:dyDescent="0.25">
      <c r="A53" s="370" t="s">
        <v>157</v>
      </c>
      <c r="B53" s="370"/>
      <c r="C53" s="306" t="s">
        <v>91</v>
      </c>
      <c r="D53" s="307">
        <f>'Proposed Rates'!H154</f>
        <v>6.8999999999999999E-3</v>
      </c>
    </row>
    <row r="54" spans="1:4" s="300" customFormat="1" ht="14.25" customHeight="1" x14ac:dyDescent="0.25">
      <c r="A54" s="370" t="s">
        <v>158</v>
      </c>
      <c r="B54" s="370"/>
      <c r="C54" s="306" t="s">
        <v>91</v>
      </c>
      <c r="D54" s="319">
        <f>'Proposed Rates'!H168</f>
        <v>5.0000000000000001E-3</v>
      </c>
    </row>
    <row r="55" spans="1:4" s="300" customFormat="1" ht="6.75" customHeight="1" x14ac:dyDescent="0.25">
      <c r="A55" s="308"/>
      <c r="B55" s="308"/>
      <c r="C55" s="306"/>
      <c r="D55" s="307"/>
    </row>
    <row r="56" spans="1:4" s="300" customFormat="1" ht="15" customHeight="1" x14ac:dyDescent="0.25">
      <c r="A56" s="387" t="s">
        <v>159</v>
      </c>
      <c r="B56" s="375"/>
      <c r="C56" s="306"/>
      <c r="D56" s="310"/>
    </row>
    <row r="57" spans="1:4" s="300" customFormat="1" ht="6.75" customHeight="1" x14ac:dyDescent="0.25">
      <c r="A57" s="311"/>
      <c r="B57" s="309"/>
      <c r="C57" s="306"/>
      <c r="D57" s="310"/>
    </row>
    <row r="58" spans="1:4" s="300" customFormat="1" ht="11.25" customHeight="1" x14ac:dyDescent="0.25">
      <c r="A58" s="370" t="s">
        <v>160</v>
      </c>
      <c r="B58" s="370"/>
      <c r="C58" s="312" t="s">
        <v>91</v>
      </c>
      <c r="D58" s="313">
        <v>3.0000000000000001E-3</v>
      </c>
    </row>
    <row r="59" spans="1:4" s="300" customFormat="1" ht="11.25" customHeight="1" x14ac:dyDescent="0.25">
      <c r="A59" s="375" t="s">
        <v>161</v>
      </c>
      <c r="B59" s="375"/>
      <c r="C59" s="312" t="s">
        <v>91</v>
      </c>
      <c r="D59" s="314">
        <v>4.0000000000000002E-4</v>
      </c>
    </row>
    <row r="60" spans="1:4" s="300" customFormat="1" ht="11.25" customHeight="1" x14ac:dyDescent="0.25">
      <c r="A60" s="370" t="s">
        <v>162</v>
      </c>
      <c r="B60" s="370"/>
      <c r="C60" s="312" t="s">
        <v>91</v>
      </c>
      <c r="D60" s="314">
        <v>5.0000000000000001E-4</v>
      </c>
    </row>
    <row r="61" spans="1:4" s="300" customFormat="1" ht="11.25" customHeight="1" x14ac:dyDescent="0.25">
      <c r="A61" s="370" t="s">
        <v>163</v>
      </c>
      <c r="B61" s="370"/>
      <c r="C61" s="306" t="s">
        <v>153</v>
      </c>
      <c r="D61" s="350">
        <f>'Proposed Rates'!H210</f>
        <v>0.68</v>
      </c>
    </row>
    <row r="62" spans="1:4" s="315" customFormat="1" ht="18.75" customHeight="1" x14ac:dyDescent="0.3">
      <c r="A62" s="376" t="s">
        <v>167</v>
      </c>
      <c r="B62" s="376"/>
      <c r="C62" s="376"/>
      <c r="D62" s="399"/>
    </row>
    <row r="63" spans="1:4" s="300" customFormat="1" ht="48" customHeight="1" x14ac:dyDescent="0.25">
      <c r="A63" s="373" t="s">
        <v>168</v>
      </c>
      <c r="B63" s="373"/>
      <c r="C63" s="373"/>
      <c r="D63" s="386"/>
    </row>
    <row r="64" spans="1:4" s="300" customFormat="1" ht="6.75" customHeight="1" x14ac:dyDescent="0.25">
      <c r="A64" s="301"/>
      <c r="B64" s="301"/>
      <c r="C64" s="301"/>
      <c r="D64" s="316"/>
    </row>
    <row r="65" spans="1:4" s="300" customFormat="1" ht="11.25" customHeight="1" x14ac:dyDescent="0.25">
      <c r="A65" s="377" t="s">
        <v>146</v>
      </c>
      <c r="B65" s="397"/>
      <c r="C65" s="397"/>
      <c r="D65" s="397"/>
    </row>
    <row r="66" spans="1:4" s="300" customFormat="1" ht="6.75" customHeight="1" x14ac:dyDescent="0.25">
      <c r="A66" s="302"/>
      <c r="B66" s="303"/>
      <c r="C66" s="303"/>
      <c r="D66" s="303"/>
    </row>
    <row r="67" spans="1:4" s="300" customFormat="1" ht="36" customHeight="1" x14ac:dyDescent="0.25">
      <c r="A67" s="373" t="s">
        <v>147</v>
      </c>
      <c r="B67" s="373"/>
      <c r="C67" s="373"/>
      <c r="D67" s="386"/>
    </row>
    <row r="68" spans="1:4" s="300" customFormat="1" ht="6.75" customHeight="1" x14ac:dyDescent="0.25">
      <c r="A68" s="301"/>
      <c r="B68" s="301"/>
      <c r="C68" s="301"/>
      <c r="D68" s="316"/>
    </row>
    <row r="69" spans="1:4" s="300" customFormat="1" ht="48" customHeight="1" x14ac:dyDescent="0.25">
      <c r="A69" s="373" t="s">
        <v>148</v>
      </c>
      <c r="B69" s="373"/>
      <c r="C69" s="373"/>
      <c r="D69" s="386"/>
    </row>
    <row r="70" spans="1:4" s="300" customFormat="1" ht="6.75" customHeight="1" x14ac:dyDescent="0.25">
      <c r="A70" s="301"/>
      <c r="B70" s="301"/>
      <c r="C70" s="301"/>
      <c r="D70" s="316"/>
    </row>
    <row r="71" spans="1:4" s="300" customFormat="1" ht="48" customHeight="1" x14ac:dyDescent="0.25">
      <c r="A71" s="373" t="s">
        <v>149</v>
      </c>
      <c r="B71" s="373"/>
      <c r="C71" s="373"/>
      <c r="D71" s="386"/>
    </row>
    <row r="72" spans="1:4" s="300" customFormat="1" ht="6.75" customHeight="1" x14ac:dyDescent="0.25">
      <c r="A72" s="301"/>
      <c r="B72" s="301"/>
      <c r="C72" s="301"/>
      <c r="D72" s="316"/>
    </row>
    <row r="73" spans="1:4" s="300" customFormat="1" ht="96" customHeight="1" x14ac:dyDescent="0.25">
      <c r="A73" s="374" t="s">
        <v>169</v>
      </c>
      <c r="B73" s="374"/>
      <c r="C73" s="374"/>
      <c r="D73" s="374"/>
    </row>
    <row r="74" spans="1:4" s="300" customFormat="1" ht="96" customHeight="1" x14ac:dyDescent="0.25">
      <c r="A74" s="374" t="s">
        <v>170</v>
      </c>
      <c r="B74" s="374"/>
      <c r="C74" s="374"/>
      <c r="D74" s="374"/>
    </row>
    <row r="75" spans="1:4" s="300" customFormat="1" ht="36" customHeight="1" x14ac:dyDescent="0.25">
      <c r="A75" s="373" t="s">
        <v>150</v>
      </c>
      <c r="B75" s="373"/>
      <c r="C75" s="373"/>
      <c r="D75" s="373"/>
    </row>
    <row r="76" spans="1:4" s="300" customFormat="1" ht="24" customHeight="1" x14ac:dyDescent="0.25">
      <c r="A76" s="389" t="s">
        <v>171</v>
      </c>
      <c r="B76" s="389"/>
      <c r="C76" s="389"/>
      <c r="D76" s="389"/>
    </row>
    <row r="77" spans="1:4" s="300" customFormat="1" ht="6.75" customHeight="1" x14ac:dyDescent="0.25">
      <c r="A77" s="317"/>
      <c r="B77" s="317"/>
      <c r="C77" s="317"/>
      <c r="D77" s="317"/>
    </row>
    <row r="78" spans="1:4" s="300" customFormat="1" ht="15" customHeight="1" x14ac:dyDescent="0.25">
      <c r="A78" s="385" t="s">
        <v>151</v>
      </c>
      <c r="B78" s="395"/>
      <c r="C78" s="395"/>
      <c r="D78" s="395"/>
    </row>
    <row r="79" spans="1:4" s="300" customFormat="1" ht="6.75" customHeight="1" x14ac:dyDescent="0.25">
      <c r="A79" s="304"/>
      <c r="B79" s="305"/>
      <c r="C79" s="305"/>
      <c r="D79" s="305"/>
    </row>
    <row r="80" spans="1:4" s="300" customFormat="1" ht="11.25" customHeight="1" x14ac:dyDescent="0.25">
      <c r="A80" s="370" t="s">
        <v>152</v>
      </c>
      <c r="B80" s="370"/>
      <c r="C80" s="306" t="s">
        <v>153</v>
      </c>
      <c r="D80" s="352">
        <f>'Proposed Rates'!G9</f>
        <v>223.5</v>
      </c>
    </row>
    <row r="81" spans="1:4" s="300" customFormat="1" ht="11.25" customHeight="1" x14ac:dyDescent="0.25">
      <c r="A81" s="370" t="s">
        <v>19</v>
      </c>
      <c r="B81" s="370"/>
      <c r="C81" s="306" t="s">
        <v>92</v>
      </c>
      <c r="D81" s="352">
        <f>'Proposed Rates'!H22</f>
        <v>6.4630999999999998</v>
      </c>
    </row>
    <row r="82" spans="1:4" s="300" customFormat="1" ht="11.25" customHeight="1" x14ac:dyDescent="0.25">
      <c r="A82" s="370" t="s">
        <v>156</v>
      </c>
      <c r="B82" s="370"/>
      <c r="C82" s="306" t="s">
        <v>92</v>
      </c>
      <c r="D82" s="307">
        <f>'Proposed Rates'!H235</f>
        <v>2.5180000000000001E-2</v>
      </c>
    </row>
    <row r="83" spans="1:4" s="300" customFormat="1" ht="13.5" customHeight="1" x14ac:dyDescent="0.25">
      <c r="A83" s="370" t="s">
        <v>157</v>
      </c>
      <c r="B83" s="370"/>
      <c r="C83" s="306" t="s">
        <v>92</v>
      </c>
      <c r="D83" s="307">
        <f>'Proposed Rates'!H155</f>
        <v>2.8389000000000002</v>
      </c>
    </row>
    <row r="84" spans="1:4" s="300" customFormat="1" ht="14.25" customHeight="1" x14ac:dyDescent="0.25">
      <c r="A84" s="370" t="s">
        <v>158</v>
      </c>
      <c r="B84" s="370"/>
      <c r="C84" s="306" t="s">
        <v>92</v>
      </c>
      <c r="D84" s="307">
        <f>'Proposed Rates'!H169</f>
        <v>2.0426000000000002</v>
      </c>
    </row>
    <row r="85" spans="1:4" s="300" customFormat="1" ht="6.75" customHeight="1" x14ac:dyDescent="0.25">
      <c r="A85" s="308"/>
      <c r="B85" s="308"/>
      <c r="C85" s="306"/>
      <c r="D85" s="307"/>
    </row>
    <row r="86" spans="1:4" s="300" customFormat="1" ht="15" customHeight="1" x14ac:dyDescent="0.25">
      <c r="A86" s="387" t="s">
        <v>159</v>
      </c>
      <c r="B86" s="375"/>
      <c r="C86" s="306"/>
      <c r="D86" s="310"/>
    </row>
    <row r="87" spans="1:4" s="300" customFormat="1" ht="6.75" customHeight="1" x14ac:dyDescent="0.25">
      <c r="A87" s="311"/>
      <c r="B87" s="309"/>
      <c r="C87" s="306"/>
      <c r="D87" s="310"/>
    </row>
    <row r="88" spans="1:4" s="300" customFormat="1" ht="11.25" customHeight="1" x14ac:dyDescent="0.25">
      <c r="A88" s="370" t="s">
        <v>160</v>
      </c>
      <c r="B88" s="370"/>
      <c r="C88" s="312" t="s">
        <v>91</v>
      </c>
      <c r="D88" s="313">
        <v>3.0000000000000001E-3</v>
      </c>
    </row>
    <row r="89" spans="1:4" s="300" customFormat="1" ht="11.25" customHeight="1" x14ac:dyDescent="0.25">
      <c r="A89" s="375" t="s">
        <v>161</v>
      </c>
      <c r="B89" s="375"/>
      <c r="C89" s="312" t="s">
        <v>91</v>
      </c>
      <c r="D89" s="314">
        <v>4.0000000000000002E-4</v>
      </c>
    </row>
    <row r="90" spans="1:4" s="300" customFormat="1" ht="11.25" customHeight="1" x14ac:dyDescent="0.25">
      <c r="A90" s="370" t="s">
        <v>162</v>
      </c>
      <c r="B90" s="370"/>
      <c r="C90" s="312" t="s">
        <v>91</v>
      </c>
      <c r="D90" s="314">
        <v>5.0000000000000001E-4</v>
      </c>
    </row>
    <row r="91" spans="1:4" s="300" customFormat="1" ht="11.25" customHeight="1" x14ac:dyDescent="0.25">
      <c r="A91" s="370" t="s">
        <v>163</v>
      </c>
      <c r="B91" s="370"/>
      <c r="C91" s="306" t="s">
        <v>153</v>
      </c>
      <c r="D91" s="350">
        <f>'Proposed Rates'!H211</f>
        <v>0.68</v>
      </c>
    </row>
    <row r="92" spans="1:4" s="315" customFormat="1" ht="18.75" customHeight="1" x14ac:dyDescent="0.3">
      <c r="A92" s="376" t="s">
        <v>172</v>
      </c>
      <c r="B92" s="376"/>
      <c r="C92" s="376"/>
      <c r="D92" s="399"/>
    </row>
    <row r="93" spans="1:4" s="300" customFormat="1" ht="48" customHeight="1" x14ac:dyDescent="0.25">
      <c r="A93" s="373" t="s">
        <v>173</v>
      </c>
      <c r="B93" s="373"/>
      <c r="C93" s="373"/>
      <c r="D93" s="386"/>
    </row>
    <row r="94" spans="1:4" s="300" customFormat="1" ht="6.75" customHeight="1" x14ac:dyDescent="0.25">
      <c r="A94" s="301"/>
      <c r="B94" s="301"/>
      <c r="C94" s="301"/>
      <c r="D94" s="316"/>
    </row>
    <row r="95" spans="1:4" s="300" customFormat="1" ht="11.25" customHeight="1" x14ac:dyDescent="0.25">
      <c r="A95" s="377" t="s">
        <v>146</v>
      </c>
      <c r="B95" s="397"/>
      <c r="C95" s="397"/>
      <c r="D95" s="397"/>
    </row>
    <row r="96" spans="1:4" s="300" customFormat="1" ht="6.75" customHeight="1" x14ac:dyDescent="0.25">
      <c r="A96" s="302"/>
      <c r="B96" s="303"/>
      <c r="C96" s="303"/>
      <c r="D96" s="303"/>
    </row>
    <row r="97" spans="1:4" s="300" customFormat="1" ht="36" customHeight="1" x14ac:dyDescent="0.25">
      <c r="A97" s="373" t="s">
        <v>147</v>
      </c>
      <c r="B97" s="373"/>
      <c r="C97" s="373"/>
      <c r="D97" s="386"/>
    </row>
    <row r="98" spans="1:4" s="300" customFormat="1" ht="6.75" customHeight="1" x14ac:dyDescent="0.25">
      <c r="A98" s="301"/>
      <c r="B98" s="301"/>
      <c r="C98" s="301"/>
      <c r="D98" s="316"/>
    </row>
    <row r="99" spans="1:4" s="300" customFormat="1" ht="48" customHeight="1" x14ac:dyDescent="0.25">
      <c r="A99" s="373" t="s">
        <v>174</v>
      </c>
      <c r="B99" s="373"/>
      <c r="C99" s="373"/>
      <c r="D99" s="386"/>
    </row>
    <row r="100" spans="1:4" s="300" customFormat="1" ht="6.75" customHeight="1" x14ac:dyDescent="0.25">
      <c r="A100" s="301"/>
      <c r="B100" s="301"/>
      <c r="C100" s="301"/>
      <c r="D100" s="316"/>
    </row>
    <row r="101" spans="1:4" s="300" customFormat="1" ht="48" customHeight="1" x14ac:dyDescent="0.25">
      <c r="A101" s="373" t="s">
        <v>149</v>
      </c>
      <c r="B101" s="373"/>
      <c r="C101" s="373"/>
      <c r="D101" s="386"/>
    </row>
    <row r="102" spans="1:4" s="300" customFormat="1" ht="6.75" customHeight="1" x14ac:dyDescent="0.25">
      <c r="A102" s="301"/>
      <c r="B102" s="301"/>
      <c r="C102" s="301"/>
      <c r="D102" s="316"/>
    </row>
    <row r="103" spans="1:4" s="300" customFormat="1" ht="96" customHeight="1" x14ac:dyDescent="0.25">
      <c r="A103" s="374" t="s">
        <v>169</v>
      </c>
      <c r="B103" s="374"/>
      <c r="C103" s="374"/>
      <c r="D103" s="374"/>
    </row>
    <row r="104" spans="1:4" s="300" customFormat="1" ht="96" customHeight="1" x14ac:dyDescent="0.25">
      <c r="A104" s="374" t="s">
        <v>170</v>
      </c>
      <c r="B104" s="374"/>
      <c r="C104" s="374"/>
      <c r="D104" s="374"/>
    </row>
    <row r="105" spans="1:4" s="300" customFormat="1" ht="36" customHeight="1" x14ac:dyDescent="0.25">
      <c r="A105" s="373" t="s">
        <v>150</v>
      </c>
      <c r="B105" s="373"/>
      <c r="C105" s="373"/>
      <c r="D105" s="386"/>
    </row>
    <row r="106" spans="1:4" s="300" customFormat="1" ht="24" customHeight="1" x14ac:dyDescent="0.25">
      <c r="A106" s="389" t="s">
        <v>171</v>
      </c>
      <c r="B106" s="389"/>
      <c r="C106" s="389"/>
      <c r="D106" s="389"/>
    </row>
    <row r="107" spans="1:4" s="300" customFormat="1" ht="6.75" customHeight="1" x14ac:dyDescent="0.25">
      <c r="A107" s="317"/>
      <c r="B107" s="317"/>
      <c r="C107" s="317"/>
      <c r="D107" s="317"/>
    </row>
    <row r="108" spans="1:4" s="300" customFormat="1" ht="15" customHeight="1" x14ac:dyDescent="0.25">
      <c r="A108" s="385" t="s">
        <v>151</v>
      </c>
      <c r="B108" s="395"/>
      <c r="C108" s="395"/>
      <c r="D108" s="395"/>
    </row>
    <row r="109" spans="1:4" s="300" customFormat="1" ht="6.75" customHeight="1" x14ac:dyDescent="0.25">
      <c r="A109" s="304"/>
      <c r="B109" s="305"/>
      <c r="C109" s="305"/>
      <c r="D109" s="305"/>
    </row>
    <row r="110" spans="1:4" s="300" customFormat="1" ht="11.25" customHeight="1" x14ac:dyDescent="0.25">
      <c r="A110" s="370" t="s">
        <v>152</v>
      </c>
      <c r="B110" s="370"/>
      <c r="C110" s="306" t="s">
        <v>153</v>
      </c>
      <c r="D110" s="358">
        <f>'Proposed Rates'!H10</f>
        <v>4438.55</v>
      </c>
    </row>
    <row r="111" spans="1:4" s="300" customFormat="1" ht="11.25" customHeight="1" x14ac:dyDescent="0.25">
      <c r="A111" s="370" t="s">
        <v>19</v>
      </c>
      <c r="B111" s="370"/>
      <c r="C111" s="306" t="s">
        <v>92</v>
      </c>
      <c r="D111" s="353">
        <f>'Proposed Rates'!H23</f>
        <v>6.1962999999999999</v>
      </c>
    </row>
    <row r="112" spans="1:4" s="300" customFormat="1" ht="11.25" customHeight="1" x14ac:dyDescent="0.25">
      <c r="A112" s="370" t="s">
        <v>156</v>
      </c>
      <c r="B112" s="370"/>
      <c r="C112" s="306" t="s">
        <v>92</v>
      </c>
      <c r="D112" s="307">
        <f>'Proposed Rates'!H236</f>
        <v>2.691E-2</v>
      </c>
    </row>
    <row r="113" spans="1:4" s="300" customFormat="1" ht="13.5" customHeight="1" x14ac:dyDescent="0.25">
      <c r="A113" s="370" t="s">
        <v>157</v>
      </c>
      <c r="B113" s="370"/>
      <c r="C113" s="306" t="s">
        <v>92</v>
      </c>
      <c r="D113" s="307">
        <f>'Proposed Rates'!H156</f>
        <v>2.9476</v>
      </c>
    </row>
    <row r="114" spans="1:4" s="300" customFormat="1" ht="14.25" customHeight="1" x14ac:dyDescent="0.25">
      <c r="A114" s="370" t="s">
        <v>158</v>
      </c>
      <c r="B114" s="370"/>
      <c r="C114" s="306" t="s">
        <v>92</v>
      </c>
      <c r="D114" s="307">
        <f>'Proposed Rates'!H170</f>
        <v>2.1831</v>
      </c>
    </row>
    <row r="115" spans="1:4" s="300" customFormat="1" ht="6.75" customHeight="1" x14ac:dyDescent="0.25">
      <c r="A115" s="308"/>
      <c r="B115" s="308"/>
      <c r="C115" s="306"/>
      <c r="D115" s="307"/>
    </row>
    <row r="116" spans="1:4" s="300" customFormat="1" ht="15" customHeight="1" x14ac:dyDescent="0.25">
      <c r="A116" s="387" t="s">
        <v>159</v>
      </c>
      <c r="B116" s="375"/>
      <c r="C116" s="306"/>
      <c r="D116" s="310"/>
    </row>
    <row r="117" spans="1:4" s="300" customFormat="1" ht="6.75" customHeight="1" x14ac:dyDescent="0.25">
      <c r="A117" s="311"/>
      <c r="B117" s="309"/>
      <c r="C117" s="306"/>
      <c r="D117" s="310"/>
    </row>
    <row r="118" spans="1:4" s="300" customFormat="1" ht="11.25" customHeight="1" x14ac:dyDescent="0.25">
      <c r="A118" s="370" t="s">
        <v>160</v>
      </c>
      <c r="B118" s="370"/>
      <c r="C118" s="312" t="s">
        <v>91</v>
      </c>
      <c r="D118" s="313">
        <v>3.0000000000000001E-3</v>
      </c>
    </row>
    <row r="119" spans="1:4" s="300" customFormat="1" ht="11.25" customHeight="1" x14ac:dyDescent="0.25">
      <c r="A119" s="375" t="s">
        <v>161</v>
      </c>
      <c r="B119" s="375"/>
      <c r="C119" s="312" t="s">
        <v>91</v>
      </c>
      <c r="D119" s="314">
        <v>4.0000000000000002E-4</v>
      </c>
    </row>
    <row r="120" spans="1:4" s="300" customFormat="1" ht="11.25" customHeight="1" x14ac:dyDescent="0.25">
      <c r="A120" s="370" t="s">
        <v>162</v>
      </c>
      <c r="B120" s="370"/>
      <c r="C120" s="312" t="s">
        <v>91</v>
      </c>
      <c r="D120" s="314">
        <v>5.0000000000000001E-4</v>
      </c>
    </row>
    <row r="121" spans="1:4" s="300" customFormat="1" ht="11.25" customHeight="1" x14ac:dyDescent="0.25">
      <c r="A121" s="370" t="s">
        <v>163</v>
      </c>
      <c r="B121" s="370"/>
      <c r="C121" s="306" t="s">
        <v>153</v>
      </c>
      <c r="D121" s="350">
        <f>'Proposed Rates'!H212</f>
        <v>0.68</v>
      </c>
    </row>
    <row r="122" spans="1:4" s="315" customFormat="1" ht="18.75" customHeight="1" x14ac:dyDescent="0.3">
      <c r="A122" s="376" t="s">
        <v>175</v>
      </c>
      <c r="B122" s="376"/>
      <c r="C122" s="376"/>
      <c r="D122" s="399"/>
    </row>
    <row r="123" spans="1:4" s="300" customFormat="1" ht="48" customHeight="1" x14ac:dyDescent="0.25">
      <c r="A123" s="373" t="s">
        <v>176</v>
      </c>
      <c r="B123" s="373"/>
      <c r="C123" s="373"/>
      <c r="D123" s="386"/>
    </row>
    <row r="124" spans="1:4" s="300" customFormat="1" ht="6.75" customHeight="1" x14ac:dyDescent="0.25">
      <c r="A124" s="301"/>
      <c r="B124" s="301"/>
      <c r="C124" s="301"/>
      <c r="D124" s="316"/>
    </row>
    <row r="125" spans="1:4" s="300" customFormat="1" ht="11.25" customHeight="1" x14ac:dyDescent="0.25">
      <c r="A125" s="377" t="s">
        <v>146</v>
      </c>
      <c r="B125" s="397"/>
      <c r="C125" s="397"/>
      <c r="D125" s="397"/>
    </row>
    <row r="126" spans="1:4" s="300" customFormat="1" ht="6.75" customHeight="1" x14ac:dyDescent="0.25">
      <c r="A126" s="302"/>
      <c r="B126" s="303"/>
      <c r="C126" s="303"/>
      <c r="D126" s="303"/>
    </row>
    <row r="127" spans="1:4" s="300" customFormat="1" ht="36" customHeight="1" x14ac:dyDescent="0.25">
      <c r="A127" s="373" t="s">
        <v>147</v>
      </c>
      <c r="B127" s="373"/>
      <c r="C127" s="373"/>
      <c r="D127" s="386"/>
    </row>
    <row r="128" spans="1:4" s="300" customFormat="1" ht="6.75" customHeight="1" x14ac:dyDescent="0.25">
      <c r="A128" s="301"/>
      <c r="B128" s="301"/>
      <c r="C128" s="301"/>
      <c r="D128" s="316"/>
    </row>
    <row r="129" spans="1:4" s="300" customFormat="1" ht="48" customHeight="1" x14ac:dyDescent="0.25">
      <c r="A129" s="373" t="s">
        <v>177</v>
      </c>
      <c r="B129" s="373"/>
      <c r="C129" s="373"/>
      <c r="D129" s="386"/>
    </row>
    <row r="130" spans="1:4" s="300" customFormat="1" ht="6.75" customHeight="1" x14ac:dyDescent="0.25">
      <c r="A130" s="301"/>
      <c r="B130" s="301"/>
      <c r="C130" s="301"/>
      <c r="D130" s="316"/>
    </row>
    <row r="131" spans="1:4" s="300" customFormat="1" ht="48" customHeight="1" x14ac:dyDescent="0.25">
      <c r="A131" s="373" t="s">
        <v>149</v>
      </c>
      <c r="B131" s="373"/>
      <c r="C131" s="373"/>
      <c r="D131" s="386"/>
    </row>
    <row r="132" spans="1:4" s="300" customFormat="1" ht="6.75" customHeight="1" x14ac:dyDescent="0.25">
      <c r="A132" s="301"/>
      <c r="B132" s="301"/>
      <c r="C132" s="301"/>
      <c r="D132" s="316"/>
    </row>
    <row r="133" spans="1:4" s="300" customFormat="1" ht="96" customHeight="1" x14ac:dyDescent="0.25">
      <c r="A133" s="374" t="s">
        <v>169</v>
      </c>
      <c r="B133" s="374"/>
      <c r="C133" s="374"/>
      <c r="D133" s="374"/>
    </row>
    <row r="134" spans="1:4" s="300" customFormat="1" ht="96" customHeight="1" x14ac:dyDescent="0.25">
      <c r="A134" s="374" t="s">
        <v>170</v>
      </c>
      <c r="B134" s="374"/>
      <c r="C134" s="374"/>
      <c r="D134" s="374"/>
    </row>
    <row r="135" spans="1:4" s="300" customFormat="1" ht="36" customHeight="1" x14ac:dyDescent="0.25">
      <c r="A135" s="373" t="s">
        <v>150</v>
      </c>
      <c r="B135" s="373"/>
      <c r="C135" s="373"/>
      <c r="D135" s="386"/>
    </row>
    <row r="136" spans="1:4" s="300" customFormat="1" ht="24" customHeight="1" x14ac:dyDescent="0.25">
      <c r="A136" s="389" t="s">
        <v>171</v>
      </c>
      <c r="B136" s="389"/>
      <c r="C136" s="389"/>
      <c r="D136" s="389"/>
    </row>
    <row r="137" spans="1:4" s="300" customFormat="1" ht="6.75" customHeight="1" x14ac:dyDescent="0.25">
      <c r="A137" s="317"/>
      <c r="B137" s="317"/>
      <c r="C137" s="317"/>
      <c r="D137" s="317"/>
    </row>
    <row r="138" spans="1:4" s="300" customFormat="1" ht="15" customHeight="1" x14ac:dyDescent="0.25">
      <c r="A138" s="385" t="s">
        <v>151</v>
      </c>
      <c r="B138" s="395"/>
      <c r="C138" s="395"/>
      <c r="D138" s="395"/>
    </row>
    <row r="139" spans="1:4" s="300" customFormat="1" ht="6.75" customHeight="1" x14ac:dyDescent="0.25">
      <c r="A139" s="304"/>
      <c r="B139" s="305"/>
      <c r="C139" s="305"/>
      <c r="D139" s="305"/>
    </row>
    <row r="140" spans="1:4" s="300" customFormat="1" ht="11.25" customHeight="1" x14ac:dyDescent="0.25">
      <c r="A140" s="370" t="s">
        <v>152</v>
      </c>
      <c r="B140" s="370"/>
      <c r="C140" s="306" t="s">
        <v>153</v>
      </c>
      <c r="D140" s="358">
        <f>'Proposed Rates'!H11</f>
        <v>15802.19</v>
      </c>
    </row>
    <row r="141" spans="1:4" s="300" customFormat="1" ht="11.25" customHeight="1" x14ac:dyDescent="0.25">
      <c r="A141" s="370" t="s">
        <v>19</v>
      </c>
      <c r="B141" s="370"/>
      <c r="C141" s="306" t="s">
        <v>92</v>
      </c>
      <c r="D141" s="352">
        <f>'Proposed Rates'!H24</f>
        <v>5.8929</v>
      </c>
    </row>
    <row r="142" spans="1:4" s="300" customFormat="1" ht="11.25" customHeight="1" x14ac:dyDescent="0.25">
      <c r="A142" s="370" t="s">
        <v>156</v>
      </c>
      <c r="B142" s="370"/>
      <c r="C142" s="306" t="s">
        <v>92</v>
      </c>
      <c r="D142" s="307">
        <f>'Proposed Rates'!H237</f>
        <v>3.0300000000000001E-2</v>
      </c>
    </row>
    <row r="143" spans="1:4" s="300" customFormat="1" ht="11.25" customHeight="1" x14ac:dyDescent="0.25">
      <c r="A143" s="370" t="s">
        <v>157</v>
      </c>
      <c r="B143" s="370"/>
      <c r="C143" s="306" t="s">
        <v>92</v>
      </c>
      <c r="D143" s="307">
        <f>'Proposed Rates'!G157</f>
        <v>3.2675999999999998</v>
      </c>
    </row>
    <row r="144" spans="1:4" s="300" customFormat="1" ht="15.75" customHeight="1" x14ac:dyDescent="0.25">
      <c r="A144" s="370" t="s">
        <v>158</v>
      </c>
      <c r="B144" s="370"/>
      <c r="C144" s="306" t="s">
        <v>92</v>
      </c>
      <c r="D144" s="307">
        <f>'Proposed Rates'!H171</f>
        <v>2.4584999999999999</v>
      </c>
    </row>
    <row r="145" spans="1:4" s="300" customFormat="1" ht="6.75" customHeight="1" x14ac:dyDescent="0.25">
      <c r="A145" s="308"/>
      <c r="B145" s="308"/>
      <c r="C145" s="306"/>
      <c r="D145" s="307"/>
    </row>
    <row r="146" spans="1:4" s="300" customFormat="1" ht="15" customHeight="1" x14ac:dyDescent="0.25">
      <c r="A146" s="387" t="s">
        <v>159</v>
      </c>
      <c r="B146" s="375"/>
      <c r="C146" s="306"/>
      <c r="D146" s="310"/>
    </row>
    <row r="147" spans="1:4" s="300" customFormat="1" ht="6.75" customHeight="1" x14ac:dyDescent="0.25">
      <c r="A147" s="311"/>
      <c r="B147" s="309"/>
      <c r="C147" s="306"/>
      <c r="D147" s="310"/>
    </row>
    <row r="148" spans="1:4" s="300" customFormat="1" ht="11.25" customHeight="1" x14ac:dyDescent="0.25">
      <c r="A148" s="370" t="s">
        <v>160</v>
      </c>
      <c r="B148" s="370"/>
      <c r="C148" s="312" t="s">
        <v>91</v>
      </c>
      <c r="D148" s="313">
        <v>3.0000000000000001E-3</v>
      </c>
    </row>
    <row r="149" spans="1:4" s="300" customFormat="1" ht="11.25" customHeight="1" x14ac:dyDescent="0.25">
      <c r="A149" s="375" t="s">
        <v>161</v>
      </c>
      <c r="B149" s="375"/>
      <c r="C149" s="312" t="s">
        <v>91</v>
      </c>
      <c r="D149" s="314">
        <v>4.0000000000000002E-4</v>
      </c>
    </row>
    <row r="150" spans="1:4" s="300" customFormat="1" ht="11.25" customHeight="1" x14ac:dyDescent="0.25">
      <c r="A150" s="370" t="s">
        <v>162</v>
      </c>
      <c r="B150" s="370"/>
      <c r="C150" s="312" t="s">
        <v>91</v>
      </c>
      <c r="D150" s="314">
        <v>5.0000000000000001E-4</v>
      </c>
    </row>
    <row r="151" spans="1:4" s="300" customFormat="1" ht="11.25" customHeight="1" x14ac:dyDescent="0.25">
      <c r="A151" s="370" t="s">
        <v>163</v>
      </c>
      <c r="B151" s="370"/>
      <c r="C151" s="306" t="s">
        <v>153</v>
      </c>
      <c r="D151" s="350">
        <f>'Proposed Rates'!H213</f>
        <v>0.68</v>
      </c>
    </row>
    <row r="152" spans="1:4" s="315" customFormat="1" ht="18.75" customHeight="1" x14ac:dyDescent="0.3">
      <c r="A152" s="376" t="s">
        <v>178</v>
      </c>
      <c r="B152" s="376"/>
      <c r="C152" s="376"/>
      <c r="D152" s="399"/>
    </row>
    <row r="153" spans="1:4" s="300" customFormat="1" ht="84" customHeight="1" x14ac:dyDescent="0.25">
      <c r="A153" s="373" t="s">
        <v>179</v>
      </c>
      <c r="B153" s="373"/>
      <c r="C153" s="373"/>
      <c r="D153" s="386"/>
    </row>
    <row r="154" spans="1:4" s="300" customFormat="1" ht="6.75" customHeight="1" x14ac:dyDescent="0.25">
      <c r="A154" s="301"/>
      <c r="B154" s="301"/>
      <c r="C154" s="301"/>
      <c r="D154" s="316"/>
    </row>
    <row r="155" spans="1:4" s="300" customFormat="1" ht="11.25" customHeight="1" x14ac:dyDescent="0.25">
      <c r="A155" s="377" t="s">
        <v>146</v>
      </c>
      <c r="B155" s="397"/>
      <c r="C155" s="397"/>
      <c r="D155" s="397"/>
    </row>
    <row r="156" spans="1:4" s="300" customFormat="1" ht="6.75" customHeight="1" x14ac:dyDescent="0.25">
      <c r="A156" s="302"/>
      <c r="B156" s="303"/>
      <c r="C156" s="303"/>
      <c r="D156" s="303"/>
    </row>
    <row r="157" spans="1:4" s="300" customFormat="1" ht="36" customHeight="1" x14ac:dyDescent="0.25">
      <c r="A157" s="373" t="s">
        <v>147</v>
      </c>
      <c r="B157" s="373"/>
      <c r="C157" s="373"/>
      <c r="D157" s="386"/>
    </row>
    <row r="158" spans="1:4" s="300" customFormat="1" ht="6.75" customHeight="1" x14ac:dyDescent="0.25">
      <c r="A158" s="301"/>
      <c r="B158" s="301"/>
      <c r="C158" s="301"/>
      <c r="D158" s="316"/>
    </row>
    <row r="159" spans="1:4" s="300" customFormat="1" ht="48" customHeight="1" x14ac:dyDescent="0.25">
      <c r="A159" s="373" t="s">
        <v>148</v>
      </c>
      <c r="B159" s="373"/>
      <c r="C159" s="373"/>
      <c r="D159" s="386"/>
    </row>
    <row r="160" spans="1:4" s="300" customFormat="1" ht="6.75" customHeight="1" x14ac:dyDescent="0.25">
      <c r="A160" s="301"/>
      <c r="B160" s="301"/>
      <c r="C160" s="301"/>
      <c r="D160" s="316"/>
    </row>
    <row r="161" spans="1:4" s="300" customFormat="1" ht="48" customHeight="1" x14ac:dyDescent="0.25">
      <c r="A161" s="373" t="s">
        <v>149</v>
      </c>
      <c r="B161" s="373"/>
      <c r="C161" s="373"/>
      <c r="D161" s="386"/>
    </row>
    <row r="162" spans="1:4" s="300" customFormat="1" ht="6.75" customHeight="1" x14ac:dyDescent="0.25">
      <c r="A162" s="301"/>
      <c r="B162" s="301"/>
      <c r="C162" s="301"/>
      <c r="D162" s="316"/>
    </row>
    <row r="163" spans="1:4" s="300" customFormat="1" ht="36" customHeight="1" x14ac:dyDescent="0.25">
      <c r="A163" s="373" t="s">
        <v>150</v>
      </c>
      <c r="B163" s="373"/>
      <c r="C163" s="373"/>
      <c r="D163" s="386"/>
    </row>
    <row r="164" spans="1:4" s="300" customFormat="1" ht="6.75" customHeight="1" x14ac:dyDescent="0.25">
      <c r="A164" s="301"/>
      <c r="B164" s="301"/>
      <c r="C164" s="301"/>
      <c r="D164" s="316"/>
    </row>
    <row r="165" spans="1:4" s="300" customFormat="1" ht="15" customHeight="1" x14ac:dyDescent="0.25">
      <c r="A165" s="385" t="s">
        <v>151</v>
      </c>
      <c r="B165" s="395"/>
      <c r="C165" s="395"/>
      <c r="D165" s="395"/>
    </row>
    <row r="166" spans="1:4" s="300" customFormat="1" ht="6.75" customHeight="1" x14ac:dyDescent="0.25">
      <c r="A166" s="304"/>
      <c r="B166" s="305"/>
      <c r="C166" s="305"/>
      <c r="D166" s="305"/>
    </row>
    <row r="167" spans="1:4" s="300" customFormat="1" ht="11.25" customHeight="1" x14ac:dyDescent="0.25">
      <c r="A167" s="370" t="s">
        <v>180</v>
      </c>
      <c r="B167" s="370"/>
      <c r="C167" s="306" t="s">
        <v>153</v>
      </c>
      <c r="D167" s="352">
        <f>'Proposed Rates'!H14</f>
        <v>7.04</v>
      </c>
    </row>
    <row r="168" spans="1:4" s="300" customFormat="1" ht="11.25" customHeight="1" x14ac:dyDescent="0.25">
      <c r="A168" s="370" t="s">
        <v>19</v>
      </c>
      <c r="B168" s="370"/>
      <c r="C168" s="306" t="s">
        <v>91</v>
      </c>
      <c r="D168" s="352">
        <f>'Proposed Rates'!H27</f>
        <v>3.3500000000000002E-2</v>
      </c>
    </row>
    <row r="169" spans="1:4" s="300" customFormat="1" ht="11.25" customHeight="1" x14ac:dyDescent="0.25">
      <c r="A169" s="370" t="s">
        <v>156</v>
      </c>
      <c r="B169" s="370"/>
      <c r="C169" s="306" t="s">
        <v>91</v>
      </c>
      <c r="D169" s="307">
        <f>'Proposed Rates'!H240</f>
        <v>6.0000000000000002E-5</v>
      </c>
    </row>
    <row r="170" spans="1:4" s="300" customFormat="1" ht="14.25" customHeight="1" x14ac:dyDescent="0.25">
      <c r="A170" s="370" t="s">
        <v>157</v>
      </c>
      <c r="B170" s="370"/>
      <c r="C170" s="306" t="s">
        <v>91</v>
      </c>
      <c r="D170" s="307">
        <f>'Proposed Rates'!H160</f>
        <v>6.8999999999999999E-3</v>
      </c>
    </row>
    <row r="171" spans="1:4" s="300" customFormat="1" ht="17.25" customHeight="1" x14ac:dyDescent="0.25">
      <c r="A171" s="370" t="s">
        <v>158</v>
      </c>
      <c r="B171" s="370"/>
      <c r="C171" s="306" t="s">
        <v>91</v>
      </c>
      <c r="D171" s="319">
        <f>'Proposed Rates'!H174</f>
        <v>5.0000000000000001E-3</v>
      </c>
    </row>
    <row r="172" spans="1:4" s="300" customFormat="1" ht="6.75" customHeight="1" x14ac:dyDescent="0.25">
      <c r="A172" s="308"/>
      <c r="B172" s="308"/>
      <c r="C172" s="306"/>
      <c r="D172" s="307"/>
    </row>
    <row r="173" spans="1:4" s="300" customFormat="1" ht="15" customHeight="1" x14ac:dyDescent="0.25">
      <c r="A173" s="387" t="s">
        <v>159</v>
      </c>
      <c r="B173" s="375"/>
      <c r="C173" s="306"/>
      <c r="D173" s="310"/>
    </row>
    <row r="174" spans="1:4" s="300" customFormat="1" ht="6.75" customHeight="1" x14ac:dyDescent="0.25">
      <c r="A174" s="311"/>
      <c r="B174" s="309"/>
      <c r="C174" s="306"/>
      <c r="D174" s="310"/>
    </row>
    <row r="175" spans="1:4" s="300" customFormat="1" ht="11.25" customHeight="1" x14ac:dyDescent="0.25">
      <c r="A175" s="370" t="s">
        <v>160</v>
      </c>
      <c r="B175" s="370"/>
      <c r="C175" s="312" t="s">
        <v>91</v>
      </c>
      <c r="D175" s="313">
        <v>3.0000000000000001E-3</v>
      </c>
    </row>
    <row r="176" spans="1:4" s="300" customFormat="1" ht="11.25" customHeight="1" x14ac:dyDescent="0.25">
      <c r="A176" s="375" t="s">
        <v>161</v>
      </c>
      <c r="B176" s="375"/>
      <c r="C176" s="312" t="s">
        <v>91</v>
      </c>
      <c r="D176" s="314">
        <v>4.0000000000000002E-4</v>
      </c>
    </row>
    <row r="177" spans="1:4" s="300" customFormat="1" ht="11.25" customHeight="1" x14ac:dyDescent="0.25">
      <c r="A177" s="370" t="s">
        <v>162</v>
      </c>
      <c r="B177" s="370"/>
      <c r="C177" s="312" t="s">
        <v>91</v>
      </c>
      <c r="D177" s="314">
        <v>5.0000000000000001E-4</v>
      </c>
    </row>
    <row r="178" spans="1:4" s="300" customFormat="1" ht="11.25" customHeight="1" x14ac:dyDescent="0.25">
      <c r="A178" s="370" t="s">
        <v>163</v>
      </c>
      <c r="B178" s="370"/>
      <c r="C178" s="306" t="s">
        <v>153</v>
      </c>
      <c r="D178" s="350">
        <f>'Proposed Rates'!H216</f>
        <v>0.68</v>
      </c>
    </row>
    <row r="179" spans="1:4" s="315" customFormat="1" ht="18.75" customHeight="1" x14ac:dyDescent="0.3">
      <c r="A179" s="376" t="s">
        <v>181</v>
      </c>
      <c r="B179" s="376"/>
      <c r="C179" s="376"/>
      <c r="D179" s="399"/>
    </row>
    <row r="180" spans="1:4" s="300" customFormat="1" ht="36" customHeight="1" x14ac:dyDescent="0.25">
      <c r="A180" s="373" t="s">
        <v>182</v>
      </c>
      <c r="B180" s="373"/>
      <c r="C180" s="373"/>
      <c r="D180" s="386"/>
    </row>
    <row r="181" spans="1:4" s="300" customFormat="1" ht="6.75" customHeight="1" x14ac:dyDescent="0.25">
      <c r="A181" s="301"/>
      <c r="B181" s="301"/>
      <c r="C181" s="301"/>
      <c r="D181" s="316"/>
    </row>
    <row r="182" spans="1:4" s="300" customFormat="1" ht="11.25" customHeight="1" x14ac:dyDescent="0.25">
      <c r="A182" s="377" t="s">
        <v>146</v>
      </c>
      <c r="B182" s="397"/>
      <c r="C182" s="397"/>
      <c r="D182" s="397"/>
    </row>
    <row r="183" spans="1:4" s="300" customFormat="1" ht="6.75" customHeight="1" x14ac:dyDescent="0.25">
      <c r="A183" s="302"/>
      <c r="B183" s="303"/>
      <c r="C183" s="303"/>
      <c r="D183" s="303"/>
    </row>
    <row r="184" spans="1:4" s="300" customFormat="1" ht="36" customHeight="1" x14ac:dyDescent="0.25">
      <c r="A184" s="373" t="s">
        <v>147</v>
      </c>
      <c r="B184" s="373"/>
      <c r="C184" s="373"/>
      <c r="D184" s="386"/>
    </row>
    <row r="185" spans="1:4" s="300" customFormat="1" ht="6.75" customHeight="1" x14ac:dyDescent="0.25">
      <c r="A185" s="301"/>
      <c r="B185" s="301"/>
      <c r="C185" s="301"/>
      <c r="D185" s="316"/>
    </row>
    <row r="186" spans="1:4" s="300" customFormat="1" ht="48" customHeight="1" x14ac:dyDescent="0.25">
      <c r="A186" s="373" t="s">
        <v>148</v>
      </c>
      <c r="B186" s="373"/>
      <c r="C186" s="373"/>
      <c r="D186" s="386"/>
    </row>
    <row r="187" spans="1:4" s="300" customFormat="1" ht="6.75" customHeight="1" x14ac:dyDescent="0.25">
      <c r="A187" s="301"/>
      <c r="B187" s="301"/>
      <c r="C187" s="301"/>
      <c r="D187" s="316"/>
    </row>
    <row r="188" spans="1:4" s="300" customFormat="1" ht="24" customHeight="1" x14ac:dyDescent="0.25">
      <c r="A188" s="373" t="s">
        <v>183</v>
      </c>
      <c r="B188" s="373"/>
      <c r="C188" s="373"/>
      <c r="D188" s="386"/>
    </row>
    <row r="189" spans="1:4" s="300" customFormat="1" ht="6.75" customHeight="1" x14ac:dyDescent="0.25">
      <c r="A189" s="301"/>
      <c r="B189" s="301"/>
      <c r="C189" s="301"/>
      <c r="D189" s="316"/>
    </row>
    <row r="190" spans="1:4" s="300" customFormat="1" ht="36" customHeight="1" x14ac:dyDescent="0.25">
      <c r="A190" s="373" t="s">
        <v>184</v>
      </c>
      <c r="B190" s="373"/>
      <c r="C190" s="373"/>
      <c r="D190" s="386"/>
    </row>
    <row r="191" spans="1:4" s="300" customFormat="1" ht="6.75" customHeight="1" x14ac:dyDescent="0.25">
      <c r="A191" s="301"/>
      <c r="B191" s="301"/>
      <c r="C191" s="301"/>
      <c r="D191" s="316"/>
    </row>
    <row r="192" spans="1:4" s="300" customFormat="1" ht="15" customHeight="1" x14ac:dyDescent="0.25">
      <c r="A192" s="388" t="s">
        <v>185</v>
      </c>
      <c r="B192" s="395"/>
      <c r="C192" s="395"/>
      <c r="D192" s="395"/>
    </row>
    <row r="193" spans="1:4" s="300" customFormat="1" ht="6.75" customHeight="1" x14ac:dyDescent="0.25">
      <c r="A193" s="321"/>
      <c r="B193" s="305"/>
      <c r="C193" s="305"/>
      <c r="D193" s="305"/>
    </row>
    <row r="194" spans="1:4" s="300" customFormat="1" ht="11.25" customHeight="1" x14ac:dyDescent="0.25">
      <c r="A194" s="370" t="s">
        <v>152</v>
      </c>
      <c r="B194" s="370"/>
      <c r="C194" s="306" t="s">
        <v>153</v>
      </c>
      <c r="D194" s="352">
        <f>'Proposed Rates'!H16</f>
        <v>188.09</v>
      </c>
    </row>
    <row r="195" spans="1:4" s="300" customFormat="1" ht="11.25" customHeight="1" x14ac:dyDescent="0.25">
      <c r="A195" s="370" t="s">
        <v>186</v>
      </c>
      <c r="B195" s="370"/>
      <c r="C195" s="306" t="s">
        <v>92</v>
      </c>
      <c r="D195" s="354">
        <f>'Proposed Rates'!H28</f>
        <v>2.5102000000000002</v>
      </c>
    </row>
    <row r="196" spans="1:4" s="300" customFormat="1" ht="11.25" customHeight="1" x14ac:dyDescent="0.25">
      <c r="A196" s="370" t="s">
        <v>187</v>
      </c>
      <c r="B196" s="370"/>
      <c r="C196" s="306" t="s">
        <v>92</v>
      </c>
      <c r="D196" s="352">
        <f>'Proposed Rates'!H29</f>
        <v>2.3025000000000002</v>
      </c>
    </row>
    <row r="197" spans="1:4" s="300" customFormat="1" ht="11.25" customHeight="1" x14ac:dyDescent="0.25">
      <c r="A197" s="370" t="s">
        <v>188</v>
      </c>
      <c r="B197" s="370"/>
      <c r="C197" s="306" t="s">
        <v>92</v>
      </c>
      <c r="D197" s="353">
        <f>'Proposed Rates'!H30</f>
        <v>2.5550999999999999</v>
      </c>
    </row>
    <row r="198" spans="1:4" s="315" customFormat="1" ht="18.75" customHeight="1" x14ac:dyDescent="0.3">
      <c r="A198" s="376" t="s">
        <v>189</v>
      </c>
      <c r="B198" s="376"/>
      <c r="C198" s="376"/>
      <c r="D198" s="399"/>
    </row>
    <row r="199" spans="1:4" s="300" customFormat="1" ht="36" customHeight="1" x14ac:dyDescent="0.25">
      <c r="A199" s="373" t="s">
        <v>190</v>
      </c>
      <c r="B199" s="373"/>
      <c r="C199" s="373"/>
      <c r="D199" s="386"/>
    </row>
    <row r="200" spans="1:4" s="300" customFormat="1" ht="6.75" customHeight="1" x14ac:dyDescent="0.25">
      <c r="A200" s="301"/>
      <c r="B200" s="301"/>
      <c r="C200" s="301"/>
      <c r="D200" s="316"/>
    </row>
    <row r="201" spans="1:4" s="300" customFormat="1" ht="11.25" customHeight="1" x14ac:dyDescent="0.25">
      <c r="A201" s="377" t="s">
        <v>146</v>
      </c>
      <c r="B201" s="397"/>
      <c r="C201" s="397"/>
      <c r="D201" s="397"/>
    </row>
    <row r="202" spans="1:4" s="300" customFormat="1" ht="6.75" customHeight="1" x14ac:dyDescent="0.25">
      <c r="A202" s="302"/>
      <c r="B202" s="303"/>
      <c r="C202" s="303"/>
      <c r="D202" s="303"/>
    </row>
    <row r="203" spans="1:4" s="300" customFormat="1" ht="36" customHeight="1" x14ac:dyDescent="0.25">
      <c r="A203" s="373" t="s">
        <v>147</v>
      </c>
      <c r="B203" s="373"/>
      <c r="C203" s="373"/>
      <c r="D203" s="386"/>
    </row>
    <row r="204" spans="1:4" s="300" customFormat="1" ht="6.75" customHeight="1" x14ac:dyDescent="0.25">
      <c r="A204" s="301"/>
      <c r="B204" s="301"/>
      <c r="C204" s="301"/>
      <c r="D204" s="316"/>
    </row>
    <row r="205" spans="1:4" s="300" customFormat="1" ht="48" customHeight="1" x14ac:dyDescent="0.25">
      <c r="A205" s="373" t="s">
        <v>148</v>
      </c>
      <c r="B205" s="373"/>
      <c r="C205" s="373"/>
      <c r="D205" s="386"/>
    </row>
    <row r="206" spans="1:4" s="300" customFormat="1" ht="6.75" customHeight="1" x14ac:dyDescent="0.25">
      <c r="A206" s="301"/>
      <c r="B206" s="301"/>
      <c r="C206" s="301"/>
      <c r="D206" s="316"/>
    </row>
    <row r="207" spans="1:4" s="300" customFormat="1" ht="48" customHeight="1" x14ac:dyDescent="0.25">
      <c r="A207" s="373" t="s">
        <v>149</v>
      </c>
      <c r="B207" s="373"/>
      <c r="C207" s="373"/>
      <c r="D207" s="386"/>
    </row>
    <row r="208" spans="1:4" s="300" customFormat="1" ht="6.75" customHeight="1" x14ac:dyDescent="0.25">
      <c r="A208" s="301"/>
      <c r="B208" s="301"/>
      <c r="C208" s="301"/>
      <c r="D208" s="316"/>
    </row>
    <row r="209" spans="1:4" s="300" customFormat="1" ht="36" customHeight="1" x14ac:dyDescent="0.25">
      <c r="A209" s="373" t="s">
        <v>150</v>
      </c>
      <c r="B209" s="373"/>
      <c r="C209" s="373"/>
      <c r="D209" s="386"/>
    </row>
    <row r="210" spans="1:4" s="300" customFormat="1" ht="6.75" customHeight="1" x14ac:dyDescent="0.25">
      <c r="A210" s="301"/>
      <c r="B210" s="301"/>
      <c r="C210" s="301"/>
      <c r="D210" s="316"/>
    </row>
    <row r="211" spans="1:4" s="300" customFormat="1" ht="15" customHeight="1" x14ac:dyDescent="0.25">
      <c r="A211" s="385" t="s">
        <v>151</v>
      </c>
      <c r="B211" s="395"/>
      <c r="C211" s="395"/>
      <c r="D211" s="395"/>
    </row>
    <row r="212" spans="1:4" s="300" customFormat="1" ht="6.75" customHeight="1" x14ac:dyDescent="0.25">
      <c r="A212" s="304"/>
      <c r="B212" s="305"/>
      <c r="C212" s="305"/>
      <c r="D212" s="305"/>
    </row>
    <row r="213" spans="1:4" s="300" customFormat="1" ht="11.25" customHeight="1" x14ac:dyDescent="0.25">
      <c r="A213" s="370" t="s">
        <v>180</v>
      </c>
      <c r="B213" s="370"/>
      <c r="C213" s="306" t="s">
        <v>153</v>
      </c>
      <c r="D213" s="355">
        <f>'Proposed Rates'!H13</f>
        <v>6.36</v>
      </c>
    </row>
    <row r="214" spans="1:4" s="300" customFormat="1" ht="11.25" customHeight="1" x14ac:dyDescent="0.25">
      <c r="A214" s="370" t="s">
        <v>19</v>
      </c>
      <c r="B214" s="370"/>
      <c r="C214" s="306" t="s">
        <v>92</v>
      </c>
      <c r="D214" s="353">
        <f>'Proposed Rates'!H26</f>
        <v>29.6523</v>
      </c>
    </row>
    <row r="215" spans="1:4" s="300" customFormat="1" ht="11.25" customHeight="1" x14ac:dyDescent="0.25">
      <c r="A215" s="370" t="s">
        <v>156</v>
      </c>
      <c r="B215" s="370"/>
      <c r="C215" s="306" t="s">
        <v>92</v>
      </c>
      <c r="D215" s="307">
        <f>'Proposed Rates'!H239</f>
        <v>1.8710000000000001E-2</v>
      </c>
    </row>
    <row r="216" spans="1:4" s="300" customFormat="1" ht="15.75" customHeight="1" x14ac:dyDescent="0.25">
      <c r="A216" s="370" t="s">
        <v>157</v>
      </c>
      <c r="B216" s="370"/>
      <c r="C216" s="306" t="s">
        <v>92</v>
      </c>
      <c r="D216" s="307">
        <f>'Proposed Rates'!H159</f>
        <v>2.0956000000000001</v>
      </c>
    </row>
    <row r="217" spans="1:4" s="300" customFormat="1" ht="13.5" customHeight="1" x14ac:dyDescent="0.25">
      <c r="A217" s="370" t="s">
        <v>158</v>
      </c>
      <c r="B217" s="370"/>
      <c r="C217" s="306" t="s">
        <v>92</v>
      </c>
      <c r="D217" s="319">
        <f>'Proposed Rates'!H173</f>
        <v>1.5176000000000001</v>
      </c>
    </row>
    <row r="218" spans="1:4" s="300" customFormat="1" ht="6.75" customHeight="1" x14ac:dyDescent="0.25">
      <c r="A218" s="308"/>
      <c r="B218" s="308"/>
      <c r="C218" s="306"/>
      <c r="D218" s="307"/>
    </row>
    <row r="219" spans="1:4" s="300" customFormat="1" ht="15" customHeight="1" x14ac:dyDescent="0.25">
      <c r="A219" s="387" t="s">
        <v>159</v>
      </c>
      <c r="B219" s="375"/>
      <c r="C219" s="306"/>
      <c r="D219" s="310"/>
    </row>
    <row r="220" spans="1:4" s="300" customFormat="1" ht="6.75" customHeight="1" x14ac:dyDescent="0.25">
      <c r="A220" s="311"/>
      <c r="B220" s="309"/>
      <c r="C220" s="306"/>
      <c r="D220" s="310"/>
    </row>
    <row r="221" spans="1:4" s="300" customFormat="1" ht="11.25" customHeight="1" x14ac:dyDescent="0.25">
      <c r="A221" s="370" t="s">
        <v>160</v>
      </c>
      <c r="B221" s="370"/>
      <c r="C221" s="312" t="s">
        <v>91</v>
      </c>
      <c r="D221" s="313">
        <v>3.0000000000000001E-3</v>
      </c>
    </row>
    <row r="222" spans="1:4" s="300" customFormat="1" ht="11.25" customHeight="1" x14ac:dyDescent="0.25">
      <c r="A222" s="375" t="s">
        <v>161</v>
      </c>
      <c r="B222" s="375"/>
      <c r="C222" s="312" t="s">
        <v>91</v>
      </c>
      <c r="D222" s="314">
        <v>4.0000000000000002E-4</v>
      </c>
    </row>
    <row r="223" spans="1:4" s="300" customFormat="1" ht="11.25" customHeight="1" x14ac:dyDescent="0.25">
      <c r="A223" s="370" t="s">
        <v>162</v>
      </c>
      <c r="B223" s="370"/>
      <c r="C223" s="312" t="s">
        <v>91</v>
      </c>
      <c r="D223" s="314">
        <v>5.0000000000000001E-4</v>
      </c>
    </row>
    <row r="224" spans="1:4" s="300" customFormat="1" ht="11.25" customHeight="1" x14ac:dyDescent="0.25">
      <c r="A224" s="370" t="s">
        <v>163</v>
      </c>
      <c r="B224" s="370"/>
      <c r="C224" s="306" t="s">
        <v>153</v>
      </c>
      <c r="D224" s="350">
        <f>'Proposed Rates'!H215</f>
        <v>0.68</v>
      </c>
    </row>
    <row r="225" spans="1:4" s="315" customFormat="1" ht="18.75" customHeight="1" x14ac:dyDescent="0.3">
      <c r="A225" s="376" t="s">
        <v>191</v>
      </c>
      <c r="B225" s="376"/>
      <c r="C225" s="376"/>
      <c r="D225" s="399"/>
    </row>
    <row r="226" spans="1:4" s="300" customFormat="1" ht="60" customHeight="1" x14ac:dyDescent="0.25">
      <c r="A226" s="373" t="s">
        <v>192</v>
      </c>
      <c r="B226" s="373"/>
      <c r="C226" s="373"/>
      <c r="D226" s="386"/>
    </row>
    <row r="227" spans="1:4" s="300" customFormat="1" ht="6.75" customHeight="1" x14ac:dyDescent="0.25">
      <c r="A227" s="301"/>
      <c r="B227" s="301"/>
      <c r="C227" s="301"/>
      <c r="D227" s="316"/>
    </row>
    <row r="228" spans="1:4" s="300" customFormat="1" ht="11.25" customHeight="1" x14ac:dyDescent="0.25">
      <c r="A228" s="377" t="s">
        <v>146</v>
      </c>
      <c r="B228" s="397"/>
      <c r="C228" s="397"/>
      <c r="D228" s="397"/>
    </row>
    <row r="229" spans="1:4" s="300" customFormat="1" ht="6.75" customHeight="1" x14ac:dyDescent="0.25">
      <c r="A229" s="302"/>
      <c r="B229" s="303"/>
      <c r="C229" s="303"/>
      <c r="D229" s="303"/>
    </row>
    <row r="230" spans="1:4" s="300" customFormat="1" ht="36" customHeight="1" x14ac:dyDescent="0.25">
      <c r="A230" s="373" t="s">
        <v>147</v>
      </c>
      <c r="B230" s="373"/>
      <c r="C230" s="373"/>
      <c r="D230" s="386"/>
    </row>
    <row r="231" spans="1:4" s="300" customFormat="1" ht="6.75" customHeight="1" x14ac:dyDescent="0.25">
      <c r="A231" s="301"/>
      <c r="B231" s="301"/>
      <c r="C231" s="301"/>
      <c r="D231" s="316"/>
    </row>
    <row r="232" spans="1:4" s="300" customFormat="1" ht="48" customHeight="1" x14ac:dyDescent="0.25">
      <c r="A232" s="373" t="s">
        <v>148</v>
      </c>
      <c r="B232" s="373"/>
      <c r="C232" s="373"/>
      <c r="D232" s="386"/>
    </row>
    <row r="233" spans="1:4" s="300" customFormat="1" ht="6.75" customHeight="1" x14ac:dyDescent="0.25">
      <c r="A233" s="301"/>
      <c r="B233" s="301"/>
      <c r="C233" s="301"/>
      <c r="D233" s="316"/>
    </row>
    <row r="234" spans="1:4" s="300" customFormat="1" ht="48" customHeight="1" x14ac:dyDescent="0.25">
      <c r="A234" s="373" t="s">
        <v>149</v>
      </c>
      <c r="B234" s="373"/>
      <c r="C234" s="373"/>
      <c r="D234" s="386"/>
    </row>
    <row r="235" spans="1:4" s="300" customFormat="1" ht="6.75" customHeight="1" x14ac:dyDescent="0.25">
      <c r="A235" s="301"/>
      <c r="B235" s="301"/>
      <c r="C235" s="301"/>
      <c r="D235" s="316"/>
    </row>
    <row r="236" spans="1:4" s="300" customFormat="1" ht="36" customHeight="1" x14ac:dyDescent="0.25">
      <c r="A236" s="373" t="s">
        <v>193</v>
      </c>
      <c r="B236" s="373"/>
      <c r="C236" s="373"/>
      <c r="D236" s="386"/>
    </row>
    <row r="237" spans="1:4" s="300" customFormat="1" ht="6.75" customHeight="1" x14ac:dyDescent="0.25">
      <c r="A237" s="301"/>
      <c r="B237" s="301"/>
      <c r="C237" s="301"/>
      <c r="D237" s="316"/>
    </row>
    <row r="238" spans="1:4" s="300" customFormat="1" ht="15" customHeight="1" x14ac:dyDescent="0.25">
      <c r="A238" s="385" t="s">
        <v>151</v>
      </c>
      <c r="B238" s="395"/>
      <c r="C238" s="395"/>
      <c r="D238" s="395"/>
    </row>
    <row r="239" spans="1:4" s="300" customFormat="1" ht="6.75" customHeight="1" x14ac:dyDescent="0.25">
      <c r="A239" s="304"/>
      <c r="B239" s="305"/>
      <c r="C239" s="305"/>
      <c r="D239" s="305"/>
    </row>
    <row r="240" spans="1:4" s="300" customFormat="1" ht="11.25" customHeight="1" x14ac:dyDescent="0.25">
      <c r="A240" s="370" t="s">
        <v>180</v>
      </c>
      <c r="B240" s="370"/>
      <c r="C240" s="306" t="s">
        <v>153</v>
      </c>
      <c r="D240" s="352">
        <f>'Proposed Rates'!H12</f>
        <v>1.2</v>
      </c>
    </row>
    <row r="241" spans="1:4" s="300" customFormat="1" ht="11.25" customHeight="1" x14ac:dyDescent="0.25">
      <c r="A241" s="370" t="s">
        <v>19</v>
      </c>
      <c r="B241" s="370"/>
      <c r="C241" s="306" t="s">
        <v>92</v>
      </c>
      <c r="D241" s="352">
        <f>'Proposed Rates'!H25</f>
        <v>8.1122999999999994</v>
      </c>
    </row>
    <row r="242" spans="1:4" s="300" customFormat="1" ht="11.25" customHeight="1" x14ac:dyDescent="0.25">
      <c r="A242" s="370" t="s">
        <v>156</v>
      </c>
      <c r="B242" s="370"/>
      <c r="C242" s="306" t="s">
        <v>92</v>
      </c>
      <c r="D242" s="322">
        <f>'Proposed Rates'!H238</f>
        <v>1.9099999999999999E-2</v>
      </c>
    </row>
    <row r="243" spans="1:4" s="300" customFormat="1" ht="15.75" customHeight="1" x14ac:dyDescent="0.25">
      <c r="A243" s="370" t="s">
        <v>157</v>
      </c>
      <c r="B243" s="370"/>
      <c r="C243" s="306" t="s">
        <v>92</v>
      </c>
      <c r="D243" s="307">
        <f>'Proposed Rates'!H158</f>
        <v>2.1063000000000001</v>
      </c>
    </row>
    <row r="244" spans="1:4" s="300" customFormat="1" ht="15" customHeight="1" x14ac:dyDescent="0.25">
      <c r="A244" s="370" t="s">
        <v>158</v>
      </c>
      <c r="B244" s="370"/>
      <c r="C244" s="306" t="s">
        <v>92</v>
      </c>
      <c r="D244" s="307">
        <f>'Proposed Rates'!H172</f>
        <v>1.5491999999999999</v>
      </c>
    </row>
    <row r="245" spans="1:4" s="300" customFormat="1" ht="6.75" customHeight="1" x14ac:dyDescent="0.25">
      <c r="A245" s="308"/>
      <c r="B245" s="308"/>
      <c r="C245" s="306"/>
      <c r="D245" s="307"/>
    </row>
    <row r="246" spans="1:4" s="300" customFormat="1" ht="15" customHeight="1" x14ac:dyDescent="0.25">
      <c r="A246" s="387" t="s">
        <v>159</v>
      </c>
      <c r="B246" s="375"/>
      <c r="C246" s="306"/>
      <c r="D246" s="310"/>
    </row>
    <row r="247" spans="1:4" s="300" customFormat="1" ht="6.75" customHeight="1" x14ac:dyDescent="0.25">
      <c r="A247" s="311"/>
      <c r="B247" s="309"/>
      <c r="C247" s="306"/>
      <c r="D247" s="310"/>
    </row>
    <row r="248" spans="1:4" s="300" customFormat="1" ht="11.25" customHeight="1" x14ac:dyDescent="0.25">
      <c r="A248" s="370" t="s">
        <v>160</v>
      </c>
      <c r="B248" s="370"/>
      <c r="C248" s="312" t="s">
        <v>91</v>
      </c>
      <c r="D248" s="313">
        <v>3.0000000000000001E-3</v>
      </c>
    </row>
    <row r="249" spans="1:4" s="300" customFormat="1" ht="11.25" customHeight="1" x14ac:dyDescent="0.25">
      <c r="A249" s="375" t="s">
        <v>161</v>
      </c>
      <c r="B249" s="375"/>
      <c r="C249" s="312" t="s">
        <v>91</v>
      </c>
      <c r="D249" s="314">
        <v>4.0000000000000002E-4</v>
      </c>
    </row>
    <row r="250" spans="1:4" s="300" customFormat="1" ht="11.25" customHeight="1" x14ac:dyDescent="0.25">
      <c r="A250" s="370" t="s">
        <v>162</v>
      </c>
      <c r="B250" s="370"/>
      <c r="C250" s="312" t="s">
        <v>91</v>
      </c>
      <c r="D250" s="314">
        <v>5.0000000000000001E-4</v>
      </c>
    </row>
    <row r="251" spans="1:4" s="300" customFormat="1" ht="11.25" customHeight="1" x14ac:dyDescent="0.25">
      <c r="A251" s="370" t="s">
        <v>163</v>
      </c>
      <c r="B251" s="370"/>
      <c r="C251" s="306" t="s">
        <v>153</v>
      </c>
      <c r="D251" s="350">
        <f>'Proposed Rates'!H215</f>
        <v>0.68</v>
      </c>
    </row>
    <row r="252" spans="1:4" s="315" customFormat="1" ht="18.75" customHeight="1" x14ac:dyDescent="0.3">
      <c r="A252" s="376" t="s">
        <v>194</v>
      </c>
      <c r="B252" s="376"/>
      <c r="C252" s="376"/>
      <c r="D252" s="399"/>
    </row>
    <row r="253" spans="1:4" s="300" customFormat="1" ht="36" customHeight="1" x14ac:dyDescent="0.25">
      <c r="A253" s="373" t="s">
        <v>195</v>
      </c>
      <c r="B253" s="373"/>
      <c r="C253" s="373"/>
      <c r="D253" s="386"/>
    </row>
    <row r="254" spans="1:4" s="300" customFormat="1" ht="6.75" customHeight="1" x14ac:dyDescent="0.25">
      <c r="A254" s="301"/>
      <c r="B254" s="301"/>
      <c r="C254" s="301"/>
      <c r="D254" s="316"/>
    </row>
    <row r="255" spans="1:4" s="300" customFormat="1" ht="11.25" customHeight="1" x14ac:dyDescent="0.25">
      <c r="A255" s="377" t="s">
        <v>146</v>
      </c>
      <c r="B255" s="397"/>
      <c r="C255" s="397"/>
      <c r="D255" s="397"/>
    </row>
    <row r="256" spans="1:4" s="300" customFormat="1" ht="6.75" customHeight="1" x14ac:dyDescent="0.25">
      <c r="A256" s="302"/>
      <c r="B256" s="303"/>
      <c r="C256" s="303"/>
      <c r="D256" s="303"/>
    </row>
    <row r="257" spans="1:4" s="300" customFormat="1" ht="36" customHeight="1" x14ac:dyDescent="0.25">
      <c r="A257" s="373" t="s">
        <v>147</v>
      </c>
      <c r="B257" s="373"/>
      <c r="C257" s="373"/>
      <c r="D257" s="386"/>
    </row>
    <row r="258" spans="1:4" s="300" customFormat="1" ht="6.75" customHeight="1" x14ac:dyDescent="0.25">
      <c r="A258" s="301"/>
      <c r="B258" s="301"/>
      <c r="C258" s="301"/>
      <c r="D258" s="316"/>
    </row>
    <row r="259" spans="1:4" s="300" customFormat="1" ht="48" customHeight="1" x14ac:dyDescent="0.25">
      <c r="A259" s="373" t="s">
        <v>148</v>
      </c>
      <c r="B259" s="373"/>
      <c r="C259" s="373"/>
      <c r="D259" s="386"/>
    </row>
    <row r="260" spans="1:4" s="300" customFormat="1" ht="6.75" customHeight="1" x14ac:dyDescent="0.25">
      <c r="A260" s="301"/>
      <c r="B260" s="301"/>
      <c r="C260" s="301"/>
      <c r="D260" s="316"/>
    </row>
    <row r="261" spans="1:4" s="300" customFormat="1" ht="24" customHeight="1" x14ac:dyDescent="0.25">
      <c r="A261" s="373" t="s">
        <v>196</v>
      </c>
      <c r="B261" s="373"/>
      <c r="C261" s="373"/>
      <c r="D261" s="386"/>
    </row>
    <row r="262" spans="1:4" s="300" customFormat="1" ht="6.75" customHeight="1" x14ac:dyDescent="0.25">
      <c r="A262" s="301"/>
      <c r="B262" s="301"/>
      <c r="C262" s="301"/>
      <c r="D262" s="316"/>
    </row>
    <row r="263" spans="1:4" s="300" customFormat="1" ht="36" customHeight="1" x14ac:dyDescent="0.25">
      <c r="A263" s="373" t="s">
        <v>193</v>
      </c>
      <c r="B263" s="373"/>
      <c r="C263" s="373"/>
      <c r="D263" s="386"/>
    </row>
    <row r="264" spans="1:4" s="300" customFormat="1" ht="6.75" customHeight="1" x14ac:dyDescent="0.25">
      <c r="A264" s="301"/>
      <c r="B264" s="301"/>
      <c r="C264" s="301"/>
      <c r="D264" s="316"/>
    </row>
    <row r="265" spans="1:4" s="300" customFormat="1" ht="15" customHeight="1" x14ac:dyDescent="0.25">
      <c r="A265" s="385" t="s">
        <v>151</v>
      </c>
      <c r="B265" s="395"/>
      <c r="C265" s="395"/>
      <c r="D265" s="395"/>
    </row>
    <row r="266" spans="1:4" s="300" customFormat="1" ht="6.75" customHeight="1" x14ac:dyDescent="0.25">
      <c r="A266" s="304"/>
      <c r="B266" s="305"/>
      <c r="C266" s="305"/>
      <c r="D266" s="305"/>
    </row>
    <row r="267" spans="1:4" s="300" customFormat="1" ht="11.25" customHeight="1" x14ac:dyDescent="0.25">
      <c r="A267" s="370" t="s">
        <v>152</v>
      </c>
      <c r="B267" s="370"/>
      <c r="C267" s="306" t="s">
        <v>153</v>
      </c>
      <c r="D267" s="323">
        <f>'Proposed Rates'!H352</f>
        <v>15</v>
      </c>
    </row>
    <row r="268" spans="1:4" s="315" customFormat="1" ht="18.75" customHeight="1" x14ac:dyDescent="0.3">
      <c r="A268" s="376" t="s">
        <v>197</v>
      </c>
      <c r="B268" s="376"/>
      <c r="C268" s="376"/>
      <c r="D268" s="399"/>
    </row>
    <row r="269" spans="1:4" s="300" customFormat="1" ht="36" customHeight="1" x14ac:dyDescent="0.25">
      <c r="A269" s="373" t="s">
        <v>198</v>
      </c>
      <c r="B269" s="373"/>
      <c r="C269" s="373"/>
      <c r="D269" s="386"/>
    </row>
    <row r="270" spans="1:4" s="300" customFormat="1" ht="6.75" customHeight="1" x14ac:dyDescent="0.25">
      <c r="A270" s="301"/>
      <c r="B270" s="301"/>
      <c r="C270" s="301"/>
      <c r="D270" s="316"/>
    </row>
    <row r="271" spans="1:4" s="300" customFormat="1" ht="11.25" customHeight="1" x14ac:dyDescent="0.25">
      <c r="A271" s="377" t="s">
        <v>146</v>
      </c>
      <c r="B271" s="397"/>
      <c r="C271" s="397"/>
      <c r="D271" s="397"/>
    </row>
    <row r="272" spans="1:4" s="300" customFormat="1" ht="6.75" customHeight="1" x14ac:dyDescent="0.25">
      <c r="A272" s="302"/>
      <c r="B272" s="303"/>
      <c r="C272" s="303"/>
      <c r="D272" s="303"/>
    </row>
    <row r="273" spans="1:4" s="300" customFormat="1" ht="36" customHeight="1" x14ac:dyDescent="0.25">
      <c r="A273" s="373" t="s">
        <v>147</v>
      </c>
      <c r="B273" s="373"/>
      <c r="C273" s="373"/>
      <c r="D273" s="386"/>
    </row>
    <row r="274" spans="1:4" s="300" customFormat="1" ht="6.75" customHeight="1" x14ac:dyDescent="0.25">
      <c r="A274" s="301"/>
      <c r="B274" s="301"/>
      <c r="C274" s="301"/>
      <c r="D274" s="316"/>
    </row>
    <row r="275" spans="1:4" s="300" customFormat="1" ht="48" customHeight="1" x14ac:dyDescent="0.25">
      <c r="A275" s="373" t="s">
        <v>148</v>
      </c>
      <c r="B275" s="373"/>
      <c r="C275" s="373"/>
      <c r="D275" s="386"/>
    </row>
    <row r="276" spans="1:4" s="300" customFormat="1" ht="6.75" customHeight="1" x14ac:dyDescent="0.25">
      <c r="A276" s="301"/>
      <c r="B276" s="301"/>
      <c r="C276" s="301"/>
      <c r="D276" s="316"/>
    </row>
    <row r="277" spans="1:4" s="300" customFormat="1" ht="24" customHeight="1" x14ac:dyDescent="0.25">
      <c r="A277" s="373" t="s">
        <v>196</v>
      </c>
      <c r="B277" s="373"/>
      <c r="C277" s="373"/>
      <c r="D277" s="386"/>
    </row>
    <row r="278" spans="1:4" s="300" customFormat="1" ht="6.75" customHeight="1" x14ac:dyDescent="0.25">
      <c r="A278" s="301"/>
      <c r="B278" s="301"/>
      <c r="C278" s="301"/>
      <c r="D278" s="316"/>
    </row>
    <row r="279" spans="1:4" s="300" customFormat="1" ht="36" customHeight="1" x14ac:dyDescent="0.25">
      <c r="A279" s="373" t="s">
        <v>193</v>
      </c>
      <c r="B279" s="373"/>
      <c r="C279" s="373"/>
      <c r="D279" s="386"/>
    </row>
    <row r="280" spans="1:4" s="300" customFormat="1" ht="6.75" customHeight="1" x14ac:dyDescent="0.25">
      <c r="A280" s="301"/>
      <c r="B280" s="301"/>
      <c r="C280" s="301"/>
      <c r="D280" s="316"/>
    </row>
    <row r="281" spans="1:4" s="300" customFormat="1" ht="15" customHeight="1" x14ac:dyDescent="0.25">
      <c r="A281" s="385" t="s">
        <v>151</v>
      </c>
      <c r="B281" s="395"/>
      <c r="C281" s="395"/>
      <c r="D281" s="395"/>
    </row>
    <row r="282" spans="1:4" s="300" customFormat="1" ht="6.75" customHeight="1" x14ac:dyDescent="0.25">
      <c r="A282" s="304"/>
      <c r="B282" s="305"/>
      <c r="C282" s="305"/>
      <c r="D282" s="305"/>
    </row>
    <row r="283" spans="1:4" s="300" customFormat="1" ht="11.25" customHeight="1" x14ac:dyDescent="0.25">
      <c r="A283" s="370" t="s">
        <v>152</v>
      </c>
      <c r="B283" s="370"/>
      <c r="C283" s="306" t="s">
        <v>153</v>
      </c>
      <c r="D283" s="323">
        <f>'Proposed Rates'!H353</f>
        <v>15</v>
      </c>
    </row>
    <row r="284" spans="1:4" s="315" customFormat="1" ht="18.75" customHeight="1" x14ac:dyDescent="0.3">
      <c r="A284" s="376" t="s">
        <v>199</v>
      </c>
      <c r="B284" s="376"/>
      <c r="C284" s="376"/>
      <c r="D284" s="399"/>
    </row>
    <row r="285" spans="1:4" s="300" customFormat="1" ht="36" customHeight="1" x14ac:dyDescent="0.25">
      <c r="A285" s="373" t="s">
        <v>200</v>
      </c>
      <c r="B285" s="373"/>
      <c r="C285" s="373"/>
      <c r="D285" s="386"/>
    </row>
    <row r="286" spans="1:4" s="300" customFormat="1" ht="6.75" customHeight="1" x14ac:dyDescent="0.25">
      <c r="A286" s="301"/>
      <c r="B286" s="301"/>
      <c r="C286" s="301"/>
      <c r="D286" s="316"/>
    </row>
    <row r="287" spans="1:4" s="300" customFormat="1" ht="11.25" customHeight="1" x14ac:dyDescent="0.25">
      <c r="A287" s="377" t="s">
        <v>146</v>
      </c>
      <c r="B287" s="397"/>
      <c r="C287" s="397"/>
      <c r="D287" s="397"/>
    </row>
    <row r="288" spans="1:4" s="300" customFormat="1" ht="6.75" customHeight="1" x14ac:dyDescent="0.25">
      <c r="A288" s="302"/>
      <c r="B288" s="303"/>
      <c r="C288" s="303"/>
      <c r="D288" s="303"/>
    </row>
    <row r="289" spans="1:4" s="300" customFormat="1" ht="36" customHeight="1" x14ac:dyDescent="0.25">
      <c r="A289" s="373" t="s">
        <v>147</v>
      </c>
      <c r="B289" s="373"/>
      <c r="C289" s="373"/>
      <c r="D289" s="386"/>
    </row>
    <row r="290" spans="1:4" s="300" customFormat="1" ht="6.75" customHeight="1" x14ac:dyDescent="0.25">
      <c r="A290" s="301"/>
      <c r="B290" s="301"/>
      <c r="C290" s="301"/>
      <c r="D290" s="316"/>
    </row>
    <row r="291" spans="1:4" s="300" customFormat="1" ht="48" customHeight="1" x14ac:dyDescent="0.25">
      <c r="A291" s="373" t="s">
        <v>148</v>
      </c>
      <c r="B291" s="373"/>
      <c r="C291" s="373"/>
      <c r="D291" s="386"/>
    </row>
    <row r="292" spans="1:4" s="300" customFormat="1" ht="6.75" customHeight="1" x14ac:dyDescent="0.25">
      <c r="A292" s="301"/>
      <c r="B292" s="301"/>
      <c r="C292" s="301"/>
      <c r="D292" s="316"/>
    </row>
    <row r="293" spans="1:4" s="300" customFormat="1" ht="24" customHeight="1" x14ac:dyDescent="0.25">
      <c r="A293" s="373" t="s">
        <v>196</v>
      </c>
      <c r="B293" s="373"/>
      <c r="C293" s="373"/>
      <c r="D293" s="386"/>
    </row>
    <row r="294" spans="1:4" s="300" customFormat="1" ht="6.75" customHeight="1" x14ac:dyDescent="0.25">
      <c r="A294" s="301"/>
      <c r="B294" s="301"/>
      <c r="C294" s="301"/>
      <c r="D294" s="316"/>
    </row>
    <row r="295" spans="1:4" s="300" customFormat="1" ht="36" customHeight="1" x14ac:dyDescent="0.25">
      <c r="A295" s="373" t="s">
        <v>193</v>
      </c>
      <c r="B295" s="373"/>
      <c r="C295" s="373"/>
      <c r="D295" s="386"/>
    </row>
    <row r="296" spans="1:4" s="300" customFormat="1" ht="6.75" customHeight="1" x14ac:dyDescent="0.25">
      <c r="A296" s="301"/>
      <c r="B296" s="301"/>
      <c r="C296" s="301"/>
      <c r="D296" s="316"/>
    </row>
    <row r="297" spans="1:4" s="300" customFormat="1" ht="15" customHeight="1" x14ac:dyDescent="0.25">
      <c r="A297" s="385" t="s">
        <v>151</v>
      </c>
      <c r="B297" s="395"/>
      <c r="C297" s="395"/>
      <c r="D297" s="395"/>
    </row>
    <row r="298" spans="1:4" s="300" customFormat="1" ht="6.75" customHeight="1" x14ac:dyDescent="0.25">
      <c r="A298" s="304"/>
      <c r="B298" s="305"/>
      <c r="C298" s="305"/>
      <c r="D298" s="305"/>
    </row>
    <row r="299" spans="1:4" s="300" customFormat="1" ht="11.25" customHeight="1" x14ac:dyDescent="0.25">
      <c r="A299" s="370" t="s">
        <v>152</v>
      </c>
      <c r="B299" s="370"/>
      <c r="C299" s="306" t="s">
        <v>153</v>
      </c>
      <c r="D299" s="323">
        <f>'Proposed Rates'!H354</f>
        <v>82</v>
      </c>
    </row>
    <row r="300" spans="1:4" s="315" customFormat="1" ht="18.75" customHeight="1" x14ac:dyDescent="0.3">
      <c r="A300" s="376" t="s">
        <v>201</v>
      </c>
      <c r="B300" s="376"/>
      <c r="C300" s="376"/>
      <c r="D300" s="399"/>
    </row>
    <row r="301" spans="1:4" s="300" customFormat="1" ht="36" customHeight="1" x14ac:dyDescent="0.25">
      <c r="A301" s="373" t="s">
        <v>202</v>
      </c>
      <c r="B301" s="373"/>
      <c r="C301" s="373"/>
      <c r="D301" s="386"/>
    </row>
    <row r="302" spans="1:4" s="300" customFormat="1" ht="6.75" customHeight="1" x14ac:dyDescent="0.25">
      <c r="A302" s="301"/>
      <c r="B302" s="301"/>
      <c r="C302" s="301"/>
      <c r="D302" s="316"/>
    </row>
    <row r="303" spans="1:4" s="300" customFormat="1" ht="11.25" customHeight="1" x14ac:dyDescent="0.25">
      <c r="A303" s="377" t="s">
        <v>146</v>
      </c>
      <c r="B303" s="397"/>
      <c r="C303" s="397"/>
      <c r="D303" s="397"/>
    </row>
    <row r="304" spans="1:4" s="300" customFormat="1" ht="6.75" customHeight="1" x14ac:dyDescent="0.25">
      <c r="A304" s="302"/>
      <c r="B304" s="303"/>
      <c r="C304" s="303"/>
      <c r="D304" s="303"/>
    </row>
    <row r="305" spans="1:4" s="300" customFormat="1" ht="36" customHeight="1" x14ac:dyDescent="0.25">
      <c r="A305" s="373" t="s">
        <v>147</v>
      </c>
      <c r="B305" s="373"/>
      <c r="C305" s="373"/>
      <c r="D305" s="386"/>
    </row>
    <row r="306" spans="1:4" s="300" customFormat="1" ht="6.75" customHeight="1" x14ac:dyDescent="0.25">
      <c r="A306" s="301"/>
      <c r="B306" s="301"/>
      <c r="C306" s="301"/>
      <c r="D306" s="316"/>
    </row>
    <row r="307" spans="1:4" s="300" customFormat="1" ht="48" customHeight="1" x14ac:dyDescent="0.25">
      <c r="A307" s="373" t="s">
        <v>148</v>
      </c>
      <c r="B307" s="373"/>
      <c r="C307" s="373"/>
      <c r="D307" s="386"/>
    </row>
    <row r="308" spans="1:4" s="300" customFormat="1" ht="6.75" customHeight="1" x14ac:dyDescent="0.25">
      <c r="A308" s="301"/>
      <c r="B308" s="301"/>
      <c r="C308" s="301"/>
      <c r="D308" s="316"/>
    </row>
    <row r="309" spans="1:4" s="300" customFormat="1" ht="24" customHeight="1" x14ac:dyDescent="0.25">
      <c r="A309" s="373" t="s">
        <v>196</v>
      </c>
      <c r="B309" s="373"/>
      <c r="C309" s="373"/>
      <c r="D309" s="386"/>
    </row>
    <row r="310" spans="1:4" s="300" customFormat="1" ht="6.75" customHeight="1" x14ac:dyDescent="0.25">
      <c r="A310" s="301"/>
      <c r="B310" s="301"/>
      <c r="C310" s="301"/>
      <c r="D310" s="316"/>
    </row>
    <row r="311" spans="1:4" s="300" customFormat="1" ht="36" customHeight="1" x14ac:dyDescent="0.25">
      <c r="A311" s="373" t="s">
        <v>193</v>
      </c>
      <c r="B311" s="373"/>
      <c r="C311" s="373"/>
      <c r="D311" s="386"/>
    </row>
    <row r="312" spans="1:4" s="300" customFormat="1" ht="6.75" customHeight="1" x14ac:dyDescent="0.25">
      <c r="A312" s="301"/>
      <c r="B312" s="301"/>
      <c r="C312" s="301"/>
      <c r="D312" s="316"/>
    </row>
    <row r="313" spans="1:4" s="300" customFormat="1" ht="15" customHeight="1" x14ac:dyDescent="0.25">
      <c r="A313" s="385" t="s">
        <v>151</v>
      </c>
      <c r="B313" s="395"/>
      <c r="C313" s="395"/>
      <c r="D313" s="395"/>
    </row>
    <row r="314" spans="1:4" s="300" customFormat="1" ht="6.75" customHeight="1" x14ac:dyDescent="0.25">
      <c r="A314" s="304"/>
      <c r="B314" s="305"/>
      <c r="C314" s="305"/>
      <c r="D314" s="305"/>
    </row>
    <row r="315" spans="1:4" s="300" customFormat="1" ht="11.25" customHeight="1" x14ac:dyDescent="0.25">
      <c r="A315" s="370" t="s">
        <v>152</v>
      </c>
      <c r="B315" s="370"/>
      <c r="C315" s="306" t="s">
        <v>153</v>
      </c>
      <c r="D315" s="323">
        <f>'Proposed Rates'!H355</f>
        <v>338</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5" t="s">
        <v>204</v>
      </c>
      <c r="B318" s="375"/>
      <c r="C318" s="328" t="s">
        <v>92</v>
      </c>
      <c r="D318" s="329">
        <f>'Proposed Rates'!H356</f>
        <v>-0.45</v>
      </c>
    </row>
    <row r="319" spans="1:4" s="300" customFormat="1" ht="11.25" customHeight="1" x14ac:dyDescent="0.25">
      <c r="A319" s="370" t="s">
        <v>205</v>
      </c>
      <c r="B319" s="370"/>
      <c r="C319" s="328" t="s">
        <v>206</v>
      </c>
      <c r="D319" s="329">
        <f>'Proposed Rates'!H357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84" t="s">
        <v>146</v>
      </c>
      <c r="B322" s="374"/>
      <c r="C322" s="374"/>
      <c r="D322" s="374"/>
    </row>
    <row r="323" spans="1:4" s="300" customFormat="1" ht="6.75" customHeight="1" x14ac:dyDescent="0.25">
      <c r="A323" s="331"/>
      <c r="B323" s="332"/>
      <c r="C323" s="332"/>
      <c r="D323" s="332"/>
    </row>
    <row r="324" spans="1:4" s="300" customFormat="1" ht="36" customHeight="1" x14ac:dyDescent="0.25">
      <c r="A324" s="382" t="s">
        <v>147</v>
      </c>
      <c r="B324" s="382"/>
      <c r="C324" s="382"/>
      <c r="D324" s="398"/>
    </row>
    <row r="325" spans="1:4" s="300" customFormat="1" ht="6.75" customHeight="1" x14ac:dyDescent="0.25">
      <c r="A325" s="333"/>
      <c r="B325" s="333"/>
      <c r="C325" s="333"/>
      <c r="D325" s="334"/>
    </row>
    <row r="326" spans="1:4" s="300" customFormat="1" ht="48" customHeight="1" x14ac:dyDescent="0.25">
      <c r="A326" s="382" t="s">
        <v>208</v>
      </c>
      <c r="B326" s="382"/>
      <c r="C326" s="382"/>
      <c r="D326" s="398"/>
    </row>
    <row r="327" spans="1:4" s="300" customFormat="1" ht="6.75" customHeight="1" x14ac:dyDescent="0.25">
      <c r="A327" s="333"/>
      <c r="B327" s="333"/>
      <c r="C327" s="333"/>
      <c r="D327" s="334"/>
    </row>
    <row r="328" spans="1:4" s="300" customFormat="1" ht="36" customHeight="1" x14ac:dyDescent="0.25">
      <c r="A328" s="382" t="s">
        <v>150</v>
      </c>
      <c r="B328" s="382"/>
      <c r="C328" s="382"/>
      <c r="D328" s="398"/>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83" t="s">
        <v>210</v>
      </c>
      <c r="B331" s="383"/>
      <c r="C331" s="306" t="s">
        <v>153</v>
      </c>
      <c r="D331" s="323">
        <f>'Proposed Rates'!H296</f>
        <v>17</v>
      </c>
    </row>
    <row r="332" spans="1:4" s="300" customFormat="1" ht="11.25" customHeight="1" x14ac:dyDescent="0.25">
      <c r="A332" s="336" t="s">
        <v>211</v>
      </c>
      <c r="B332" s="336"/>
      <c r="C332" s="306" t="s">
        <v>153</v>
      </c>
      <c r="D332" s="323">
        <f>'Proposed Rates'!H297</f>
        <v>27</v>
      </c>
    </row>
    <row r="333" spans="1:4" s="300" customFormat="1" ht="11.25" customHeight="1" x14ac:dyDescent="0.25">
      <c r="A333" s="383" t="s">
        <v>212</v>
      </c>
      <c r="B333" s="383"/>
      <c r="C333" s="306" t="s">
        <v>153</v>
      </c>
      <c r="D333" s="323">
        <f>'Proposed Rates'!H298</f>
        <v>6</v>
      </c>
    </row>
    <row r="334" spans="1:4" s="300" customFormat="1" ht="11.25" customHeight="1" x14ac:dyDescent="0.25">
      <c r="A334" s="383" t="s">
        <v>213</v>
      </c>
      <c r="B334" s="383"/>
      <c r="C334" s="306" t="s">
        <v>153</v>
      </c>
      <c r="D334" s="323">
        <f>'Proposed Rates'!H299</f>
        <v>132</v>
      </c>
    </row>
    <row r="335" spans="1:4" s="300" customFormat="1" ht="11.25" customHeight="1" x14ac:dyDescent="0.25">
      <c r="A335" s="383" t="s">
        <v>214</v>
      </c>
      <c r="B335" s="383"/>
      <c r="C335" s="306" t="s">
        <v>153</v>
      </c>
      <c r="D335" s="323">
        <f>'Proposed Rates'!H300</f>
        <v>17</v>
      </c>
    </row>
    <row r="336" spans="1:4" s="300" customFormat="1" ht="11.25" customHeight="1" x14ac:dyDescent="0.25">
      <c r="A336" s="383" t="s">
        <v>215</v>
      </c>
      <c r="B336" s="383"/>
      <c r="C336" s="306" t="s">
        <v>153</v>
      </c>
      <c r="D336" s="323">
        <f>'Proposed Rates'!H301</f>
        <v>27</v>
      </c>
    </row>
    <row r="337" spans="1:4" s="300" customFormat="1" ht="11.25" customHeight="1" x14ac:dyDescent="0.25">
      <c r="A337" s="383" t="s">
        <v>216</v>
      </c>
      <c r="B337" s="383"/>
      <c r="C337" s="306" t="s">
        <v>153</v>
      </c>
      <c r="D337" s="323">
        <f>'Proposed Rates'!H302</f>
        <v>27</v>
      </c>
    </row>
    <row r="338" spans="1:4" s="300" customFormat="1" ht="11.25" customHeight="1" x14ac:dyDescent="0.25">
      <c r="A338" s="383" t="s">
        <v>217</v>
      </c>
      <c r="B338" s="383"/>
      <c r="C338" s="306" t="s">
        <v>153</v>
      </c>
      <c r="D338" s="323">
        <f>'Proposed Rates'!H303</f>
        <v>72</v>
      </c>
    </row>
    <row r="339" spans="1:4" s="300" customFormat="1" ht="14.25" customHeight="1" x14ac:dyDescent="0.25">
      <c r="A339" s="383" t="s">
        <v>218</v>
      </c>
      <c r="B339" s="383"/>
      <c r="C339" s="306" t="s">
        <v>153</v>
      </c>
      <c r="D339" s="323">
        <f>'Proposed Rates'!H304</f>
        <v>108</v>
      </c>
    </row>
    <row r="340" spans="1:4" s="300" customFormat="1" ht="11.25" customHeight="1" x14ac:dyDescent="0.25">
      <c r="A340" s="383" t="s">
        <v>219</v>
      </c>
      <c r="B340" s="383"/>
      <c r="C340" s="306" t="s">
        <v>153</v>
      </c>
      <c r="D340" s="323">
        <f>'Proposed Rates'!H305</f>
        <v>339</v>
      </c>
    </row>
    <row r="341" spans="1:4" s="300" customFormat="1" ht="11.25" customHeight="1" x14ac:dyDescent="0.25">
      <c r="A341" s="383" t="s">
        <v>220</v>
      </c>
      <c r="B341" s="383"/>
      <c r="C341" s="306" t="s">
        <v>153</v>
      </c>
      <c r="D341" s="323">
        <f>'Proposed Rates'!H306</f>
        <v>257</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83" t="s">
        <v>222</v>
      </c>
      <c r="B344" s="383"/>
      <c r="C344" s="306" t="s">
        <v>206</v>
      </c>
      <c r="D344" s="323">
        <f>'Proposed Rates'!H310</f>
        <v>1.5</v>
      </c>
    </row>
    <row r="345" spans="1:4" s="300" customFormat="1" ht="11.25" customHeight="1" x14ac:dyDescent="0.25">
      <c r="A345" s="383" t="s">
        <v>223</v>
      </c>
      <c r="B345" s="383"/>
      <c r="C345" s="306" t="s">
        <v>153</v>
      </c>
      <c r="D345" s="323">
        <f>'Proposed Rates'!H311</f>
        <v>72</v>
      </c>
    </row>
    <row r="346" spans="1:4" s="300" customFormat="1" ht="11.25" customHeight="1" x14ac:dyDescent="0.25">
      <c r="A346" s="383" t="s">
        <v>224</v>
      </c>
      <c r="B346" s="383"/>
      <c r="C346" s="306" t="s">
        <v>153</v>
      </c>
      <c r="D346" s="323">
        <f>'Proposed Rates'!H312</f>
        <v>108</v>
      </c>
    </row>
    <row r="347" spans="1:4" s="300" customFormat="1" ht="11.25" customHeight="1" x14ac:dyDescent="0.25">
      <c r="A347" s="383" t="s">
        <v>225</v>
      </c>
      <c r="B347" s="383"/>
      <c r="C347" s="306" t="s">
        <v>153</v>
      </c>
      <c r="D347" s="323">
        <f>'Proposed Rates'!H313</f>
        <v>270</v>
      </c>
    </row>
    <row r="348" spans="1:4" s="300" customFormat="1" ht="11.25" customHeight="1" x14ac:dyDescent="0.25">
      <c r="A348" s="383" t="s">
        <v>226</v>
      </c>
      <c r="B348" s="383"/>
      <c r="C348" s="306" t="s">
        <v>153</v>
      </c>
      <c r="D348" s="323">
        <f>'Proposed Rates'!H314</f>
        <v>459</v>
      </c>
    </row>
    <row r="349" spans="1:4" s="300" customFormat="1" ht="6.75" customHeight="1" x14ac:dyDescent="0.25">
      <c r="A349" s="336"/>
      <c r="B349" s="336"/>
      <c r="C349" s="306"/>
      <c r="D349" s="323">
        <f>'Proposed Rates'!H315</f>
        <v>0</v>
      </c>
    </row>
    <row r="350" spans="1:4" s="300" customFormat="1" ht="15" customHeight="1" x14ac:dyDescent="0.25">
      <c r="A350" s="339" t="s">
        <v>227</v>
      </c>
      <c r="B350" s="326"/>
      <c r="C350" s="337"/>
      <c r="D350" s="323">
        <f>'Proposed Rates'!H316</f>
        <v>0</v>
      </c>
    </row>
    <row r="351" spans="1:4" s="300" customFormat="1" ht="11.25" customHeight="1" x14ac:dyDescent="0.25">
      <c r="A351" s="383" t="s">
        <v>228</v>
      </c>
      <c r="B351" s="383"/>
      <c r="C351" s="306" t="s">
        <v>153</v>
      </c>
      <c r="D351" s="323">
        <f>'Proposed Rates'!H317</f>
        <v>956</v>
      </c>
    </row>
    <row r="352" spans="1:4" s="300" customFormat="1" ht="11.25" customHeight="1" x14ac:dyDescent="0.25">
      <c r="A352" s="383" t="s">
        <v>229</v>
      </c>
      <c r="B352" s="383"/>
      <c r="C352" s="306" t="s">
        <v>153</v>
      </c>
      <c r="D352" s="323">
        <f>'Proposed Rates'!H318</f>
        <v>1387</v>
      </c>
    </row>
    <row r="353" spans="1:4" s="300" customFormat="1" ht="11.25" customHeight="1" x14ac:dyDescent="0.25">
      <c r="A353" s="383" t="s">
        <v>230</v>
      </c>
      <c r="B353" s="383"/>
      <c r="C353" s="306" t="s">
        <v>153</v>
      </c>
      <c r="D353" s="323">
        <f>'Proposed Rates'!H319</f>
        <v>3407</v>
      </c>
    </row>
    <row r="354" spans="1:4" s="300" customFormat="1" ht="22.5" customHeight="1" x14ac:dyDescent="0.25">
      <c r="A354" s="383" t="s">
        <v>231</v>
      </c>
      <c r="B354" s="383"/>
      <c r="C354" s="306" t="s">
        <v>153</v>
      </c>
      <c r="D354" s="323">
        <f>'Proposed Rates'!H320</f>
        <v>48.9</v>
      </c>
    </row>
    <row r="355" spans="1:4" s="300" customFormat="1" ht="11.25" customHeight="1" x14ac:dyDescent="0.25">
      <c r="A355" s="383" t="s">
        <v>232</v>
      </c>
      <c r="B355" s="383"/>
      <c r="C355" s="306"/>
      <c r="D355" s="323" t="str">
        <f>'Proposed Rates'!H321</f>
        <v>Per Attached Table</v>
      </c>
    </row>
    <row r="356" spans="1:4" s="300" customFormat="1" ht="11.25" customHeight="1" x14ac:dyDescent="0.25">
      <c r="A356" s="383" t="s">
        <v>234</v>
      </c>
      <c r="B356" s="383"/>
      <c r="C356" s="306" t="s">
        <v>153</v>
      </c>
      <c r="D356" s="323">
        <f>'Proposed Rates'!H322</f>
        <v>153</v>
      </c>
    </row>
    <row r="357" spans="1:4" s="300" customFormat="1" ht="11.25" customHeight="1" x14ac:dyDescent="0.25">
      <c r="A357" s="383"/>
      <c r="B357" s="383"/>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82" t="s">
        <v>236</v>
      </c>
      <c r="B360" s="382"/>
      <c r="C360" s="382"/>
      <c r="D360" s="398"/>
    </row>
    <row r="361" spans="1:4" s="300" customFormat="1" ht="6.75" customHeight="1" x14ac:dyDescent="0.25">
      <c r="A361" s="333"/>
      <c r="B361" s="333"/>
      <c r="C361" s="333"/>
      <c r="D361" s="334"/>
    </row>
    <row r="362" spans="1:4" s="300" customFormat="1" ht="48" customHeight="1" x14ac:dyDescent="0.25">
      <c r="A362" s="382" t="s">
        <v>148</v>
      </c>
      <c r="B362" s="382"/>
      <c r="C362" s="382"/>
      <c r="D362" s="398"/>
    </row>
    <row r="363" spans="1:4" s="300" customFormat="1" ht="6.75" customHeight="1" x14ac:dyDescent="0.25">
      <c r="A363" s="333"/>
      <c r="B363" s="333"/>
      <c r="C363" s="333"/>
      <c r="D363" s="334"/>
    </row>
    <row r="364" spans="1:4" s="300" customFormat="1" ht="24" customHeight="1" x14ac:dyDescent="0.25">
      <c r="A364" s="382" t="s">
        <v>183</v>
      </c>
      <c r="B364" s="382"/>
      <c r="C364" s="382"/>
      <c r="D364" s="398"/>
    </row>
    <row r="365" spans="1:4" s="300" customFormat="1" ht="6.75" customHeight="1" x14ac:dyDescent="0.25">
      <c r="A365" s="333"/>
      <c r="B365" s="333"/>
      <c r="C365" s="333"/>
      <c r="D365" s="334"/>
    </row>
    <row r="366" spans="1:4" s="300" customFormat="1" ht="36" customHeight="1" x14ac:dyDescent="0.25">
      <c r="A366" s="382" t="s">
        <v>150</v>
      </c>
      <c r="B366" s="382"/>
      <c r="C366" s="382"/>
      <c r="D366" s="398"/>
    </row>
    <row r="367" spans="1:4" s="300" customFormat="1" ht="6.75" customHeight="1" x14ac:dyDescent="0.25">
      <c r="A367" s="333"/>
      <c r="B367" s="333"/>
      <c r="C367" s="333"/>
      <c r="D367" s="334"/>
    </row>
    <row r="368" spans="1:4" s="300" customFormat="1" ht="24" customHeight="1" x14ac:dyDescent="0.25">
      <c r="A368" s="382" t="s">
        <v>237</v>
      </c>
      <c r="B368" s="382"/>
      <c r="C368" s="382"/>
      <c r="D368" s="398"/>
    </row>
    <row r="369" spans="1:4" s="300" customFormat="1" ht="22.5" customHeight="1" x14ac:dyDescent="0.25">
      <c r="A369" s="370" t="s">
        <v>238</v>
      </c>
      <c r="B369" s="370"/>
      <c r="C369" s="340" t="s">
        <v>153</v>
      </c>
      <c r="D369" s="341">
        <f>'Proposed Rates'!H326</f>
        <v>112.07</v>
      </c>
    </row>
    <row r="370" spans="1:4" s="300" customFormat="1" ht="11.25" customHeight="1" x14ac:dyDescent="0.25">
      <c r="A370" s="370" t="s">
        <v>239</v>
      </c>
      <c r="B370" s="370"/>
      <c r="C370" s="340" t="s">
        <v>153</v>
      </c>
      <c r="D370" s="341">
        <f>'Proposed Rates'!H327</f>
        <v>44.83</v>
      </c>
    </row>
    <row r="371" spans="1:4" s="300" customFormat="1" ht="11.25" customHeight="1" x14ac:dyDescent="0.25">
      <c r="A371" s="370" t="s">
        <v>240</v>
      </c>
      <c r="B371" s="370"/>
      <c r="C371" s="340" t="s">
        <v>241</v>
      </c>
      <c r="D371" s="341">
        <f>'Proposed Rates'!H328</f>
        <v>1.1299999999999999</v>
      </c>
    </row>
    <row r="372" spans="1:4" s="300" customFormat="1" ht="11.25" customHeight="1" x14ac:dyDescent="0.25">
      <c r="A372" s="370" t="s">
        <v>242</v>
      </c>
      <c r="B372" s="370"/>
      <c r="C372" s="340" t="s">
        <v>241</v>
      </c>
      <c r="D372" s="341">
        <f>'Proposed Rates'!H329</f>
        <v>0.68</v>
      </c>
    </row>
    <row r="373" spans="1:4" s="300" customFormat="1" ht="11.25" customHeight="1" x14ac:dyDescent="0.25">
      <c r="A373" s="370" t="s">
        <v>243</v>
      </c>
      <c r="B373" s="370"/>
      <c r="C373" s="340" t="s">
        <v>241</v>
      </c>
      <c r="D373" s="341">
        <f>'Proposed Rates'!H330</f>
        <v>-0.68</v>
      </c>
    </row>
    <row r="374" spans="1:4" s="300" customFormat="1" ht="11.25" customHeight="1" x14ac:dyDescent="0.25">
      <c r="A374" s="370" t="s">
        <v>244</v>
      </c>
      <c r="B374" s="370"/>
      <c r="C374" s="342"/>
      <c r="D374" s="341"/>
    </row>
    <row r="375" spans="1:4" s="300" customFormat="1" ht="11.25" customHeight="1" x14ac:dyDescent="0.25">
      <c r="A375" s="380" t="s">
        <v>245</v>
      </c>
      <c r="B375" s="380"/>
      <c r="C375" s="340" t="s">
        <v>153</v>
      </c>
      <c r="D375" s="341">
        <f>'Proposed Rates'!H332</f>
        <v>0.55000000000000004</v>
      </c>
    </row>
    <row r="376" spans="1:4" s="300" customFormat="1" ht="11.25" customHeight="1" x14ac:dyDescent="0.25">
      <c r="A376" s="380" t="s">
        <v>246</v>
      </c>
      <c r="B376" s="380"/>
      <c r="C376" s="340" t="s">
        <v>153</v>
      </c>
      <c r="D376" s="341">
        <f>'Proposed Rates'!H333</f>
        <v>1.1299999999999999</v>
      </c>
    </row>
    <row r="377" spans="1:4" s="300" customFormat="1" ht="11.25" customHeight="1" x14ac:dyDescent="0.25">
      <c r="A377" s="370" t="s">
        <v>247</v>
      </c>
      <c r="B377" s="370"/>
      <c r="C377" s="343"/>
      <c r="D377" s="341"/>
    </row>
    <row r="378" spans="1:4" s="300" customFormat="1" ht="11.25" customHeight="1" x14ac:dyDescent="0.25">
      <c r="A378" s="370" t="s">
        <v>248</v>
      </c>
      <c r="B378" s="370"/>
      <c r="C378" s="343"/>
      <c r="D378" s="341"/>
    </row>
    <row r="379" spans="1:4" s="300" customFormat="1" ht="11.25" customHeight="1" x14ac:dyDescent="0.25">
      <c r="A379" s="370" t="s">
        <v>249</v>
      </c>
      <c r="B379" s="370"/>
      <c r="C379" s="343"/>
      <c r="D379" s="341"/>
    </row>
    <row r="380" spans="1:4" s="300" customFormat="1" ht="11.25" customHeight="1" x14ac:dyDescent="0.25">
      <c r="A380" s="380" t="s">
        <v>250</v>
      </c>
      <c r="B380" s="380"/>
      <c r="C380" s="340" t="s">
        <v>153</v>
      </c>
      <c r="D380" s="341" t="str">
        <f>'Proposed Rates'!H337</f>
        <v>no charge</v>
      </c>
    </row>
    <row r="381" spans="1:4" s="300" customFormat="1" ht="11.25" customHeight="1" x14ac:dyDescent="0.25">
      <c r="A381" s="380" t="s">
        <v>252</v>
      </c>
      <c r="B381" s="380"/>
      <c r="C381" s="340" t="s">
        <v>153</v>
      </c>
      <c r="D381" s="341">
        <f>'Proposed Rates'!H338</f>
        <v>4.4800000000000004</v>
      </c>
    </row>
    <row r="382" spans="1:4" s="300" customFormat="1" ht="22.5" customHeight="1" x14ac:dyDescent="0.25">
      <c r="A382" s="370" t="s">
        <v>253</v>
      </c>
      <c r="B382" s="370"/>
      <c r="C382" s="343"/>
      <c r="D382" s="341"/>
    </row>
    <row r="383" spans="1:4" s="300" customFormat="1" ht="11.25" customHeight="1" x14ac:dyDescent="0.25">
      <c r="A383" s="381" t="s">
        <v>254</v>
      </c>
      <c r="B383" s="381"/>
      <c r="C383" s="340" t="s">
        <v>153</v>
      </c>
      <c r="D383" s="341">
        <f>'Proposed Rates'!H340</f>
        <v>2.04</v>
      </c>
    </row>
    <row r="384" spans="1:4" s="300" customFormat="1" ht="6.75" customHeight="1" x14ac:dyDescent="0.25">
      <c r="A384" s="345"/>
      <c r="B384" s="345"/>
      <c r="C384" s="340"/>
      <c r="D384" s="344"/>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78" t="s">
        <v>256</v>
      </c>
      <c r="B387" s="378"/>
      <c r="C387" s="378"/>
      <c r="D387" s="378"/>
    </row>
    <row r="388" spans="1:4" s="300" customFormat="1" ht="11.25" customHeight="1" x14ac:dyDescent="0.25">
      <c r="A388" s="379" t="s">
        <v>257</v>
      </c>
      <c r="B388" s="379"/>
      <c r="C388" s="379"/>
      <c r="D388" s="352">
        <f>'Proposed Rates'!H288</f>
        <v>1.0338000000000001</v>
      </c>
    </row>
    <row r="389" spans="1:4" s="300" customFormat="1" ht="11.25" customHeight="1" x14ac:dyDescent="0.25">
      <c r="A389" s="379" t="s">
        <v>258</v>
      </c>
      <c r="B389" s="379"/>
      <c r="C389" s="379"/>
      <c r="D389" s="352">
        <f>'Proposed Rates'!H289</f>
        <v>1.0152000000000001</v>
      </c>
    </row>
    <row r="390" spans="1:4" s="300" customFormat="1" ht="11.25" customHeight="1" x14ac:dyDescent="0.25">
      <c r="A390" s="379" t="s">
        <v>259</v>
      </c>
      <c r="B390" s="379"/>
      <c r="C390" s="379"/>
      <c r="D390" s="352">
        <f>'Proposed Rates'!H290</f>
        <v>1.0234000000000001</v>
      </c>
    </row>
    <row r="391" spans="1:4" s="300" customFormat="1" ht="11.25" customHeight="1" x14ac:dyDescent="0.25">
      <c r="A391" s="379" t="s">
        <v>260</v>
      </c>
      <c r="B391" s="379"/>
      <c r="C391" s="379"/>
      <c r="D391" s="352">
        <f>'Proposed Rates'!H291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136" zoomScaleNormal="100" zoomScaleSheetLayoutView="100" workbookViewId="0">
      <selection activeCell="D142" sqref="D142"/>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90" t="s">
        <v>138</v>
      </c>
      <c r="B1" s="390"/>
      <c r="C1" s="390"/>
      <c r="D1" s="390"/>
    </row>
    <row r="2" spans="1:4" s="300" customFormat="1" ht="18" customHeight="1" x14ac:dyDescent="0.25">
      <c r="A2" s="391" t="s">
        <v>139</v>
      </c>
      <c r="B2" s="391"/>
      <c r="C2" s="391"/>
      <c r="D2" s="391"/>
    </row>
    <row r="3" spans="1:4" s="300" customFormat="1" ht="15.75" customHeight="1" x14ac:dyDescent="0.25">
      <c r="A3" s="392" t="s">
        <v>264</v>
      </c>
      <c r="B3" s="392"/>
      <c r="C3" s="392"/>
      <c r="D3" s="392"/>
    </row>
    <row r="4" spans="1:4" s="300" customFormat="1" ht="11.25" customHeight="1" x14ac:dyDescent="0.25">
      <c r="A4" s="393" t="s">
        <v>141</v>
      </c>
      <c r="B4" s="393"/>
      <c r="C4" s="393"/>
      <c r="D4" s="393"/>
    </row>
    <row r="5" spans="1:4" s="300" customFormat="1" ht="11.25" customHeight="1" x14ac:dyDescent="0.25">
      <c r="A5" s="393" t="s">
        <v>142</v>
      </c>
      <c r="B5" s="393"/>
      <c r="C5" s="393"/>
      <c r="D5" s="393"/>
    </row>
    <row r="6" spans="1:4" s="300" customFormat="1" ht="11.25" customHeight="1" x14ac:dyDescent="0.25">
      <c r="A6" s="394" t="s">
        <v>143</v>
      </c>
      <c r="B6" s="394"/>
      <c r="C6" s="394"/>
      <c r="D6" s="394"/>
    </row>
    <row r="7" spans="1:4" s="300" customFormat="1" ht="18.75" customHeight="1" x14ac:dyDescent="0.25">
      <c r="A7" s="396" t="s">
        <v>144</v>
      </c>
      <c r="B7" s="374"/>
      <c r="C7" s="374"/>
      <c r="D7" s="374"/>
    </row>
    <row r="8" spans="1:4" s="300" customFormat="1" ht="72" customHeight="1" x14ac:dyDescent="0.25">
      <c r="A8" s="373" t="s">
        <v>145</v>
      </c>
      <c r="B8" s="373"/>
      <c r="C8" s="373"/>
      <c r="D8" s="373"/>
    </row>
    <row r="9" spans="1:4" s="300" customFormat="1" ht="6.75" customHeight="1" x14ac:dyDescent="0.25">
      <c r="A9" s="301"/>
      <c r="B9" s="301"/>
      <c r="C9" s="301"/>
      <c r="D9" s="301"/>
    </row>
    <row r="10" spans="1:4" s="300" customFormat="1" ht="11.25" customHeight="1" x14ac:dyDescent="0.25">
      <c r="A10" s="377" t="s">
        <v>146</v>
      </c>
      <c r="B10" s="397"/>
      <c r="C10" s="397"/>
      <c r="D10" s="397"/>
    </row>
    <row r="11" spans="1:4" s="300" customFormat="1" ht="6.75" customHeight="1" x14ac:dyDescent="0.25">
      <c r="A11" s="302"/>
      <c r="B11" s="303"/>
      <c r="C11" s="303"/>
      <c r="D11" s="303"/>
    </row>
    <row r="12" spans="1:4" s="300" customFormat="1" ht="36" customHeight="1" x14ac:dyDescent="0.25">
      <c r="A12" s="373" t="s">
        <v>147</v>
      </c>
      <c r="B12" s="373"/>
      <c r="C12" s="373"/>
      <c r="D12" s="373"/>
    </row>
    <row r="13" spans="1:4" s="300" customFormat="1" ht="6.75" customHeight="1" x14ac:dyDescent="0.25">
      <c r="A13" s="301"/>
      <c r="B13" s="301"/>
      <c r="C13" s="301"/>
      <c r="D13" s="301"/>
    </row>
    <row r="14" spans="1:4" s="300" customFormat="1" ht="48" customHeight="1" x14ac:dyDescent="0.25">
      <c r="A14" s="373" t="s">
        <v>148</v>
      </c>
      <c r="B14" s="373"/>
      <c r="C14" s="373"/>
      <c r="D14" s="373"/>
    </row>
    <row r="15" spans="1:4" s="300" customFormat="1" ht="6.75" customHeight="1" x14ac:dyDescent="0.25">
      <c r="A15" s="301"/>
      <c r="B15" s="301"/>
      <c r="C15" s="301"/>
      <c r="D15" s="301"/>
    </row>
    <row r="16" spans="1:4" s="300" customFormat="1" ht="48" customHeight="1" x14ac:dyDescent="0.25">
      <c r="A16" s="373" t="s">
        <v>149</v>
      </c>
      <c r="B16" s="373"/>
      <c r="C16" s="373"/>
      <c r="D16" s="373"/>
    </row>
    <row r="17" spans="1:4" s="300" customFormat="1" ht="6.75" customHeight="1" x14ac:dyDescent="0.25">
      <c r="A17" s="301"/>
      <c r="B17" s="301"/>
      <c r="C17" s="301"/>
      <c r="D17" s="301"/>
    </row>
    <row r="18" spans="1:4" s="300" customFormat="1" ht="36" customHeight="1" x14ac:dyDescent="0.25">
      <c r="A18" s="373" t="s">
        <v>150</v>
      </c>
      <c r="B18" s="373"/>
      <c r="C18" s="373"/>
      <c r="D18" s="373"/>
    </row>
    <row r="19" spans="1:4" s="300" customFormat="1" ht="6.75" customHeight="1" x14ac:dyDescent="0.25">
      <c r="A19" s="301"/>
      <c r="B19" s="301"/>
      <c r="C19" s="301"/>
      <c r="D19" s="301"/>
    </row>
    <row r="20" spans="1:4" s="300" customFormat="1" ht="15" customHeight="1" x14ac:dyDescent="0.25">
      <c r="A20" s="385" t="s">
        <v>151</v>
      </c>
      <c r="B20" s="395"/>
      <c r="C20" s="395"/>
      <c r="D20" s="395"/>
    </row>
    <row r="21" spans="1:4" s="300" customFormat="1" ht="6.75" customHeight="1" x14ac:dyDescent="0.25">
      <c r="A21" s="304"/>
      <c r="B21" s="305"/>
      <c r="C21" s="305"/>
      <c r="D21" s="305"/>
    </row>
    <row r="22" spans="1:4" s="300" customFormat="1" ht="11.25" customHeight="1" x14ac:dyDescent="0.25">
      <c r="A22" s="370" t="s">
        <v>152</v>
      </c>
      <c r="B22" s="375"/>
      <c r="C22" s="306" t="s">
        <v>153</v>
      </c>
      <c r="D22" s="352">
        <f>'Proposed Rates'!I7</f>
        <v>35.659999999999997</v>
      </c>
    </row>
    <row r="23" spans="1:4" s="300" customFormat="1" ht="11.25" customHeight="1" x14ac:dyDescent="0.25">
      <c r="A23" s="370" t="s">
        <v>262</v>
      </c>
      <c r="B23" s="375"/>
      <c r="C23" s="306" t="s">
        <v>153</v>
      </c>
      <c r="D23" s="307">
        <f>'Proposed Rates'!I247</f>
        <v>0.56999999999999995</v>
      </c>
    </row>
    <row r="24" spans="1:4" s="300" customFormat="1" ht="11.25" customHeight="1" x14ac:dyDescent="0.25">
      <c r="A24" s="370" t="s">
        <v>156</v>
      </c>
      <c r="B24" s="375"/>
      <c r="C24" s="306" t="s">
        <v>91</v>
      </c>
      <c r="D24" s="307">
        <f>'Proposed Rates'!I233</f>
        <v>6.0000000000000002E-5</v>
      </c>
    </row>
    <row r="25" spans="1:4" s="300" customFormat="1" ht="11.25" customHeight="1" x14ac:dyDescent="0.25">
      <c r="A25" s="370" t="s">
        <v>157</v>
      </c>
      <c r="B25" s="375"/>
      <c r="C25" s="306" t="s">
        <v>91</v>
      </c>
      <c r="D25" s="307">
        <f>'Proposed Rates'!I153</f>
        <v>7.4000000000000003E-3</v>
      </c>
    </row>
    <row r="26" spans="1:4" s="300" customFormat="1" ht="22.5" customHeight="1" x14ac:dyDescent="0.25">
      <c r="A26" s="370" t="s">
        <v>158</v>
      </c>
      <c r="B26" s="375"/>
      <c r="C26" s="306" t="s">
        <v>91</v>
      </c>
      <c r="D26" s="307">
        <f>'Proposed Rates'!I167</f>
        <v>5.1999999999999998E-3</v>
      </c>
    </row>
    <row r="27" spans="1:4" s="300" customFormat="1" ht="6.75" customHeight="1" x14ac:dyDescent="0.25">
      <c r="A27" s="308"/>
      <c r="B27" s="309"/>
      <c r="C27" s="306"/>
      <c r="D27" s="307"/>
    </row>
    <row r="28" spans="1:4" s="300" customFormat="1" ht="15" customHeight="1" x14ac:dyDescent="0.25">
      <c r="A28" s="387" t="s">
        <v>159</v>
      </c>
      <c r="B28" s="375"/>
      <c r="C28" s="306"/>
      <c r="D28" s="310"/>
    </row>
    <row r="29" spans="1:4" s="300" customFormat="1" ht="6.75" customHeight="1" x14ac:dyDescent="0.25">
      <c r="A29" s="311"/>
      <c r="B29" s="309"/>
      <c r="C29" s="306"/>
      <c r="D29" s="310"/>
    </row>
    <row r="30" spans="1:4" s="300" customFormat="1" ht="11.25" customHeight="1" x14ac:dyDescent="0.25">
      <c r="A30" s="370" t="s">
        <v>160</v>
      </c>
      <c r="B30" s="370"/>
      <c r="C30" s="312" t="s">
        <v>91</v>
      </c>
      <c r="D30" s="313">
        <v>3.0000000000000001E-3</v>
      </c>
    </row>
    <row r="31" spans="1:4" s="300" customFormat="1" ht="11.25" customHeight="1" x14ac:dyDescent="0.25">
      <c r="A31" s="375" t="s">
        <v>161</v>
      </c>
      <c r="B31" s="375"/>
      <c r="C31" s="312" t="s">
        <v>91</v>
      </c>
      <c r="D31" s="314">
        <v>4.0000000000000002E-4</v>
      </c>
    </row>
    <row r="32" spans="1:4" s="300" customFormat="1" ht="11.25" customHeight="1" x14ac:dyDescent="0.25">
      <c r="A32" s="370" t="s">
        <v>162</v>
      </c>
      <c r="B32" s="370"/>
      <c r="C32" s="312" t="s">
        <v>91</v>
      </c>
      <c r="D32" s="314">
        <v>5.0000000000000001E-4</v>
      </c>
    </row>
    <row r="33" spans="1:4" s="300" customFormat="1" ht="11.25" customHeight="1" x14ac:dyDescent="0.25">
      <c r="A33" s="370" t="s">
        <v>163</v>
      </c>
      <c r="B33" s="370"/>
      <c r="C33" s="306" t="s">
        <v>153</v>
      </c>
      <c r="D33" s="350">
        <f>'Proposed Rates'!I209</f>
        <v>0.7</v>
      </c>
    </row>
    <row r="34" spans="1:4" s="315" customFormat="1" ht="18.75" customHeight="1" x14ac:dyDescent="0.3">
      <c r="A34" s="376" t="s">
        <v>164</v>
      </c>
      <c r="B34" s="376"/>
      <c r="C34" s="376"/>
      <c r="D34" s="399"/>
    </row>
    <row r="35" spans="1:4" s="300" customFormat="1" ht="48" customHeight="1" x14ac:dyDescent="0.25">
      <c r="A35" s="373" t="s">
        <v>165</v>
      </c>
      <c r="B35" s="373"/>
      <c r="C35" s="373"/>
      <c r="D35" s="386"/>
    </row>
    <row r="36" spans="1:4" s="300" customFormat="1" ht="6.75" customHeight="1" x14ac:dyDescent="0.25">
      <c r="A36" s="301"/>
      <c r="B36" s="301"/>
      <c r="C36" s="301"/>
      <c r="D36" s="316"/>
    </row>
    <row r="37" spans="1:4" s="300" customFormat="1" ht="11.25" customHeight="1" x14ac:dyDescent="0.25">
      <c r="A37" s="377" t="s">
        <v>146</v>
      </c>
      <c r="B37" s="397"/>
      <c r="C37" s="397"/>
      <c r="D37" s="397"/>
    </row>
    <row r="38" spans="1:4" s="300" customFormat="1" ht="6.75" customHeight="1" x14ac:dyDescent="0.25">
      <c r="A38" s="302"/>
      <c r="B38" s="303"/>
      <c r="C38" s="303"/>
      <c r="D38" s="303"/>
    </row>
    <row r="39" spans="1:4" s="300" customFormat="1" ht="36" customHeight="1" x14ac:dyDescent="0.25">
      <c r="A39" s="373" t="s">
        <v>147</v>
      </c>
      <c r="B39" s="373"/>
      <c r="C39" s="373"/>
      <c r="D39" s="386"/>
    </row>
    <row r="40" spans="1:4" s="300" customFormat="1" ht="6.75" customHeight="1" x14ac:dyDescent="0.25">
      <c r="A40" s="301"/>
      <c r="B40" s="301"/>
      <c r="C40" s="301"/>
      <c r="D40" s="316"/>
    </row>
    <row r="41" spans="1:4" s="300" customFormat="1" ht="48" customHeight="1" x14ac:dyDescent="0.25">
      <c r="A41" s="373" t="s">
        <v>148</v>
      </c>
      <c r="B41" s="373"/>
      <c r="C41" s="373"/>
      <c r="D41" s="386"/>
    </row>
    <row r="42" spans="1:4" s="300" customFormat="1" ht="6.75" customHeight="1" x14ac:dyDescent="0.25">
      <c r="A42" s="301"/>
      <c r="B42" s="301"/>
      <c r="C42" s="301"/>
      <c r="D42" s="316"/>
    </row>
    <row r="43" spans="1:4" s="300" customFormat="1" ht="48" customHeight="1" x14ac:dyDescent="0.25">
      <c r="A43" s="373" t="s">
        <v>149</v>
      </c>
      <c r="B43" s="373"/>
      <c r="C43" s="373"/>
      <c r="D43" s="386"/>
    </row>
    <row r="44" spans="1:4" s="300" customFormat="1" ht="6.75" customHeight="1" x14ac:dyDescent="0.25">
      <c r="A44" s="301"/>
      <c r="B44" s="301"/>
      <c r="C44" s="301"/>
      <c r="D44" s="316"/>
    </row>
    <row r="45" spans="1:4" s="300" customFormat="1" ht="36" customHeight="1" x14ac:dyDescent="0.25">
      <c r="A45" s="373" t="s">
        <v>166</v>
      </c>
      <c r="B45" s="373"/>
      <c r="C45" s="373"/>
      <c r="D45" s="386"/>
    </row>
    <row r="46" spans="1:4" s="300" customFormat="1" ht="6.75" customHeight="1" x14ac:dyDescent="0.25">
      <c r="A46" s="301"/>
      <c r="B46" s="301"/>
      <c r="C46" s="301"/>
      <c r="D46" s="316"/>
    </row>
    <row r="47" spans="1:4" s="300" customFormat="1" ht="15" customHeight="1" x14ac:dyDescent="0.25">
      <c r="A47" s="385" t="s">
        <v>151</v>
      </c>
      <c r="B47" s="395"/>
      <c r="C47" s="395"/>
      <c r="D47" s="395"/>
    </row>
    <row r="48" spans="1:4" s="300" customFormat="1" ht="6.75" customHeight="1" x14ac:dyDescent="0.25">
      <c r="A48" s="304"/>
      <c r="B48" s="305"/>
      <c r="C48" s="305"/>
      <c r="D48" s="305"/>
    </row>
    <row r="49" spans="1:4" s="300" customFormat="1" ht="11.25" customHeight="1" x14ac:dyDescent="0.25">
      <c r="A49" s="370" t="s">
        <v>152</v>
      </c>
      <c r="B49" s="370"/>
      <c r="C49" s="306" t="s">
        <v>153</v>
      </c>
      <c r="D49" s="352">
        <f>'Proposed Rates'!I8</f>
        <v>25.57</v>
      </c>
    </row>
    <row r="50" spans="1:4" s="300" customFormat="1" ht="11.25" customHeight="1" x14ac:dyDescent="0.25">
      <c r="A50" s="370" t="s">
        <v>262</v>
      </c>
      <c r="B50" s="375"/>
      <c r="C50" s="306" t="s">
        <v>153</v>
      </c>
      <c r="D50" s="307">
        <f>'Proposed Rates'!I248</f>
        <v>0.56999999999999995</v>
      </c>
    </row>
    <row r="51" spans="1:4" s="300" customFormat="1" ht="11.25" customHeight="1" x14ac:dyDescent="0.25">
      <c r="A51" s="370" t="s">
        <v>19</v>
      </c>
      <c r="B51" s="370"/>
      <c r="C51" s="306" t="s">
        <v>91</v>
      </c>
      <c r="D51" s="353">
        <f>'Proposed Rates'!I21</f>
        <v>3.3099999999999997E-2</v>
      </c>
    </row>
    <row r="52" spans="1:4" s="300" customFormat="1" ht="11.25" customHeight="1" x14ac:dyDescent="0.25">
      <c r="A52" s="370" t="s">
        <v>156</v>
      </c>
      <c r="B52" s="370"/>
      <c r="C52" s="306" t="s">
        <v>91</v>
      </c>
      <c r="D52" s="307">
        <f>'Proposed Rates'!I234</f>
        <v>6.0000000000000002E-5</v>
      </c>
    </row>
    <row r="53" spans="1:4" s="300" customFormat="1" ht="22.5" customHeight="1" x14ac:dyDescent="0.25">
      <c r="A53" s="370" t="s">
        <v>157</v>
      </c>
      <c r="B53" s="370"/>
      <c r="C53" s="306" t="s">
        <v>91</v>
      </c>
      <c r="D53" s="307">
        <f>'Proposed Rates'!I154</f>
        <v>6.8999999999999999E-3</v>
      </c>
    </row>
    <row r="54" spans="1:4" s="300" customFormat="1" ht="22.5" customHeight="1" x14ac:dyDescent="0.25">
      <c r="A54" s="370" t="s">
        <v>158</v>
      </c>
      <c r="B54" s="370"/>
      <c r="C54" s="306" t="s">
        <v>91</v>
      </c>
      <c r="D54" s="319">
        <f>'Proposed Rates'!I168</f>
        <v>5.0000000000000001E-3</v>
      </c>
    </row>
    <row r="55" spans="1:4" s="300" customFormat="1" ht="6.75" customHeight="1" x14ac:dyDescent="0.25">
      <c r="A55" s="308"/>
      <c r="B55" s="308"/>
      <c r="C55" s="306"/>
      <c r="D55" s="307"/>
    </row>
    <row r="56" spans="1:4" s="300" customFormat="1" ht="15" customHeight="1" x14ac:dyDescent="0.25">
      <c r="A56" s="387" t="s">
        <v>159</v>
      </c>
      <c r="B56" s="375"/>
      <c r="C56" s="306"/>
      <c r="D56" s="310"/>
    </row>
    <row r="57" spans="1:4" s="300" customFormat="1" ht="6.75" customHeight="1" x14ac:dyDescent="0.25">
      <c r="A57" s="311"/>
      <c r="B57" s="309"/>
      <c r="C57" s="306"/>
      <c r="D57" s="310"/>
    </row>
    <row r="58" spans="1:4" s="300" customFormat="1" ht="11.25" customHeight="1" x14ac:dyDescent="0.25">
      <c r="A58" s="370" t="s">
        <v>160</v>
      </c>
      <c r="B58" s="370"/>
      <c r="C58" s="312" t="s">
        <v>91</v>
      </c>
      <c r="D58" s="313">
        <v>3.0000000000000001E-3</v>
      </c>
    </row>
    <row r="59" spans="1:4" s="300" customFormat="1" ht="11.25" customHeight="1" x14ac:dyDescent="0.25">
      <c r="A59" s="375" t="s">
        <v>161</v>
      </c>
      <c r="B59" s="375"/>
      <c r="C59" s="312" t="s">
        <v>91</v>
      </c>
      <c r="D59" s="314">
        <v>4.0000000000000002E-4</v>
      </c>
    </row>
    <row r="60" spans="1:4" s="300" customFormat="1" ht="11.25" customHeight="1" x14ac:dyDescent="0.25">
      <c r="A60" s="370" t="s">
        <v>162</v>
      </c>
      <c r="B60" s="370"/>
      <c r="C60" s="312" t="s">
        <v>91</v>
      </c>
      <c r="D60" s="314">
        <v>5.0000000000000001E-4</v>
      </c>
    </row>
    <row r="61" spans="1:4" s="300" customFormat="1" ht="11.25" customHeight="1" x14ac:dyDescent="0.25">
      <c r="A61" s="370" t="s">
        <v>163</v>
      </c>
      <c r="B61" s="370"/>
      <c r="C61" s="306" t="s">
        <v>153</v>
      </c>
      <c r="D61" s="350">
        <f>'Proposed Rates'!I210</f>
        <v>0.7</v>
      </c>
    </row>
    <row r="62" spans="1:4" s="315" customFormat="1" ht="18.75" customHeight="1" x14ac:dyDescent="0.3">
      <c r="A62" s="376" t="s">
        <v>167</v>
      </c>
      <c r="B62" s="376"/>
      <c r="C62" s="376"/>
      <c r="D62" s="399"/>
    </row>
    <row r="63" spans="1:4" s="300" customFormat="1" ht="48" customHeight="1" x14ac:dyDescent="0.25">
      <c r="A63" s="373" t="s">
        <v>168</v>
      </c>
      <c r="B63" s="373"/>
      <c r="C63" s="373"/>
      <c r="D63" s="386"/>
    </row>
    <row r="64" spans="1:4" s="300" customFormat="1" ht="6.75" customHeight="1" x14ac:dyDescent="0.25">
      <c r="A64" s="301"/>
      <c r="B64" s="301"/>
      <c r="C64" s="301"/>
      <c r="D64" s="316"/>
    </row>
    <row r="65" spans="1:4" s="300" customFormat="1" ht="11.25" customHeight="1" x14ac:dyDescent="0.25">
      <c r="A65" s="377" t="s">
        <v>146</v>
      </c>
      <c r="B65" s="397"/>
      <c r="C65" s="397"/>
      <c r="D65" s="397"/>
    </row>
    <row r="66" spans="1:4" s="300" customFormat="1" ht="6.75" customHeight="1" x14ac:dyDescent="0.25">
      <c r="A66" s="302"/>
      <c r="B66" s="303"/>
      <c r="C66" s="303"/>
      <c r="D66" s="303"/>
    </row>
    <row r="67" spans="1:4" s="300" customFormat="1" ht="36" customHeight="1" x14ac:dyDescent="0.25">
      <c r="A67" s="373" t="s">
        <v>147</v>
      </c>
      <c r="B67" s="373"/>
      <c r="C67" s="373"/>
      <c r="D67" s="386"/>
    </row>
    <row r="68" spans="1:4" s="300" customFormat="1" ht="6.75" customHeight="1" x14ac:dyDescent="0.25">
      <c r="A68" s="301"/>
      <c r="B68" s="301"/>
      <c r="C68" s="301"/>
      <c r="D68" s="316"/>
    </row>
    <row r="69" spans="1:4" s="300" customFormat="1" ht="48" customHeight="1" x14ac:dyDescent="0.25">
      <c r="A69" s="373" t="s">
        <v>148</v>
      </c>
      <c r="B69" s="373"/>
      <c r="C69" s="373"/>
      <c r="D69" s="386"/>
    </row>
    <row r="70" spans="1:4" s="300" customFormat="1" ht="6.75" customHeight="1" x14ac:dyDescent="0.25">
      <c r="A70" s="301"/>
      <c r="B70" s="301"/>
      <c r="C70" s="301"/>
      <c r="D70" s="316"/>
    </row>
    <row r="71" spans="1:4" s="300" customFormat="1" ht="48" customHeight="1" x14ac:dyDescent="0.25">
      <c r="A71" s="373" t="s">
        <v>149</v>
      </c>
      <c r="B71" s="373"/>
      <c r="C71" s="373"/>
      <c r="D71" s="386"/>
    </row>
    <row r="72" spans="1:4" s="300" customFormat="1" ht="6.75" customHeight="1" x14ac:dyDescent="0.25">
      <c r="A72" s="301"/>
      <c r="B72" s="301"/>
      <c r="C72" s="301"/>
      <c r="D72" s="316"/>
    </row>
    <row r="73" spans="1:4" s="300" customFormat="1" ht="96" customHeight="1" x14ac:dyDescent="0.25">
      <c r="A73" s="374" t="s">
        <v>169</v>
      </c>
      <c r="B73" s="374"/>
      <c r="C73" s="374"/>
      <c r="D73" s="374"/>
    </row>
    <row r="74" spans="1:4" s="300" customFormat="1" ht="96" customHeight="1" x14ac:dyDescent="0.25">
      <c r="A74" s="374" t="s">
        <v>170</v>
      </c>
      <c r="B74" s="374"/>
      <c r="C74" s="374"/>
      <c r="D74" s="374"/>
    </row>
    <row r="75" spans="1:4" s="300" customFormat="1" ht="36" customHeight="1" x14ac:dyDescent="0.25">
      <c r="A75" s="373" t="s">
        <v>150</v>
      </c>
      <c r="B75" s="373"/>
      <c r="C75" s="373"/>
      <c r="D75" s="373"/>
    </row>
    <row r="76" spans="1:4" s="300" customFormat="1" ht="24" customHeight="1" x14ac:dyDescent="0.25">
      <c r="A76" s="389" t="s">
        <v>171</v>
      </c>
      <c r="B76" s="389"/>
      <c r="C76" s="389"/>
      <c r="D76" s="389"/>
    </row>
    <row r="77" spans="1:4" s="300" customFormat="1" ht="6.75" customHeight="1" x14ac:dyDescent="0.25">
      <c r="A77" s="317"/>
      <c r="B77" s="317"/>
      <c r="C77" s="317"/>
      <c r="D77" s="317"/>
    </row>
    <row r="78" spans="1:4" s="300" customFormat="1" ht="15" customHeight="1" x14ac:dyDescent="0.25">
      <c r="A78" s="385" t="s">
        <v>151</v>
      </c>
      <c r="B78" s="395"/>
      <c r="C78" s="395"/>
      <c r="D78" s="395"/>
    </row>
    <row r="79" spans="1:4" s="300" customFormat="1" ht="6.75" customHeight="1" x14ac:dyDescent="0.25">
      <c r="A79" s="304"/>
      <c r="B79" s="305"/>
      <c r="C79" s="305"/>
      <c r="D79" s="305"/>
    </row>
    <row r="80" spans="1:4" s="300" customFormat="1" ht="11.25" customHeight="1" x14ac:dyDescent="0.25">
      <c r="A80" s="370" t="s">
        <v>152</v>
      </c>
      <c r="B80" s="370"/>
      <c r="C80" s="306" t="s">
        <v>153</v>
      </c>
      <c r="D80" s="352">
        <f>'Proposed Rates'!I9</f>
        <v>235.69</v>
      </c>
    </row>
    <row r="81" spans="1:4" s="300" customFormat="1" ht="11.25" customHeight="1" x14ac:dyDescent="0.25">
      <c r="A81" s="370" t="s">
        <v>19</v>
      </c>
      <c r="B81" s="370"/>
      <c r="C81" s="306" t="s">
        <v>92</v>
      </c>
      <c r="D81" s="352">
        <f>'Proposed Rates'!I22</f>
        <v>6.6517999999999997</v>
      </c>
    </row>
    <row r="82" spans="1:4" s="300" customFormat="1" ht="11.25" customHeight="1" x14ac:dyDescent="0.25">
      <c r="A82" s="370" t="s">
        <v>156</v>
      </c>
      <c r="B82" s="370"/>
      <c r="C82" s="306" t="s">
        <v>92</v>
      </c>
      <c r="D82" s="307">
        <f>'Proposed Rates'!I235</f>
        <v>2.5520000000000001E-2</v>
      </c>
    </row>
    <row r="83" spans="1:4" s="300" customFormat="1" ht="22.5" customHeight="1" x14ac:dyDescent="0.25">
      <c r="A83" s="370" t="s">
        <v>157</v>
      </c>
      <c r="B83" s="370"/>
      <c r="C83" s="306" t="s">
        <v>92</v>
      </c>
      <c r="D83" s="307">
        <f>'Proposed Rates'!I155</f>
        <v>2.8389000000000002</v>
      </c>
    </row>
    <row r="84" spans="1:4" s="300" customFormat="1" ht="22.5" customHeight="1" x14ac:dyDescent="0.25">
      <c r="A84" s="370" t="s">
        <v>158</v>
      </c>
      <c r="B84" s="370"/>
      <c r="C84" s="306" t="s">
        <v>92</v>
      </c>
      <c r="D84" s="307">
        <f>'Proposed Rates'!I169</f>
        <v>2.0426000000000002</v>
      </c>
    </row>
    <row r="85" spans="1:4" s="300" customFormat="1" ht="6.75" customHeight="1" x14ac:dyDescent="0.25">
      <c r="A85" s="308"/>
      <c r="B85" s="308"/>
      <c r="C85" s="306"/>
      <c r="D85" s="307"/>
    </row>
    <row r="86" spans="1:4" s="300" customFormat="1" ht="15" customHeight="1" x14ac:dyDescent="0.25">
      <c r="A86" s="387" t="s">
        <v>159</v>
      </c>
      <c r="B86" s="375"/>
      <c r="C86" s="306"/>
      <c r="D86" s="310"/>
    </row>
    <row r="87" spans="1:4" s="300" customFormat="1" ht="6.75" customHeight="1" x14ac:dyDescent="0.25">
      <c r="A87" s="311"/>
      <c r="B87" s="309"/>
      <c r="C87" s="306"/>
      <c r="D87" s="310"/>
    </row>
    <row r="88" spans="1:4" s="300" customFormat="1" ht="11.25" customHeight="1" x14ac:dyDescent="0.25">
      <c r="A88" s="370" t="s">
        <v>160</v>
      </c>
      <c r="B88" s="370"/>
      <c r="C88" s="312" t="s">
        <v>91</v>
      </c>
      <c r="D88" s="313">
        <v>3.0000000000000001E-3</v>
      </c>
    </row>
    <row r="89" spans="1:4" s="300" customFormat="1" ht="11.25" customHeight="1" x14ac:dyDescent="0.25">
      <c r="A89" s="375" t="s">
        <v>161</v>
      </c>
      <c r="B89" s="375"/>
      <c r="C89" s="312" t="s">
        <v>91</v>
      </c>
      <c r="D89" s="314">
        <v>4.0000000000000002E-4</v>
      </c>
    </row>
    <row r="90" spans="1:4" s="300" customFormat="1" ht="11.25" customHeight="1" x14ac:dyDescent="0.25">
      <c r="A90" s="370" t="s">
        <v>162</v>
      </c>
      <c r="B90" s="370"/>
      <c r="C90" s="312" t="s">
        <v>91</v>
      </c>
      <c r="D90" s="314">
        <v>5.0000000000000001E-4</v>
      </c>
    </row>
    <row r="91" spans="1:4" s="300" customFormat="1" ht="11.25" customHeight="1" x14ac:dyDescent="0.25">
      <c r="A91" s="370" t="s">
        <v>163</v>
      </c>
      <c r="B91" s="370"/>
      <c r="C91" s="306" t="s">
        <v>153</v>
      </c>
      <c r="D91" s="350">
        <f>'Proposed Rates'!I211</f>
        <v>0.7</v>
      </c>
    </row>
    <row r="92" spans="1:4" s="315" customFormat="1" ht="18.75" customHeight="1" x14ac:dyDescent="0.3">
      <c r="A92" s="376" t="s">
        <v>172</v>
      </c>
      <c r="B92" s="376"/>
      <c r="C92" s="376"/>
      <c r="D92" s="399"/>
    </row>
    <row r="93" spans="1:4" s="300" customFormat="1" ht="48" customHeight="1" x14ac:dyDescent="0.25">
      <c r="A93" s="373" t="s">
        <v>173</v>
      </c>
      <c r="B93" s="373"/>
      <c r="C93" s="373"/>
      <c r="D93" s="386"/>
    </row>
    <row r="94" spans="1:4" s="300" customFormat="1" ht="6.75" customHeight="1" x14ac:dyDescent="0.25">
      <c r="A94" s="301"/>
      <c r="B94" s="301"/>
      <c r="C94" s="301"/>
      <c r="D94" s="316"/>
    </row>
    <row r="95" spans="1:4" s="300" customFormat="1" ht="11.25" customHeight="1" x14ac:dyDescent="0.25">
      <c r="A95" s="377" t="s">
        <v>146</v>
      </c>
      <c r="B95" s="397"/>
      <c r="C95" s="397"/>
      <c r="D95" s="397"/>
    </row>
    <row r="96" spans="1:4" s="300" customFormat="1" ht="6.75" customHeight="1" x14ac:dyDescent="0.25">
      <c r="A96" s="302"/>
      <c r="B96" s="303"/>
      <c r="C96" s="303"/>
      <c r="D96" s="303"/>
    </row>
    <row r="97" spans="1:4" s="300" customFormat="1" ht="36" customHeight="1" x14ac:dyDescent="0.25">
      <c r="A97" s="373" t="s">
        <v>147</v>
      </c>
      <c r="B97" s="373"/>
      <c r="C97" s="373"/>
      <c r="D97" s="386"/>
    </row>
    <row r="98" spans="1:4" s="300" customFormat="1" ht="6.75" customHeight="1" x14ac:dyDescent="0.25">
      <c r="A98" s="301"/>
      <c r="B98" s="301"/>
      <c r="C98" s="301"/>
      <c r="D98" s="316"/>
    </row>
    <row r="99" spans="1:4" s="300" customFormat="1" ht="48" customHeight="1" x14ac:dyDescent="0.25">
      <c r="A99" s="373" t="s">
        <v>174</v>
      </c>
      <c r="B99" s="373"/>
      <c r="C99" s="373"/>
      <c r="D99" s="386"/>
    </row>
    <row r="100" spans="1:4" s="300" customFormat="1" ht="6.75" customHeight="1" x14ac:dyDescent="0.25">
      <c r="A100" s="301"/>
      <c r="B100" s="301"/>
      <c r="C100" s="301"/>
      <c r="D100" s="316"/>
    </row>
    <row r="101" spans="1:4" s="300" customFormat="1" ht="48" customHeight="1" x14ac:dyDescent="0.25">
      <c r="A101" s="373" t="s">
        <v>149</v>
      </c>
      <c r="B101" s="373"/>
      <c r="C101" s="373"/>
      <c r="D101" s="386"/>
    </row>
    <row r="102" spans="1:4" s="300" customFormat="1" ht="6.75" customHeight="1" x14ac:dyDescent="0.25">
      <c r="A102" s="301"/>
      <c r="B102" s="301"/>
      <c r="C102" s="301"/>
      <c r="D102" s="316"/>
    </row>
    <row r="103" spans="1:4" s="300" customFormat="1" ht="96" customHeight="1" x14ac:dyDescent="0.25">
      <c r="A103" s="374" t="s">
        <v>169</v>
      </c>
      <c r="B103" s="374"/>
      <c r="C103" s="374"/>
      <c r="D103" s="374"/>
    </row>
    <row r="104" spans="1:4" s="300" customFormat="1" ht="96" customHeight="1" x14ac:dyDescent="0.25">
      <c r="A104" s="374" t="s">
        <v>170</v>
      </c>
      <c r="B104" s="374"/>
      <c r="C104" s="374"/>
      <c r="D104" s="374"/>
    </row>
    <row r="105" spans="1:4" s="300" customFormat="1" ht="36" customHeight="1" x14ac:dyDescent="0.25">
      <c r="A105" s="373" t="s">
        <v>150</v>
      </c>
      <c r="B105" s="373"/>
      <c r="C105" s="373"/>
      <c r="D105" s="386"/>
    </row>
    <row r="106" spans="1:4" s="300" customFormat="1" ht="24" customHeight="1" x14ac:dyDescent="0.25">
      <c r="A106" s="389" t="s">
        <v>171</v>
      </c>
      <c r="B106" s="389"/>
      <c r="C106" s="389"/>
      <c r="D106" s="389"/>
    </row>
    <row r="107" spans="1:4" s="300" customFormat="1" ht="6.75" customHeight="1" x14ac:dyDescent="0.25">
      <c r="A107" s="317"/>
      <c r="B107" s="317"/>
      <c r="C107" s="317"/>
      <c r="D107" s="317"/>
    </row>
    <row r="108" spans="1:4" s="300" customFormat="1" ht="15" customHeight="1" x14ac:dyDescent="0.25">
      <c r="A108" s="385" t="s">
        <v>151</v>
      </c>
      <c r="B108" s="395"/>
      <c r="C108" s="395"/>
      <c r="D108" s="395"/>
    </row>
    <row r="109" spans="1:4" s="300" customFormat="1" ht="6.75" customHeight="1" x14ac:dyDescent="0.25">
      <c r="A109" s="304"/>
      <c r="B109" s="305"/>
      <c r="C109" s="305"/>
      <c r="D109" s="305"/>
    </row>
    <row r="110" spans="1:4" s="300" customFormat="1" ht="11.25" customHeight="1" x14ac:dyDescent="0.25">
      <c r="A110" s="370" t="s">
        <v>152</v>
      </c>
      <c r="B110" s="370"/>
      <c r="C110" s="306" t="s">
        <v>153</v>
      </c>
      <c r="D110" s="357">
        <f>'Proposed Rates'!I10</f>
        <v>4438.55</v>
      </c>
    </row>
    <row r="111" spans="1:4" s="300" customFormat="1" ht="11.25" customHeight="1" x14ac:dyDescent="0.25">
      <c r="A111" s="370" t="s">
        <v>19</v>
      </c>
      <c r="B111" s="370"/>
      <c r="C111" s="306" t="s">
        <v>92</v>
      </c>
      <c r="D111" s="353">
        <f>'Proposed Rates'!I23</f>
        <v>6.3807999999999998</v>
      </c>
    </row>
    <row r="112" spans="1:4" s="300" customFormat="1" ht="11.25" customHeight="1" x14ac:dyDescent="0.25">
      <c r="A112" s="370" t="s">
        <v>156</v>
      </c>
      <c r="B112" s="370"/>
      <c r="C112" s="306" t="s">
        <v>92</v>
      </c>
      <c r="D112" s="307">
        <f>'Proposed Rates'!I236</f>
        <v>2.7279999999999999E-2</v>
      </c>
    </row>
    <row r="113" spans="1:4" s="300" customFormat="1" ht="22.5" customHeight="1" x14ac:dyDescent="0.25">
      <c r="A113" s="370" t="s">
        <v>157</v>
      </c>
      <c r="B113" s="370"/>
      <c r="C113" s="306" t="s">
        <v>92</v>
      </c>
      <c r="D113" s="307">
        <f>'Proposed Rates'!I156</f>
        <v>2.9476</v>
      </c>
    </row>
    <row r="114" spans="1:4" s="300" customFormat="1" ht="22.5" customHeight="1" x14ac:dyDescent="0.25">
      <c r="A114" s="370" t="s">
        <v>158</v>
      </c>
      <c r="B114" s="370"/>
      <c r="C114" s="306" t="s">
        <v>92</v>
      </c>
      <c r="D114" s="307">
        <f>'Proposed Rates'!I170</f>
        <v>2.1831</v>
      </c>
    </row>
    <row r="115" spans="1:4" s="300" customFormat="1" ht="6.75" customHeight="1" x14ac:dyDescent="0.25">
      <c r="A115" s="308"/>
      <c r="B115" s="308"/>
      <c r="C115" s="306"/>
      <c r="D115" s="307"/>
    </row>
    <row r="116" spans="1:4" s="300" customFormat="1" ht="15" customHeight="1" x14ac:dyDescent="0.25">
      <c r="A116" s="387" t="s">
        <v>159</v>
      </c>
      <c r="B116" s="375"/>
      <c r="C116" s="306"/>
      <c r="D116" s="310"/>
    </row>
    <row r="117" spans="1:4" s="300" customFormat="1" ht="6.75" customHeight="1" x14ac:dyDescent="0.25">
      <c r="A117" s="311"/>
      <c r="B117" s="309"/>
      <c r="C117" s="306"/>
      <c r="D117" s="310"/>
    </row>
    <row r="118" spans="1:4" s="300" customFormat="1" ht="11.25" customHeight="1" x14ac:dyDescent="0.25">
      <c r="A118" s="370" t="s">
        <v>160</v>
      </c>
      <c r="B118" s="370"/>
      <c r="C118" s="312" t="s">
        <v>91</v>
      </c>
      <c r="D118" s="313">
        <v>3.0000000000000001E-3</v>
      </c>
    </row>
    <row r="119" spans="1:4" s="300" customFormat="1" ht="11.25" customHeight="1" x14ac:dyDescent="0.25">
      <c r="A119" s="375" t="s">
        <v>161</v>
      </c>
      <c r="B119" s="375"/>
      <c r="C119" s="312" t="s">
        <v>91</v>
      </c>
      <c r="D119" s="314">
        <v>4.0000000000000002E-4</v>
      </c>
    </row>
    <row r="120" spans="1:4" s="300" customFormat="1" ht="11.25" customHeight="1" x14ac:dyDescent="0.25">
      <c r="A120" s="370" t="s">
        <v>162</v>
      </c>
      <c r="B120" s="370"/>
      <c r="C120" s="312" t="s">
        <v>91</v>
      </c>
      <c r="D120" s="314">
        <v>5.0000000000000001E-4</v>
      </c>
    </row>
    <row r="121" spans="1:4" s="300" customFormat="1" ht="11.25" customHeight="1" x14ac:dyDescent="0.25">
      <c r="A121" s="370" t="s">
        <v>163</v>
      </c>
      <c r="B121" s="370"/>
      <c r="C121" s="306" t="s">
        <v>153</v>
      </c>
      <c r="D121" s="350">
        <f>'Proposed Rates'!I212</f>
        <v>0.7</v>
      </c>
    </row>
    <row r="122" spans="1:4" s="315" customFormat="1" ht="18.75" customHeight="1" x14ac:dyDescent="0.3">
      <c r="A122" s="376" t="s">
        <v>175</v>
      </c>
      <c r="B122" s="376"/>
      <c r="C122" s="376"/>
      <c r="D122" s="399"/>
    </row>
    <row r="123" spans="1:4" s="300" customFormat="1" ht="48" customHeight="1" x14ac:dyDescent="0.25">
      <c r="A123" s="373" t="s">
        <v>176</v>
      </c>
      <c r="B123" s="373"/>
      <c r="C123" s="373"/>
      <c r="D123" s="386"/>
    </row>
    <row r="124" spans="1:4" s="300" customFormat="1" ht="6.75" customHeight="1" x14ac:dyDescent="0.25">
      <c r="A124" s="301"/>
      <c r="B124" s="301"/>
      <c r="C124" s="301"/>
      <c r="D124" s="316"/>
    </row>
    <row r="125" spans="1:4" s="300" customFormat="1" ht="11.25" customHeight="1" x14ac:dyDescent="0.25">
      <c r="A125" s="377" t="s">
        <v>146</v>
      </c>
      <c r="B125" s="397"/>
      <c r="C125" s="397"/>
      <c r="D125" s="397"/>
    </row>
    <row r="126" spans="1:4" s="300" customFormat="1" ht="6.75" customHeight="1" x14ac:dyDescent="0.25">
      <c r="A126" s="302"/>
      <c r="B126" s="303"/>
      <c r="C126" s="303"/>
      <c r="D126" s="303"/>
    </row>
    <row r="127" spans="1:4" s="300" customFormat="1" ht="36" customHeight="1" x14ac:dyDescent="0.25">
      <c r="A127" s="373" t="s">
        <v>147</v>
      </c>
      <c r="B127" s="373"/>
      <c r="C127" s="373"/>
      <c r="D127" s="386"/>
    </row>
    <row r="128" spans="1:4" s="300" customFormat="1" ht="6.75" customHeight="1" x14ac:dyDescent="0.25">
      <c r="A128" s="301"/>
      <c r="B128" s="301"/>
      <c r="C128" s="301"/>
      <c r="D128" s="316"/>
    </row>
    <row r="129" spans="1:4" s="300" customFormat="1" ht="48" customHeight="1" x14ac:dyDescent="0.25">
      <c r="A129" s="373" t="s">
        <v>177</v>
      </c>
      <c r="B129" s="373"/>
      <c r="C129" s="373"/>
      <c r="D129" s="386"/>
    </row>
    <row r="130" spans="1:4" s="300" customFormat="1" ht="6.75" customHeight="1" x14ac:dyDescent="0.25">
      <c r="A130" s="301"/>
      <c r="B130" s="301"/>
      <c r="C130" s="301"/>
      <c r="D130" s="316"/>
    </row>
    <row r="131" spans="1:4" s="300" customFormat="1" ht="48" customHeight="1" x14ac:dyDescent="0.25">
      <c r="A131" s="373" t="s">
        <v>149</v>
      </c>
      <c r="B131" s="373"/>
      <c r="C131" s="373"/>
      <c r="D131" s="386"/>
    </row>
    <row r="132" spans="1:4" s="300" customFormat="1" ht="6.75" customHeight="1" x14ac:dyDescent="0.25">
      <c r="A132" s="301"/>
      <c r="B132" s="301"/>
      <c r="C132" s="301"/>
      <c r="D132" s="316"/>
    </row>
    <row r="133" spans="1:4" s="300" customFormat="1" ht="96" customHeight="1" x14ac:dyDescent="0.25">
      <c r="A133" s="374" t="s">
        <v>169</v>
      </c>
      <c r="B133" s="374"/>
      <c r="C133" s="374"/>
      <c r="D133" s="374"/>
    </row>
    <row r="134" spans="1:4" s="300" customFormat="1" ht="96" customHeight="1" x14ac:dyDescent="0.25">
      <c r="A134" s="374" t="s">
        <v>170</v>
      </c>
      <c r="B134" s="374"/>
      <c r="C134" s="374"/>
      <c r="D134" s="374"/>
    </row>
    <row r="135" spans="1:4" s="300" customFormat="1" ht="36" customHeight="1" x14ac:dyDescent="0.25">
      <c r="A135" s="373" t="s">
        <v>150</v>
      </c>
      <c r="B135" s="373"/>
      <c r="C135" s="373"/>
      <c r="D135" s="386"/>
    </row>
    <row r="136" spans="1:4" s="300" customFormat="1" ht="24" customHeight="1" x14ac:dyDescent="0.25">
      <c r="A136" s="389" t="s">
        <v>171</v>
      </c>
      <c r="B136" s="389"/>
      <c r="C136" s="389"/>
      <c r="D136" s="389"/>
    </row>
    <row r="137" spans="1:4" s="300" customFormat="1" ht="6.75" customHeight="1" x14ac:dyDescent="0.25">
      <c r="A137" s="317"/>
      <c r="B137" s="317"/>
      <c r="C137" s="317"/>
      <c r="D137" s="317"/>
    </row>
    <row r="138" spans="1:4" s="300" customFormat="1" ht="15" customHeight="1" x14ac:dyDescent="0.25">
      <c r="A138" s="385" t="s">
        <v>151</v>
      </c>
      <c r="B138" s="395"/>
      <c r="C138" s="395"/>
      <c r="D138" s="395"/>
    </row>
    <row r="139" spans="1:4" s="300" customFormat="1" ht="6.75" customHeight="1" x14ac:dyDescent="0.25">
      <c r="A139" s="304"/>
      <c r="B139" s="305"/>
      <c r="C139" s="305"/>
      <c r="D139" s="305"/>
    </row>
    <row r="140" spans="1:4" s="300" customFormat="1" ht="11.25" customHeight="1" x14ac:dyDescent="0.25">
      <c r="A140" s="370" t="s">
        <v>152</v>
      </c>
      <c r="B140" s="370"/>
      <c r="C140" s="306" t="s">
        <v>153</v>
      </c>
      <c r="D140" s="358">
        <f>'Proposed Rates'!I11</f>
        <v>15802.19</v>
      </c>
    </row>
    <row r="141" spans="1:4" s="300" customFormat="1" ht="11.25" customHeight="1" x14ac:dyDescent="0.25">
      <c r="A141" s="370" t="s">
        <v>19</v>
      </c>
      <c r="B141" s="370"/>
      <c r="C141" s="306" t="s">
        <v>92</v>
      </c>
      <c r="D141" s="352">
        <f>'Proposed Rates'!I24</f>
        <v>6.0660999999999996</v>
      </c>
    </row>
    <row r="142" spans="1:4" s="300" customFormat="1" ht="11.25" customHeight="1" x14ac:dyDescent="0.25">
      <c r="A142" s="370" t="s">
        <v>156</v>
      </c>
      <c r="B142" s="370"/>
      <c r="C142" s="306" t="s">
        <v>92</v>
      </c>
      <c r="D142" s="307">
        <f>'Proposed Rates'!I237</f>
        <v>3.0720000000000001E-2</v>
      </c>
    </row>
    <row r="143" spans="1:4" s="300" customFormat="1" ht="11.25" customHeight="1" x14ac:dyDescent="0.25">
      <c r="A143" s="370" t="s">
        <v>157</v>
      </c>
      <c r="B143" s="370"/>
      <c r="C143" s="306" t="s">
        <v>92</v>
      </c>
      <c r="D143" s="307">
        <f>'Proposed Rates'!I157</f>
        <v>3.2675999999999998</v>
      </c>
    </row>
    <row r="144" spans="1:4" s="300" customFormat="1" ht="22.5" customHeight="1" x14ac:dyDescent="0.25">
      <c r="A144" s="370" t="s">
        <v>158</v>
      </c>
      <c r="B144" s="370"/>
      <c r="C144" s="306" t="s">
        <v>92</v>
      </c>
      <c r="D144" s="307">
        <f>'Proposed Rates'!I171</f>
        <v>2.4584999999999999</v>
      </c>
    </row>
    <row r="145" spans="1:4" s="300" customFormat="1" ht="6.75" customHeight="1" x14ac:dyDescent="0.25">
      <c r="A145" s="308"/>
      <c r="B145" s="308"/>
      <c r="C145" s="306"/>
      <c r="D145" s="307"/>
    </row>
    <row r="146" spans="1:4" s="300" customFormat="1" ht="15" customHeight="1" x14ac:dyDescent="0.25">
      <c r="A146" s="387" t="s">
        <v>159</v>
      </c>
      <c r="B146" s="375"/>
      <c r="C146" s="306"/>
      <c r="D146" s="310"/>
    </row>
    <row r="147" spans="1:4" s="300" customFormat="1" ht="6.75" customHeight="1" x14ac:dyDescent="0.25">
      <c r="A147" s="311"/>
      <c r="B147" s="309"/>
      <c r="C147" s="306"/>
      <c r="D147" s="310"/>
    </row>
    <row r="148" spans="1:4" s="300" customFormat="1" ht="11.25" customHeight="1" x14ac:dyDescent="0.25">
      <c r="A148" s="370" t="s">
        <v>160</v>
      </c>
      <c r="B148" s="370"/>
      <c r="C148" s="312" t="s">
        <v>91</v>
      </c>
      <c r="D148" s="313">
        <v>3.0000000000000001E-3</v>
      </c>
    </row>
    <row r="149" spans="1:4" s="300" customFormat="1" ht="11.25" customHeight="1" x14ac:dyDescent="0.25">
      <c r="A149" s="375" t="s">
        <v>161</v>
      </c>
      <c r="B149" s="375"/>
      <c r="C149" s="312" t="s">
        <v>91</v>
      </c>
      <c r="D149" s="314">
        <v>4.0000000000000002E-4</v>
      </c>
    </row>
    <row r="150" spans="1:4" s="300" customFormat="1" ht="11.25" customHeight="1" x14ac:dyDescent="0.25">
      <c r="A150" s="370" t="s">
        <v>162</v>
      </c>
      <c r="B150" s="370"/>
      <c r="C150" s="312" t="s">
        <v>91</v>
      </c>
      <c r="D150" s="314">
        <v>5.0000000000000001E-4</v>
      </c>
    </row>
    <row r="151" spans="1:4" s="300" customFormat="1" ht="11.25" customHeight="1" x14ac:dyDescent="0.25">
      <c r="A151" s="370" t="s">
        <v>163</v>
      </c>
      <c r="B151" s="370"/>
      <c r="C151" s="306" t="s">
        <v>153</v>
      </c>
      <c r="D151" s="350">
        <f>'Proposed Rates'!I214</f>
        <v>0.7</v>
      </c>
    </row>
    <row r="152" spans="1:4" s="315" customFormat="1" ht="18.75" customHeight="1" x14ac:dyDescent="0.3">
      <c r="A152" s="376" t="s">
        <v>178</v>
      </c>
      <c r="B152" s="376"/>
      <c r="C152" s="376"/>
      <c r="D152" s="399"/>
    </row>
    <row r="153" spans="1:4" s="300" customFormat="1" ht="84" customHeight="1" x14ac:dyDescent="0.25">
      <c r="A153" s="373" t="s">
        <v>179</v>
      </c>
      <c r="B153" s="373"/>
      <c r="C153" s="373"/>
      <c r="D153" s="386"/>
    </row>
    <row r="154" spans="1:4" s="300" customFormat="1" ht="6.75" customHeight="1" x14ac:dyDescent="0.25">
      <c r="A154" s="301"/>
      <c r="B154" s="301"/>
      <c r="C154" s="301"/>
      <c r="D154" s="316"/>
    </row>
    <row r="155" spans="1:4" s="300" customFormat="1" ht="11.25" customHeight="1" x14ac:dyDescent="0.25">
      <c r="A155" s="377" t="s">
        <v>146</v>
      </c>
      <c r="B155" s="397"/>
      <c r="C155" s="397"/>
      <c r="D155" s="397"/>
    </row>
    <row r="156" spans="1:4" s="300" customFormat="1" ht="6.75" customHeight="1" x14ac:dyDescent="0.25">
      <c r="A156" s="302"/>
      <c r="B156" s="303"/>
      <c r="C156" s="303"/>
      <c r="D156" s="303"/>
    </row>
    <row r="157" spans="1:4" s="300" customFormat="1" ht="36" customHeight="1" x14ac:dyDescent="0.25">
      <c r="A157" s="373" t="s">
        <v>147</v>
      </c>
      <c r="B157" s="373"/>
      <c r="C157" s="373"/>
      <c r="D157" s="386"/>
    </row>
    <row r="158" spans="1:4" s="300" customFormat="1" ht="6.75" customHeight="1" x14ac:dyDescent="0.25">
      <c r="A158" s="301"/>
      <c r="B158" s="301"/>
      <c r="C158" s="301"/>
      <c r="D158" s="316"/>
    </row>
    <row r="159" spans="1:4" s="300" customFormat="1" ht="48" customHeight="1" x14ac:dyDescent="0.25">
      <c r="A159" s="373" t="s">
        <v>148</v>
      </c>
      <c r="B159" s="373"/>
      <c r="C159" s="373"/>
      <c r="D159" s="386"/>
    </row>
    <row r="160" spans="1:4" s="300" customFormat="1" ht="6.75" customHeight="1" x14ac:dyDescent="0.25">
      <c r="A160" s="301"/>
      <c r="B160" s="301"/>
      <c r="C160" s="301"/>
      <c r="D160" s="316"/>
    </row>
    <row r="161" spans="1:4" s="300" customFormat="1" ht="48" customHeight="1" x14ac:dyDescent="0.25">
      <c r="A161" s="373" t="s">
        <v>149</v>
      </c>
      <c r="B161" s="373"/>
      <c r="C161" s="373"/>
      <c r="D161" s="386"/>
    </row>
    <row r="162" spans="1:4" s="300" customFormat="1" ht="6.75" customHeight="1" x14ac:dyDescent="0.25">
      <c r="A162" s="301"/>
      <c r="B162" s="301"/>
      <c r="C162" s="301"/>
      <c r="D162" s="316"/>
    </row>
    <row r="163" spans="1:4" s="300" customFormat="1" ht="36" customHeight="1" x14ac:dyDescent="0.25">
      <c r="A163" s="373" t="s">
        <v>150</v>
      </c>
      <c r="B163" s="373"/>
      <c r="C163" s="373"/>
      <c r="D163" s="386"/>
    </row>
    <row r="164" spans="1:4" s="300" customFormat="1" ht="6.75" customHeight="1" x14ac:dyDescent="0.25">
      <c r="A164" s="301"/>
      <c r="B164" s="301"/>
      <c r="C164" s="301"/>
      <c r="D164" s="316"/>
    </row>
    <row r="165" spans="1:4" s="300" customFormat="1" ht="15" customHeight="1" x14ac:dyDescent="0.25">
      <c r="A165" s="385" t="s">
        <v>151</v>
      </c>
      <c r="B165" s="395"/>
      <c r="C165" s="395"/>
      <c r="D165" s="395"/>
    </row>
    <row r="166" spans="1:4" s="300" customFormat="1" ht="6.75" customHeight="1" x14ac:dyDescent="0.25">
      <c r="A166" s="304"/>
      <c r="B166" s="305"/>
      <c r="C166" s="305"/>
      <c r="D166" s="305"/>
    </row>
    <row r="167" spans="1:4" s="300" customFormat="1" ht="11.25" customHeight="1" x14ac:dyDescent="0.25">
      <c r="A167" s="370" t="s">
        <v>180</v>
      </c>
      <c r="B167" s="370"/>
      <c r="C167" s="306" t="s">
        <v>153</v>
      </c>
      <c r="D167" s="352">
        <f>'Proposed Rates'!I14</f>
        <v>7.39</v>
      </c>
    </row>
    <row r="168" spans="1:4" s="300" customFormat="1" ht="11.25" customHeight="1" x14ac:dyDescent="0.25">
      <c r="A168" s="370" t="s">
        <v>19</v>
      </c>
      <c r="B168" s="370"/>
      <c r="C168" s="306" t="s">
        <v>91</v>
      </c>
      <c r="D168" s="353">
        <f>'Proposed Rates'!I27</f>
        <v>3.5200000000000002E-2</v>
      </c>
    </row>
    <row r="169" spans="1:4" s="300" customFormat="1" ht="11.25" customHeight="1" x14ac:dyDescent="0.25">
      <c r="A169" s="370" t="s">
        <v>156</v>
      </c>
      <c r="B169" s="370"/>
      <c r="C169" s="306" t="s">
        <v>91</v>
      </c>
      <c r="D169" s="307">
        <f>'Proposed Rates'!I240</f>
        <v>6.0000000000000002E-5</v>
      </c>
    </row>
    <row r="170" spans="1:4" s="300" customFormat="1" ht="22.5" customHeight="1" x14ac:dyDescent="0.25">
      <c r="A170" s="370" t="s">
        <v>157</v>
      </c>
      <c r="B170" s="370"/>
      <c r="C170" s="306" t="s">
        <v>91</v>
      </c>
      <c r="D170" s="307">
        <f>'Proposed Rates'!I160</f>
        <v>6.8999999999999999E-3</v>
      </c>
    </row>
    <row r="171" spans="1:4" s="300" customFormat="1" ht="22.5" customHeight="1" x14ac:dyDescent="0.25">
      <c r="A171" s="370" t="s">
        <v>158</v>
      </c>
      <c r="B171" s="370"/>
      <c r="C171" s="306" t="s">
        <v>91</v>
      </c>
      <c r="D171" s="319">
        <f>'Proposed Rates'!I174</f>
        <v>5.0000000000000001E-3</v>
      </c>
    </row>
    <row r="172" spans="1:4" s="300" customFormat="1" ht="6.75" customHeight="1" x14ac:dyDescent="0.25">
      <c r="A172" s="308"/>
      <c r="B172" s="308"/>
      <c r="C172" s="306"/>
      <c r="D172" s="307"/>
    </row>
    <row r="173" spans="1:4" s="300" customFormat="1" ht="15" customHeight="1" x14ac:dyDescent="0.25">
      <c r="A173" s="387" t="s">
        <v>159</v>
      </c>
      <c r="B173" s="375"/>
      <c r="C173" s="306"/>
      <c r="D173" s="310"/>
    </row>
    <row r="174" spans="1:4" s="300" customFormat="1" ht="6.75" customHeight="1" x14ac:dyDescent="0.25">
      <c r="A174" s="311"/>
      <c r="B174" s="309"/>
      <c r="C174" s="306"/>
      <c r="D174" s="310"/>
    </row>
    <row r="175" spans="1:4" s="300" customFormat="1" ht="11.25" customHeight="1" x14ac:dyDescent="0.25">
      <c r="A175" s="370" t="s">
        <v>160</v>
      </c>
      <c r="B175" s="370"/>
      <c r="C175" s="312" t="s">
        <v>91</v>
      </c>
      <c r="D175" s="313">
        <v>3.0000000000000001E-3</v>
      </c>
    </row>
    <row r="176" spans="1:4" s="300" customFormat="1" ht="11.25" customHeight="1" x14ac:dyDescent="0.25">
      <c r="A176" s="375" t="s">
        <v>161</v>
      </c>
      <c r="B176" s="375"/>
      <c r="C176" s="312" t="s">
        <v>91</v>
      </c>
      <c r="D176" s="314">
        <v>4.0000000000000002E-4</v>
      </c>
    </row>
    <row r="177" spans="1:4" s="300" customFormat="1" ht="11.25" customHeight="1" x14ac:dyDescent="0.25">
      <c r="A177" s="370" t="s">
        <v>162</v>
      </c>
      <c r="B177" s="370"/>
      <c r="C177" s="312" t="s">
        <v>91</v>
      </c>
      <c r="D177" s="314">
        <v>5.0000000000000001E-4</v>
      </c>
    </row>
    <row r="178" spans="1:4" s="300" customFormat="1" ht="11.25" customHeight="1" x14ac:dyDescent="0.25">
      <c r="A178" s="370" t="s">
        <v>163</v>
      </c>
      <c r="B178" s="370"/>
      <c r="C178" s="306" t="s">
        <v>153</v>
      </c>
      <c r="D178" s="350">
        <f>'Proposed Rates'!I216</f>
        <v>0.7</v>
      </c>
    </row>
    <row r="179" spans="1:4" s="315" customFormat="1" ht="18.75" customHeight="1" x14ac:dyDescent="0.3">
      <c r="A179" s="376" t="s">
        <v>181</v>
      </c>
      <c r="B179" s="376"/>
      <c r="C179" s="376"/>
      <c r="D179" s="399"/>
    </row>
    <row r="180" spans="1:4" s="300" customFormat="1" ht="36" customHeight="1" x14ac:dyDescent="0.25">
      <c r="A180" s="373" t="s">
        <v>182</v>
      </c>
      <c r="B180" s="373"/>
      <c r="C180" s="373"/>
      <c r="D180" s="386"/>
    </row>
    <row r="181" spans="1:4" s="300" customFormat="1" ht="6.75" customHeight="1" x14ac:dyDescent="0.25">
      <c r="A181" s="301"/>
      <c r="B181" s="301"/>
      <c r="C181" s="301"/>
      <c r="D181" s="316"/>
    </row>
    <row r="182" spans="1:4" s="300" customFormat="1" ht="11.25" customHeight="1" x14ac:dyDescent="0.25">
      <c r="A182" s="377" t="s">
        <v>146</v>
      </c>
      <c r="B182" s="397"/>
      <c r="C182" s="397"/>
      <c r="D182" s="397"/>
    </row>
    <row r="183" spans="1:4" s="300" customFormat="1" ht="6.75" customHeight="1" x14ac:dyDescent="0.25">
      <c r="A183" s="302"/>
      <c r="B183" s="303"/>
      <c r="C183" s="303"/>
      <c r="D183" s="303"/>
    </row>
    <row r="184" spans="1:4" s="300" customFormat="1" ht="36" customHeight="1" x14ac:dyDescent="0.25">
      <c r="A184" s="373" t="s">
        <v>147</v>
      </c>
      <c r="B184" s="373"/>
      <c r="C184" s="373"/>
      <c r="D184" s="386"/>
    </row>
    <row r="185" spans="1:4" s="300" customFormat="1" ht="6.75" customHeight="1" x14ac:dyDescent="0.25">
      <c r="A185" s="301"/>
      <c r="B185" s="301"/>
      <c r="C185" s="301"/>
      <c r="D185" s="316"/>
    </row>
    <row r="186" spans="1:4" s="300" customFormat="1" ht="48" customHeight="1" x14ac:dyDescent="0.25">
      <c r="A186" s="373" t="s">
        <v>148</v>
      </c>
      <c r="B186" s="373"/>
      <c r="C186" s="373"/>
      <c r="D186" s="386"/>
    </row>
    <row r="187" spans="1:4" s="300" customFormat="1" ht="6.75" customHeight="1" x14ac:dyDescent="0.25">
      <c r="A187" s="301"/>
      <c r="B187" s="301"/>
      <c r="C187" s="301"/>
      <c r="D187" s="316"/>
    </row>
    <row r="188" spans="1:4" s="300" customFormat="1" ht="24" customHeight="1" x14ac:dyDescent="0.25">
      <c r="A188" s="373" t="s">
        <v>183</v>
      </c>
      <c r="B188" s="373"/>
      <c r="C188" s="373"/>
      <c r="D188" s="386"/>
    </row>
    <row r="189" spans="1:4" s="300" customFormat="1" ht="6.75" customHeight="1" x14ac:dyDescent="0.25">
      <c r="A189" s="301"/>
      <c r="B189" s="301"/>
      <c r="C189" s="301"/>
      <c r="D189" s="316"/>
    </row>
    <row r="190" spans="1:4" s="300" customFormat="1" ht="36" customHeight="1" x14ac:dyDescent="0.25">
      <c r="A190" s="373" t="s">
        <v>184</v>
      </c>
      <c r="B190" s="373"/>
      <c r="C190" s="373"/>
      <c r="D190" s="386"/>
    </row>
    <row r="191" spans="1:4" s="300" customFormat="1" ht="6.75" customHeight="1" x14ac:dyDescent="0.25">
      <c r="A191" s="301"/>
      <c r="B191" s="301"/>
      <c r="C191" s="301"/>
      <c r="D191" s="316"/>
    </row>
    <row r="192" spans="1:4" s="300" customFormat="1" ht="15" customHeight="1" x14ac:dyDescent="0.25">
      <c r="A192" s="388" t="s">
        <v>185</v>
      </c>
      <c r="B192" s="395"/>
      <c r="C192" s="395"/>
      <c r="D192" s="395"/>
    </row>
    <row r="193" spans="1:4" s="300" customFormat="1" ht="6.75" customHeight="1" x14ac:dyDescent="0.25">
      <c r="A193" s="321"/>
      <c r="B193" s="305"/>
      <c r="C193" s="305"/>
      <c r="D193" s="305"/>
    </row>
    <row r="194" spans="1:4" s="300" customFormat="1" ht="11.25" customHeight="1" x14ac:dyDescent="0.25">
      <c r="A194" s="370" t="s">
        <v>152</v>
      </c>
      <c r="B194" s="370"/>
      <c r="C194" s="306" t="s">
        <v>153</v>
      </c>
      <c r="D194" s="352">
        <f>'Proposed Rates'!I15</f>
        <v>193.09</v>
      </c>
    </row>
    <row r="195" spans="1:4" s="300" customFormat="1" ht="11.25" customHeight="1" x14ac:dyDescent="0.25">
      <c r="A195" s="370" t="s">
        <v>186</v>
      </c>
      <c r="B195" s="370"/>
      <c r="C195" s="306" t="s">
        <v>92</v>
      </c>
      <c r="D195" s="354">
        <f>'Proposed Rates'!I28</f>
        <v>2.5768</v>
      </c>
    </row>
    <row r="196" spans="1:4" s="300" customFormat="1" ht="11.25" customHeight="1" x14ac:dyDescent="0.25">
      <c r="A196" s="370" t="s">
        <v>187</v>
      </c>
      <c r="B196" s="370"/>
      <c r="C196" s="306" t="s">
        <v>92</v>
      </c>
      <c r="D196" s="352">
        <f>'Proposed Rates'!I29</f>
        <v>2.3635999999999999</v>
      </c>
    </row>
    <row r="197" spans="1:4" s="300" customFormat="1" ht="11.25" customHeight="1" x14ac:dyDescent="0.25">
      <c r="A197" s="370" t="s">
        <v>188</v>
      </c>
      <c r="B197" s="370"/>
      <c r="C197" s="306" t="s">
        <v>92</v>
      </c>
      <c r="D197" s="353">
        <f>'Proposed Rates'!I30</f>
        <v>2.6229</v>
      </c>
    </row>
    <row r="198" spans="1:4" s="315" customFormat="1" ht="18.75" customHeight="1" x14ac:dyDescent="0.3">
      <c r="A198" s="376" t="s">
        <v>189</v>
      </c>
      <c r="B198" s="376"/>
      <c r="C198" s="376"/>
      <c r="D198" s="399"/>
    </row>
    <row r="199" spans="1:4" s="300" customFormat="1" ht="36" customHeight="1" x14ac:dyDescent="0.25">
      <c r="A199" s="373" t="s">
        <v>190</v>
      </c>
      <c r="B199" s="373"/>
      <c r="C199" s="373"/>
      <c r="D199" s="386"/>
    </row>
    <row r="200" spans="1:4" s="300" customFormat="1" ht="6.75" customHeight="1" x14ac:dyDescent="0.25">
      <c r="A200" s="301"/>
      <c r="B200" s="301"/>
      <c r="C200" s="301"/>
      <c r="D200" s="316"/>
    </row>
    <row r="201" spans="1:4" s="300" customFormat="1" ht="11.25" customHeight="1" x14ac:dyDescent="0.25">
      <c r="A201" s="377" t="s">
        <v>146</v>
      </c>
      <c r="B201" s="397"/>
      <c r="C201" s="397"/>
      <c r="D201" s="397"/>
    </row>
    <row r="202" spans="1:4" s="300" customFormat="1" ht="6.75" customHeight="1" x14ac:dyDescent="0.25">
      <c r="A202" s="302"/>
      <c r="B202" s="303"/>
      <c r="C202" s="303"/>
      <c r="D202" s="303"/>
    </row>
    <row r="203" spans="1:4" s="300" customFormat="1" ht="36" customHeight="1" x14ac:dyDescent="0.25">
      <c r="A203" s="373" t="s">
        <v>147</v>
      </c>
      <c r="B203" s="373"/>
      <c r="C203" s="373"/>
      <c r="D203" s="386"/>
    </row>
    <row r="204" spans="1:4" s="300" customFormat="1" ht="6.75" customHeight="1" x14ac:dyDescent="0.25">
      <c r="A204" s="301"/>
      <c r="B204" s="301"/>
      <c r="C204" s="301"/>
      <c r="D204" s="316"/>
    </row>
    <row r="205" spans="1:4" s="300" customFormat="1" ht="48" customHeight="1" x14ac:dyDescent="0.25">
      <c r="A205" s="373" t="s">
        <v>148</v>
      </c>
      <c r="B205" s="373"/>
      <c r="C205" s="373"/>
      <c r="D205" s="386"/>
    </row>
    <row r="206" spans="1:4" s="300" customFormat="1" ht="6.75" customHeight="1" x14ac:dyDescent="0.25">
      <c r="A206" s="301"/>
      <c r="B206" s="301"/>
      <c r="C206" s="301"/>
      <c r="D206" s="316"/>
    </row>
    <row r="207" spans="1:4" s="300" customFormat="1" ht="48" customHeight="1" x14ac:dyDescent="0.25">
      <c r="A207" s="373" t="s">
        <v>149</v>
      </c>
      <c r="B207" s="373"/>
      <c r="C207" s="373"/>
      <c r="D207" s="386"/>
    </row>
    <row r="208" spans="1:4" s="300" customFormat="1" ht="6.75" customHeight="1" x14ac:dyDescent="0.25">
      <c r="A208" s="301"/>
      <c r="B208" s="301"/>
      <c r="C208" s="301"/>
      <c r="D208" s="316"/>
    </row>
    <row r="209" spans="1:4" s="300" customFormat="1" ht="36" customHeight="1" x14ac:dyDescent="0.25">
      <c r="A209" s="373" t="s">
        <v>150</v>
      </c>
      <c r="B209" s="373"/>
      <c r="C209" s="373"/>
      <c r="D209" s="386"/>
    </row>
    <row r="210" spans="1:4" s="300" customFormat="1" ht="6.75" customHeight="1" x14ac:dyDescent="0.25">
      <c r="A210" s="301"/>
      <c r="B210" s="301"/>
      <c r="C210" s="301"/>
      <c r="D210" s="316"/>
    </row>
    <row r="211" spans="1:4" s="300" customFormat="1" ht="15" customHeight="1" x14ac:dyDescent="0.25">
      <c r="A211" s="385" t="s">
        <v>151</v>
      </c>
      <c r="B211" s="395"/>
      <c r="C211" s="395"/>
      <c r="D211" s="395"/>
    </row>
    <row r="212" spans="1:4" s="300" customFormat="1" ht="6.75" customHeight="1" x14ac:dyDescent="0.25">
      <c r="A212" s="304"/>
      <c r="B212" s="305"/>
      <c r="C212" s="305"/>
      <c r="D212" s="305"/>
    </row>
    <row r="213" spans="1:4" s="300" customFormat="1" ht="11.25" customHeight="1" x14ac:dyDescent="0.25">
      <c r="A213" s="370" t="s">
        <v>180</v>
      </c>
      <c r="B213" s="370"/>
      <c r="C213" s="306" t="s">
        <v>153</v>
      </c>
      <c r="D213" s="355">
        <f>'Proposed Rates'!I13</f>
        <v>7.1</v>
      </c>
    </row>
    <row r="214" spans="1:4" s="300" customFormat="1" ht="11.25" customHeight="1" x14ac:dyDescent="0.25">
      <c r="A214" s="370" t="s">
        <v>19</v>
      </c>
      <c r="B214" s="370"/>
      <c r="C214" s="306" t="s">
        <v>92</v>
      </c>
      <c r="D214" s="353">
        <f>'Proposed Rates'!I26</f>
        <v>33.067399999999999</v>
      </c>
    </row>
    <row r="215" spans="1:4" s="300" customFormat="1" ht="11.25" customHeight="1" x14ac:dyDescent="0.25">
      <c r="A215" s="370" t="s">
        <v>156</v>
      </c>
      <c r="B215" s="370"/>
      <c r="C215" s="306" t="s">
        <v>92</v>
      </c>
      <c r="D215" s="307">
        <f>'Proposed Rates'!I239</f>
        <v>1.8960000000000001E-2</v>
      </c>
    </row>
    <row r="216" spans="1:4" s="300" customFormat="1" ht="22.5" customHeight="1" x14ac:dyDescent="0.25">
      <c r="A216" s="370" t="s">
        <v>157</v>
      </c>
      <c r="B216" s="370"/>
      <c r="C216" s="306" t="s">
        <v>92</v>
      </c>
      <c r="D216" s="319">
        <f>'Proposed Rates'!I159</f>
        <v>2.0956000000000001</v>
      </c>
    </row>
    <row r="217" spans="1:4" s="300" customFormat="1" ht="22.5" customHeight="1" x14ac:dyDescent="0.25">
      <c r="A217" s="370" t="s">
        <v>158</v>
      </c>
      <c r="B217" s="370"/>
      <c r="C217" s="306" t="s">
        <v>92</v>
      </c>
      <c r="D217" s="319">
        <f>'Proposed Rates'!I173</f>
        <v>1.5176000000000001</v>
      </c>
    </row>
    <row r="218" spans="1:4" s="300" customFormat="1" ht="6.75" customHeight="1" x14ac:dyDescent="0.25">
      <c r="A218" s="308"/>
      <c r="B218" s="308"/>
      <c r="C218" s="306"/>
      <c r="D218" s="307"/>
    </row>
    <row r="219" spans="1:4" s="300" customFormat="1" ht="15" customHeight="1" x14ac:dyDescent="0.25">
      <c r="A219" s="387" t="s">
        <v>159</v>
      </c>
      <c r="B219" s="375"/>
      <c r="C219" s="306"/>
      <c r="D219" s="310"/>
    </row>
    <row r="220" spans="1:4" s="300" customFormat="1" ht="6.75" customHeight="1" x14ac:dyDescent="0.25">
      <c r="A220" s="311"/>
      <c r="B220" s="309"/>
      <c r="C220" s="306"/>
      <c r="D220" s="310"/>
    </row>
    <row r="221" spans="1:4" s="300" customFormat="1" ht="11.25" customHeight="1" x14ac:dyDescent="0.25">
      <c r="A221" s="370" t="s">
        <v>160</v>
      </c>
      <c r="B221" s="370"/>
      <c r="C221" s="312" t="s">
        <v>91</v>
      </c>
      <c r="D221" s="313">
        <v>3.0000000000000001E-3</v>
      </c>
    </row>
    <row r="222" spans="1:4" s="300" customFormat="1" ht="11.25" customHeight="1" x14ac:dyDescent="0.25">
      <c r="A222" s="375" t="s">
        <v>161</v>
      </c>
      <c r="B222" s="375"/>
      <c r="C222" s="312" t="s">
        <v>91</v>
      </c>
      <c r="D222" s="314">
        <v>4.0000000000000002E-4</v>
      </c>
    </row>
    <row r="223" spans="1:4" s="300" customFormat="1" ht="11.25" customHeight="1" x14ac:dyDescent="0.25">
      <c r="A223" s="370" t="s">
        <v>162</v>
      </c>
      <c r="B223" s="370"/>
      <c r="C223" s="312" t="s">
        <v>91</v>
      </c>
      <c r="D223" s="314">
        <v>5.0000000000000001E-4</v>
      </c>
    </row>
    <row r="224" spans="1:4" s="300" customFormat="1" ht="11.25" customHeight="1" x14ac:dyDescent="0.25">
      <c r="A224" s="370" t="s">
        <v>163</v>
      </c>
      <c r="B224" s="370"/>
      <c r="C224" s="306" t="s">
        <v>153</v>
      </c>
      <c r="D224" s="350">
        <f>'Proposed Rates'!I215</f>
        <v>0.7</v>
      </c>
    </row>
    <row r="225" spans="1:4" s="315" customFormat="1" ht="18.75" customHeight="1" x14ac:dyDescent="0.3">
      <c r="A225" s="376" t="s">
        <v>191</v>
      </c>
      <c r="B225" s="376"/>
      <c r="C225" s="376"/>
      <c r="D225" s="399"/>
    </row>
    <row r="226" spans="1:4" s="300" customFormat="1" ht="60" customHeight="1" x14ac:dyDescent="0.25">
      <c r="A226" s="373" t="s">
        <v>192</v>
      </c>
      <c r="B226" s="373"/>
      <c r="C226" s="373"/>
      <c r="D226" s="386"/>
    </row>
    <row r="227" spans="1:4" s="300" customFormat="1" ht="6.75" customHeight="1" x14ac:dyDescent="0.25">
      <c r="A227" s="301"/>
      <c r="B227" s="301"/>
      <c r="C227" s="301"/>
      <c r="D227" s="316"/>
    </row>
    <row r="228" spans="1:4" s="300" customFormat="1" ht="11.25" customHeight="1" x14ac:dyDescent="0.25">
      <c r="A228" s="377" t="s">
        <v>146</v>
      </c>
      <c r="B228" s="397"/>
      <c r="C228" s="397"/>
      <c r="D228" s="397"/>
    </row>
    <row r="229" spans="1:4" s="300" customFormat="1" ht="6.75" customHeight="1" x14ac:dyDescent="0.25">
      <c r="A229" s="302"/>
      <c r="B229" s="303"/>
      <c r="C229" s="303"/>
      <c r="D229" s="303"/>
    </row>
    <row r="230" spans="1:4" s="300" customFormat="1" ht="36" customHeight="1" x14ac:dyDescent="0.25">
      <c r="A230" s="373" t="s">
        <v>147</v>
      </c>
      <c r="B230" s="373"/>
      <c r="C230" s="373"/>
      <c r="D230" s="386"/>
    </row>
    <row r="231" spans="1:4" s="300" customFormat="1" ht="6.75" customHeight="1" x14ac:dyDescent="0.25">
      <c r="A231" s="301"/>
      <c r="B231" s="301"/>
      <c r="C231" s="301"/>
      <c r="D231" s="316"/>
    </row>
    <row r="232" spans="1:4" s="300" customFormat="1" ht="48" customHeight="1" x14ac:dyDescent="0.25">
      <c r="A232" s="373" t="s">
        <v>148</v>
      </c>
      <c r="B232" s="373"/>
      <c r="C232" s="373"/>
      <c r="D232" s="386"/>
    </row>
    <row r="233" spans="1:4" s="300" customFormat="1" ht="6.75" customHeight="1" x14ac:dyDescent="0.25">
      <c r="A233" s="301"/>
      <c r="B233" s="301"/>
      <c r="C233" s="301"/>
      <c r="D233" s="316"/>
    </row>
    <row r="234" spans="1:4" s="300" customFormat="1" ht="48" customHeight="1" x14ac:dyDescent="0.25">
      <c r="A234" s="373" t="s">
        <v>149</v>
      </c>
      <c r="B234" s="373"/>
      <c r="C234" s="373"/>
      <c r="D234" s="386"/>
    </row>
    <row r="235" spans="1:4" s="300" customFormat="1" ht="6.75" customHeight="1" x14ac:dyDescent="0.25">
      <c r="A235" s="301"/>
      <c r="B235" s="301"/>
      <c r="C235" s="301"/>
      <c r="D235" s="316"/>
    </row>
    <row r="236" spans="1:4" s="300" customFormat="1" ht="36" customHeight="1" x14ac:dyDescent="0.25">
      <c r="A236" s="373" t="s">
        <v>193</v>
      </c>
      <c r="B236" s="373"/>
      <c r="C236" s="373"/>
      <c r="D236" s="386"/>
    </row>
    <row r="237" spans="1:4" s="300" customFormat="1" ht="6.75" customHeight="1" x14ac:dyDescent="0.25">
      <c r="A237" s="301"/>
      <c r="B237" s="301"/>
      <c r="C237" s="301"/>
      <c r="D237" s="316"/>
    </row>
    <row r="238" spans="1:4" s="300" customFormat="1" ht="15" customHeight="1" x14ac:dyDescent="0.25">
      <c r="A238" s="385" t="s">
        <v>151</v>
      </c>
      <c r="B238" s="395"/>
      <c r="C238" s="395"/>
      <c r="D238" s="395"/>
    </row>
    <row r="239" spans="1:4" s="300" customFormat="1" ht="6.75" customHeight="1" x14ac:dyDescent="0.25">
      <c r="A239" s="304"/>
      <c r="B239" s="305"/>
      <c r="C239" s="305"/>
      <c r="D239" s="305"/>
    </row>
    <row r="240" spans="1:4" s="300" customFormat="1" ht="11.25" customHeight="1" x14ac:dyDescent="0.25">
      <c r="A240" s="370" t="s">
        <v>180</v>
      </c>
      <c r="B240" s="370"/>
      <c r="C240" s="306" t="s">
        <v>153</v>
      </c>
      <c r="D240" s="352">
        <f>'Proposed Rates'!I12</f>
        <v>1.23</v>
      </c>
    </row>
    <row r="241" spans="1:4" s="300" customFormat="1" ht="11.25" customHeight="1" x14ac:dyDescent="0.25">
      <c r="A241" s="370" t="s">
        <v>19</v>
      </c>
      <c r="B241" s="370"/>
      <c r="C241" s="306" t="s">
        <v>92</v>
      </c>
      <c r="D241" s="352">
        <f>'Proposed Rates'!I25</f>
        <v>8.3748000000000005</v>
      </c>
    </row>
    <row r="242" spans="1:4" s="300" customFormat="1" ht="11.25" customHeight="1" x14ac:dyDescent="0.25">
      <c r="A242" s="370" t="s">
        <v>156</v>
      </c>
      <c r="B242" s="370"/>
      <c r="C242" s="306" t="s">
        <v>92</v>
      </c>
      <c r="D242" s="322">
        <f>'Proposed Rates'!I238</f>
        <v>1.9359999999999999E-2</v>
      </c>
    </row>
    <row r="243" spans="1:4" s="300" customFormat="1" ht="22.5" customHeight="1" x14ac:dyDescent="0.25">
      <c r="A243" s="370" t="s">
        <v>157</v>
      </c>
      <c r="B243" s="370"/>
      <c r="C243" s="306" t="s">
        <v>92</v>
      </c>
      <c r="D243" s="307">
        <f>'Proposed Rates'!I158</f>
        <v>2.1063000000000001</v>
      </c>
    </row>
    <row r="244" spans="1:4" s="300" customFormat="1" ht="22.5" customHeight="1" x14ac:dyDescent="0.25">
      <c r="A244" s="370" t="s">
        <v>158</v>
      </c>
      <c r="B244" s="370"/>
      <c r="C244" s="306" t="s">
        <v>92</v>
      </c>
      <c r="D244" s="307">
        <f>'Proposed Rates'!I172</f>
        <v>1.5491999999999999</v>
      </c>
    </row>
    <row r="245" spans="1:4" s="300" customFormat="1" ht="6.75" customHeight="1" x14ac:dyDescent="0.25">
      <c r="A245" s="308"/>
      <c r="B245" s="308"/>
      <c r="C245" s="306"/>
      <c r="D245" s="307"/>
    </row>
    <row r="246" spans="1:4" s="300" customFormat="1" ht="15" customHeight="1" x14ac:dyDescent="0.25">
      <c r="A246" s="387" t="s">
        <v>159</v>
      </c>
      <c r="B246" s="375"/>
      <c r="C246" s="306"/>
      <c r="D246" s="310"/>
    </row>
    <row r="247" spans="1:4" s="300" customFormat="1" ht="6.75" customHeight="1" x14ac:dyDescent="0.25">
      <c r="A247" s="311"/>
      <c r="B247" s="309"/>
      <c r="C247" s="306"/>
      <c r="D247" s="310"/>
    </row>
    <row r="248" spans="1:4" s="300" customFormat="1" ht="11.25" customHeight="1" x14ac:dyDescent="0.25">
      <c r="A248" s="370" t="s">
        <v>160</v>
      </c>
      <c r="B248" s="370"/>
      <c r="C248" s="312" t="s">
        <v>91</v>
      </c>
      <c r="D248" s="313">
        <v>3.0000000000000001E-3</v>
      </c>
    </row>
    <row r="249" spans="1:4" s="300" customFormat="1" ht="11.25" customHeight="1" x14ac:dyDescent="0.25">
      <c r="A249" s="375" t="s">
        <v>161</v>
      </c>
      <c r="B249" s="375"/>
      <c r="C249" s="312" t="s">
        <v>91</v>
      </c>
      <c r="D249" s="314">
        <v>4.0000000000000002E-4</v>
      </c>
    </row>
    <row r="250" spans="1:4" s="300" customFormat="1" ht="11.25" customHeight="1" x14ac:dyDescent="0.25">
      <c r="A250" s="370" t="s">
        <v>162</v>
      </c>
      <c r="B250" s="370"/>
      <c r="C250" s="312" t="s">
        <v>91</v>
      </c>
      <c r="D250" s="314">
        <v>5.0000000000000001E-4</v>
      </c>
    </row>
    <row r="251" spans="1:4" s="300" customFormat="1" ht="11.25" customHeight="1" x14ac:dyDescent="0.25">
      <c r="A251" s="370" t="s">
        <v>163</v>
      </c>
      <c r="B251" s="370"/>
      <c r="C251" s="306" t="s">
        <v>153</v>
      </c>
      <c r="D251" s="350">
        <f>'Proposed Rates'!I214</f>
        <v>0.7</v>
      </c>
    </row>
    <row r="252" spans="1:4" s="315" customFormat="1" ht="18.75" customHeight="1" x14ac:dyDescent="0.3">
      <c r="A252" s="376" t="s">
        <v>194</v>
      </c>
      <c r="B252" s="376"/>
      <c r="C252" s="376"/>
      <c r="D252" s="399"/>
    </row>
    <row r="253" spans="1:4" s="300" customFormat="1" ht="36" customHeight="1" x14ac:dyDescent="0.25">
      <c r="A253" s="373" t="s">
        <v>195</v>
      </c>
      <c r="B253" s="373"/>
      <c r="C253" s="373"/>
      <c r="D253" s="386"/>
    </row>
    <row r="254" spans="1:4" s="300" customFormat="1" ht="6.75" customHeight="1" x14ac:dyDescent="0.25">
      <c r="A254" s="301"/>
      <c r="B254" s="301"/>
      <c r="C254" s="301"/>
      <c r="D254" s="316"/>
    </row>
    <row r="255" spans="1:4" s="300" customFormat="1" ht="11.25" customHeight="1" x14ac:dyDescent="0.25">
      <c r="A255" s="377" t="s">
        <v>146</v>
      </c>
      <c r="B255" s="397"/>
      <c r="C255" s="397"/>
      <c r="D255" s="397"/>
    </row>
    <row r="256" spans="1:4" s="300" customFormat="1" ht="6.75" customHeight="1" x14ac:dyDescent="0.25">
      <c r="A256" s="302"/>
      <c r="B256" s="303"/>
      <c r="C256" s="303"/>
      <c r="D256" s="303"/>
    </row>
    <row r="257" spans="1:4" s="300" customFormat="1" ht="36" customHeight="1" x14ac:dyDescent="0.25">
      <c r="A257" s="373" t="s">
        <v>147</v>
      </c>
      <c r="B257" s="373"/>
      <c r="C257" s="373"/>
      <c r="D257" s="386"/>
    </row>
    <row r="258" spans="1:4" s="300" customFormat="1" ht="6.75" customHeight="1" x14ac:dyDescent="0.25">
      <c r="A258" s="301"/>
      <c r="B258" s="301"/>
      <c r="C258" s="301"/>
      <c r="D258" s="316"/>
    </row>
    <row r="259" spans="1:4" s="300" customFormat="1" ht="48" customHeight="1" x14ac:dyDescent="0.25">
      <c r="A259" s="373" t="s">
        <v>148</v>
      </c>
      <c r="B259" s="373"/>
      <c r="C259" s="373"/>
      <c r="D259" s="386"/>
    </row>
    <row r="260" spans="1:4" s="300" customFormat="1" ht="6.75" customHeight="1" x14ac:dyDescent="0.25">
      <c r="A260" s="301"/>
      <c r="B260" s="301"/>
      <c r="C260" s="301"/>
      <c r="D260" s="316"/>
    </row>
    <row r="261" spans="1:4" s="300" customFormat="1" ht="24" customHeight="1" x14ac:dyDescent="0.25">
      <c r="A261" s="373" t="s">
        <v>196</v>
      </c>
      <c r="B261" s="373"/>
      <c r="C261" s="373"/>
      <c r="D261" s="386"/>
    </row>
    <row r="262" spans="1:4" s="300" customFormat="1" ht="6.75" customHeight="1" x14ac:dyDescent="0.25">
      <c r="A262" s="301"/>
      <c r="B262" s="301"/>
      <c r="C262" s="301"/>
      <c r="D262" s="316"/>
    </row>
    <row r="263" spans="1:4" s="300" customFormat="1" ht="36" customHeight="1" x14ac:dyDescent="0.25">
      <c r="A263" s="373" t="s">
        <v>193</v>
      </c>
      <c r="B263" s="373"/>
      <c r="C263" s="373"/>
      <c r="D263" s="386"/>
    </row>
    <row r="264" spans="1:4" s="300" customFormat="1" ht="6.75" customHeight="1" x14ac:dyDescent="0.25">
      <c r="A264" s="301"/>
      <c r="B264" s="301"/>
      <c r="C264" s="301"/>
      <c r="D264" s="316"/>
    </row>
    <row r="265" spans="1:4" s="300" customFormat="1" ht="15" customHeight="1" x14ac:dyDescent="0.25">
      <c r="A265" s="385" t="s">
        <v>151</v>
      </c>
      <c r="B265" s="395"/>
      <c r="C265" s="395"/>
      <c r="D265" s="395"/>
    </row>
    <row r="266" spans="1:4" s="300" customFormat="1" ht="6.75" customHeight="1" x14ac:dyDescent="0.25">
      <c r="A266" s="304"/>
      <c r="B266" s="305"/>
      <c r="C266" s="305"/>
      <c r="D266" s="305"/>
    </row>
    <row r="267" spans="1:4" s="300" customFormat="1" ht="11.25" customHeight="1" x14ac:dyDescent="0.25">
      <c r="A267" s="370" t="s">
        <v>152</v>
      </c>
      <c r="B267" s="370"/>
      <c r="C267" s="306" t="s">
        <v>153</v>
      </c>
      <c r="D267" s="323">
        <f>'Proposed Rates'!I352</f>
        <v>16</v>
      </c>
    </row>
    <row r="268" spans="1:4" s="315" customFormat="1" ht="18.75" customHeight="1" x14ac:dyDescent="0.3">
      <c r="A268" s="376" t="s">
        <v>265</v>
      </c>
      <c r="B268" s="376"/>
      <c r="C268" s="376"/>
      <c r="D268" s="399"/>
    </row>
    <row r="269" spans="1:4" s="300" customFormat="1" ht="36" customHeight="1" x14ac:dyDescent="0.25">
      <c r="A269" s="373" t="s">
        <v>198</v>
      </c>
      <c r="B269" s="373"/>
      <c r="C269" s="373"/>
      <c r="D269" s="386"/>
    </row>
    <row r="270" spans="1:4" s="300" customFormat="1" ht="6.75" customHeight="1" x14ac:dyDescent="0.25">
      <c r="A270" s="301"/>
      <c r="B270" s="301"/>
      <c r="C270" s="301"/>
      <c r="D270" s="316"/>
    </row>
    <row r="271" spans="1:4" s="300" customFormat="1" ht="11.25" customHeight="1" x14ac:dyDescent="0.25">
      <c r="A271" s="377" t="s">
        <v>146</v>
      </c>
      <c r="B271" s="397"/>
      <c r="C271" s="397"/>
      <c r="D271" s="397"/>
    </row>
    <row r="272" spans="1:4" s="300" customFormat="1" ht="6.75" customHeight="1" x14ac:dyDescent="0.25">
      <c r="A272" s="302"/>
      <c r="B272" s="303"/>
      <c r="C272" s="303"/>
      <c r="D272" s="303"/>
    </row>
    <row r="273" spans="1:4" s="300" customFormat="1" ht="36" customHeight="1" x14ac:dyDescent="0.25">
      <c r="A273" s="373" t="s">
        <v>147</v>
      </c>
      <c r="B273" s="373"/>
      <c r="C273" s="373"/>
      <c r="D273" s="386"/>
    </row>
    <row r="274" spans="1:4" s="300" customFormat="1" ht="6.75" customHeight="1" x14ac:dyDescent="0.25">
      <c r="A274" s="301"/>
      <c r="B274" s="301"/>
      <c r="C274" s="301"/>
      <c r="D274" s="316"/>
    </row>
    <row r="275" spans="1:4" s="300" customFormat="1" ht="48" customHeight="1" x14ac:dyDescent="0.25">
      <c r="A275" s="373" t="s">
        <v>148</v>
      </c>
      <c r="B275" s="373"/>
      <c r="C275" s="373"/>
      <c r="D275" s="386"/>
    </row>
    <row r="276" spans="1:4" s="300" customFormat="1" ht="6.75" customHeight="1" x14ac:dyDescent="0.25">
      <c r="A276" s="301"/>
      <c r="B276" s="301"/>
      <c r="C276" s="301"/>
      <c r="D276" s="316"/>
    </row>
    <row r="277" spans="1:4" s="300" customFormat="1" ht="24" customHeight="1" x14ac:dyDescent="0.25">
      <c r="A277" s="373" t="s">
        <v>196</v>
      </c>
      <c r="B277" s="373"/>
      <c r="C277" s="373"/>
      <c r="D277" s="386"/>
    </row>
    <row r="278" spans="1:4" s="300" customFormat="1" ht="6.75" customHeight="1" x14ac:dyDescent="0.25">
      <c r="A278" s="301"/>
      <c r="B278" s="301"/>
      <c r="C278" s="301"/>
      <c r="D278" s="316"/>
    </row>
    <row r="279" spans="1:4" s="300" customFormat="1" ht="36" customHeight="1" x14ac:dyDescent="0.25">
      <c r="A279" s="373" t="s">
        <v>193</v>
      </c>
      <c r="B279" s="373"/>
      <c r="C279" s="373"/>
      <c r="D279" s="386"/>
    </row>
    <row r="280" spans="1:4" s="300" customFormat="1" ht="6.75" customHeight="1" x14ac:dyDescent="0.25">
      <c r="A280" s="301"/>
      <c r="B280" s="301"/>
      <c r="C280" s="301"/>
      <c r="D280" s="316"/>
    </row>
    <row r="281" spans="1:4" s="300" customFormat="1" ht="15" customHeight="1" x14ac:dyDescent="0.25">
      <c r="A281" s="385" t="s">
        <v>151</v>
      </c>
      <c r="B281" s="395"/>
      <c r="C281" s="395"/>
      <c r="D281" s="395"/>
    </row>
    <row r="282" spans="1:4" s="300" customFormat="1" ht="6.75" customHeight="1" x14ac:dyDescent="0.25">
      <c r="A282" s="304"/>
      <c r="B282" s="305"/>
      <c r="C282" s="305"/>
      <c r="D282" s="305"/>
    </row>
    <row r="283" spans="1:4" s="300" customFormat="1" ht="11.25" customHeight="1" x14ac:dyDescent="0.25">
      <c r="A283" s="370" t="s">
        <v>152</v>
      </c>
      <c r="B283" s="370"/>
      <c r="C283" s="306" t="s">
        <v>153</v>
      </c>
      <c r="D283" s="323">
        <f>'Proposed Rates'!I353</f>
        <v>16</v>
      </c>
    </row>
    <row r="284" spans="1:4" s="315" customFormat="1" ht="18.75" customHeight="1" x14ac:dyDescent="0.3">
      <c r="A284" s="376" t="s">
        <v>199</v>
      </c>
      <c r="B284" s="376"/>
      <c r="C284" s="376"/>
      <c r="D284" s="399"/>
    </row>
    <row r="285" spans="1:4" s="300" customFormat="1" ht="36" customHeight="1" x14ac:dyDescent="0.25">
      <c r="A285" s="373" t="s">
        <v>200</v>
      </c>
      <c r="B285" s="373"/>
      <c r="C285" s="373"/>
      <c r="D285" s="386"/>
    </row>
    <row r="286" spans="1:4" s="300" customFormat="1" ht="6.75" customHeight="1" x14ac:dyDescent="0.25">
      <c r="A286" s="301"/>
      <c r="B286" s="301"/>
      <c r="C286" s="301"/>
      <c r="D286" s="316"/>
    </row>
    <row r="287" spans="1:4" s="300" customFormat="1" ht="11.25" customHeight="1" x14ac:dyDescent="0.25">
      <c r="A287" s="377" t="s">
        <v>146</v>
      </c>
      <c r="B287" s="397"/>
      <c r="C287" s="397"/>
      <c r="D287" s="397"/>
    </row>
    <row r="288" spans="1:4" s="300" customFormat="1" ht="6.75" customHeight="1" x14ac:dyDescent="0.25">
      <c r="A288" s="302"/>
      <c r="B288" s="303"/>
      <c r="C288" s="303"/>
      <c r="D288" s="303"/>
    </row>
    <row r="289" spans="1:4" s="300" customFormat="1" ht="36" customHeight="1" x14ac:dyDescent="0.25">
      <c r="A289" s="373" t="s">
        <v>147</v>
      </c>
      <c r="B289" s="373"/>
      <c r="C289" s="373"/>
      <c r="D289" s="386"/>
    </row>
    <row r="290" spans="1:4" s="300" customFormat="1" ht="6.75" customHeight="1" x14ac:dyDescent="0.25">
      <c r="A290" s="301"/>
      <c r="B290" s="301"/>
      <c r="C290" s="301"/>
      <c r="D290" s="316"/>
    </row>
    <row r="291" spans="1:4" s="300" customFormat="1" ht="48" customHeight="1" x14ac:dyDescent="0.25">
      <c r="A291" s="373" t="s">
        <v>148</v>
      </c>
      <c r="B291" s="373"/>
      <c r="C291" s="373"/>
      <c r="D291" s="386"/>
    </row>
    <row r="292" spans="1:4" s="300" customFormat="1" ht="6.75" customHeight="1" x14ac:dyDescent="0.25">
      <c r="A292" s="301"/>
      <c r="B292" s="301"/>
      <c r="C292" s="301"/>
      <c r="D292" s="316"/>
    </row>
    <row r="293" spans="1:4" s="300" customFormat="1" ht="24" customHeight="1" x14ac:dyDescent="0.25">
      <c r="A293" s="373" t="s">
        <v>196</v>
      </c>
      <c r="B293" s="373"/>
      <c r="C293" s="373"/>
      <c r="D293" s="386"/>
    </row>
    <row r="294" spans="1:4" s="300" customFormat="1" ht="6.75" customHeight="1" x14ac:dyDescent="0.25">
      <c r="A294" s="301"/>
      <c r="B294" s="301"/>
      <c r="C294" s="301"/>
      <c r="D294" s="316"/>
    </row>
    <row r="295" spans="1:4" s="300" customFormat="1" ht="36" customHeight="1" x14ac:dyDescent="0.25">
      <c r="A295" s="373" t="s">
        <v>193</v>
      </c>
      <c r="B295" s="373"/>
      <c r="C295" s="373"/>
      <c r="D295" s="386"/>
    </row>
    <row r="296" spans="1:4" s="300" customFormat="1" ht="6.75" customHeight="1" x14ac:dyDescent="0.25">
      <c r="A296" s="301"/>
      <c r="B296" s="301"/>
      <c r="C296" s="301"/>
      <c r="D296" s="316"/>
    </row>
    <row r="297" spans="1:4" s="300" customFormat="1" ht="15" customHeight="1" x14ac:dyDescent="0.25">
      <c r="A297" s="385" t="s">
        <v>151</v>
      </c>
      <c r="B297" s="395"/>
      <c r="C297" s="395"/>
      <c r="D297" s="395"/>
    </row>
    <row r="298" spans="1:4" s="300" customFormat="1" ht="6.75" customHeight="1" x14ac:dyDescent="0.25">
      <c r="A298" s="304"/>
      <c r="B298" s="305"/>
      <c r="C298" s="305"/>
      <c r="D298" s="305"/>
    </row>
    <row r="299" spans="1:4" s="300" customFormat="1" ht="11.25" customHeight="1" x14ac:dyDescent="0.25">
      <c r="A299" s="370" t="s">
        <v>152</v>
      </c>
      <c r="B299" s="370"/>
      <c r="C299" s="306" t="s">
        <v>153</v>
      </c>
      <c r="D299" s="323">
        <f>'Proposed Rates'!I354</f>
        <v>84</v>
      </c>
    </row>
    <row r="300" spans="1:4" s="315" customFormat="1" ht="18.75" customHeight="1" x14ac:dyDescent="0.3">
      <c r="A300" s="376" t="s">
        <v>201</v>
      </c>
      <c r="B300" s="376"/>
      <c r="C300" s="376"/>
      <c r="D300" s="399"/>
    </row>
    <row r="301" spans="1:4" s="300" customFormat="1" ht="36" customHeight="1" x14ac:dyDescent="0.25">
      <c r="A301" s="373" t="s">
        <v>202</v>
      </c>
      <c r="B301" s="373"/>
      <c r="C301" s="373"/>
      <c r="D301" s="386"/>
    </row>
    <row r="302" spans="1:4" s="300" customFormat="1" ht="6.75" customHeight="1" x14ac:dyDescent="0.25">
      <c r="A302" s="301"/>
      <c r="B302" s="301"/>
      <c r="C302" s="301"/>
      <c r="D302" s="316"/>
    </row>
    <row r="303" spans="1:4" s="300" customFormat="1" ht="11.25" customHeight="1" x14ac:dyDescent="0.25">
      <c r="A303" s="377" t="s">
        <v>146</v>
      </c>
      <c r="B303" s="397"/>
      <c r="C303" s="397"/>
      <c r="D303" s="397"/>
    </row>
    <row r="304" spans="1:4" s="300" customFormat="1" ht="6.75" customHeight="1" x14ac:dyDescent="0.25">
      <c r="A304" s="302"/>
      <c r="B304" s="303"/>
      <c r="C304" s="303"/>
      <c r="D304" s="303"/>
    </row>
    <row r="305" spans="1:4" s="300" customFormat="1" ht="36" customHeight="1" x14ac:dyDescent="0.25">
      <c r="A305" s="373" t="s">
        <v>147</v>
      </c>
      <c r="B305" s="373"/>
      <c r="C305" s="373"/>
      <c r="D305" s="386"/>
    </row>
    <row r="306" spans="1:4" s="300" customFormat="1" ht="6.75" customHeight="1" x14ac:dyDescent="0.25">
      <c r="A306" s="301"/>
      <c r="B306" s="301"/>
      <c r="C306" s="301"/>
      <c r="D306" s="316"/>
    </row>
    <row r="307" spans="1:4" s="300" customFormat="1" ht="48" customHeight="1" x14ac:dyDescent="0.25">
      <c r="A307" s="373" t="s">
        <v>148</v>
      </c>
      <c r="B307" s="373"/>
      <c r="C307" s="373"/>
      <c r="D307" s="386"/>
    </row>
    <row r="308" spans="1:4" s="300" customFormat="1" ht="6.75" customHeight="1" x14ac:dyDescent="0.25">
      <c r="A308" s="301"/>
      <c r="B308" s="301"/>
      <c r="C308" s="301"/>
      <c r="D308" s="316"/>
    </row>
    <row r="309" spans="1:4" s="300" customFormat="1" ht="24" customHeight="1" x14ac:dyDescent="0.25">
      <c r="A309" s="373" t="s">
        <v>196</v>
      </c>
      <c r="B309" s="373"/>
      <c r="C309" s="373"/>
      <c r="D309" s="386"/>
    </row>
    <row r="310" spans="1:4" s="300" customFormat="1" ht="6.75" customHeight="1" x14ac:dyDescent="0.25">
      <c r="A310" s="301"/>
      <c r="B310" s="301"/>
      <c r="C310" s="301"/>
      <c r="D310" s="316"/>
    </row>
    <row r="311" spans="1:4" s="300" customFormat="1" ht="36" customHeight="1" x14ac:dyDescent="0.25">
      <c r="A311" s="373" t="s">
        <v>193</v>
      </c>
      <c r="B311" s="373"/>
      <c r="C311" s="373"/>
      <c r="D311" s="386"/>
    </row>
    <row r="312" spans="1:4" s="300" customFormat="1" ht="6.75" customHeight="1" x14ac:dyDescent="0.25">
      <c r="A312" s="301"/>
      <c r="B312" s="301"/>
      <c r="C312" s="301"/>
      <c r="D312" s="316"/>
    </row>
    <row r="313" spans="1:4" s="300" customFormat="1" ht="15" customHeight="1" x14ac:dyDescent="0.25">
      <c r="A313" s="385" t="s">
        <v>151</v>
      </c>
      <c r="B313" s="395"/>
      <c r="C313" s="395"/>
      <c r="D313" s="395"/>
    </row>
    <row r="314" spans="1:4" s="300" customFormat="1" ht="6.75" customHeight="1" x14ac:dyDescent="0.25">
      <c r="A314" s="304"/>
      <c r="B314" s="305"/>
      <c r="C314" s="305"/>
      <c r="D314" s="305"/>
    </row>
    <row r="315" spans="1:4" s="300" customFormat="1" ht="11.25" customHeight="1" x14ac:dyDescent="0.25">
      <c r="A315" s="370" t="s">
        <v>152</v>
      </c>
      <c r="B315" s="370"/>
      <c r="C315" s="306" t="s">
        <v>153</v>
      </c>
      <c r="D315" s="323">
        <f>'Proposed Rates'!I355</f>
        <v>347</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5" t="s">
        <v>204</v>
      </c>
      <c r="B318" s="375"/>
      <c r="C318" s="328" t="s">
        <v>92</v>
      </c>
      <c r="D318" s="329">
        <f>'Proposed Rates'!I356</f>
        <v>-0.45</v>
      </c>
    </row>
    <row r="319" spans="1:4" s="300" customFormat="1" ht="11.25" customHeight="1" x14ac:dyDescent="0.25">
      <c r="A319" s="370" t="s">
        <v>205</v>
      </c>
      <c r="B319" s="370"/>
      <c r="C319" s="328" t="s">
        <v>206</v>
      </c>
      <c r="D319" s="329">
        <f>'Proposed Rates'!I357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84" t="s">
        <v>146</v>
      </c>
      <c r="B322" s="374"/>
      <c r="C322" s="374"/>
      <c r="D322" s="374"/>
    </row>
    <row r="323" spans="1:4" s="300" customFormat="1" ht="6.75" customHeight="1" x14ac:dyDescent="0.25">
      <c r="A323" s="331"/>
      <c r="B323" s="332"/>
      <c r="C323" s="332"/>
      <c r="D323" s="332"/>
    </row>
    <row r="324" spans="1:4" s="300" customFormat="1" ht="36" customHeight="1" x14ac:dyDescent="0.25">
      <c r="A324" s="382" t="s">
        <v>147</v>
      </c>
      <c r="B324" s="382"/>
      <c r="C324" s="382"/>
      <c r="D324" s="398"/>
    </row>
    <row r="325" spans="1:4" s="300" customFormat="1" ht="6.75" customHeight="1" x14ac:dyDescent="0.25">
      <c r="A325" s="333"/>
      <c r="B325" s="333"/>
      <c r="C325" s="333"/>
      <c r="D325" s="334"/>
    </row>
    <row r="326" spans="1:4" s="300" customFormat="1" ht="48" customHeight="1" x14ac:dyDescent="0.25">
      <c r="A326" s="382" t="s">
        <v>208</v>
      </c>
      <c r="B326" s="382"/>
      <c r="C326" s="382"/>
      <c r="D326" s="398"/>
    </row>
    <row r="327" spans="1:4" s="300" customFormat="1" ht="6.75" customHeight="1" x14ac:dyDescent="0.25">
      <c r="A327" s="333"/>
      <c r="B327" s="333"/>
      <c r="C327" s="333"/>
      <c r="D327" s="334"/>
    </row>
    <row r="328" spans="1:4" s="300" customFormat="1" ht="36" customHeight="1" x14ac:dyDescent="0.25">
      <c r="A328" s="382" t="s">
        <v>150</v>
      </c>
      <c r="B328" s="382"/>
      <c r="C328" s="382"/>
      <c r="D328" s="398"/>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83" t="s">
        <v>210</v>
      </c>
      <c r="B331" s="383"/>
      <c r="C331" s="306" t="s">
        <v>153</v>
      </c>
      <c r="D331" s="323">
        <f>'Proposed Rates'!I296</f>
        <v>17</v>
      </c>
    </row>
    <row r="332" spans="1:4" s="300" customFormat="1" ht="11.25" customHeight="1" x14ac:dyDescent="0.25">
      <c r="A332" s="336" t="s">
        <v>211</v>
      </c>
      <c r="B332" s="336"/>
      <c r="C332" s="306" t="s">
        <v>153</v>
      </c>
      <c r="D332" s="323">
        <f>'Proposed Rates'!I297</f>
        <v>28</v>
      </c>
    </row>
    <row r="333" spans="1:4" s="300" customFormat="1" ht="11.25" customHeight="1" x14ac:dyDescent="0.25">
      <c r="A333" s="383" t="s">
        <v>212</v>
      </c>
      <c r="B333" s="383"/>
      <c r="C333" s="306" t="s">
        <v>153</v>
      </c>
      <c r="D333" s="323">
        <f>'Proposed Rates'!I298</f>
        <v>6</v>
      </c>
    </row>
    <row r="334" spans="1:4" s="300" customFormat="1" ht="11.25" customHeight="1" x14ac:dyDescent="0.25">
      <c r="A334" s="383" t="s">
        <v>213</v>
      </c>
      <c r="B334" s="383"/>
      <c r="C334" s="306" t="s">
        <v>153</v>
      </c>
      <c r="D334" s="323">
        <f>'Proposed Rates'!I299</f>
        <v>135</v>
      </c>
    </row>
    <row r="335" spans="1:4" s="300" customFormat="1" ht="11.25" customHeight="1" x14ac:dyDescent="0.25">
      <c r="A335" s="383" t="s">
        <v>214</v>
      </c>
      <c r="B335" s="383"/>
      <c r="C335" s="306" t="s">
        <v>153</v>
      </c>
      <c r="D335" s="323">
        <f>'Proposed Rates'!I300</f>
        <v>17</v>
      </c>
    </row>
    <row r="336" spans="1:4" s="300" customFormat="1" ht="11.25" customHeight="1" x14ac:dyDescent="0.25">
      <c r="A336" s="383" t="s">
        <v>215</v>
      </c>
      <c r="B336" s="383"/>
      <c r="C336" s="306" t="s">
        <v>153</v>
      </c>
      <c r="D336" s="323">
        <f>'Proposed Rates'!I301</f>
        <v>28</v>
      </c>
    </row>
    <row r="337" spans="1:4" s="300" customFormat="1" ht="11.25" customHeight="1" x14ac:dyDescent="0.25">
      <c r="A337" s="383" t="s">
        <v>216</v>
      </c>
      <c r="B337" s="383"/>
      <c r="C337" s="306" t="s">
        <v>153</v>
      </c>
      <c r="D337" s="323">
        <f>'Proposed Rates'!I302</f>
        <v>28</v>
      </c>
    </row>
    <row r="338" spans="1:4" s="300" customFormat="1" ht="11.25" customHeight="1" x14ac:dyDescent="0.25">
      <c r="A338" s="383" t="s">
        <v>217</v>
      </c>
      <c r="B338" s="383"/>
      <c r="C338" s="306" t="s">
        <v>153</v>
      </c>
      <c r="D338" s="323">
        <f>'Proposed Rates'!I303</f>
        <v>74</v>
      </c>
    </row>
    <row r="339" spans="1:4" s="300" customFormat="1" ht="14.25" customHeight="1" x14ac:dyDescent="0.25">
      <c r="A339" s="383" t="s">
        <v>218</v>
      </c>
      <c r="B339" s="383"/>
      <c r="C339" s="306" t="s">
        <v>153</v>
      </c>
      <c r="D339" s="323">
        <f>'Proposed Rates'!I304</f>
        <v>111</v>
      </c>
    </row>
    <row r="340" spans="1:4" s="300" customFormat="1" ht="11.25" customHeight="1" x14ac:dyDescent="0.25">
      <c r="A340" s="383" t="s">
        <v>219</v>
      </c>
      <c r="B340" s="383"/>
      <c r="C340" s="306" t="s">
        <v>153</v>
      </c>
      <c r="D340" s="323">
        <f>'Proposed Rates'!I305</f>
        <v>347</v>
      </c>
    </row>
    <row r="341" spans="1:4" s="300" customFormat="1" ht="11.25" customHeight="1" x14ac:dyDescent="0.25">
      <c r="A341" s="383" t="s">
        <v>220</v>
      </c>
      <c r="B341" s="383"/>
      <c r="C341" s="306" t="s">
        <v>153</v>
      </c>
      <c r="D341" s="323">
        <f>'Proposed Rates'!I306</f>
        <v>263</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83" t="s">
        <v>222</v>
      </c>
      <c r="B344" s="383"/>
      <c r="C344" s="306" t="s">
        <v>206</v>
      </c>
      <c r="D344" s="323">
        <f>'Proposed Rates'!I310</f>
        <v>1.5</v>
      </c>
    </row>
    <row r="345" spans="1:4" s="300" customFormat="1" ht="11.25" customHeight="1" x14ac:dyDescent="0.25">
      <c r="A345" s="383" t="s">
        <v>223</v>
      </c>
      <c r="B345" s="383"/>
      <c r="C345" s="306" t="s">
        <v>153</v>
      </c>
      <c r="D345" s="323">
        <f>'Proposed Rates'!I311</f>
        <v>74</v>
      </c>
    </row>
    <row r="346" spans="1:4" s="300" customFormat="1" ht="11.25" customHeight="1" x14ac:dyDescent="0.25">
      <c r="A346" s="383" t="s">
        <v>224</v>
      </c>
      <c r="B346" s="383"/>
      <c r="C346" s="306" t="s">
        <v>153</v>
      </c>
      <c r="D346" s="323">
        <f>'Proposed Rates'!I312</f>
        <v>111</v>
      </c>
    </row>
    <row r="347" spans="1:4" s="300" customFormat="1" ht="11.25" customHeight="1" x14ac:dyDescent="0.25">
      <c r="A347" s="383" t="s">
        <v>225</v>
      </c>
      <c r="B347" s="383"/>
      <c r="C347" s="306" t="s">
        <v>153</v>
      </c>
      <c r="D347" s="323">
        <f>'Proposed Rates'!I313</f>
        <v>277</v>
      </c>
    </row>
    <row r="348" spans="1:4" s="300" customFormat="1" ht="11.25" customHeight="1" x14ac:dyDescent="0.25">
      <c r="A348" s="383" t="s">
        <v>226</v>
      </c>
      <c r="B348" s="383"/>
      <c r="C348" s="306" t="s">
        <v>153</v>
      </c>
      <c r="D348" s="323">
        <f>'Proposed Rates'!I314</f>
        <v>470</v>
      </c>
    </row>
    <row r="349" spans="1:4" s="300" customFormat="1" ht="6.75" customHeight="1" x14ac:dyDescent="0.25">
      <c r="A349" s="336"/>
      <c r="B349" s="336"/>
      <c r="C349" s="306"/>
      <c r="D349" s="323">
        <f>'Proposed Rates'!I315</f>
        <v>0</v>
      </c>
    </row>
    <row r="350" spans="1:4" s="300" customFormat="1" ht="15" customHeight="1" x14ac:dyDescent="0.25">
      <c r="A350" s="339" t="s">
        <v>227</v>
      </c>
      <c r="B350" s="326"/>
      <c r="C350" s="337"/>
      <c r="D350" s="323">
        <f>'Proposed Rates'!I316</f>
        <v>0</v>
      </c>
    </row>
    <row r="351" spans="1:4" s="300" customFormat="1" ht="11.25" customHeight="1" x14ac:dyDescent="0.25">
      <c r="A351" s="383" t="s">
        <v>228</v>
      </c>
      <c r="B351" s="383"/>
      <c r="C351" s="306" t="s">
        <v>153</v>
      </c>
      <c r="D351" s="323">
        <f>'Proposed Rates'!I317</f>
        <v>980</v>
      </c>
    </row>
    <row r="352" spans="1:4" s="300" customFormat="1" ht="11.25" customHeight="1" x14ac:dyDescent="0.25">
      <c r="A352" s="383" t="s">
        <v>229</v>
      </c>
      <c r="B352" s="383"/>
      <c r="C352" s="306" t="s">
        <v>153</v>
      </c>
      <c r="D352" s="323">
        <f>'Proposed Rates'!I318</f>
        <v>1422</v>
      </c>
    </row>
    <row r="353" spans="1:4" s="300" customFormat="1" ht="11.25" customHeight="1" x14ac:dyDescent="0.25">
      <c r="A353" s="383" t="s">
        <v>230</v>
      </c>
      <c r="B353" s="383"/>
      <c r="C353" s="306" t="s">
        <v>153</v>
      </c>
      <c r="D353" s="323">
        <f>'Proposed Rates'!I319</f>
        <v>3493</v>
      </c>
    </row>
    <row r="354" spans="1:4" s="300" customFormat="1" ht="22.5" customHeight="1" x14ac:dyDescent="0.25">
      <c r="A354" s="383" t="s">
        <v>231</v>
      </c>
      <c r="B354" s="383"/>
      <c r="C354" s="306" t="s">
        <v>153</v>
      </c>
      <c r="D354" s="323">
        <f>'Proposed Rates'!I320</f>
        <v>50.12</v>
      </c>
    </row>
    <row r="355" spans="1:4" s="300" customFormat="1" ht="11.25" customHeight="1" x14ac:dyDescent="0.25">
      <c r="A355" s="383" t="s">
        <v>232</v>
      </c>
      <c r="B355" s="383"/>
      <c r="C355" s="306"/>
      <c r="D355" s="323" t="str">
        <f>'Proposed Rates'!I321</f>
        <v>Per Attached Table</v>
      </c>
    </row>
    <row r="356" spans="1:4" s="300" customFormat="1" ht="11.25" customHeight="1" x14ac:dyDescent="0.25">
      <c r="A356" s="383" t="s">
        <v>234</v>
      </c>
      <c r="B356" s="383"/>
      <c r="C356" s="306" t="s">
        <v>153</v>
      </c>
      <c r="D356" s="323">
        <f>'Proposed Rates'!I322</f>
        <v>157</v>
      </c>
    </row>
    <row r="357" spans="1:4" s="300" customFormat="1" ht="11.25" customHeight="1" x14ac:dyDescent="0.25">
      <c r="A357" s="383"/>
      <c r="B357" s="383"/>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82" t="s">
        <v>236</v>
      </c>
      <c r="B360" s="382"/>
      <c r="C360" s="382"/>
      <c r="D360" s="398"/>
    </row>
    <row r="361" spans="1:4" s="300" customFormat="1" ht="6.75" customHeight="1" x14ac:dyDescent="0.25">
      <c r="A361" s="333"/>
      <c r="B361" s="333"/>
      <c r="C361" s="333"/>
      <c r="D361" s="334"/>
    </row>
    <row r="362" spans="1:4" s="300" customFormat="1" ht="48" customHeight="1" x14ac:dyDescent="0.25">
      <c r="A362" s="382" t="s">
        <v>148</v>
      </c>
      <c r="B362" s="382"/>
      <c r="C362" s="382"/>
      <c r="D362" s="398"/>
    </row>
    <row r="363" spans="1:4" s="300" customFormat="1" ht="6.75" customHeight="1" x14ac:dyDescent="0.25">
      <c r="A363" s="333"/>
      <c r="B363" s="333"/>
      <c r="C363" s="333"/>
      <c r="D363" s="334"/>
    </row>
    <row r="364" spans="1:4" s="300" customFormat="1" ht="24" customHeight="1" x14ac:dyDescent="0.25">
      <c r="A364" s="382" t="s">
        <v>183</v>
      </c>
      <c r="B364" s="382"/>
      <c r="C364" s="382"/>
      <c r="D364" s="398"/>
    </row>
    <row r="365" spans="1:4" s="300" customFormat="1" ht="6.75" customHeight="1" x14ac:dyDescent="0.25">
      <c r="A365" s="333"/>
      <c r="B365" s="333"/>
      <c r="C365" s="333"/>
      <c r="D365" s="334"/>
    </row>
    <row r="366" spans="1:4" s="300" customFormat="1" ht="36" customHeight="1" x14ac:dyDescent="0.25">
      <c r="A366" s="382" t="s">
        <v>150</v>
      </c>
      <c r="B366" s="382"/>
      <c r="C366" s="382"/>
      <c r="D366" s="398"/>
    </row>
    <row r="367" spans="1:4" s="300" customFormat="1" ht="6.75" customHeight="1" x14ac:dyDescent="0.25">
      <c r="A367" s="333"/>
      <c r="B367" s="333"/>
      <c r="C367" s="333"/>
      <c r="D367" s="334"/>
    </row>
    <row r="368" spans="1:4" s="300" customFormat="1" ht="24" customHeight="1" x14ac:dyDescent="0.25">
      <c r="A368" s="382" t="s">
        <v>237</v>
      </c>
      <c r="B368" s="382"/>
      <c r="C368" s="382"/>
      <c r="D368" s="398"/>
    </row>
    <row r="369" spans="1:4" s="300" customFormat="1" ht="22.5" customHeight="1" x14ac:dyDescent="0.25">
      <c r="A369" s="370" t="s">
        <v>238</v>
      </c>
      <c r="B369" s="370"/>
      <c r="C369" s="340" t="s">
        <v>153</v>
      </c>
      <c r="D369" s="341">
        <f>'Proposed Rates'!I326</f>
        <v>114.88</v>
      </c>
    </row>
    <row r="370" spans="1:4" s="300" customFormat="1" ht="11.25" customHeight="1" x14ac:dyDescent="0.25">
      <c r="A370" s="370" t="s">
        <v>239</v>
      </c>
      <c r="B370" s="370"/>
      <c r="C370" s="340" t="s">
        <v>153</v>
      </c>
      <c r="D370" s="341">
        <f>'Proposed Rates'!I327</f>
        <v>45.96</v>
      </c>
    </row>
    <row r="371" spans="1:4" s="300" customFormat="1" ht="11.25" customHeight="1" x14ac:dyDescent="0.25">
      <c r="A371" s="370" t="s">
        <v>240</v>
      </c>
      <c r="B371" s="370"/>
      <c r="C371" s="340" t="s">
        <v>241</v>
      </c>
      <c r="D371" s="341">
        <f>'Proposed Rates'!I328</f>
        <v>1.1599999999999999</v>
      </c>
    </row>
    <row r="372" spans="1:4" s="300" customFormat="1" ht="11.25" customHeight="1" x14ac:dyDescent="0.25">
      <c r="A372" s="370" t="s">
        <v>242</v>
      </c>
      <c r="B372" s="370"/>
      <c r="C372" s="340" t="s">
        <v>241</v>
      </c>
      <c r="D372" s="341">
        <f>'Proposed Rates'!I329</f>
        <v>0.7</v>
      </c>
    </row>
    <row r="373" spans="1:4" s="300" customFormat="1" ht="11.25" customHeight="1" x14ac:dyDescent="0.25">
      <c r="A373" s="370" t="s">
        <v>243</v>
      </c>
      <c r="B373" s="370"/>
      <c r="C373" s="340" t="s">
        <v>241</v>
      </c>
      <c r="D373" s="341">
        <f>'Proposed Rates'!I330</f>
        <v>-0.7</v>
      </c>
    </row>
    <row r="374" spans="1:4" s="300" customFormat="1" ht="11.25" customHeight="1" x14ac:dyDescent="0.25">
      <c r="A374" s="370" t="s">
        <v>244</v>
      </c>
      <c r="B374" s="370"/>
      <c r="C374" s="342"/>
      <c r="D374" s="341"/>
    </row>
    <row r="375" spans="1:4" s="300" customFormat="1" ht="11.25" customHeight="1" x14ac:dyDescent="0.25">
      <c r="A375" s="380" t="s">
        <v>245</v>
      </c>
      <c r="B375" s="380"/>
      <c r="C375" s="340" t="s">
        <v>153</v>
      </c>
      <c r="D375" s="341">
        <f>'Proposed Rates'!I332</f>
        <v>0.56000000000000005</v>
      </c>
    </row>
    <row r="376" spans="1:4" s="300" customFormat="1" ht="11.25" customHeight="1" x14ac:dyDescent="0.25">
      <c r="A376" s="380" t="s">
        <v>246</v>
      </c>
      <c r="B376" s="380"/>
      <c r="C376" s="340" t="s">
        <v>153</v>
      </c>
      <c r="D376" s="341">
        <f>'Proposed Rates'!I333</f>
        <v>1.1599999999999999</v>
      </c>
    </row>
    <row r="377" spans="1:4" s="300" customFormat="1" ht="11.25" customHeight="1" x14ac:dyDescent="0.25">
      <c r="A377" s="370" t="s">
        <v>247</v>
      </c>
      <c r="B377" s="370"/>
      <c r="C377" s="343"/>
      <c r="D377" s="341"/>
    </row>
    <row r="378" spans="1:4" s="300" customFormat="1" ht="11.25" customHeight="1" x14ac:dyDescent="0.25">
      <c r="A378" s="370" t="s">
        <v>248</v>
      </c>
      <c r="B378" s="370"/>
      <c r="C378" s="343"/>
      <c r="D378" s="341"/>
    </row>
    <row r="379" spans="1:4" s="300" customFormat="1" ht="11.25" customHeight="1" x14ac:dyDescent="0.25">
      <c r="A379" s="370" t="s">
        <v>249</v>
      </c>
      <c r="B379" s="370"/>
      <c r="C379" s="343"/>
      <c r="D379" s="341"/>
    </row>
    <row r="380" spans="1:4" s="300" customFormat="1" ht="11.25" customHeight="1" x14ac:dyDescent="0.25">
      <c r="A380" s="380" t="s">
        <v>250</v>
      </c>
      <c r="B380" s="380"/>
      <c r="C380" s="340" t="s">
        <v>153</v>
      </c>
      <c r="D380" s="341" t="str">
        <f>'Proposed Rates'!I337</f>
        <v>no charge</v>
      </c>
    </row>
    <row r="381" spans="1:4" s="300" customFormat="1" ht="11.25" customHeight="1" x14ac:dyDescent="0.25">
      <c r="A381" s="380" t="s">
        <v>252</v>
      </c>
      <c r="B381" s="380"/>
      <c r="C381" s="340" t="s">
        <v>153</v>
      </c>
      <c r="D381" s="341">
        <f>'Proposed Rates'!I338</f>
        <v>4.59</v>
      </c>
    </row>
    <row r="382" spans="1:4" s="300" customFormat="1" ht="22.5" customHeight="1" x14ac:dyDescent="0.25">
      <c r="A382" s="370" t="s">
        <v>253</v>
      </c>
      <c r="B382" s="370"/>
      <c r="C382" s="343"/>
      <c r="D382" s="341"/>
    </row>
    <row r="383" spans="1:4" s="300" customFormat="1" ht="11.25" customHeight="1" x14ac:dyDescent="0.25">
      <c r="A383" s="381" t="s">
        <v>254</v>
      </c>
      <c r="B383" s="381"/>
      <c r="C383" s="340" t="s">
        <v>153</v>
      </c>
      <c r="D383" s="341">
        <f>'Proposed Rates'!I340</f>
        <v>2.04</v>
      </c>
    </row>
    <row r="384" spans="1:4" s="300" customFormat="1" ht="6.75" customHeight="1" x14ac:dyDescent="0.25">
      <c r="A384" s="345"/>
      <c r="B384" s="345"/>
      <c r="C384" s="340"/>
      <c r="D384" s="344"/>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78" t="s">
        <v>256</v>
      </c>
      <c r="B387" s="378"/>
      <c r="C387" s="378"/>
      <c r="D387" s="378"/>
    </row>
    <row r="388" spans="1:4" s="300" customFormat="1" ht="11.25" customHeight="1" x14ac:dyDescent="0.25">
      <c r="A388" s="379" t="s">
        <v>257</v>
      </c>
      <c r="B388" s="379"/>
      <c r="C388" s="379"/>
      <c r="D388" s="352">
        <f>'Proposed Rates'!I288</f>
        <v>1.0338000000000001</v>
      </c>
    </row>
    <row r="389" spans="1:4" s="300" customFormat="1" ht="11.25" customHeight="1" x14ac:dyDescent="0.25">
      <c r="A389" s="379" t="s">
        <v>258</v>
      </c>
      <c r="B389" s="379"/>
      <c r="C389" s="379"/>
      <c r="D389" s="352">
        <f>'Proposed Rates'!I289</f>
        <v>1.0152000000000001</v>
      </c>
    </row>
    <row r="390" spans="1:4" s="300" customFormat="1" ht="11.25" customHeight="1" x14ac:dyDescent="0.25">
      <c r="A390" s="379" t="s">
        <v>259</v>
      </c>
      <c r="B390" s="379"/>
      <c r="C390" s="379"/>
      <c r="D390" s="352">
        <f>'Proposed Rates'!I290</f>
        <v>1.0234000000000001</v>
      </c>
    </row>
    <row r="391" spans="1:4" s="300" customFormat="1" ht="11.25" customHeight="1" x14ac:dyDescent="0.25">
      <c r="A391" s="379" t="s">
        <v>260</v>
      </c>
      <c r="B391" s="379"/>
      <c r="C391" s="379"/>
      <c r="D391" s="352">
        <f>'Proposed Rates'!I291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85"/>
  <sheetViews>
    <sheetView topLeftCell="A49" zoomScaleNormal="100" zoomScaleSheetLayoutView="85" workbookViewId="0">
      <selection activeCell="F62" sqref="F62"/>
    </sheetView>
  </sheetViews>
  <sheetFormatPr defaultRowHeight="12.75" x14ac:dyDescent="0.2"/>
  <cols>
    <col min="1" max="1" width="7.140625" style="188" customWidth="1"/>
    <col min="3" max="3" width="54.5703125" customWidth="1"/>
    <col min="4" max="4" width="13.7109375" bestFit="1" customWidth="1"/>
    <col min="5" max="5" width="14.5703125" customWidth="1"/>
    <col min="6" max="6" width="12.5703125" bestFit="1" customWidth="1"/>
    <col min="7" max="8" width="10.5703125" bestFit="1" customWidth="1"/>
    <col min="9" max="9" width="12.28515625" bestFit="1" customWidth="1"/>
    <col min="10" max="10" width="22.28515625" bestFit="1" customWidth="1"/>
    <col min="11" max="15" width="10.5703125" bestFit="1" customWidth="1"/>
    <col min="16" max="16" width="12.85546875" bestFit="1" customWidth="1"/>
    <col min="17" max="17" width="11.28515625" bestFit="1" customWidth="1"/>
  </cols>
  <sheetData>
    <row r="2" spans="1:9" x14ac:dyDescent="0.2">
      <c r="A2" s="184" t="s">
        <v>103</v>
      </c>
    </row>
    <row r="4" spans="1:9" x14ac:dyDescent="0.2">
      <c r="A4" s="184" t="s">
        <v>88</v>
      </c>
    </row>
    <row r="5" spans="1:9" ht="15" x14ac:dyDescent="0.25">
      <c r="E5" s="230"/>
      <c r="F5" s="230"/>
      <c r="G5" s="211"/>
      <c r="H5" s="211"/>
      <c r="I5" s="211"/>
    </row>
    <row r="6" spans="1:9" ht="15" x14ac:dyDescent="0.25">
      <c r="B6" s="212" t="s">
        <v>87</v>
      </c>
      <c r="C6" s="211"/>
      <c r="D6" s="212" t="s">
        <v>125</v>
      </c>
      <c r="E6" s="212">
        <v>2021</v>
      </c>
      <c r="F6" s="212">
        <v>2022</v>
      </c>
      <c r="G6" s="212">
        <v>2023</v>
      </c>
      <c r="H6" s="212">
        <v>2024</v>
      </c>
      <c r="I6" s="212">
        <v>2025</v>
      </c>
    </row>
    <row r="7" spans="1:9" ht="15" x14ac:dyDescent="0.25">
      <c r="C7" s="212" t="s">
        <v>3</v>
      </c>
      <c r="D7" s="228">
        <v>27.79</v>
      </c>
      <c r="E7" s="228">
        <v>30.59</v>
      </c>
      <c r="F7" s="228">
        <v>32.479999999999997</v>
      </c>
      <c r="G7" s="228">
        <v>34.04</v>
      </c>
      <c r="H7" s="228">
        <v>35.04</v>
      </c>
      <c r="I7" s="228">
        <v>35.659999999999997</v>
      </c>
    </row>
    <row r="8" spans="1:9" ht="15" x14ac:dyDescent="0.25">
      <c r="C8" s="212" t="s">
        <v>79</v>
      </c>
      <c r="D8" s="228">
        <v>19.32</v>
      </c>
      <c r="E8" s="228">
        <v>21.23</v>
      </c>
      <c r="F8" s="228">
        <v>22.69</v>
      </c>
      <c r="G8" s="228">
        <v>24.01</v>
      </c>
      <c r="H8" s="228">
        <v>24.89</v>
      </c>
      <c r="I8" s="228">
        <v>25.57</v>
      </c>
    </row>
    <row r="9" spans="1:9" ht="15" x14ac:dyDescent="0.25">
      <c r="C9" s="212" t="s">
        <v>80</v>
      </c>
      <c r="D9" s="228">
        <v>200</v>
      </c>
      <c r="E9" s="228">
        <v>200</v>
      </c>
      <c r="F9" s="228">
        <v>212.48</v>
      </c>
      <c r="G9" s="228">
        <v>223.5</v>
      </c>
      <c r="H9" s="228">
        <v>230.47</v>
      </c>
      <c r="I9" s="228">
        <v>235.69</v>
      </c>
    </row>
    <row r="10" spans="1:9" ht="15" x14ac:dyDescent="0.25">
      <c r="C10" s="212" t="s">
        <v>81</v>
      </c>
      <c r="D10" s="228">
        <v>4193.93</v>
      </c>
      <c r="E10" s="228">
        <v>4193.93</v>
      </c>
      <c r="F10" s="228">
        <v>4323.5600000000004</v>
      </c>
      <c r="G10" s="228">
        <v>4420.79</v>
      </c>
      <c r="H10" s="228">
        <v>4438.55</v>
      </c>
      <c r="I10" s="228">
        <v>4438.55</v>
      </c>
    </row>
    <row r="11" spans="1:9" ht="15" x14ac:dyDescent="0.25">
      <c r="C11" s="212" t="s">
        <v>82</v>
      </c>
      <c r="D11" s="228">
        <v>15231.32</v>
      </c>
      <c r="E11" s="228">
        <v>15231.32</v>
      </c>
      <c r="F11" s="228">
        <v>15573.47</v>
      </c>
      <c r="G11" s="228">
        <v>15802.19</v>
      </c>
      <c r="H11" s="228">
        <v>15802.19</v>
      </c>
      <c r="I11" s="228">
        <v>15802.19</v>
      </c>
    </row>
    <row r="12" spans="1:9" ht="15" x14ac:dyDescent="0.25">
      <c r="C12" s="212" t="s">
        <v>65</v>
      </c>
      <c r="D12" s="228">
        <v>0.91</v>
      </c>
      <c r="E12" s="228">
        <v>1</v>
      </c>
      <c r="F12" s="228">
        <v>1.08</v>
      </c>
      <c r="G12" s="228">
        <v>1.1499999999999999</v>
      </c>
      <c r="H12" s="228">
        <v>1.2</v>
      </c>
      <c r="I12" s="228">
        <v>1.23</v>
      </c>
    </row>
    <row r="13" spans="1:9" ht="15" x14ac:dyDescent="0.25">
      <c r="C13" s="212" t="s">
        <v>83</v>
      </c>
      <c r="D13" s="228">
        <v>3.17</v>
      </c>
      <c r="E13" s="228">
        <v>3.96</v>
      </c>
      <c r="F13" s="228">
        <v>4.78</v>
      </c>
      <c r="G13" s="228">
        <v>5.59</v>
      </c>
      <c r="H13" s="228">
        <v>6.36</v>
      </c>
      <c r="I13" s="228">
        <v>7.1</v>
      </c>
    </row>
    <row r="14" spans="1:9" ht="15" x14ac:dyDescent="0.25">
      <c r="C14" s="212" t="s">
        <v>63</v>
      </c>
      <c r="D14" s="228">
        <v>5.09</v>
      </c>
      <c r="E14" s="228">
        <v>5.6</v>
      </c>
      <c r="F14" s="228">
        <v>6.13</v>
      </c>
      <c r="G14" s="228">
        <v>6.63</v>
      </c>
      <c r="H14" s="228">
        <v>7.04</v>
      </c>
      <c r="I14" s="228">
        <v>7.39</v>
      </c>
    </row>
    <row r="15" spans="1:9" ht="15" x14ac:dyDescent="0.25">
      <c r="C15" s="212" t="s">
        <v>84</v>
      </c>
      <c r="D15" s="228">
        <v>145.13</v>
      </c>
      <c r="E15" s="228">
        <v>159.72999999999999</v>
      </c>
      <c r="F15" s="228">
        <v>171.27</v>
      </c>
      <c r="G15" s="228">
        <v>181.15</v>
      </c>
      <c r="H15" s="228">
        <v>188.09</v>
      </c>
      <c r="I15" s="228">
        <v>193.09</v>
      </c>
    </row>
    <row r="16" spans="1:9" ht="15" x14ac:dyDescent="0.25">
      <c r="C16" s="212" t="s">
        <v>85</v>
      </c>
      <c r="D16" s="228">
        <v>145.13</v>
      </c>
      <c r="E16" s="228">
        <v>159.72999999999999</v>
      </c>
      <c r="F16" s="228">
        <v>171.27</v>
      </c>
      <c r="G16" s="228">
        <v>181.15</v>
      </c>
      <c r="H16" s="228">
        <v>188.09</v>
      </c>
      <c r="I16" s="228">
        <v>193.09</v>
      </c>
    </row>
    <row r="17" spans="2:10" ht="15" x14ac:dyDescent="0.25">
      <c r="C17" s="212" t="s">
        <v>86</v>
      </c>
      <c r="D17" s="228">
        <v>145.13</v>
      </c>
      <c r="E17" s="228">
        <v>159.72999999999999</v>
      </c>
      <c r="F17" s="228">
        <v>171.27</v>
      </c>
      <c r="G17" s="228">
        <v>181.15</v>
      </c>
      <c r="H17" s="228">
        <v>188.09</v>
      </c>
      <c r="I17" s="228">
        <v>193.09</v>
      </c>
    </row>
    <row r="18" spans="2:10" ht="13.5" customHeight="1" x14ac:dyDescent="0.2"/>
    <row r="19" spans="2:10" ht="15" x14ac:dyDescent="0.25">
      <c r="B19" s="210" t="s">
        <v>78</v>
      </c>
      <c r="C19" s="209"/>
      <c r="D19" s="212" t="s">
        <v>125</v>
      </c>
      <c r="E19" s="212">
        <v>2021</v>
      </c>
      <c r="F19" s="212">
        <v>2022</v>
      </c>
      <c r="G19" s="212">
        <v>2023</v>
      </c>
      <c r="H19" s="212">
        <v>2024</v>
      </c>
      <c r="I19" s="212">
        <v>2025</v>
      </c>
    </row>
    <row r="20" spans="2:10" ht="15" x14ac:dyDescent="0.25">
      <c r="C20" s="210" t="s">
        <v>3</v>
      </c>
      <c r="D20" s="233">
        <v>0</v>
      </c>
      <c r="E20" s="233">
        <v>0</v>
      </c>
      <c r="F20" s="233">
        <v>0</v>
      </c>
      <c r="G20" s="233">
        <v>0</v>
      </c>
      <c r="H20" s="233">
        <v>0</v>
      </c>
      <c r="I20" s="233">
        <v>0</v>
      </c>
      <c r="J20" t="s">
        <v>91</v>
      </c>
    </row>
    <row r="21" spans="2:10" ht="15" x14ac:dyDescent="0.25">
      <c r="C21" s="210" t="s">
        <v>79</v>
      </c>
      <c r="D21" s="261">
        <v>2.5000000000000001E-2</v>
      </c>
      <c r="E21" s="261">
        <v>2.75E-2</v>
      </c>
      <c r="F21" s="261">
        <v>2.9399999999999999E-2</v>
      </c>
      <c r="G21" s="261">
        <v>3.1099999999999999E-2</v>
      </c>
      <c r="H21" s="261">
        <v>3.2199999999999999E-2</v>
      </c>
      <c r="I21" s="261">
        <v>3.3099999999999997E-2</v>
      </c>
      <c r="J21" t="s">
        <v>91</v>
      </c>
    </row>
    <row r="22" spans="2:10" ht="15" x14ac:dyDescent="0.25">
      <c r="C22" s="210" t="s">
        <v>80</v>
      </c>
      <c r="D22" s="261">
        <v>4.8760000000000003</v>
      </c>
      <c r="E22" s="261">
        <v>5.4725000000000001</v>
      </c>
      <c r="F22" s="261">
        <v>5.8643999999999998</v>
      </c>
      <c r="G22" s="261">
        <v>6.2188999999999997</v>
      </c>
      <c r="H22" s="261">
        <v>6.4630999999999998</v>
      </c>
      <c r="I22" s="261">
        <v>6.6517999999999997</v>
      </c>
      <c r="J22" t="s">
        <v>92</v>
      </c>
    </row>
    <row r="23" spans="2:10" ht="15" x14ac:dyDescent="0.25">
      <c r="C23" s="210" t="s">
        <v>81</v>
      </c>
      <c r="D23" s="261">
        <v>4.4561999999999999</v>
      </c>
      <c r="E23" s="261">
        <v>5.1050000000000004</v>
      </c>
      <c r="F23" s="261">
        <v>5.5246000000000004</v>
      </c>
      <c r="G23" s="261">
        <v>5.9107000000000003</v>
      </c>
      <c r="H23" s="261">
        <v>6.1962999999999999</v>
      </c>
      <c r="I23" s="261">
        <v>6.3807999999999998</v>
      </c>
      <c r="J23" t="s">
        <v>92</v>
      </c>
    </row>
    <row r="24" spans="2:10" ht="15" x14ac:dyDescent="0.25">
      <c r="C24" s="210" t="s">
        <v>82</v>
      </c>
      <c r="D24" s="261">
        <v>4.2422000000000004</v>
      </c>
      <c r="E24" s="261">
        <v>4.8312999999999997</v>
      </c>
      <c r="F24" s="261">
        <v>5.2401999999999997</v>
      </c>
      <c r="G24" s="261">
        <v>5.6180000000000003</v>
      </c>
      <c r="H24" s="261">
        <v>5.8929</v>
      </c>
      <c r="I24" s="261">
        <v>6.0660999999999996</v>
      </c>
      <c r="J24" t="s">
        <v>92</v>
      </c>
    </row>
    <row r="25" spans="2:10" ht="15" x14ac:dyDescent="0.25">
      <c r="C25" s="210" t="s">
        <v>65</v>
      </c>
      <c r="D25" s="261">
        <v>6.3414000000000001</v>
      </c>
      <c r="E25" s="261">
        <v>6.9278000000000004</v>
      </c>
      <c r="F25" s="261">
        <v>7.4149000000000003</v>
      </c>
      <c r="G25" s="261">
        <v>7.8167</v>
      </c>
      <c r="H25" s="261">
        <v>8.1122999999999994</v>
      </c>
      <c r="I25" s="261">
        <v>8.3748000000000005</v>
      </c>
      <c r="J25" t="s">
        <v>92</v>
      </c>
    </row>
    <row r="26" spans="2:10" ht="15" x14ac:dyDescent="0.25">
      <c r="C26" s="210" t="s">
        <v>83</v>
      </c>
      <c r="D26" s="261">
        <v>14.850199999999999</v>
      </c>
      <c r="E26" s="261">
        <v>18.548400000000001</v>
      </c>
      <c r="F26" s="261">
        <v>22.3551</v>
      </c>
      <c r="G26" s="261">
        <v>26.0991</v>
      </c>
      <c r="H26" s="261">
        <v>29.6523</v>
      </c>
      <c r="I26" s="261">
        <v>33.067399999999999</v>
      </c>
      <c r="J26" t="s">
        <v>92</v>
      </c>
    </row>
    <row r="27" spans="2:10" ht="15" x14ac:dyDescent="0.25">
      <c r="C27" s="210" t="s">
        <v>63</v>
      </c>
      <c r="D27" s="261">
        <v>2.4199999999999999E-2</v>
      </c>
      <c r="E27" s="261">
        <v>2.6599999999999999E-2</v>
      </c>
      <c r="F27" s="261">
        <v>2.9100000000000001E-2</v>
      </c>
      <c r="G27" s="261">
        <v>3.15E-2</v>
      </c>
      <c r="H27" s="261">
        <v>3.3500000000000002E-2</v>
      </c>
      <c r="I27" s="261">
        <v>3.5200000000000002E-2</v>
      </c>
      <c r="J27" t="s">
        <v>91</v>
      </c>
    </row>
    <row r="28" spans="2:10" ht="15" x14ac:dyDescent="0.25">
      <c r="C28" s="210" t="s">
        <v>84</v>
      </c>
      <c r="D28" s="261">
        <v>1.9370000000000001</v>
      </c>
      <c r="E28" s="261">
        <v>2.1316999999999999</v>
      </c>
      <c r="F28" s="261">
        <v>2.2856999999999998</v>
      </c>
      <c r="G28" s="261">
        <v>2.4175</v>
      </c>
      <c r="H28" s="261">
        <v>2.5102000000000002</v>
      </c>
      <c r="I28" s="261">
        <v>2.5768</v>
      </c>
      <c r="J28" t="s">
        <v>92</v>
      </c>
    </row>
    <row r="29" spans="2:10" ht="15" x14ac:dyDescent="0.25">
      <c r="C29" s="210" t="s">
        <v>85</v>
      </c>
      <c r="D29" s="261">
        <v>1.7766</v>
      </c>
      <c r="E29" s="261">
        <v>1.9553</v>
      </c>
      <c r="F29" s="261">
        <v>2.0966</v>
      </c>
      <c r="G29" s="261">
        <v>2.2174999999999998</v>
      </c>
      <c r="H29" s="261">
        <v>2.3025000000000002</v>
      </c>
      <c r="I29" s="261">
        <v>2.3635999999999999</v>
      </c>
      <c r="J29" t="s">
        <v>92</v>
      </c>
    </row>
    <row r="30" spans="2:10" ht="15" x14ac:dyDescent="0.25">
      <c r="C30" s="210" t="s">
        <v>86</v>
      </c>
      <c r="D30" s="261">
        <v>1.9716</v>
      </c>
      <c r="E30" s="261">
        <v>2.1698</v>
      </c>
      <c r="F30" s="261">
        <v>2.3266</v>
      </c>
      <c r="G30" s="261">
        <v>2.4607999999999999</v>
      </c>
      <c r="H30" s="261">
        <v>2.5550999999999999</v>
      </c>
      <c r="I30" s="261">
        <v>2.6229</v>
      </c>
      <c r="J30" t="s">
        <v>92</v>
      </c>
    </row>
    <row r="33" spans="1:16" x14ac:dyDescent="0.2">
      <c r="A33" s="184" t="s">
        <v>23</v>
      </c>
    </row>
    <row r="34" spans="1:16" x14ac:dyDescent="0.2">
      <c r="A34" s="184"/>
    </row>
    <row r="35" spans="1:16" x14ac:dyDescent="0.2">
      <c r="B35" s="213" t="s">
        <v>89</v>
      </c>
    </row>
    <row r="36" spans="1:16" x14ac:dyDescent="0.2">
      <c r="B36" s="213" t="s">
        <v>90</v>
      </c>
    </row>
    <row r="37" spans="1:16" ht="15" x14ac:dyDescent="0.25">
      <c r="D37" s="212" t="s">
        <v>125</v>
      </c>
      <c r="E37" s="212">
        <v>2021</v>
      </c>
      <c r="F37" s="212">
        <v>2022</v>
      </c>
      <c r="G37" s="212">
        <v>2023</v>
      </c>
      <c r="H37" s="212">
        <v>2024</v>
      </c>
      <c r="I37" s="212">
        <v>2025</v>
      </c>
    </row>
    <row r="38" spans="1:16" ht="15" x14ac:dyDescent="0.25">
      <c r="C38" s="210" t="s">
        <v>3</v>
      </c>
      <c r="D38" s="233">
        <v>-2.9999999999999997E-4</v>
      </c>
      <c r="E38" s="261">
        <v>-5.9999999999999995E-4</v>
      </c>
      <c r="F38" s="261">
        <v>-5.9999999999999995E-4</v>
      </c>
      <c r="G38" s="261"/>
      <c r="H38" s="233"/>
      <c r="I38" s="233"/>
      <c r="J38" t="s">
        <v>91</v>
      </c>
      <c r="K38" s="227"/>
      <c r="P38" s="215"/>
    </row>
    <row r="39" spans="1:16" ht="15" x14ac:dyDescent="0.25">
      <c r="C39" s="210" t="s">
        <v>79</v>
      </c>
      <c r="D39" s="233">
        <v>-2.0000000000000001E-4</v>
      </c>
      <c r="E39" s="261">
        <v>-5.9999999999999995E-4</v>
      </c>
      <c r="F39" s="261">
        <v>-5.9999999999999995E-4</v>
      </c>
      <c r="G39" s="261"/>
      <c r="H39" s="233"/>
      <c r="I39" s="233"/>
      <c r="J39" t="s">
        <v>91</v>
      </c>
      <c r="K39" s="227"/>
      <c r="P39" s="215"/>
    </row>
    <row r="40" spans="1:16" ht="15" x14ac:dyDescent="0.25">
      <c r="C40" s="210" t="s">
        <v>80</v>
      </c>
      <c r="D40" s="233">
        <v>-4.0300000000000002E-2</v>
      </c>
      <c r="E40" s="261">
        <v>-0.18210000000000001</v>
      </c>
      <c r="F40" s="261">
        <v>-0.182</v>
      </c>
      <c r="G40" s="261"/>
      <c r="H40" s="233"/>
      <c r="I40" s="233"/>
      <c r="J40" t="s">
        <v>92</v>
      </c>
      <c r="K40" s="227"/>
      <c r="P40" s="215"/>
    </row>
    <row r="41" spans="1:16" ht="15" x14ac:dyDescent="0.25">
      <c r="C41" s="210" t="s">
        <v>81</v>
      </c>
      <c r="D41" s="233">
        <v>-7.1900000000000006E-2</v>
      </c>
      <c r="E41" s="261">
        <v>-0.1983</v>
      </c>
      <c r="F41" s="261">
        <v>-0.19839999999999999</v>
      </c>
      <c r="G41" s="261"/>
      <c r="H41" s="233"/>
      <c r="I41" s="233"/>
      <c r="J41" t="s">
        <v>92</v>
      </c>
      <c r="K41" s="227"/>
      <c r="P41" s="215"/>
    </row>
    <row r="42" spans="1:16" ht="15" x14ac:dyDescent="0.25">
      <c r="C42" s="210" t="s">
        <v>82</v>
      </c>
      <c r="D42" s="233">
        <v>-8.6300000000000002E-2</v>
      </c>
      <c r="E42" s="261">
        <v>-0.30990000000000001</v>
      </c>
      <c r="F42" s="261">
        <v>-0.3105</v>
      </c>
      <c r="G42" s="261"/>
      <c r="H42" s="233"/>
      <c r="I42" s="233"/>
      <c r="J42" t="s">
        <v>92</v>
      </c>
      <c r="K42" s="227"/>
      <c r="P42" s="215"/>
    </row>
    <row r="43" spans="1:16" ht="15" x14ac:dyDescent="0.25">
      <c r="C43" s="210" t="s">
        <v>65</v>
      </c>
      <c r="D43" s="233">
        <v>-6.0900000000000003E-2</v>
      </c>
      <c r="E43" s="261">
        <v>-0.2039</v>
      </c>
      <c r="F43" s="261">
        <v>-0.21340000000000001</v>
      </c>
      <c r="G43" s="261"/>
      <c r="H43" s="233"/>
      <c r="I43" s="233"/>
      <c r="J43" t="s">
        <v>92</v>
      </c>
      <c r="K43" s="227"/>
    </row>
    <row r="44" spans="1:16" ht="15" x14ac:dyDescent="0.25">
      <c r="C44" s="210" t="s">
        <v>83</v>
      </c>
      <c r="D44" s="233">
        <v>-5.6300000000000003E-2</v>
      </c>
      <c r="E44" s="261">
        <v>-0.20230000000000001</v>
      </c>
      <c r="F44" s="261">
        <v>-0.20230000000000001</v>
      </c>
      <c r="G44" s="261"/>
      <c r="H44" s="233"/>
      <c r="I44" s="233"/>
      <c r="J44" t="s">
        <v>92</v>
      </c>
      <c r="K44" s="227"/>
    </row>
    <row r="45" spans="1:16" ht="15" x14ac:dyDescent="0.25">
      <c r="C45" s="210" t="s">
        <v>63</v>
      </c>
      <c r="D45" s="233">
        <v>-2.0000000000000001E-4</v>
      </c>
      <c r="E45" s="261">
        <v>-5.9999999999999995E-4</v>
      </c>
      <c r="F45" s="261">
        <v>-5.9999999999999995E-4</v>
      </c>
      <c r="G45" s="261"/>
      <c r="H45" s="233"/>
      <c r="I45" s="233"/>
      <c r="J45" t="s">
        <v>91</v>
      </c>
      <c r="K45" s="227"/>
    </row>
    <row r="46" spans="1:16" ht="15" x14ac:dyDescent="0.25">
      <c r="C46" s="210" t="s">
        <v>84</v>
      </c>
      <c r="D46" s="210"/>
      <c r="E46" s="225"/>
      <c r="J46" t="s">
        <v>92</v>
      </c>
      <c r="K46" s="227"/>
    </row>
    <row r="47" spans="1:16" ht="15" x14ac:dyDescent="0.25">
      <c r="C47" s="210" t="s">
        <v>85</v>
      </c>
      <c r="D47" s="210"/>
      <c r="E47" s="225"/>
      <c r="J47" t="s">
        <v>92</v>
      </c>
      <c r="K47" s="227"/>
    </row>
    <row r="48" spans="1:16" ht="15" x14ac:dyDescent="0.25">
      <c r="C48" s="210" t="s">
        <v>86</v>
      </c>
      <c r="D48" s="210"/>
      <c r="E48" s="225"/>
      <c r="J48" t="s">
        <v>92</v>
      </c>
      <c r="K48" s="227"/>
    </row>
    <row r="49" spans="2:17" ht="15" x14ac:dyDescent="0.25">
      <c r="C49" s="210"/>
      <c r="D49" s="210"/>
      <c r="H49" t="s">
        <v>93</v>
      </c>
    </row>
    <row r="50" spans="2:17" x14ac:dyDescent="0.2">
      <c r="B50" s="257" t="s">
        <v>95</v>
      </c>
      <c r="C50" s="258"/>
    </row>
    <row r="51" spans="2:17" ht="15" x14ac:dyDescent="0.25">
      <c r="D51" s="212" t="s">
        <v>125</v>
      </c>
      <c r="E51" s="212">
        <v>2021</v>
      </c>
      <c r="F51" s="212">
        <v>2022</v>
      </c>
      <c r="G51" s="212">
        <v>2023</v>
      </c>
      <c r="H51" s="212">
        <v>2024</v>
      </c>
      <c r="I51" s="212">
        <v>2025</v>
      </c>
    </row>
    <row r="52" spans="2:17" ht="15" x14ac:dyDescent="0.25">
      <c r="C52" s="210" t="s">
        <v>3</v>
      </c>
      <c r="D52">
        <v>0.85</v>
      </c>
      <c r="E52" s="356">
        <v>-0.41</v>
      </c>
      <c r="F52" s="356">
        <v>-0.41</v>
      </c>
      <c r="G52" s="356"/>
      <c r="H52" s="356"/>
      <c r="I52" s="233"/>
      <c r="J52" t="s">
        <v>96</v>
      </c>
      <c r="Q52" s="215"/>
    </row>
    <row r="53" spans="2:17" ht="15" x14ac:dyDescent="0.25">
      <c r="C53" s="210" t="s">
        <v>79</v>
      </c>
      <c r="D53" s="294">
        <v>1E-3</v>
      </c>
      <c r="E53" s="261">
        <v>-5.9999999999999995E-4</v>
      </c>
      <c r="F53" s="261">
        <v>-5.9999999999999995E-4</v>
      </c>
      <c r="G53" s="261"/>
      <c r="H53" s="261"/>
      <c r="I53" s="261"/>
      <c r="J53" t="s">
        <v>91</v>
      </c>
      <c r="Q53" s="215"/>
    </row>
    <row r="54" spans="2:17" ht="15" x14ac:dyDescent="0.25">
      <c r="C54" s="210" t="s">
        <v>80</v>
      </c>
      <c r="D54" s="294">
        <v>0.17169999999999999</v>
      </c>
      <c r="E54" s="261">
        <v>-0.17799999999999999</v>
      </c>
      <c r="F54" s="261">
        <v>-0.17799999999999999</v>
      </c>
      <c r="G54" s="261"/>
      <c r="H54" s="261"/>
      <c r="I54" s="261"/>
      <c r="J54" t="s">
        <v>92</v>
      </c>
      <c r="Q54" s="215"/>
    </row>
    <row r="55" spans="2:17" ht="15" x14ac:dyDescent="0.25">
      <c r="C55" s="210" t="s">
        <v>81</v>
      </c>
      <c r="D55" s="294">
        <v>0.2427</v>
      </c>
      <c r="E55" s="261">
        <v>-0.1953</v>
      </c>
      <c r="F55" s="261">
        <v>-0.1953</v>
      </c>
      <c r="G55" s="261"/>
      <c r="H55" s="261"/>
      <c r="I55" s="261"/>
      <c r="J55" t="s">
        <v>92</v>
      </c>
      <c r="Q55" s="215"/>
    </row>
    <row r="56" spans="2:17" ht="15" x14ac:dyDescent="0.25">
      <c r="C56" s="210" t="s">
        <v>82</v>
      </c>
      <c r="D56" s="294">
        <v>0.183</v>
      </c>
      <c r="E56" s="261">
        <v>-0.22389999999999999</v>
      </c>
      <c r="F56" s="261">
        <v>-0.22389999999999999</v>
      </c>
      <c r="G56" s="261"/>
      <c r="H56" s="261"/>
      <c r="I56" s="261"/>
      <c r="J56" t="s">
        <v>92</v>
      </c>
      <c r="Q56" s="215"/>
    </row>
    <row r="57" spans="2:17" ht="15" x14ac:dyDescent="0.25">
      <c r="C57" s="210" t="s">
        <v>65</v>
      </c>
      <c r="D57" s="294">
        <v>0.51070000000000004</v>
      </c>
      <c r="E57" s="261">
        <v>-0.24640000000000001</v>
      </c>
      <c r="F57" s="261">
        <v>-0.24640000000000001</v>
      </c>
      <c r="G57" s="261"/>
      <c r="H57" s="261"/>
      <c r="I57" s="261"/>
      <c r="J57" t="s">
        <v>92</v>
      </c>
      <c r="Q57" s="215"/>
    </row>
    <row r="58" spans="2:17" ht="15" x14ac:dyDescent="0.25">
      <c r="C58" s="210" t="s">
        <v>83</v>
      </c>
      <c r="D58" s="294">
        <v>1.0461</v>
      </c>
      <c r="E58" s="261">
        <v>-0.38869999999999999</v>
      </c>
      <c r="F58" s="261">
        <v>-0.38869999999999999</v>
      </c>
      <c r="G58" s="261"/>
      <c r="H58" s="261"/>
      <c r="I58" s="261"/>
      <c r="J58" t="s">
        <v>92</v>
      </c>
      <c r="Q58" s="215"/>
    </row>
    <row r="59" spans="2:17" ht="15" x14ac:dyDescent="0.25">
      <c r="C59" s="210" t="s">
        <v>63</v>
      </c>
      <c r="D59" s="294">
        <v>1.2999999999999999E-3</v>
      </c>
      <c r="E59" s="261">
        <v>-5.9999999999999995E-4</v>
      </c>
      <c r="F59" s="261">
        <v>-5.9999999999999995E-4</v>
      </c>
      <c r="G59" s="261"/>
      <c r="H59" s="261"/>
      <c r="I59" s="261"/>
      <c r="J59" t="s">
        <v>91</v>
      </c>
      <c r="Q59" s="215"/>
    </row>
    <row r="60" spans="2:17" ht="15" x14ac:dyDescent="0.25">
      <c r="C60" s="210" t="s">
        <v>84</v>
      </c>
      <c r="D60" s="210"/>
      <c r="E60" s="214"/>
      <c r="J60" t="s">
        <v>92</v>
      </c>
      <c r="Q60" s="215"/>
    </row>
    <row r="61" spans="2:17" ht="15" x14ac:dyDescent="0.25">
      <c r="C61" s="210" t="s">
        <v>85</v>
      </c>
      <c r="D61" s="210"/>
      <c r="E61" s="214"/>
      <c r="J61" t="s">
        <v>92</v>
      </c>
      <c r="Q61" s="215"/>
    </row>
    <row r="62" spans="2:17" ht="15" x14ac:dyDescent="0.25">
      <c r="C62" s="210" t="s">
        <v>86</v>
      </c>
      <c r="D62" s="210"/>
      <c r="E62" s="214"/>
      <c r="J62" t="s">
        <v>92</v>
      </c>
      <c r="Q62" s="215"/>
    </row>
    <row r="63" spans="2:17" ht="15" x14ac:dyDescent="0.25">
      <c r="C63" s="210"/>
      <c r="D63" s="210"/>
    </row>
    <row r="65" spans="2:17" x14ac:dyDescent="0.2">
      <c r="B65" s="257" t="s">
        <v>97</v>
      </c>
      <c r="C65" s="258"/>
    </row>
    <row r="66" spans="2:17" ht="15" x14ac:dyDescent="0.25">
      <c r="B66" s="213"/>
      <c r="D66" s="212" t="s">
        <v>125</v>
      </c>
      <c r="E66" s="212">
        <v>2021</v>
      </c>
      <c r="F66" s="212">
        <v>2022</v>
      </c>
      <c r="G66" s="212">
        <v>2023</v>
      </c>
      <c r="H66" s="212">
        <v>2024</v>
      </c>
      <c r="I66" s="212">
        <v>2025</v>
      </c>
    </row>
    <row r="67" spans="2:17" ht="15" x14ac:dyDescent="0.25">
      <c r="C67" s="210" t="s">
        <v>3</v>
      </c>
      <c r="D67" s="210"/>
      <c r="E67" s="351">
        <v>0.24</v>
      </c>
      <c r="F67" s="351">
        <v>0.24</v>
      </c>
      <c r="J67" t="s">
        <v>96</v>
      </c>
      <c r="Q67" s="215"/>
    </row>
    <row r="68" spans="2:17" ht="15" x14ac:dyDescent="0.25">
      <c r="C68" s="210" t="s">
        <v>79</v>
      </c>
      <c r="D68" s="210"/>
      <c r="E68" s="294">
        <v>5.9999999999999995E-4</v>
      </c>
      <c r="F68" s="294">
        <v>5.9999999999999995E-4</v>
      </c>
      <c r="J68" t="s">
        <v>91</v>
      </c>
      <c r="Q68" s="215"/>
    </row>
    <row r="69" spans="2:17" ht="15" x14ac:dyDescent="0.25">
      <c r="C69" s="210" t="s">
        <v>80</v>
      </c>
      <c r="D69" s="210"/>
      <c r="E69" s="294">
        <v>-1.15E-2</v>
      </c>
      <c r="F69" s="294">
        <v>-1.15E-2</v>
      </c>
      <c r="J69" t="s">
        <v>92</v>
      </c>
      <c r="Q69" s="215"/>
    </row>
    <row r="70" spans="2:17" ht="15" x14ac:dyDescent="0.25">
      <c r="C70" s="210" t="s">
        <v>81</v>
      </c>
      <c r="D70" s="210"/>
      <c r="E70" s="299">
        <v>5.1499999999999997E-2</v>
      </c>
      <c r="F70" s="299">
        <v>5.16E-2</v>
      </c>
      <c r="J70" t="s">
        <v>92</v>
      </c>
      <c r="Q70" s="215"/>
    </row>
    <row r="71" spans="2:17" ht="15" x14ac:dyDescent="0.25">
      <c r="C71" s="210" t="s">
        <v>82</v>
      </c>
      <c r="D71" s="210"/>
      <c r="E71" s="299">
        <v>4.41E-2</v>
      </c>
      <c r="F71" s="299">
        <v>4.4200000000000003E-2</v>
      </c>
      <c r="J71" t="s">
        <v>92</v>
      </c>
      <c r="Q71" s="215"/>
    </row>
    <row r="72" spans="2:17" ht="15" x14ac:dyDescent="0.25">
      <c r="C72" s="210" t="s">
        <v>65</v>
      </c>
      <c r="D72" s="210"/>
      <c r="E72" s="299">
        <v>-4.1200000000000001E-2</v>
      </c>
      <c r="F72" s="299">
        <v>-4.3099999999999999E-2</v>
      </c>
      <c r="J72" t="s">
        <v>92</v>
      </c>
      <c r="Q72" s="215"/>
    </row>
    <row r="73" spans="2:17" ht="15" x14ac:dyDescent="0.25">
      <c r="C73" s="210" t="s">
        <v>83</v>
      </c>
      <c r="D73" s="210"/>
      <c r="J73" t="s">
        <v>92</v>
      </c>
      <c r="Q73" s="215"/>
    </row>
    <row r="74" spans="2:17" ht="15" x14ac:dyDescent="0.25">
      <c r="C74" s="210" t="s">
        <v>63</v>
      </c>
      <c r="D74" s="210"/>
      <c r="E74" s="294">
        <v>-1E-4</v>
      </c>
      <c r="F74" s="294">
        <v>-2.0000000000000001E-4</v>
      </c>
      <c r="J74" t="s">
        <v>91</v>
      </c>
      <c r="Q74" s="215"/>
    </row>
    <row r="75" spans="2:17" ht="15" x14ac:dyDescent="0.25">
      <c r="C75" s="210" t="s">
        <v>84</v>
      </c>
      <c r="D75" s="210"/>
      <c r="E75" s="214"/>
      <c r="J75" t="s">
        <v>92</v>
      </c>
      <c r="Q75" s="215"/>
    </row>
    <row r="76" spans="2:17" ht="15" x14ac:dyDescent="0.25">
      <c r="C76" s="210" t="s">
        <v>85</v>
      </c>
      <c r="D76" s="210"/>
      <c r="E76" s="214"/>
      <c r="J76" t="s">
        <v>92</v>
      </c>
      <c r="Q76" s="215"/>
    </row>
    <row r="77" spans="2:17" ht="15" x14ac:dyDescent="0.25">
      <c r="C77" s="210" t="s">
        <v>86</v>
      </c>
      <c r="D77" s="210"/>
      <c r="E77" s="214"/>
      <c r="J77" t="s">
        <v>92</v>
      </c>
      <c r="Q77" s="215"/>
    </row>
    <row r="78" spans="2:17" x14ac:dyDescent="0.2">
      <c r="Q78" s="215"/>
    </row>
    <row r="79" spans="2:17" x14ac:dyDescent="0.2">
      <c r="B79" s="257" t="s">
        <v>131</v>
      </c>
      <c r="C79" s="258"/>
    </row>
    <row r="80" spans="2:17" ht="15" x14ac:dyDescent="0.25">
      <c r="B80" s="213"/>
      <c r="D80" s="212" t="s">
        <v>125</v>
      </c>
      <c r="E80" s="212">
        <v>2021</v>
      </c>
      <c r="F80" s="212">
        <v>2022</v>
      </c>
      <c r="G80" s="212">
        <v>2023</v>
      </c>
      <c r="H80" s="212">
        <v>2024</v>
      </c>
      <c r="I80" s="212">
        <v>2025</v>
      </c>
    </row>
    <row r="81" spans="2:10" ht="15" x14ac:dyDescent="0.25">
      <c r="C81" s="210" t="s">
        <v>3</v>
      </c>
      <c r="D81" s="210"/>
      <c r="E81" s="214"/>
      <c r="J81" t="s">
        <v>91</v>
      </c>
    </row>
    <row r="82" spans="2:10" ht="15" x14ac:dyDescent="0.25">
      <c r="C82" s="210" t="s">
        <v>79</v>
      </c>
      <c r="D82" s="210"/>
      <c r="E82" s="214"/>
      <c r="J82" t="s">
        <v>91</v>
      </c>
    </row>
    <row r="83" spans="2:10" ht="15" x14ac:dyDescent="0.25">
      <c r="C83" s="210" t="s">
        <v>80</v>
      </c>
      <c r="D83" s="210"/>
      <c r="E83" s="214"/>
      <c r="J83" t="s">
        <v>92</v>
      </c>
    </row>
    <row r="84" spans="2:10" ht="15" x14ac:dyDescent="0.25">
      <c r="C84" s="210" t="s">
        <v>81</v>
      </c>
      <c r="D84" s="210"/>
      <c r="E84" s="214"/>
      <c r="J84" t="s">
        <v>92</v>
      </c>
    </row>
    <row r="85" spans="2:10" ht="15" x14ac:dyDescent="0.25">
      <c r="C85" s="210" t="s">
        <v>82</v>
      </c>
      <c r="D85" s="210"/>
      <c r="E85" s="214"/>
      <c r="J85" t="s">
        <v>92</v>
      </c>
    </row>
    <row r="86" spans="2:10" ht="15" x14ac:dyDescent="0.25">
      <c r="C86" s="210" t="s">
        <v>65</v>
      </c>
      <c r="D86" s="210"/>
      <c r="E86" s="214"/>
      <c r="J86" t="s">
        <v>92</v>
      </c>
    </row>
    <row r="87" spans="2:10" ht="15" x14ac:dyDescent="0.25">
      <c r="C87" s="210" t="s">
        <v>83</v>
      </c>
      <c r="D87" s="210"/>
      <c r="E87" s="214"/>
      <c r="J87" t="s">
        <v>92</v>
      </c>
    </row>
    <row r="88" spans="2:10" ht="15" x14ac:dyDescent="0.25">
      <c r="C88" s="210" t="s">
        <v>63</v>
      </c>
      <c r="D88" s="210"/>
      <c r="E88" s="214"/>
      <c r="J88" t="s">
        <v>91</v>
      </c>
    </row>
    <row r="89" spans="2:10" ht="15" x14ac:dyDescent="0.25">
      <c r="C89" s="210" t="s">
        <v>84</v>
      </c>
      <c r="D89" s="210"/>
      <c r="E89" s="214"/>
      <c r="I89" s="101"/>
      <c r="J89" s="293" t="s">
        <v>92</v>
      </c>
    </row>
    <row r="90" spans="2:10" ht="15" x14ac:dyDescent="0.25">
      <c r="C90" s="210" t="s">
        <v>85</v>
      </c>
      <c r="D90" s="210"/>
      <c r="E90" s="214"/>
      <c r="I90" s="101"/>
      <c r="J90" s="293" t="s">
        <v>92</v>
      </c>
    </row>
    <row r="91" spans="2:10" ht="15" x14ac:dyDescent="0.25">
      <c r="C91" s="210" t="s">
        <v>86</v>
      </c>
      <c r="D91" s="210"/>
      <c r="E91" s="214"/>
      <c r="I91" s="101"/>
      <c r="J91" s="293" t="s">
        <v>92</v>
      </c>
    </row>
    <row r="92" spans="2:10" ht="15" x14ac:dyDescent="0.25">
      <c r="C92" s="210"/>
      <c r="D92" s="210"/>
      <c r="E92" s="214"/>
    </row>
    <row r="93" spans="2:10" x14ac:dyDescent="0.2">
      <c r="B93" s="257" t="s">
        <v>132</v>
      </c>
      <c r="C93" s="258"/>
    </row>
    <row r="94" spans="2:10" ht="15" x14ac:dyDescent="0.25">
      <c r="B94" s="213"/>
      <c r="D94" s="212" t="s">
        <v>125</v>
      </c>
      <c r="E94" s="212">
        <v>2021</v>
      </c>
      <c r="F94" s="212">
        <v>2022</v>
      </c>
      <c r="G94" s="212">
        <v>2023</v>
      </c>
      <c r="H94" s="212">
        <v>2024</v>
      </c>
      <c r="I94" s="212">
        <v>2025</v>
      </c>
    </row>
    <row r="95" spans="2:10" ht="15" x14ac:dyDescent="0.25">
      <c r="C95" s="210" t="s">
        <v>3</v>
      </c>
      <c r="D95" s="210"/>
      <c r="E95" s="214"/>
      <c r="J95" t="s">
        <v>91</v>
      </c>
    </row>
    <row r="96" spans="2:10" ht="15" x14ac:dyDescent="0.25">
      <c r="C96" s="210" t="s">
        <v>79</v>
      </c>
      <c r="D96" s="210"/>
      <c r="E96" s="214"/>
      <c r="J96" t="s">
        <v>91</v>
      </c>
    </row>
    <row r="97" spans="2:10" ht="15" x14ac:dyDescent="0.25">
      <c r="C97" s="210" t="s">
        <v>80</v>
      </c>
      <c r="D97" s="210"/>
      <c r="E97" s="214"/>
      <c r="J97" t="s">
        <v>92</v>
      </c>
    </row>
    <row r="98" spans="2:10" ht="15" x14ac:dyDescent="0.25">
      <c r="C98" s="210" t="s">
        <v>81</v>
      </c>
      <c r="D98" s="210"/>
      <c r="E98" s="214"/>
      <c r="J98" t="s">
        <v>92</v>
      </c>
    </row>
    <row r="99" spans="2:10" ht="15" x14ac:dyDescent="0.25">
      <c r="C99" s="210" t="s">
        <v>82</v>
      </c>
      <c r="D99" s="210"/>
      <c r="E99" s="214"/>
      <c r="J99" t="s">
        <v>92</v>
      </c>
    </row>
    <row r="100" spans="2:10" ht="15" x14ac:dyDescent="0.25">
      <c r="C100" s="210" t="s">
        <v>65</v>
      </c>
      <c r="D100" s="210"/>
      <c r="E100" s="214"/>
      <c r="J100" t="s">
        <v>92</v>
      </c>
    </row>
    <row r="101" spans="2:10" ht="15" x14ac:dyDescent="0.25">
      <c r="C101" s="210" t="s">
        <v>83</v>
      </c>
      <c r="D101" s="210"/>
      <c r="E101" s="214"/>
      <c r="J101" t="s">
        <v>92</v>
      </c>
    </row>
    <row r="102" spans="2:10" ht="15" x14ac:dyDescent="0.25">
      <c r="C102" s="210" t="s">
        <v>63</v>
      </c>
      <c r="D102" s="210"/>
      <c r="E102" s="214"/>
      <c r="J102" t="s">
        <v>91</v>
      </c>
    </row>
    <row r="103" spans="2:10" ht="15" x14ac:dyDescent="0.25">
      <c r="C103" s="210" t="s">
        <v>84</v>
      </c>
      <c r="D103" s="210"/>
      <c r="E103" s="214"/>
      <c r="J103" t="s">
        <v>92</v>
      </c>
    </row>
    <row r="104" spans="2:10" ht="15" x14ac:dyDescent="0.25">
      <c r="C104" s="210" t="s">
        <v>85</v>
      </c>
      <c r="D104" s="210"/>
      <c r="E104" s="214"/>
      <c r="J104" t="s">
        <v>92</v>
      </c>
    </row>
    <row r="105" spans="2:10" ht="15" x14ac:dyDescent="0.25">
      <c r="C105" s="210" t="s">
        <v>86</v>
      </c>
      <c r="D105" s="210"/>
      <c r="E105" s="214"/>
      <c r="J105" t="s">
        <v>92</v>
      </c>
    </row>
    <row r="106" spans="2:10" ht="15" x14ac:dyDescent="0.25">
      <c r="C106" s="210"/>
      <c r="D106" s="210"/>
      <c r="E106" s="214"/>
    </row>
    <row r="107" spans="2:10" x14ac:dyDescent="0.2">
      <c r="B107" s="257" t="s">
        <v>133</v>
      </c>
      <c r="C107" s="258"/>
    </row>
    <row r="108" spans="2:10" ht="15" x14ac:dyDescent="0.25">
      <c r="B108" s="213"/>
      <c r="D108" s="212" t="s">
        <v>125</v>
      </c>
      <c r="E108" s="212">
        <v>2021</v>
      </c>
      <c r="F108" s="212">
        <v>2022</v>
      </c>
      <c r="G108" s="212">
        <v>2023</v>
      </c>
      <c r="H108" s="212">
        <v>2024</v>
      </c>
      <c r="I108" s="212">
        <v>2025</v>
      </c>
    </row>
    <row r="109" spans="2:10" ht="15" x14ac:dyDescent="0.25">
      <c r="C109" s="210" t="s">
        <v>3</v>
      </c>
      <c r="D109" s="210"/>
      <c r="E109" s="214"/>
      <c r="J109" t="s">
        <v>91</v>
      </c>
    </row>
    <row r="110" spans="2:10" ht="15" x14ac:dyDescent="0.25">
      <c r="C110" s="210" t="s">
        <v>79</v>
      </c>
      <c r="D110" s="210"/>
      <c r="E110" s="214"/>
      <c r="J110" t="s">
        <v>91</v>
      </c>
    </row>
    <row r="111" spans="2:10" ht="15" x14ac:dyDescent="0.25">
      <c r="C111" s="210" t="s">
        <v>80</v>
      </c>
      <c r="D111" s="210"/>
      <c r="E111" s="214"/>
      <c r="J111" t="s">
        <v>92</v>
      </c>
    </row>
    <row r="112" spans="2:10" ht="15" x14ac:dyDescent="0.25">
      <c r="C112" s="210" t="s">
        <v>81</v>
      </c>
      <c r="D112" s="210"/>
      <c r="E112" s="214"/>
      <c r="J112" t="s">
        <v>92</v>
      </c>
    </row>
    <row r="113" spans="2:10" ht="15" x14ac:dyDescent="0.25">
      <c r="C113" s="210" t="s">
        <v>82</v>
      </c>
      <c r="D113" s="210"/>
      <c r="E113" s="214"/>
      <c r="J113" t="s">
        <v>92</v>
      </c>
    </row>
    <row r="114" spans="2:10" ht="15" x14ac:dyDescent="0.25">
      <c r="C114" s="210" t="s">
        <v>65</v>
      </c>
      <c r="D114" s="210"/>
      <c r="E114" s="214"/>
      <c r="J114" t="s">
        <v>92</v>
      </c>
    </row>
    <row r="115" spans="2:10" ht="15" x14ac:dyDescent="0.25">
      <c r="C115" s="210" t="s">
        <v>83</v>
      </c>
      <c r="D115" s="210"/>
      <c r="E115" s="214"/>
      <c r="J115" t="s">
        <v>92</v>
      </c>
    </row>
    <row r="116" spans="2:10" ht="15" x14ac:dyDescent="0.25">
      <c r="C116" s="210" t="s">
        <v>63</v>
      </c>
      <c r="D116" s="210"/>
      <c r="E116" s="214"/>
      <c r="J116" t="s">
        <v>91</v>
      </c>
    </row>
    <row r="117" spans="2:10" ht="15" x14ac:dyDescent="0.25">
      <c r="C117" s="210" t="s">
        <v>84</v>
      </c>
      <c r="D117" s="210"/>
      <c r="E117" s="214"/>
      <c r="J117" t="s">
        <v>92</v>
      </c>
    </row>
    <row r="118" spans="2:10" ht="15" x14ac:dyDescent="0.25">
      <c r="C118" s="210" t="s">
        <v>85</v>
      </c>
      <c r="D118" s="210"/>
      <c r="E118" s="214"/>
      <c r="J118" t="s">
        <v>92</v>
      </c>
    </row>
    <row r="119" spans="2:10" ht="15" x14ac:dyDescent="0.25">
      <c r="C119" s="210" t="s">
        <v>86</v>
      </c>
      <c r="D119" s="210"/>
      <c r="E119" s="214"/>
      <c r="J119" t="s">
        <v>92</v>
      </c>
    </row>
    <row r="120" spans="2:10" ht="15" x14ac:dyDescent="0.25">
      <c r="C120" s="210"/>
      <c r="D120" s="210"/>
      <c r="H120" t="s">
        <v>93</v>
      </c>
    </row>
    <row r="121" spans="2:10" x14ac:dyDescent="0.2">
      <c r="B121" s="213" t="s">
        <v>94</v>
      </c>
    </row>
    <row r="122" spans="2:10" ht="15" x14ac:dyDescent="0.25">
      <c r="D122" s="212" t="s">
        <v>125</v>
      </c>
      <c r="E122" s="212">
        <v>2021</v>
      </c>
      <c r="F122" s="212">
        <v>2022</v>
      </c>
      <c r="G122" s="212">
        <v>2023</v>
      </c>
      <c r="H122" s="212">
        <v>2024</v>
      </c>
      <c r="I122" s="212">
        <v>2025</v>
      </c>
    </row>
    <row r="123" spans="2:10" ht="15" x14ac:dyDescent="0.25">
      <c r="C123" s="210" t="s">
        <v>3</v>
      </c>
      <c r="D123" s="233">
        <v>-1.5E-3</v>
      </c>
      <c r="E123" s="261">
        <v>2.5999999999999999E-3</v>
      </c>
      <c r="F123" s="261"/>
      <c r="G123" s="233"/>
      <c r="H123" s="233"/>
      <c r="I123" s="233"/>
      <c r="J123" t="s">
        <v>91</v>
      </c>
    </row>
    <row r="124" spans="2:10" ht="15" x14ac:dyDescent="0.25">
      <c r="C124" s="210" t="s">
        <v>79</v>
      </c>
      <c r="D124" s="233">
        <v>-1.5E-3</v>
      </c>
      <c r="E124" s="261">
        <v>2.5999999999999999E-3</v>
      </c>
      <c r="F124" s="261"/>
      <c r="G124" s="233"/>
      <c r="H124" s="233"/>
      <c r="I124" s="233"/>
      <c r="J124" t="s">
        <v>91</v>
      </c>
    </row>
    <row r="125" spans="2:10" ht="15" x14ac:dyDescent="0.25">
      <c r="C125" s="210" t="s">
        <v>80</v>
      </c>
      <c r="D125" s="233">
        <v>-1.5E-3</v>
      </c>
      <c r="E125" s="261">
        <v>2.5999999999999999E-3</v>
      </c>
      <c r="F125" s="261"/>
      <c r="G125" s="233"/>
      <c r="H125" s="233"/>
      <c r="I125" s="233"/>
      <c r="J125" t="s">
        <v>91</v>
      </c>
    </row>
    <row r="126" spans="2:10" ht="15" x14ac:dyDescent="0.25">
      <c r="C126" s="210" t="s">
        <v>81</v>
      </c>
      <c r="D126" s="233">
        <v>-1.5E-3</v>
      </c>
      <c r="E126" s="261">
        <v>2.5999999999999999E-3</v>
      </c>
      <c r="F126" s="261"/>
      <c r="G126" s="233"/>
      <c r="H126" s="233"/>
      <c r="I126" s="233"/>
      <c r="J126" t="s">
        <v>91</v>
      </c>
    </row>
    <row r="127" spans="2:10" ht="15" x14ac:dyDescent="0.25">
      <c r="C127" s="210" t="s">
        <v>82</v>
      </c>
      <c r="D127" s="233">
        <v>-1.5E-3</v>
      </c>
      <c r="E127" s="261">
        <v>2.5999999999999999E-3</v>
      </c>
      <c r="F127" s="261"/>
      <c r="G127" s="233"/>
      <c r="H127" s="233"/>
      <c r="I127" s="233"/>
      <c r="J127" t="s">
        <v>91</v>
      </c>
    </row>
    <row r="128" spans="2:10" ht="15" x14ac:dyDescent="0.25">
      <c r="C128" s="210" t="s">
        <v>65</v>
      </c>
      <c r="D128" s="233">
        <v>-1.5E-3</v>
      </c>
      <c r="E128" s="261">
        <v>2.5999999999999999E-3</v>
      </c>
      <c r="F128" s="261"/>
      <c r="G128" s="233"/>
      <c r="H128" s="233"/>
      <c r="I128" s="233"/>
      <c r="J128" t="s">
        <v>91</v>
      </c>
    </row>
    <row r="129" spans="2:10" ht="15" x14ac:dyDescent="0.25">
      <c r="C129" s="210" t="s">
        <v>83</v>
      </c>
      <c r="D129" s="210"/>
      <c r="E129" s="214"/>
      <c r="J129" t="s">
        <v>91</v>
      </c>
    </row>
    <row r="130" spans="2:10" ht="15" x14ac:dyDescent="0.25">
      <c r="C130" s="210" t="s">
        <v>63</v>
      </c>
      <c r="D130" s="210"/>
      <c r="E130" s="214"/>
      <c r="J130" t="s">
        <v>91</v>
      </c>
    </row>
    <row r="131" spans="2:10" ht="15" x14ac:dyDescent="0.25">
      <c r="C131" s="210" t="s">
        <v>84</v>
      </c>
      <c r="D131" s="210"/>
      <c r="E131" s="214"/>
      <c r="J131" t="s">
        <v>91</v>
      </c>
    </row>
    <row r="132" spans="2:10" ht="15" x14ac:dyDescent="0.25">
      <c r="C132" s="210" t="s">
        <v>85</v>
      </c>
      <c r="D132" s="210"/>
      <c r="E132" s="214"/>
      <c r="J132" t="s">
        <v>91</v>
      </c>
    </row>
    <row r="133" spans="2:10" ht="15" x14ac:dyDescent="0.25">
      <c r="C133" s="210" t="s">
        <v>86</v>
      </c>
      <c r="D133" s="210"/>
      <c r="E133" s="214"/>
      <c r="J133" t="s">
        <v>91</v>
      </c>
    </row>
    <row r="135" spans="2:10" x14ac:dyDescent="0.2">
      <c r="B135" s="213" t="s">
        <v>104</v>
      </c>
      <c r="C135" s="213"/>
      <c r="D135" s="213"/>
      <c r="E135" s="213"/>
      <c r="F135" s="213"/>
      <c r="G135" s="213"/>
      <c r="H135" s="213"/>
      <c r="I135" s="213"/>
    </row>
    <row r="136" spans="2:10" x14ac:dyDescent="0.2">
      <c r="B136" s="213" t="s">
        <v>105</v>
      </c>
      <c r="C136" s="213"/>
      <c r="D136" s="213"/>
      <c r="E136" s="213"/>
      <c r="F136" s="213"/>
      <c r="G136" s="213"/>
      <c r="H136" s="213"/>
      <c r="I136" s="213"/>
    </row>
    <row r="137" spans="2:10" x14ac:dyDescent="0.2">
      <c r="B137" s="213"/>
      <c r="C137" s="213"/>
      <c r="D137" s="213"/>
      <c r="E137" s="213"/>
      <c r="F137" s="213"/>
      <c r="G137" s="213"/>
      <c r="H137" s="213"/>
      <c r="I137" s="213"/>
    </row>
    <row r="138" spans="2:10" ht="15" x14ac:dyDescent="0.25">
      <c r="D138" s="212" t="s">
        <v>125</v>
      </c>
      <c r="E138" s="212">
        <v>2021</v>
      </c>
      <c r="F138" s="212">
        <v>2022</v>
      </c>
      <c r="G138" s="212">
        <v>2023</v>
      </c>
      <c r="H138" s="212">
        <v>2024</v>
      </c>
      <c r="I138" s="212">
        <v>2025</v>
      </c>
    </row>
    <row r="139" spans="2:10" ht="15" x14ac:dyDescent="0.25">
      <c r="C139" s="210" t="s">
        <v>3</v>
      </c>
      <c r="D139" s="261">
        <v>0</v>
      </c>
      <c r="E139" s="233"/>
      <c r="F139" s="233"/>
      <c r="G139" s="233"/>
      <c r="H139" s="233"/>
      <c r="I139" s="233"/>
      <c r="J139" t="s">
        <v>91</v>
      </c>
    </row>
    <row r="140" spans="2:10" ht="15" x14ac:dyDescent="0.25">
      <c r="C140" s="210" t="s">
        <v>79</v>
      </c>
      <c r="D140" s="261">
        <v>0</v>
      </c>
      <c r="E140" s="233"/>
      <c r="F140" s="233"/>
      <c r="G140" s="233"/>
      <c r="H140" s="233"/>
      <c r="I140" s="233"/>
      <c r="J140" t="s">
        <v>91</v>
      </c>
    </row>
    <row r="141" spans="2:10" ht="15" x14ac:dyDescent="0.25">
      <c r="C141" s="210" t="s">
        <v>80</v>
      </c>
      <c r="D141" s="261">
        <v>-2.47E-2</v>
      </c>
      <c r="E141" s="261">
        <v>-0.1053</v>
      </c>
      <c r="F141" s="261"/>
      <c r="G141" s="233"/>
      <c r="H141" s="233"/>
      <c r="I141" s="233"/>
      <c r="J141" t="s">
        <v>92</v>
      </c>
    </row>
    <row r="142" spans="2:10" ht="15" x14ac:dyDescent="0.25">
      <c r="C142" s="210" t="s">
        <v>81</v>
      </c>
      <c r="D142" s="261">
        <v>0</v>
      </c>
      <c r="E142" s="261">
        <v>-0.1176</v>
      </c>
      <c r="F142" s="261"/>
      <c r="G142" s="233"/>
      <c r="H142" s="233"/>
      <c r="I142" s="233"/>
      <c r="J142" t="s">
        <v>92</v>
      </c>
    </row>
    <row r="143" spans="2:10" ht="15" x14ac:dyDescent="0.25">
      <c r="C143" s="210" t="s">
        <v>82</v>
      </c>
      <c r="D143" s="261">
        <v>0</v>
      </c>
      <c r="E143" s="233"/>
      <c r="F143" s="261"/>
      <c r="G143" s="233"/>
      <c r="H143" s="233"/>
      <c r="I143" s="233"/>
      <c r="J143" t="s">
        <v>92</v>
      </c>
    </row>
    <row r="144" spans="2:10" ht="15" x14ac:dyDescent="0.25">
      <c r="C144" s="210" t="s">
        <v>65</v>
      </c>
      <c r="D144" s="261">
        <v>0</v>
      </c>
      <c r="E144" s="233"/>
      <c r="F144" s="233"/>
      <c r="G144" s="233"/>
      <c r="H144" s="233"/>
      <c r="I144" s="233"/>
      <c r="J144" t="s">
        <v>92</v>
      </c>
    </row>
    <row r="145" spans="2:10" ht="15" x14ac:dyDescent="0.25">
      <c r="C145" s="210" t="s">
        <v>83</v>
      </c>
      <c r="D145" s="261">
        <v>0</v>
      </c>
      <c r="E145" s="233"/>
      <c r="F145" s="233"/>
      <c r="G145" s="233"/>
      <c r="H145" s="233"/>
      <c r="I145" s="233"/>
      <c r="J145" t="s">
        <v>92</v>
      </c>
    </row>
    <row r="146" spans="2:10" ht="15" x14ac:dyDescent="0.25">
      <c r="C146" s="210" t="s">
        <v>63</v>
      </c>
      <c r="D146" s="261">
        <v>0</v>
      </c>
      <c r="E146" s="233"/>
      <c r="F146" s="233"/>
      <c r="G146" s="233"/>
      <c r="H146" s="233"/>
      <c r="I146" s="233"/>
      <c r="J146" t="s">
        <v>91</v>
      </c>
    </row>
    <row r="147" spans="2:10" ht="15" x14ac:dyDescent="0.25">
      <c r="C147" s="210" t="s">
        <v>84</v>
      </c>
      <c r="D147" s="233">
        <v>0</v>
      </c>
      <c r="E147" s="225"/>
      <c r="F147" s="225"/>
      <c r="G147" s="225"/>
      <c r="H147" s="225"/>
      <c r="I147" s="225"/>
      <c r="J147" t="s">
        <v>92</v>
      </c>
    </row>
    <row r="148" spans="2:10" ht="15" x14ac:dyDescent="0.25">
      <c r="C148" s="210" t="s">
        <v>85</v>
      </c>
      <c r="D148" s="233">
        <v>0</v>
      </c>
      <c r="E148" s="225"/>
      <c r="F148" s="225"/>
      <c r="G148" s="225"/>
      <c r="H148" s="225"/>
      <c r="I148" s="225"/>
      <c r="J148" t="s">
        <v>92</v>
      </c>
    </row>
    <row r="149" spans="2:10" ht="15" x14ac:dyDescent="0.25">
      <c r="C149" s="210" t="s">
        <v>86</v>
      </c>
      <c r="D149" s="233">
        <v>0</v>
      </c>
      <c r="E149" s="225"/>
      <c r="F149" s="225"/>
      <c r="G149" s="225"/>
      <c r="H149" s="225"/>
      <c r="I149" s="225"/>
      <c r="J149" t="s">
        <v>92</v>
      </c>
    </row>
    <row r="151" spans="2:10" x14ac:dyDescent="0.2">
      <c r="B151" s="213" t="s">
        <v>28</v>
      </c>
    </row>
    <row r="152" spans="2:10" ht="15" x14ac:dyDescent="0.25">
      <c r="D152" s="212" t="s">
        <v>125</v>
      </c>
      <c r="E152" s="212">
        <v>2021</v>
      </c>
      <c r="F152" s="212">
        <v>2022</v>
      </c>
      <c r="G152" s="212">
        <v>2023</v>
      </c>
      <c r="H152" s="212">
        <v>2024</v>
      </c>
      <c r="I152" s="212">
        <v>2025</v>
      </c>
    </row>
    <row r="153" spans="2:10" ht="15" x14ac:dyDescent="0.25">
      <c r="C153" s="210" t="s">
        <v>3</v>
      </c>
      <c r="D153" s="261">
        <v>7.6E-3</v>
      </c>
      <c r="E153" s="261">
        <v>7.4000000000000003E-3</v>
      </c>
      <c r="F153" s="261">
        <v>7.4000000000000003E-3</v>
      </c>
      <c r="G153" s="261">
        <v>7.4000000000000003E-3</v>
      </c>
      <c r="H153" s="261">
        <v>7.4000000000000003E-3</v>
      </c>
      <c r="I153" s="261">
        <v>7.4000000000000003E-3</v>
      </c>
      <c r="J153" t="s">
        <v>91</v>
      </c>
    </row>
    <row r="154" spans="2:10" ht="15" x14ac:dyDescent="0.25">
      <c r="C154" s="210" t="s">
        <v>79</v>
      </c>
      <c r="D154" s="261">
        <v>7.1000000000000004E-3</v>
      </c>
      <c r="E154" s="261">
        <v>6.8999999999999999E-3</v>
      </c>
      <c r="F154" s="261">
        <v>6.8999999999999999E-3</v>
      </c>
      <c r="G154" s="261">
        <v>6.8999999999999999E-3</v>
      </c>
      <c r="H154" s="261">
        <v>6.8999999999999999E-3</v>
      </c>
      <c r="I154" s="261">
        <v>6.8999999999999999E-3</v>
      </c>
      <c r="J154" t="s">
        <v>91</v>
      </c>
    </row>
    <row r="155" spans="2:10" ht="15" x14ac:dyDescent="0.25">
      <c r="C155" s="210" t="s">
        <v>80</v>
      </c>
      <c r="D155" s="261">
        <v>2.9016999999999999</v>
      </c>
      <c r="E155" s="261">
        <v>2.8389000000000002</v>
      </c>
      <c r="F155" s="261">
        <v>2.8389000000000002</v>
      </c>
      <c r="G155" s="261">
        <v>2.8389000000000002</v>
      </c>
      <c r="H155" s="261">
        <v>2.8389000000000002</v>
      </c>
      <c r="I155" s="261">
        <v>2.8389000000000002</v>
      </c>
      <c r="J155" t="s">
        <v>92</v>
      </c>
    </row>
    <row r="156" spans="2:10" ht="15" x14ac:dyDescent="0.25">
      <c r="C156" s="210" t="s">
        <v>81</v>
      </c>
      <c r="D156" s="261">
        <v>3.0127999999999999</v>
      </c>
      <c r="E156" s="261">
        <v>2.9476</v>
      </c>
      <c r="F156" s="261">
        <v>2.9476</v>
      </c>
      <c r="G156" s="261">
        <v>2.9476</v>
      </c>
      <c r="H156" s="261">
        <v>2.9476</v>
      </c>
      <c r="I156" s="261">
        <v>2.9476</v>
      </c>
      <c r="J156" t="s">
        <v>92</v>
      </c>
    </row>
    <row r="157" spans="2:10" ht="15" x14ac:dyDescent="0.25">
      <c r="C157" s="210" t="s">
        <v>82</v>
      </c>
      <c r="D157" s="261">
        <v>3.3399000000000001</v>
      </c>
      <c r="E157" s="261">
        <v>3.2675999999999998</v>
      </c>
      <c r="F157" s="261">
        <v>3.2675999999999998</v>
      </c>
      <c r="G157" s="261">
        <v>3.2675999999999998</v>
      </c>
      <c r="H157" s="261">
        <v>3.2675999999999998</v>
      </c>
      <c r="I157" s="261">
        <v>3.2675999999999998</v>
      </c>
      <c r="J157" t="s">
        <v>92</v>
      </c>
    </row>
    <row r="158" spans="2:10" ht="15" x14ac:dyDescent="0.25">
      <c r="C158" s="210" t="s">
        <v>65</v>
      </c>
      <c r="D158" s="261">
        <v>2.1528999999999998</v>
      </c>
      <c r="E158" s="261">
        <v>2.1063000000000001</v>
      </c>
      <c r="F158" s="261">
        <v>2.1063000000000001</v>
      </c>
      <c r="G158" s="261">
        <v>2.1063000000000001</v>
      </c>
      <c r="H158" s="261">
        <v>2.1063000000000001</v>
      </c>
      <c r="I158" s="261">
        <v>2.1063000000000001</v>
      </c>
      <c r="J158" t="s">
        <v>92</v>
      </c>
    </row>
    <row r="159" spans="2:10" ht="15" x14ac:dyDescent="0.25">
      <c r="C159" s="210" t="s">
        <v>83</v>
      </c>
      <c r="D159" s="261">
        <v>2.1419999999999999</v>
      </c>
      <c r="E159" s="261">
        <v>2.0956000000000001</v>
      </c>
      <c r="F159" s="261">
        <v>2.0956000000000001</v>
      </c>
      <c r="G159" s="261">
        <v>2.0956000000000001</v>
      </c>
      <c r="H159" s="261">
        <v>2.0956000000000001</v>
      </c>
      <c r="I159" s="261">
        <v>2.0956000000000001</v>
      </c>
      <c r="J159" t="s">
        <v>92</v>
      </c>
    </row>
    <row r="160" spans="2:10" ht="15" x14ac:dyDescent="0.25">
      <c r="C160" s="210" t="s">
        <v>63</v>
      </c>
      <c r="D160" s="261">
        <v>7.1000000000000004E-3</v>
      </c>
      <c r="E160" s="261">
        <v>6.8999999999999999E-3</v>
      </c>
      <c r="F160" s="261">
        <v>6.8999999999999999E-3</v>
      </c>
      <c r="G160" s="261">
        <v>6.8999999999999999E-3</v>
      </c>
      <c r="H160" s="261">
        <v>6.8999999999999999E-3</v>
      </c>
      <c r="I160" s="261">
        <v>6.8999999999999999E-3</v>
      </c>
      <c r="J160" t="s">
        <v>92</v>
      </c>
    </row>
    <row r="161" spans="2:10" ht="15" x14ac:dyDescent="0.25">
      <c r="C161" s="210" t="s">
        <v>84</v>
      </c>
      <c r="D161" s="210"/>
      <c r="E161" s="225"/>
      <c r="J161" t="s">
        <v>92</v>
      </c>
    </row>
    <row r="162" spans="2:10" ht="15" x14ac:dyDescent="0.25">
      <c r="C162" s="210" t="s">
        <v>85</v>
      </c>
      <c r="D162" s="210"/>
      <c r="E162" s="225"/>
      <c r="J162" t="s">
        <v>92</v>
      </c>
    </row>
    <row r="163" spans="2:10" ht="15" x14ac:dyDescent="0.25">
      <c r="C163" s="210" t="s">
        <v>86</v>
      </c>
      <c r="D163" s="210"/>
      <c r="E163" s="225"/>
      <c r="J163" t="s">
        <v>92</v>
      </c>
    </row>
    <row r="165" spans="2:10" x14ac:dyDescent="0.2">
      <c r="B165" s="213" t="s">
        <v>29</v>
      </c>
    </row>
    <row r="166" spans="2:10" ht="15" x14ac:dyDescent="0.25">
      <c r="D166" s="212" t="s">
        <v>125</v>
      </c>
      <c r="E166" s="212">
        <v>2021</v>
      </c>
      <c r="F166" s="212">
        <v>2022</v>
      </c>
      <c r="G166" s="212">
        <v>2023</v>
      </c>
      <c r="H166" s="212">
        <v>2024</v>
      </c>
      <c r="I166" s="212">
        <v>2025</v>
      </c>
    </row>
    <row r="167" spans="2:10" ht="15" x14ac:dyDescent="0.25">
      <c r="C167" s="210" t="s">
        <v>3</v>
      </c>
      <c r="D167" s="261">
        <v>5.1999999999999998E-3</v>
      </c>
      <c r="E167" s="261">
        <v>5.1999999999999998E-3</v>
      </c>
      <c r="F167" s="261">
        <v>5.1999999999999998E-3</v>
      </c>
      <c r="G167" s="261">
        <v>5.1999999999999998E-3</v>
      </c>
      <c r="H167" s="261">
        <v>5.1999999999999998E-3</v>
      </c>
      <c r="I167" s="261">
        <v>5.1999999999999998E-3</v>
      </c>
      <c r="J167" t="s">
        <v>91</v>
      </c>
    </row>
    <row r="168" spans="2:10" ht="15" x14ac:dyDescent="0.25">
      <c r="C168" s="210" t="s">
        <v>79</v>
      </c>
      <c r="D168" s="261">
        <v>5.0000000000000001E-3</v>
      </c>
      <c r="E168" s="261">
        <v>5.0000000000000001E-3</v>
      </c>
      <c r="F168" s="261">
        <v>5.0000000000000001E-3</v>
      </c>
      <c r="G168" s="261">
        <v>5.0000000000000001E-3</v>
      </c>
      <c r="H168" s="261">
        <v>5.0000000000000001E-3</v>
      </c>
      <c r="I168" s="261">
        <v>5.0000000000000001E-3</v>
      </c>
      <c r="J168" t="s">
        <v>91</v>
      </c>
    </row>
    <row r="169" spans="2:10" ht="15" x14ac:dyDescent="0.25">
      <c r="C169" s="210" t="s">
        <v>80</v>
      </c>
      <c r="D169" s="261">
        <v>2.0474000000000001</v>
      </c>
      <c r="E169" s="261">
        <v>2.0426000000000002</v>
      </c>
      <c r="F169" s="261">
        <v>2.0426000000000002</v>
      </c>
      <c r="G169" s="261">
        <v>2.0426000000000002</v>
      </c>
      <c r="H169" s="261">
        <v>2.0426000000000002</v>
      </c>
      <c r="I169" s="261">
        <v>2.0426000000000002</v>
      </c>
      <c r="J169" t="s">
        <v>92</v>
      </c>
    </row>
    <row r="170" spans="2:10" ht="15" x14ac:dyDescent="0.25">
      <c r="C170" s="210" t="s">
        <v>81</v>
      </c>
      <c r="D170" s="261">
        <v>2.1882000000000001</v>
      </c>
      <c r="E170" s="261">
        <v>2.1831</v>
      </c>
      <c r="F170" s="261">
        <v>2.1831</v>
      </c>
      <c r="G170" s="261">
        <v>2.1831</v>
      </c>
      <c r="H170" s="261">
        <v>2.1831</v>
      </c>
      <c r="I170" s="261">
        <v>2.1831</v>
      </c>
      <c r="J170" t="s">
        <v>92</v>
      </c>
    </row>
    <row r="171" spans="2:10" ht="15" x14ac:dyDescent="0.25">
      <c r="C171" s="210" t="s">
        <v>82</v>
      </c>
      <c r="D171" s="261">
        <v>2.4641999999999999</v>
      </c>
      <c r="E171" s="261">
        <v>2.4584999999999999</v>
      </c>
      <c r="F171" s="261">
        <v>2.4584999999999999</v>
      </c>
      <c r="G171" s="261">
        <v>2.4584999999999999</v>
      </c>
      <c r="H171" s="261">
        <v>2.4584999999999999</v>
      </c>
      <c r="I171" s="261">
        <v>2.4584999999999999</v>
      </c>
      <c r="J171" t="s">
        <v>92</v>
      </c>
    </row>
    <row r="172" spans="2:10" ht="15" x14ac:dyDescent="0.25">
      <c r="C172" s="210" t="s">
        <v>65</v>
      </c>
      <c r="D172" s="261">
        <v>1.5528</v>
      </c>
      <c r="E172" s="261">
        <v>1.5491999999999999</v>
      </c>
      <c r="F172" s="261">
        <v>1.5491999999999999</v>
      </c>
      <c r="G172" s="261">
        <v>1.5491999999999999</v>
      </c>
      <c r="H172" s="261">
        <v>1.5491999999999999</v>
      </c>
      <c r="I172" s="261">
        <v>1.5491999999999999</v>
      </c>
      <c r="J172" t="s">
        <v>92</v>
      </c>
    </row>
    <row r="173" spans="2:10" ht="15" x14ac:dyDescent="0.25">
      <c r="C173" s="210" t="s">
        <v>83</v>
      </c>
      <c r="D173" s="261">
        <v>1.5210999999999999</v>
      </c>
      <c r="E173" s="261">
        <v>1.5176000000000001</v>
      </c>
      <c r="F173" s="261">
        <v>1.5176000000000001</v>
      </c>
      <c r="G173" s="261">
        <v>1.5176000000000001</v>
      </c>
      <c r="H173" s="261">
        <v>1.5176000000000001</v>
      </c>
      <c r="I173" s="261">
        <v>1.5176000000000001</v>
      </c>
      <c r="J173" t="s">
        <v>92</v>
      </c>
    </row>
    <row r="174" spans="2:10" ht="15" x14ac:dyDescent="0.25">
      <c r="C174" s="210" t="s">
        <v>63</v>
      </c>
      <c r="D174" s="261">
        <v>5.0000000000000001E-3</v>
      </c>
      <c r="E174" s="261">
        <v>5.0000000000000001E-3</v>
      </c>
      <c r="F174" s="261">
        <v>5.0000000000000001E-3</v>
      </c>
      <c r="G174" s="261">
        <v>5.0000000000000001E-3</v>
      </c>
      <c r="H174" s="261">
        <v>5.0000000000000001E-3</v>
      </c>
      <c r="I174" s="261">
        <v>5.0000000000000001E-3</v>
      </c>
      <c r="J174" t="s">
        <v>92</v>
      </c>
    </row>
    <row r="175" spans="2:10" ht="15" x14ac:dyDescent="0.25">
      <c r="C175" s="210" t="s">
        <v>84</v>
      </c>
      <c r="D175" s="210"/>
      <c r="E175" s="225"/>
      <c r="J175" t="s">
        <v>92</v>
      </c>
    </row>
    <row r="176" spans="2:10" ht="15" x14ac:dyDescent="0.25">
      <c r="C176" s="210" t="s">
        <v>85</v>
      </c>
      <c r="D176" s="210"/>
      <c r="E176" s="225"/>
      <c r="J176" t="s">
        <v>92</v>
      </c>
    </row>
    <row r="177" spans="2:10" ht="15" x14ac:dyDescent="0.25">
      <c r="C177" s="210" t="s">
        <v>86</v>
      </c>
      <c r="D177" s="210"/>
      <c r="E177" s="225"/>
      <c r="J177" t="s">
        <v>92</v>
      </c>
    </row>
    <row r="179" spans="2:10" x14ac:dyDescent="0.2">
      <c r="B179" s="213" t="s">
        <v>31</v>
      </c>
    </row>
    <row r="180" spans="2:10" ht="15" x14ac:dyDescent="0.25">
      <c r="D180" s="212" t="s">
        <v>125</v>
      </c>
      <c r="E180" s="212">
        <v>2021</v>
      </c>
      <c r="F180" s="212">
        <v>2022</v>
      </c>
      <c r="G180" s="212">
        <v>2023</v>
      </c>
      <c r="H180" s="212">
        <v>2024</v>
      </c>
      <c r="I180" s="212">
        <v>2025</v>
      </c>
    </row>
    <row r="181" spans="2:10" ht="15" x14ac:dyDescent="0.2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5" x14ac:dyDescent="0.2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5" x14ac:dyDescent="0.2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5" x14ac:dyDescent="0.2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5" x14ac:dyDescent="0.2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5" x14ac:dyDescent="0.2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5" x14ac:dyDescent="0.2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5" x14ac:dyDescent="0.2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5" x14ac:dyDescent="0.2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5" x14ac:dyDescent="0.2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5" x14ac:dyDescent="0.2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x14ac:dyDescent="0.2">
      <c r="B193" s="213" t="s">
        <v>32</v>
      </c>
    </row>
    <row r="194" spans="2:10" ht="15" x14ac:dyDescent="0.25">
      <c r="D194" s="212" t="s">
        <v>125</v>
      </c>
      <c r="E194" s="212">
        <v>2021</v>
      </c>
      <c r="F194" s="212">
        <v>2022</v>
      </c>
      <c r="G194" s="212">
        <v>2023</v>
      </c>
      <c r="H194" s="212">
        <v>2024</v>
      </c>
      <c r="I194" s="212">
        <v>2025</v>
      </c>
    </row>
    <row r="195" spans="2:10" ht="15" x14ac:dyDescent="0.2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5" x14ac:dyDescent="0.2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5" x14ac:dyDescent="0.2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5" x14ac:dyDescent="0.2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5" x14ac:dyDescent="0.2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5" x14ac:dyDescent="0.2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5" x14ac:dyDescent="0.2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5" x14ac:dyDescent="0.2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5" x14ac:dyDescent="0.2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5" x14ac:dyDescent="0.2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5" x14ac:dyDescent="0.2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x14ac:dyDescent="0.2">
      <c r="B207" s="213" t="s">
        <v>33</v>
      </c>
    </row>
    <row r="208" spans="2:10" ht="15" x14ac:dyDescent="0.25">
      <c r="D208" s="212" t="s">
        <v>125</v>
      </c>
      <c r="E208" s="212">
        <v>2021</v>
      </c>
      <c r="F208" s="212">
        <v>2022</v>
      </c>
      <c r="G208" s="212">
        <v>2023</v>
      </c>
      <c r="H208" s="212">
        <v>2024</v>
      </c>
      <c r="I208" s="212">
        <v>2025</v>
      </c>
    </row>
    <row r="209" spans="2:10" ht="15" x14ac:dyDescent="0.25">
      <c r="C209" s="210" t="s">
        <v>3</v>
      </c>
      <c r="D209" s="298">
        <v>0.25</v>
      </c>
      <c r="E209" s="298">
        <v>0.62</v>
      </c>
      <c r="F209" s="298">
        <v>0.64</v>
      </c>
      <c r="G209" s="298">
        <v>0.66</v>
      </c>
      <c r="H209" s="298">
        <v>0.68</v>
      </c>
      <c r="I209" s="298">
        <v>0.7</v>
      </c>
      <c r="J209" t="s">
        <v>96</v>
      </c>
    </row>
    <row r="210" spans="2:10" ht="15" x14ac:dyDescent="0.25">
      <c r="C210" s="210" t="s">
        <v>79</v>
      </c>
      <c r="D210" s="298">
        <v>0.25</v>
      </c>
      <c r="E210" s="298">
        <v>0.62</v>
      </c>
      <c r="F210" s="298">
        <v>0.64</v>
      </c>
      <c r="G210" s="298">
        <v>0.66</v>
      </c>
      <c r="H210" s="298">
        <v>0.68</v>
      </c>
      <c r="I210" s="298">
        <v>0.7</v>
      </c>
      <c r="J210" t="s">
        <v>96</v>
      </c>
    </row>
    <row r="211" spans="2:10" ht="15" x14ac:dyDescent="0.25">
      <c r="C211" s="210" t="s">
        <v>80</v>
      </c>
      <c r="D211" s="298">
        <v>0.25</v>
      </c>
      <c r="E211" s="298">
        <v>0.62</v>
      </c>
      <c r="F211" s="298">
        <v>0.64</v>
      </c>
      <c r="G211" s="298">
        <v>0.66</v>
      </c>
      <c r="H211" s="298">
        <v>0.68</v>
      </c>
      <c r="I211" s="298">
        <v>0.7</v>
      </c>
      <c r="J211" t="s">
        <v>96</v>
      </c>
    </row>
    <row r="212" spans="2:10" ht="15" x14ac:dyDescent="0.25">
      <c r="C212" s="210" t="s">
        <v>81</v>
      </c>
      <c r="D212" s="298">
        <v>0.25</v>
      </c>
      <c r="E212" s="298">
        <v>0.62</v>
      </c>
      <c r="F212" s="298">
        <v>0.64</v>
      </c>
      <c r="G212" s="298">
        <v>0.66</v>
      </c>
      <c r="H212" s="298">
        <v>0.68</v>
      </c>
      <c r="I212" s="298">
        <v>0.7</v>
      </c>
      <c r="J212" t="s">
        <v>96</v>
      </c>
    </row>
    <row r="213" spans="2:10" ht="15" x14ac:dyDescent="0.25">
      <c r="C213" s="210" t="s">
        <v>82</v>
      </c>
      <c r="D213" s="298">
        <v>0.25</v>
      </c>
      <c r="E213" s="298">
        <v>0.62</v>
      </c>
      <c r="F213" s="298">
        <v>0.64</v>
      </c>
      <c r="G213" s="298">
        <v>0.66</v>
      </c>
      <c r="H213" s="298">
        <v>0.68</v>
      </c>
      <c r="I213" s="298">
        <v>0.7</v>
      </c>
      <c r="J213" t="s">
        <v>96</v>
      </c>
    </row>
    <row r="214" spans="2:10" ht="15" x14ac:dyDescent="0.25">
      <c r="C214" s="210" t="s">
        <v>65</v>
      </c>
      <c r="D214" s="298">
        <v>0.25</v>
      </c>
      <c r="E214" s="298">
        <v>0.62</v>
      </c>
      <c r="F214" s="298">
        <v>0.64</v>
      </c>
      <c r="G214" s="298">
        <v>0.66</v>
      </c>
      <c r="H214" s="298">
        <v>0.68</v>
      </c>
      <c r="I214" s="298">
        <v>0.7</v>
      </c>
      <c r="J214" t="s">
        <v>96</v>
      </c>
    </row>
    <row r="215" spans="2:10" ht="15" x14ac:dyDescent="0.25">
      <c r="C215" s="210" t="s">
        <v>83</v>
      </c>
      <c r="D215" s="298">
        <v>0.25</v>
      </c>
      <c r="E215" s="298">
        <v>0.62</v>
      </c>
      <c r="F215" s="298">
        <v>0.64</v>
      </c>
      <c r="G215" s="298">
        <v>0.66</v>
      </c>
      <c r="H215" s="298">
        <v>0.68</v>
      </c>
      <c r="I215" s="298">
        <v>0.7</v>
      </c>
      <c r="J215" t="s">
        <v>96</v>
      </c>
    </row>
    <row r="216" spans="2:10" ht="15" x14ac:dyDescent="0.25">
      <c r="C216" s="210" t="s">
        <v>63</v>
      </c>
      <c r="D216" s="298">
        <v>0.25</v>
      </c>
      <c r="E216" s="298">
        <v>0.62</v>
      </c>
      <c r="F216" s="298">
        <v>0.64</v>
      </c>
      <c r="G216" s="298">
        <v>0.66</v>
      </c>
      <c r="H216" s="298">
        <v>0.68</v>
      </c>
      <c r="I216" s="298">
        <v>0.7</v>
      </c>
      <c r="J216" t="s">
        <v>96</v>
      </c>
    </row>
    <row r="217" spans="2:10" ht="15" x14ac:dyDescent="0.25">
      <c r="C217" s="210" t="s">
        <v>84</v>
      </c>
      <c r="D217" s="298">
        <v>0.25</v>
      </c>
      <c r="E217" s="298">
        <v>0.62</v>
      </c>
      <c r="F217" s="298">
        <v>0.64</v>
      </c>
      <c r="G217" s="298">
        <v>0.66</v>
      </c>
      <c r="H217" s="298">
        <v>0.68</v>
      </c>
      <c r="I217" s="298">
        <v>0.7</v>
      </c>
      <c r="J217" t="s">
        <v>96</v>
      </c>
    </row>
    <row r="218" spans="2:10" ht="15" x14ac:dyDescent="0.25">
      <c r="C218" s="210" t="s">
        <v>85</v>
      </c>
      <c r="D218" s="298">
        <v>0.25</v>
      </c>
      <c r="E218" s="298">
        <v>0.62</v>
      </c>
      <c r="F218" s="298">
        <v>0.64</v>
      </c>
      <c r="G218" s="298">
        <v>0.66</v>
      </c>
      <c r="H218" s="298">
        <v>0.68</v>
      </c>
      <c r="I218" s="298">
        <v>0.7</v>
      </c>
      <c r="J218" t="s">
        <v>96</v>
      </c>
    </row>
    <row r="219" spans="2:10" ht="15" x14ac:dyDescent="0.25">
      <c r="C219" s="210" t="s">
        <v>86</v>
      </c>
      <c r="D219" s="298">
        <v>0.25</v>
      </c>
      <c r="E219" s="298">
        <v>0.62</v>
      </c>
      <c r="F219" s="298">
        <v>0.64</v>
      </c>
      <c r="G219" s="298">
        <v>0.66</v>
      </c>
      <c r="H219" s="298">
        <v>0.68</v>
      </c>
      <c r="I219" s="298">
        <v>0.7</v>
      </c>
      <c r="J219" t="s">
        <v>96</v>
      </c>
    </row>
    <row r="220" spans="2:10" ht="15" x14ac:dyDescent="0.25">
      <c r="C220" s="210"/>
      <c r="D220" s="210"/>
      <c r="E220" s="214"/>
      <c r="F220" s="214"/>
      <c r="G220" s="214"/>
      <c r="H220" s="214"/>
      <c r="I220" s="214"/>
    </row>
    <row r="221" spans="2:10" ht="15" x14ac:dyDescent="0.25">
      <c r="B221" s="213" t="s">
        <v>130</v>
      </c>
      <c r="D221" s="212" t="s">
        <v>125</v>
      </c>
      <c r="E221" s="212">
        <v>2021</v>
      </c>
      <c r="F221" s="212">
        <v>2022</v>
      </c>
      <c r="G221" s="212">
        <v>2023</v>
      </c>
      <c r="H221" s="212">
        <v>2024</v>
      </c>
      <c r="I221" s="212">
        <v>2025</v>
      </c>
    </row>
    <row r="222" spans="2:10" ht="15" x14ac:dyDescent="0.25">
      <c r="C222" s="210" t="s">
        <v>34</v>
      </c>
      <c r="D222" s="295">
        <v>0.10100000000000001</v>
      </c>
      <c r="E222" s="295">
        <v>0.10100000000000001</v>
      </c>
      <c r="F222" s="295">
        <v>0.10100000000000001</v>
      </c>
      <c r="G222" s="295">
        <v>0.10100000000000001</v>
      </c>
      <c r="H222" s="295">
        <v>0.10100000000000001</v>
      </c>
      <c r="I222" s="295">
        <v>0.10100000000000001</v>
      </c>
    </row>
    <row r="223" spans="2:10" ht="15" x14ac:dyDescent="0.25">
      <c r="C223" s="210" t="s">
        <v>35</v>
      </c>
      <c r="D223" s="295">
        <v>0.14399999999999999</v>
      </c>
      <c r="E223" s="295">
        <v>0.14399999999999999</v>
      </c>
      <c r="F223" s="295">
        <v>0.14399999999999999</v>
      </c>
      <c r="G223" s="295">
        <v>0.14399999999999999</v>
      </c>
      <c r="H223" s="295">
        <v>0.14399999999999999</v>
      </c>
      <c r="I223" s="295">
        <v>0.14399999999999999</v>
      </c>
    </row>
    <row r="224" spans="2:10" ht="15" x14ac:dyDescent="0.25">
      <c r="C224" s="210" t="s">
        <v>36</v>
      </c>
      <c r="D224" s="295">
        <v>0.20799999999999999</v>
      </c>
      <c r="E224" s="295">
        <v>0.20799999999999999</v>
      </c>
      <c r="F224" s="295">
        <v>0.20799999999999999</v>
      </c>
      <c r="G224" s="295">
        <v>0.20799999999999999</v>
      </c>
      <c r="H224" s="295">
        <v>0.20799999999999999</v>
      </c>
      <c r="I224" s="295">
        <v>0.20799999999999999</v>
      </c>
    </row>
    <row r="225" spans="2:10" ht="15" x14ac:dyDescent="0.25">
      <c r="C225" s="210"/>
      <c r="D225" s="210"/>
      <c r="E225" s="296"/>
      <c r="F225" s="296"/>
      <c r="G225" s="296"/>
      <c r="H225" s="296"/>
      <c r="I225" s="296"/>
    </row>
    <row r="226" spans="2:10" ht="15" x14ac:dyDescent="0.25">
      <c r="C226" s="210" t="s">
        <v>37</v>
      </c>
      <c r="D226" s="297">
        <v>0.11899999999999999</v>
      </c>
      <c r="E226" s="297">
        <v>0.11899999999999999</v>
      </c>
      <c r="F226" s="297">
        <v>0.11899999999999999</v>
      </c>
      <c r="G226" s="297">
        <v>0.11899999999999999</v>
      </c>
      <c r="H226" s="297">
        <v>0.11899999999999999</v>
      </c>
      <c r="I226" s="297">
        <v>0.11899999999999999</v>
      </c>
    </row>
    <row r="227" spans="2:10" ht="15" x14ac:dyDescent="0.25">
      <c r="C227" s="210" t="s">
        <v>38</v>
      </c>
      <c r="D227" s="297">
        <v>0.13900000000000001</v>
      </c>
      <c r="E227" s="297">
        <v>0.13900000000000001</v>
      </c>
      <c r="F227" s="297">
        <v>0.13900000000000001</v>
      </c>
      <c r="G227" s="297">
        <v>0.13900000000000001</v>
      </c>
      <c r="H227" s="297">
        <v>0.13900000000000001</v>
      </c>
      <c r="I227" s="297">
        <v>0.13900000000000001</v>
      </c>
    </row>
    <row r="228" spans="2:10" ht="15" x14ac:dyDescent="0.25">
      <c r="C228" s="210"/>
      <c r="D228" s="210"/>
      <c r="E228" s="296"/>
      <c r="F228" s="296"/>
      <c r="G228" s="296"/>
      <c r="H228" s="296"/>
      <c r="I228" s="296"/>
    </row>
    <row r="229" spans="2:10" ht="15" x14ac:dyDescent="0.25">
      <c r="C229" s="210" t="s">
        <v>124</v>
      </c>
      <c r="D229" s="296">
        <v>0.1101</v>
      </c>
      <c r="E229" s="296">
        <v>0.1101</v>
      </c>
      <c r="F229" s="296">
        <v>0.1101</v>
      </c>
      <c r="G229" s="296">
        <v>0.1101</v>
      </c>
      <c r="H229" s="296">
        <v>0.1101</v>
      </c>
      <c r="I229" s="296">
        <v>0.1101</v>
      </c>
    </row>
    <row r="230" spans="2:10" ht="15" x14ac:dyDescent="0.25">
      <c r="C230" s="210"/>
      <c r="D230" s="210"/>
    </row>
    <row r="231" spans="2:10" x14ac:dyDescent="0.2">
      <c r="B231" s="213" t="s">
        <v>118</v>
      </c>
    </row>
    <row r="232" spans="2:10" ht="15" x14ac:dyDescent="0.25">
      <c r="D232" s="212" t="s">
        <v>125</v>
      </c>
      <c r="E232" s="212">
        <v>2021</v>
      </c>
      <c r="F232" s="212">
        <v>2022</v>
      </c>
      <c r="G232" s="212">
        <v>2023</v>
      </c>
      <c r="H232" s="212">
        <v>2024</v>
      </c>
      <c r="I232" s="212">
        <v>2025</v>
      </c>
    </row>
    <row r="233" spans="2:10" ht="15" x14ac:dyDescent="0.25">
      <c r="C233" s="210" t="s">
        <v>3</v>
      </c>
      <c r="D233" s="233">
        <v>6.0000000000000002E-5</v>
      </c>
      <c r="E233" s="233">
        <v>6.0000000000000002E-5</v>
      </c>
      <c r="F233" s="233">
        <v>6.0000000000000002E-5</v>
      </c>
      <c r="G233" s="233">
        <v>6.0000000000000002E-5</v>
      </c>
      <c r="H233" s="233">
        <v>6.0000000000000002E-5</v>
      </c>
      <c r="I233" s="233">
        <v>6.0000000000000002E-5</v>
      </c>
      <c r="J233" t="s">
        <v>91</v>
      </c>
    </row>
    <row r="234" spans="2:10" ht="15" x14ac:dyDescent="0.25">
      <c r="C234" s="210" t="s">
        <v>79</v>
      </c>
      <c r="D234" s="233">
        <v>6.0000000000000002E-5</v>
      </c>
      <c r="E234" s="233">
        <v>6.0000000000000002E-5</v>
      </c>
      <c r="F234" s="233">
        <v>6.0000000000000002E-5</v>
      </c>
      <c r="G234" s="233">
        <v>6.0000000000000002E-5</v>
      </c>
      <c r="H234" s="233">
        <v>6.0000000000000002E-5</v>
      </c>
      <c r="I234" s="233">
        <v>6.0000000000000002E-5</v>
      </c>
      <c r="J234" t="s">
        <v>91</v>
      </c>
    </row>
    <row r="235" spans="2:10" ht="15" x14ac:dyDescent="0.25">
      <c r="C235" s="210" t="s">
        <v>80</v>
      </c>
      <c r="D235" s="233">
        <v>2.452E-2</v>
      </c>
      <c r="E235" s="233">
        <v>2.4340000000000001E-2</v>
      </c>
      <c r="F235" s="233">
        <v>2.4649999999999998E-2</v>
      </c>
      <c r="G235" s="233">
        <v>2.494E-2</v>
      </c>
      <c r="H235" s="276">
        <v>2.5180000000000001E-2</v>
      </c>
      <c r="I235" s="233">
        <v>2.5520000000000001E-2</v>
      </c>
      <c r="J235" t="s">
        <v>92</v>
      </c>
    </row>
    <row r="236" spans="2:10" ht="15" x14ac:dyDescent="0.25">
      <c r="C236" s="210" t="s">
        <v>81</v>
      </c>
      <c r="D236" s="233">
        <v>2.6210000000000001E-2</v>
      </c>
      <c r="E236" s="233">
        <v>2.6009999999999998E-2</v>
      </c>
      <c r="F236" s="233">
        <v>2.6349999999999998E-2</v>
      </c>
      <c r="G236" s="233">
        <v>2.666E-2</v>
      </c>
      <c r="H236" s="233">
        <v>2.691E-2</v>
      </c>
      <c r="I236" s="276">
        <v>2.7279999999999999E-2</v>
      </c>
      <c r="J236" t="s">
        <v>92</v>
      </c>
    </row>
    <row r="237" spans="2:10" ht="15" x14ac:dyDescent="0.25">
      <c r="C237" s="210" t="s">
        <v>82</v>
      </c>
      <c r="D237" s="233">
        <v>2.9510000000000002E-2</v>
      </c>
      <c r="E237" s="233">
        <v>2.929E-2</v>
      </c>
      <c r="F237" s="233">
        <v>2.9669999999999998E-2</v>
      </c>
      <c r="G237" s="233">
        <v>3.0020000000000002E-2</v>
      </c>
      <c r="H237" s="276">
        <v>3.0300000000000001E-2</v>
      </c>
      <c r="I237" s="233">
        <v>3.0720000000000001E-2</v>
      </c>
      <c r="J237" t="s">
        <v>92</v>
      </c>
    </row>
    <row r="238" spans="2:10" ht="15" x14ac:dyDescent="0.25">
      <c r="C238" s="210" t="s">
        <v>65</v>
      </c>
      <c r="D238" s="276">
        <v>1.8599999999999998E-2</v>
      </c>
      <c r="E238" s="233">
        <v>1.8460000000000001E-2</v>
      </c>
      <c r="F238" s="276">
        <v>1.8700000000000001E-2</v>
      </c>
      <c r="G238" s="276">
        <v>1.8919999999999999E-2</v>
      </c>
      <c r="H238" s="276">
        <v>1.9099999999999999E-2</v>
      </c>
      <c r="I238" s="276">
        <v>1.9359999999999999E-2</v>
      </c>
      <c r="J238" t="s">
        <v>92</v>
      </c>
    </row>
    <row r="239" spans="2:10" ht="15" x14ac:dyDescent="0.25">
      <c r="C239" s="210" t="s">
        <v>83</v>
      </c>
      <c r="D239" s="233">
        <v>1.822E-2</v>
      </c>
      <c r="E239" s="233">
        <v>1.8079999999999999E-2</v>
      </c>
      <c r="F239" s="276">
        <v>1.831E-2</v>
      </c>
      <c r="G239" s="233">
        <v>1.8530000000000001E-2</v>
      </c>
      <c r="H239" s="233">
        <v>1.8710000000000001E-2</v>
      </c>
      <c r="I239" s="276">
        <v>1.8960000000000001E-2</v>
      </c>
      <c r="J239" t="s">
        <v>92</v>
      </c>
    </row>
    <row r="240" spans="2:10" ht="15" x14ac:dyDescent="0.25">
      <c r="C240" s="210" t="s">
        <v>63</v>
      </c>
      <c r="D240" s="233">
        <v>6.0000000000000002E-5</v>
      </c>
      <c r="E240" s="233">
        <v>6.0000000000000002E-5</v>
      </c>
      <c r="F240" s="233">
        <v>6.0000000000000002E-5</v>
      </c>
      <c r="G240" s="233">
        <v>6.0000000000000002E-5</v>
      </c>
      <c r="H240" s="233">
        <v>6.0000000000000002E-5</v>
      </c>
      <c r="I240" s="233">
        <v>6.0000000000000002E-5</v>
      </c>
      <c r="J240" t="s">
        <v>92</v>
      </c>
    </row>
    <row r="241" spans="2:10" ht="15" x14ac:dyDescent="0.25">
      <c r="C241" s="210" t="s">
        <v>84</v>
      </c>
      <c r="D241" s="233"/>
      <c r="E241" s="214"/>
      <c r="J241" t="s">
        <v>92</v>
      </c>
    </row>
    <row r="242" spans="2:10" ht="15" x14ac:dyDescent="0.25">
      <c r="C242" s="210" t="s">
        <v>85</v>
      </c>
      <c r="D242" s="233"/>
      <c r="E242" s="214"/>
      <c r="J242" t="s">
        <v>92</v>
      </c>
    </row>
    <row r="243" spans="2:10" ht="15" x14ac:dyDescent="0.25">
      <c r="C243" s="210" t="s">
        <v>86</v>
      </c>
      <c r="D243" s="210"/>
      <c r="E243" s="214"/>
      <c r="J243" t="s">
        <v>92</v>
      </c>
    </row>
    <row r="245" spans="2:10" x14ac:dyDescent="0.2">
      <c r="B245" s="213" t="s">
        <v>119</v>
      </c>
    </row>
    <row r="246" spans="2:10" ht="15" x14ac:dyDescent="0.25">
      <c r="D246" s="212" t="s">
        <v>125</v>
      </c>
      <c r="E246" s="212">
        <v>2021</v>
      </c>
      <c r="F246" s="212">
        <v>2022</v>
      </c>
      <c r="G246" s="212">
        <v>2023</v>
      </c>
      <c r="H246" s="212">
        <v>2024</v>
      </c>
      <c r="I246" s="212">
        <v>2025</v>
      </c>
    </row>
    <row r="247" spans="2:10" ht="15" x14ac:dyDescent="0.25">
      <c r="C247" s="210" t="s">
        <v>3</v>
      </c>
      <c r="D247" s="214">
        <v>0.56999999999999995</v>
      </c>
      <c r="E247" s="214">
        <v>0.56999999999999995</v>
      </c>
      <c r="F247" s="214">
        <v>0.56999999999999995</v>
      </c>
      <c r="G247" s="214">
        <v>0.56999999999999995</v>
      </c>
      <c r="H247" s="214">
        <v>0.56999999999999995</v>
      </c>
      <c r="I247" s="214">
        <v>0.56999999999999995</v>
      </c>
      <c r="J247" t="s">
        <v>96</v>
      </c>
    </row>
    <row r="248" spans="2:10" ht="15" x14ac:dyDescent="0.25">
      <c r="C248" s="210" t="s">
        <v>79</v>
      </c>
      <c r="D248" s="214">
        <v>0.56999999999999995</v>
      </c>
      <c r="E248" s="214">
        <v>0.56999999999999995</v>
      </c>
      <c r="F248" s="214">
        <v>0.56999999999999995</v>
      </c>
      <c r="G248" s="214">
        <v>0.56999999999999995</v>
      </c>
      <c r="H248" s="214">
        <v>0.56999999999999995</v>
      </c>
      <c r="I248" s="214">
        <v>0.56999999999999995</v>
      </c>
      <c r="J248" t="s">
        <v>96</v>
      </c>
    </row>
    <row r="249" spans="2:10" ht="15" x14ac:dyDescent="0.25">
      <c r="C249" s="210" t="s">
        <v>80</v>
      </c>
      <c r="D249" s="210"/>
      <c r="E249" s="214"/>
    </row>
    <row r="250" spans="2:10" ht="15" x14ac:dyDescent="0.25">
      <c r="C250" s="210" t="s">
        <v>81</v>
      </c>
      <c r="D250" s="210"/>
      <c r="E250" s="214"/>
    </row>
    <row r="251" spans="2:10" ht="15" x14ac:dyDescent="0.25">
      <c r="C251" s="210" t="s">
        <v>82</v>
      </c>
      <c r="D251" s="210"/>
      <c r="E251" s="214"/>
    </row>
    <row r="252" spans="2:10" ht="15" x14ac:dyDescent="0.25">
      <c r="C252" s="210" t="s">
        <v>65</v>
      </c>
      <c r="D252" s="210"/>
      <c r="E252" s="214"/>
    </row>
    <row r="253" spans="2:10" ht="15" x14ac:dyDescent="0.25">
      <c r="C253" s="210" t="s">
        <v>83</v>
      </c>
      <c r="D253" s="210"/>
      <c r="E253" s="214"/>
    </row>
    <row r="254" spans="2:10" ht="15" x14ac:dyDescent="0.25">
      <c r="C254" s="210" t="s">
        <v>63</v>
      </c>
      <c r="D254" s="210"/>
      <c r="E254" s="214"/>
    </row>
    <row r="255" spans="2:10" ht="15" x14ac:dyDescent="0.25">
      <c r="C255" s="210" t="s">
        <v>84</v>
      </c>
      <c r="D255" s="210"/>
      <c r="E255" s="214"/>
    </row>
    <row r="256" spans="2:10" ht="15" x14ac:dyDescent="0.25">
      <c r="C256" s="210" t="s">
        <v>85</v>
      </c>
      <c r="D256" s="210"/>
      <c r="E256" s="214"/>
    </row>
    <row r="257" spans="2:9" ht="15" x14ac:dyDescent="0.25">
      <c r="C257" s="210" t="s">
        <v>86</v>
      </c>
      <c r="D257" s="210"/>
      <c r="E257" s="214"/>
    </row>
    <row r="259" spans="2:9" x14ac:dyDescent="0.2">
      <c r="B259" s="213" t="s">
        <v>129</v>
      </c>
    </row>
    <row r="260" spans="2:9" ht="15" x14ac:dyDescent="0.25">
      <c r="D260" s="212" t="s">
        <v>125</v>
      </c>
      <c r="E260" s="212">
        <v>2021</v>
      </c>
      <c r="F260" s="212">
        <v>2022</v>
      </c>
      <c r="G260" s="212">
        <v>2023</v>
      </c>
      <c r="H260" s="212">
        <v>2024</v>
      </c>
      <c r="I260" s="212">
        <v>2025</v>
      </c>
    </row>
    <row r="261" spans="2:9" ht="15" x14ac:dyDescent="0.25">
      <c r="C261" s="210" t="s">
        <v>3</v>
      </c>
      <c r="D261" s="259">
        <v>0.318</v>
      </c>
      <c r="E261" s="259">
        <v>0.318</v>
      </c>
      <c r="F261" s="259">
        <v>0.318</v>
      </c>
      <c r="G261" s="259">
        <v>0.318</v>
      </c>
      <c r="H261" s="259">
        <v>0.318</v>
      </c>
      <c r="I261" s="259">
        <v>0.318</v>
      </c>
    </row>
    <row r="262" spans="2:9" ht="15" x14ac:dyDescent="0.25">
      <c r="C262" s="210" t="s">
        <v>79</v>
      </c>
      <c r="D262" s="259">
        <v>0.318</v>
      </c>
      <c r="E262" s="259">
        <v>0.318</v>
      </c>
      <c r="F262" s="259">
        <v>0.318</v>
      </c>
      <c r="G262" s="259">
        <v>0.318</v>
      </c>
      <c r="H262" s="259">
        <v>0.318</v>
      </c>
      <c r="I262" s="259">
        <v>0.318</v>
      </c>
    </row>
    <row r="263" spans="2:9" ht="15" x14ac:dyDescent="0.25">
      <c r="C263" s="210" t="s">
        <v>80</v>
      </c>
      <c r="D263" s="245"/>
      <c r="E263" s="245"/>
      <c r="F263" s="245"/>
      <c r="G263" s="245"/>
      <c r="H263" s="245"/>
      <c r="I263" s="245"/>
    </row>
    <row r="264" spans="2:9" ht="15" x14ac:dyDescent="0.25">
      <c r="C264" s="210" t="s">
        <v>81</v>
      </c>
      <c r="D264" s="245"/>
      <c r="E264" s="245"/>
      <c r="F264" s="245"/>
      <c r="G264" s="245"/>
      <c r="H264" s="245"/>
      <c r="I264" s="245"/>
    </row>
    <row r="265" spans="2:9" ht="15" x14ac:dyDescent="0.25">
      <c r="C265" s="210" t="s">
        <v>82</v>
      </c>
      <c r="D265" s="245"/>
      <c r="E265" s="245"/>
      <c r="F265" s="245"/>
      <c r="G265" s="245"/>
      <c r="H265" s="245"/>
      <c r="I265" s="245"/>
    </row>
    <row r="266" spans="2:9" ht="15" x14ac:dyDescent="0.25">
      <c r="C266" s="210" t="s">
        <v>65</v>
      </c>
      <c r="D266" s="259">
        <v>0.318</v>
      </c>
      <c r="E266" s="259">
        <v>0.318</v>
      </c>
      <c r="F266" s="259">
        <v>0.318</v>
      </c>
      <c r="G266" s="259">
        <v>0.318</v>
      </c>
      <c r="H266" s="259">
        <v>0.318</v>
      </c>
      <c r="I266" s="259">
        <v>0.318</v>
      </c>
    </row>
    <row r="267" spans="2:9" ht="15" x14ac:dyDescent="0.25">
      <c r="C267" s="210" t="s">
        <v>83</v>
      </c>
      <c r="D267" s="259">
        <v>0.318</v>
      </c>
      <c r="E267" s="259">
        <v>0.318</v>
      </c>
      <c r="F267" s="259">
        <v>0.318</v>
      </c>
      <c r="G267" s="259">
        <v>0.318</v>
      </c>
      <c r="H267" s="259">
        <v>0.318</v>
      </c>
      <c r="I267" s="259">
        <v>0.318</v>
      </c>
    </row>
    <row r="268" spans="2:9" ht="15" x14ac:dyDescent="0.25">
      <c r="C268" s="210" t="s">
        <v>63</v>
      </c>
      <c r="D268" s="259">
        <v>0.318</v>
      </c>
      <c r="E268" s="259">
        <v>0.318</v>
      </c>
      <c r="F268" s="259">
        <v>0.318</v>
      </c>
      <c r="G268" s="259">
        <v>0.318</v>
      </c>
      <c r="H268" s="259">
        <v>0.318</v>
      </c>
      <c r="I268" s="259">
        <v>0.318</v>
      </c>
    </row>
    <row r="269" spans="2:9" ht="15" x14ac:dyDescent="0.25">
      <c r="C269" s="210" t="s">
        <v>84</v>
      </c>
      <c r="D269" s="245"/>
      <c r="E269" s="245"/>
      <c r="F269" s="245"/>
      <c r="G269" s="245"/>
      <c r="H269" s="245"/>
      <c r="I269" s="245"/>
    </row>
    <row r="270" spans="2:9" ht="15" x14ac:dyDescent="0.25">
      <c r="C270" s="210" t="s">
        <v>85</v>
      </c>
      <c r="D270" s="245"/>
      <c r="E270" s="245"/>
      <c r="F270" s="245"/>
      <c r="G270" s="245"/>
      <c r="H270" s="245"/>
      <c r="I270" s="245"/>
    </row>
    <row r="271" spans="2:9" ht="15" x14ac:dyDescent="0.25">
      <c r="C271" s="210" t="s">
        <v>86</v>
      </c>
    </row>
    <row r="273" spans="2:9" x14ac:dyDescent="0.2">
      <c r="B273" s="213" t="s">
        <v>267</v>
      </c>
    </row>
    <row r="274" spans="2:9" ht="15" x14ac:dyDescent="0.25">
      <c r="D274" s="212" t="s">
        <v>125</v>
      </c>
      <c r="E274" s="212">
        <v>2021</v>
      </c>
      <c r="F274" s="212">
        <v>2022</v>
      </c>
      <c r="G274" s="212">
        <v>2023</v>
      </c>
      <c r="H274" s="212">
        <v>2024</v>
      </c>
      <c r="I274" s="212">
        <v>2025</v>
      </c>
    </row>
    <row r="275" spans="2:9" ht="15" x14ac:dyDescent="0.25">
      <c r="C275" s="210" t="s">
        <v>3</v>
      </c>
      <c r="D275" s="256">
        <v>3.3500000000000002E-2</v>
      </c>
      <c r="E275" s="256">
        <v>3.3799999999999997E-2</v>
      </c>
      <c r="F275" s="256">
        <v>3.3799999999999997E-2</v>
      </c>
      <c r="G275" s="256">
        <v>3.3799999999999997E-2</v>
      </c>
      <c r="H275" s="256">
        <v>3.3799999999999997E-2</v>
      </c>
      <c r="I275" s="256">
        <v>3.3799999999999997E-2</v>
      </c>
    </row>
    <row r="276" spans="2:9" ht="15" x14ac:dyDescent="0.25">
      <c r="C276" s="210" t="s">
        <v>79</v>
      </c>
      <c r="D276" s="256">
        <v>3.3500000000000002E-2</v>
      </c>
      <c r="E276" s="256">
        <v>3.3799999999999997E-2</v>
      </c>
      <c r="F276" s="256">
        <v>3.3799999999999997E-2</v>
      </c>
      <c r="G276" s="256">
        <v>3.3799999999999997E-2</v>
      </c>
      <c r="H276" s="256">
        <v>3.3799999999999997E-2</v>
      </c>
      <c r="I276" s="256">
        <v>3.3799999999999997E-2</v>
      </c>
    </row>
    <row r="277" spans="2:9" ht="15" x14ac:dyDescent="0.25">
      <c r="C277" s="210" t="s">
        <v>80</v>
      </c>
      <c r="D277" s="256">
        <v>3.3500000000000002E-2</v>
      </c>
      <c r="E277" s="256">
        <v>3.3799999999999997E-2</v>
      </c>
      <c r="F277" s="256">
        <v>3.3799999999999997E-2</v>
      </c>
      <c r="G277" s="256">
        <v>3.3799999999999997E-2</v>
      </c>
      <c r="H277" s="256">
        <v>3.3799999999999997E-2</v>
      </c>
      <c r="I277" s="256">
        <v>3.3799999999999997E-2</v>
      </c>
    </row>
    <row r="278" spans="2:9" ht="15" x14ac:dyDescent="0.25">
      <c r="C278" s="210" t="s">
        <v>81</v>
      </c>
      <c r="D278" s="256">
        <v>3.3500000000000002E-2</v>
      </c>
      <c r="E278" s="256">
        <v>3.3799999999999997E-2</v>
      </c>
      <c r="F278" s="256">
        <v>3.3799999999999997E-2</v>
      </c>
      <c r="G278" s="256">
        <v>3.3799999999999997E-2</v>
      </c>
      <c r="H278" s="256">
        <v>3.3799999999999997E-2</v>
      </c>
      <c r="I278" s="256">
        <v>3.3799999999999997E-2</v>
      </c>
    </row>
    <row r="279" spans="2:9" ht="15" x14ac:dyDescent="0.25">
      <c r="C279" s="210" t="s">
        <v>82</v>
      </c>
      <c r="D279" s="256">
        <v>6.1999999999999998E-3</v>
      </c>
      <c r="E279" s="256">
        <v>5.1000000000000004E-3</v>
      </c>
      <c r="F279" s="256">
        <v>5.1000000000000004E-3</v>
      </c>
      <c r="G279" s="256">
        <v>5.1000000000000004E-3</v>
      </c>
      <c r="H279" s="256">
        <v>5.1000000000000004E-3</v>
      </c>
      <c r="I279" s="256">
        <v>5.1000000000000004E-3</v>
      </c>
    </row>
    <row r="280" spans="2:9" ht="15" x14ac:dyDescent="0.25">
      <c r="C280" s="210" t="s">
        <v>65</v>
      </c>
      <c r="D280" s="256">
        <v>3.3500000000000002E-2</v>
      </c>
      <c r="E280" s="256">
        <v>3.3799999999999997E-2</v>
      </c>
      <c r="F280" s="256">
        <v>3.3799999999999997E-2</v>
      </c>
      <c r="G280" s="256">
        <v>3.3799999999999997E-2</v>
      </c>
      <c r="H280" s="256">
        <v>3.3799999999999997E-2</v>
      </c>
      <c r="I280" s="256">
        <v>3.3799999999999997E-2</v>
      </c>
    </row>
    <row r="281" spans="2:9" ht="15" x14ac:dyDescent="0.25">
      <c r="C281" s="210" t="s">
        <v>83</v>
      </c>
      <c r="D281" s="256">
        <v>3.3500000000000002E-2</v>
      </c>
      <c r="E281" s="256">
        <v>3.3799999999999997E-2</v>
      </c>
      <c r="F281" s="256">
        <v>3.3799999999999997E-2</v>
      </c>
      <c r="G281" s="256">
        <v>3.3799999999999997E-2</v>
      </c>
      <c r="H281" s="256">
        <v>3.3799999999999997E-2</v>
      </c>
      <c r="I281" s="256">
        <v>3.3799999999999997E-2</v>
      </c>
    </row>
    <row r="282" spans="2:9" ht="15" x14ac:dyDescent="0.25">
      <c r="C282" s="210" t="s">
        <v>63</v>
      </c>
      <c r="D282" s="256">
        <v>3.3500000000000002E-2</v>
      </c>
      <c r="E282" s="256">
        <v>3.3799999999999997E-2</v>
      </c>
      <c r="F282" s="256">
        <v>3.3799999999999997E-2</v>
      </c>
      <c r="G282" s="256">
        <v>3.3799999999999997E-2</v>
      </c>
      <c r="H282" s="256">
        <v>3.3799999999999997E-2</v>
      </c>
      <c r="I282" s="256">
        <v>3.3799999999999997E-2</v>
      </c>
    </row>
    <row r="283" spans="2:9" ht="15" x14ac:dyDescent="0.25">
      <c r="C283" s="210" t="s">
        <v>84</v>
      </c>
    </row>
    <row r="284" spans="2:9" ht="15" x14ac:dyDescent="0.25">
      <c r="C284" s="210" t="s">
        <v>85</v>
      </c>
    </row>
    <row r="285" spans="2:9" ht="15" x14ac:dyDescent="0.25">
      <c r="C285" s="210" t="s">
        <v>86</v>
      </c>
    </row>
    <row r="286" spans="2:9" ht="15" x14ac:dyDescent="0.25">
      <c r="C286" s="210"/>
    </row>
    <row r="287" spans="2:9" ht="15" x14ac:dyDescent="0.25">
      <c r="B287" s="213" t="s">
        <v>268</v>
      </c>
      <c r="C287" s="210"/>
    </row>
    <row r="288" spans="2:9" ht="15" x14ac:dyDescent="0.25">
      <c r="C288" s="210" t="s">
        <v>257</v>
      </c>
      <c r="E288">
        <v>1.0338000000000001</v>
      </c>
      <c r="F288">
        <v>1.0338000000000001</v>
      </c>
      <c r="G288">
        <v>1.0338000000000001</v>
      </c>
      <c r="H288">
        <v>1.0338000000000001</v>
      </c>
      <c r="I288">
        <v>1.0338000000000001</v>
      </c>
    </row>
    <row r="289" spans="2:9" ht="15" x14ac:dyDescent="0.25">
      <c r="C289" s="210" t="s">
        <v>258</v>
      </c>
      <c r="E289">
        <v>1.0152000000000001</v>
      </c>
      <c r="F289">
        <v>1.0152000000000001</v>
      </c>
      <c r="G289">
        <v>1.0152000000000001</v>
      </c>
      <c r="H289">
        <v>1.0152000000000001</v>
      </c>
      <c r="I289">
        <v>1.0152000000000001</v>
      </c>
    </row>
    <row r="290" spans="2:9" ht="15" x14ac:dyDescent="0.25">
      <c r="C290" s="210" t="s">
        <v>259</v>
      </c>
      <c r="E290">
        <v>1.0234000000000001</v>
      </c>
      <c r="F290">
        <v>1.0234000000000001</v>
      </c>
      <c r="G290">
        <v>1.0234000000000001</v>
      </c>
      <c r="H290">
        <v>1.0234000000000001</v>
      </c>
      <c r="I290">
        <v>1.0234000000000001</v>
      </c>
    </row>
    <row r="291" spans="2:9" ht="15" x14ac:dyDescent="0.25">
      <c r="C291" s="210" t="s">
        <v>260</v>
      </c>
      <c r="E291">
        <v>1.0051000000000001</v>
      </c>
      <c r="F291">
        <v>1.0051000000000001</v>
      </c>
      <c r="G291">
        <v>1.0051000000000001</v>
      </c>
      <c r="H291">
        <v>1.0051000000000001</v>
      </c>
      <c r="I291">
        <v>1.0051000000000001</v>
      </c>
    </row>
    <row r="292" spans="2:9" ht="15" x14ac:dyDescent="0.25">
      <c r="C292" s="210"/>
    </row>
    <row r="293" spans="2:9" ht="15" x14ac:dyDescent="0.25">
      <c r="C293" s="210"/>
    </row>
    <row r="294" spans="2:9" ht="15" x14ac:dyDescent="0.25">
      <c r="B294" s="213" t="s">
        <v>209</v>
      </c>
      <c r="D294" s="212" t="s">
        <v>125</v>
      </c>
      <c r="E294" s="212">
        <v>2021</v>
      </c>
      <c r="F294" s="212">
        <v>2022</v>
      </c>
      <c r="G294" s="212">
        <v>2023</v>
      </c>
      <c r="H294" s="212">
        <v>2024</v>
      </c>
      <c r="I294" s="212">
        <v>2025</v>
      </c>
    </row>
    <row r="296" spans="2:9" ht="15" x14ac:dyDescent="0.25">
      <c r="C296" s="210" t="s">
        <v>210</v>
      </c>
      <c r="E296">
        <v>16</v>
      </c>
      <c r="F296">
        <v>16</v>
      </c>
      <c r="G296">
        <v>17</v>
      </c>
      <c r="H296">
        <v>17</v>
      </c>
      <c r="I296">
        <v>17</v>
      </c>
    </row>
    <row r="297" spans="2:9" ht="15" x14ac:dyDescent="0.25">
      <c r="C297" s="210" t="s">
        <v>211</v>
      </c>
      <c r="E297">
        <v>26</v>
      </c>
      <c r="F297">
        <v>26</v>
      </c>
      <c r="G297">
        <v>27</v>
      </c>
      <c r="H297">
        <v>27</v>
      </c>
      <c r="I297">
        <v>28</v>
      </c>
    </row>
    <row r="298" spans="2:9" ht="15" x14ac:dyDescent="0.25">
      <c r="C298" s="210" t="s">
        <v>212</v>
      </c>
      <c r="E298">
        <v>6</v>
      </c>
      <c r="F298">
        <v>6</v>
      </c>
      <c r="G298">
        <v>6</v>
      </c>
      <c r="H298">
        <v>6</v>
      </c>
      <c r="I298">
        <v>6</v>
      </c>
    </row>
    <row r="299" spans="2:9" ht="13.15" customHeight="1" x14ac:dyDescent="0.25">
      <c r="C299" s="210" t="s">
        <v>213</v>
      </c>
      <c r="E299">
        <v>126</v>
      </c>
      <c r="F299">
        <v>126</v>
      </c>
      <c r="G299">
        <v>129</v>
      </c>
      <c r="H299">
        <v>132</v>
      </c>
      <c r="I299">
        <v>135</v>
      </c>
    </row>
    <row r="300" spans="2:9" ht="15" x14ac:dyDescent="0.25">
      <c r="C300" s="210" t="s">
        <v>214</v>
      </c>
      <c r="E300">
        <v>16</v>
      </c>
      <c r="F300">
        <v>16</v>
      </c>
      <c r="G300">
        <v>17</v>
      </c>
      <c r="H300">
        <v>17</v>
      </c>
      <c r="I300">
        <v>17</v>
      </c>
    </row>
    <row r="301" spans="2:9" ht="15" x14ac:dyDescent="0.25">
      <c r="C301" s="210" t="s">
        <v>215</v>
      </c>
      <c r="E301">
        <v>26</v>
      </c>
      <c r="F301">
        <v>26</v>
      </c>
      <c r="G301">
        <v>27</v>
      </c>
      <c r="H301">
        <v>27</v>
      </c>
      <c r="I301">
        <v>28</v>
      </c>
    </row>
    <row r="302" spans="2:9" ht="13.15" customHeight="1" x14ac:dyDescent="0.25">
      <c r="C302" s="210" t="s">
        <v>216</v>
      </c>
      <c r="E302">
        <v>26</v>
      </c>
      <c r="F302">
        <v>26</v>
      </c>
      <c r="G302">
        <v>27</v>
      </c>
      <c r="H302">
        <v>27</v>
      </c>
      <c r="I302">
        <v>28</v>
      </c>
    </row>
    <row r="303" spans="2:9" ht="15" x14ac:dyDescent="0.25">
      <c r="C303" s="210" t="s">
        <v>217</v>
      </c>
      <c r="E303">
        <v>69</v>
      </c>
      <c r="F303">
        <v>69</v>
      </c>
      <c r="G303">
        <v>71</v>
      </c>
      <c r="H303">
        <v>72</v>
      </c>
      <c r="I303">
        <v>74</v>
      </c>
    </row>
    <row r="304" spans="2:9" ht="15" x14ac:dyDescent="0.25">
      <c r="C304" s="210" t="s">
        <v>218</v>
      </c>
      <c r="E304">
        <v>103</v>
      </c>
      <c r="F304">
        <v>103</v>
      </c>
      <c r="G304">
        <v>106</v>
      </c>
      <c r="H304">
        <v>108</v>
      </c>
      <c r="I304">
        <v>111</v>
      </c>
    </row>
    <row r="305" spans="2:9" ht="15" x14ac:dyDescent="0.25">
      <c r="C305" s="210" t="s">
        <v>219</v>
      </c>
      <c r="E305">
        <v>322</v>
      </c>
      <c r="F305">
        <v>322</v>
      </c>
      <c r="G305">
        <v>330</v>
      </c>
      <c r="H305">
        <v>339</v>
      </c>
      <c r="I305">
        <v>347</v>
      </c>
    </row>
    <row r="306" spans="2:9" ht="15" x14ac:dyDescent="0.25">
      <c r="C306" s="210" t="s">
        <v>220</v>
      </c>
      <c r="E306">
        <v>244</v>
      </c>
      <c r="F306">
        <v>244</v>
      </c>
      <c r="G306">
        <v>250</v>
      </c>
      <c r="H306">
        <v>257</v>
      </c>
      <c r="I306">
        <v>263</v>
      </c>
    </row>
    <row r="307" spans="2:9" ht="15" x14ac:dyDescent="0.25">
      <c r="C307" s="210"/>
    </row>
    <row r="308" spans="2:9" ht="15" x14ac:dyDescent="0.25">
      <c r="B308" s="213" t="s">
        <v>221</v>
      </c>
      <c r="D308" s="212" t="s">
        <v>125</v>
      </c>
      <c r="E308" s="212">
        <v>2021</v>
      </c>
      <c r="F308" s="212">
        <v>2022</v>
      </c>
      <c r="G308" s="212">
        <v>2023</v>
      </c>
      <c r="H308" s="212">
        <v>2024</v>
      </c>
      <c r="I308" s="212">
        <v>2025</v>
      </c>
    </row>
    <row r="310" spans="2:9" ht="15" x14ac:dyDescent="0.25">
      <c r="C310" s="210" t="s">
        <v>222</v>
      </c>
      <c r="E310">
        <v>1.5</v>
      </c>
      <c r="F310">
        <v>1.5</v>
      </c>
      <c r="G310">
        <v>1.5</v>
      </c>
      <c r="H310">
        <v>1.5</v>
      </c>
      <c r="I310">
        <v>1.5</v>
      </c>
    </row>
    <row r="311" spans="2:9" ht="15" x14ac:dyDescent="0.25">
      <c r="C311" s="210" t="s">
        <v>223</v>
      </c>
      <c r="E311">
        <v>69</v>
      </c>
      <c r="F311">
        <v>69</v>
      </c>
      <c r="G311">
        <v>71</v>
      </c>
      <c r="H311">
        <v>72</v>
      </c>
      <c r="I311">
        <v>74</v>
      </c>
    </row>
    <row r="312" spans="2:9" ht="15" x14ac:dyDescent="0.25">
      <c r="C312" s="210" t="s">
        <v>224</v>
      </c>
      <c r="E312">
        <v>103</v>
      </c>
      <c r="F312">
        <v>103</v>
      </c>
      <c r="G312">
        <v>106</v>
      </c>
      <c r="H312">
        <v>108</v>
      </c>
      <c r="I312">
        <v>111</v>
      </c>
    </row>
    <row r="313" spans="2:9" ht="15" x14ac:dyDescent="0.25">
      <c r="C313" s="210" t="s">
        <v>225</v>
      </c>
      <c r="E313">
        <v>257</v>
      </c>
      <c r="F313">
        <v>257</v>
      </c>
      <c r="G313">
        <v>263</v>
      </c>
      <c r="H313">
        <v>270</v>
      </c>
      <c r="I313">
        <v>277</v>
      </c>
    </row>
    <row r="314" spans="2:9" ht="15" x14ac:dyDescent="0.25">
      <c r="C314" s="210" t="s">
        <v>226</v>
      </c>
      <c r="E314">
        <v>437</v>
      </c>
      <c r="F314">
        <v>437</v>
      </c>
      <c r="G314">
        <v>448</v>
      </c>
      <c r="H314">
        <v>459</v>
      </c>
      <c r="I314">
        <v>470</v>
      </c>
    </row>
    <row r="315" spans="2:9" ht="15" x14ac:dyDescent="0.25">
      <c r="C315" s="210"/>
    </row>
    <row r="316" spans="2:9" x14ac:dyDescent="0.2">
      <c r="B316" s="339" t="s">
        <v>227</v>
      </c>
    </row>
    <row r="317" spans="2:9" ht="15" x14ac:dyDescent="0.25">
      <c r="C317" s="210" t="s">
        <v>228</v>
      </c>
      <c r="E317">
        <v>910</v>
      </c>
      <c r="F317">
        <v>910</v>
      </c>
      <c r="G317">
        <v>933</v>
      </c>
      <c r="H317">
        <v>956</v>
      </c>
      <c r="I317">
        <v>980</v>
      </c>
    </row>
    <row r="318" spans="2:9" ht="15" x14ac:dyDescent="0.25">
      <c r="C318" s="210" t="s">
        <v>229</v>
      </c>
      <c r="E318">
        <v>1320</v>
      </c>
      <c r="F318">
        <v>1320</v>
      </c>
      <c r="G318">
        <v>1353</v>
      </c>
      <c r="H318">
        <v>1387</v>
      </c>
      <c r="I318">
        <v>1422</v>
      </c>
    </row>
    <row r="319" spans="2:9" ht="15" x14ac:dyDescent="0.25">
      <c r="C319" s="210" t="s">
        <v>230</v>
      </c>
      <c r="E319">
        <v>3243</v>
      </c>
      <c r="F319">
        <v>3243</v>
      </c>
      <c r="G319">
        <v>3324</v>
      </c>
      <c r="H319">
        <v>3407</v>
      </c>
      <c r="I319">
        <v>3493</v>
      </c>
    </row>
    <row r="320" spans="2:9" ht="15" x14ac:dyDescent="0.25">
      <c r="C320" s="210" t="s">
        <v>231</v>
      </c>
      <c r="E320">
        <v>46.53</v>
      </c>
      <c r="F320">
        <v>46.53</v>
      </c>
      <c r="G320">
        <v>47.7</v>
      </c>
      <c r="H320">
        <v>48.9</v>
      </c>
      <c r="I320">
        <v>50.12</v>
      </c>
    </row>
    <row r="321" spans="2:9" ht="15" x14ac:dyDescent="0.25">
      <c r="C321" s="210" t="s">
        <v>232</v>
      </c>
      <c r="E321" t="s">
        <v>233</v>
      </c>
      <c r="F321" t="s">
        <v>233</v>
      </c>
      <c r="G321" t="s">
        <v>233</v>
      </c>
      <c r="H321" t="s">
        <v>233</v>
      </c>
      <c r="I321" t="s">
        <v>233</v>
      </c>
    </row>
    <row r="322" spans="2:9" ht="15" x14ac:dyDescent="0.25">
      <c r="C322" s="210" t="s">
        <v>234</v>
      </c>
      <c r="E322">
        <v>146</v>
      </c>
      <c r="F322">
        <v>146</v>
      </c>
      <c r="G322">
        <v>150</v>
      </c>
      <c r="H322">
        <v>153</v>
      </c>
      <c r="I322">
        <v>157</v>
      </c>
    </row>
    <row r="323" spans="2:9" ht="15" x14ac:dyDescent="0.25">
      <c r="C323" s="210"/>
    </row>
    <row r="324" spans="2:9" ht="15" x14ac:dyDescent="0.25">
      <c r="B324" s="339" t="s">
        <v>235</v>
      </c>
      <c r="D324" s="212" t="s">
        <v>125</v>
      </c>
      <c r="E324" s="212">
        <v>2021</v>
      </c>
      <c r="F324" s="212">
        <v>2022</v>
      </c>
      <c r="G324" s="212">
        <v>2023</v>
      </c>
      <c r="H324" s="212">
        <v>2024</v>
      </c>
      <c r="I324" s="212">
        <v>2025</v>
      </c>
    </row>
    <row r="325" spans="2:9" ht="15" x14ac:dyDescent="0.25">
      <c r="C325" s="210"/>
    </row>
    <row r="326" spans="2:9" ht="13.15" customHeight="1" x14ac:dyDescent="0.25">
      <c r="C326" s="210" t="s">
        <v>238</v>
      </c>
      <c r="D326" s="210"/>
      <c r="E326">
        <v>106.65</v>
      </c>
      <c r="F326">
        <v>106.65</v>
      </c>
      <c r="G326">
        <v>109.33</v>
      </c>
      <c r="H326">
        <v>112.07</v>
      </c>
      <c r="I326">
        <v>114.88</v>
      </c>
    </row>
    <row r="327" spans="2:9" ht="15" x14ac:dyDescent="0.25">
      <c r="C327" s="210" t="s">
        <v>239</v>
      </c>
      <c r="D327" s="210"/>
      <c r="E327">
        <v>42.66</v>
      </c>
      <c r="F327">
        <v>42.66</v>
      </c>
      <c r="G327">
        <v>43.73</v>
      </c>
      <c r="H327">
        <v>44.83</v>
      </c>
      <c r="I327">
        <v>45.96</v>
      </c>
    </row>
    <row r="328" spans="2:9" ht="15" x14ac:dyDescent="0.25">
      <c r="C328" s="210" t="s">
        <v>240</v>
      </c>
      <c r="D328" s="210"/>
      <c r="E328">
        <v>1.07</v>
      </c>
      <c r="F328">
        <v>1.07</v>
      </c>
      <c r="G328">
        <v>1.1000000000000001</v>
      </c>
      <c r="H328">
        <v>1.1299999999999999</v>
      </c>
      <c r="I328">
        <v>1.1599999999999999</v>
      </c>
    </row>
    <row r="329" spans="2:9" ht="15" x14ac:dyDescent="0.25">
      <c r="C329" s="210" t="s">
        <v>242</v>
      </c>
      <c r="D329" s="210"/>
      <c r="E329">
        <v>0.64</v>
      </c>
      <c r="F329">
        <v>0.64</v>
      </c>
      <c r="G329">
        <v>0.66</v>
      </c>
      <c r="H329">
        <v>0.68</v>
      </c>
      <c r="I329">
        <v>0.7</v>
      </c>
    </row>
    <row r="330" spans="2:9" ht="15" x14ac:dyDescent="0.25">
      <c r="C330" s="210" t="s">
        <v>243</v>
      </c>
      <c r="D330" s="210"/>
      <c r="E330">
        <v>-0.64</v>
      </c>
      <c r="F330">
        <v>-0.64</v>
      </c>
      <c r="G330">
        <v>-0.66</v>
      </c>
      <c r="H330">
        <v>-0.68</v>
      </c>
      <c r="I330">
        <v>-0.7</v>
      </c>
    </row>
    <row r="331" spans="2:9" ht="15" x14ac:dyDescent="0.25">
      <c r="C331" s="210" t="s">
        <v>244</v>
      </c>
      <c r="D331" s="210"/>
    </row>
    <row r="332" spans="2:9" ht="15" x14ac:dyDescent="0.25">
      <c r="C332" s="210" t="s">
        <v>245</v>
      </c>
      <c r="D332" s="210"/>
      <c r="E332">
        <v>0.53</v>
      </c>
      <c r="F332">
        <v>0.53</v>
      </c>
      <c r="G332">
        <v>0.54</v>
      </c>
      <c r="H332">
        <v>0.55000000000000004</v>
      </c>
      <c r="I332">
        <v>0.56000000000000005</v>
      </c>
    </row>
    <row r="333" spans="2:9" ht="15" x14ac:dyDescent="0.25">
      <c r="C333" s="210" t="s">
        <v>246</v>
      </c>
      <c r="D333" s="210"/>
      <c r="E333">
        <v>1.07</v>
      </c>
      <c r="F333">
        <v>1.07</v>
      </c>
      <c r="G333">
        <v>1.1000000000000001</v>
      </c>
      <c r="H333">
        <v>1.1299999999999999</v>
      </c>
      <c r="I333">
        <v>1.1599999999999999</v>
      </c>
    </row>
    <row r="334" spans="2:9" ht="13.15" customHeight="1" x14ac:dyDescent="0.25">
      <c r="C334" s="210" t="s">
        <v>247</v>
      </c>
      <c r="D334" s="210"/>
    </row>
    <row r="335" spans="2:9" ht="13.15" customHeight="1" x14ac:dyDescent="0.25">
      <c r="C335" s="210" t="s">
        <v>248</v>
      </c>
      <c r="D335" s="210"/>
    </row>
    <row r="336" spans="2:9" ht="15" x14ac:dyDescent="0.25">
      <c r="C336" s="210" t="s">
        <v>249</v>
      </c>
      <c r="D336" s="210"/>
    </row>
    <row r="337" spans="2:9" ht="15" x14ac:dyDescent="0.25">
      <c r="C337" s="210" t="s">
        <v>250</v>
      </c>
      <c r="D337" s="210"/>
      <c r="E337" t="s">
        <v>251</v>
      </c>
      <c r="F337" t="s">
        <v>251</v>
      </c>
      <c r="G337" t="s">
        <v>251</v>
      </c>
      <c r="H337" t="s">
        <v>251</v>
      </c>
      <c r="I337" t="s">
        <v>251</v>
      </c>
    </row>
    <row r="338" spans="2:9" ht="13.15" customHeight="1" x14ac:dyDescent="0.25">
      <c r="C338" s="210" t="s">
        <v>252</v>
      </c>
      <c r="D338" s="210"/>
      <c r="E338">
        <v>4.26</v>
      </c>
      <c r="F338">
        <v>4.26</v>
      </c>
      <c r="G338">
        <v>4.37</v>
      </c>
      <c r="H338">
        <v>4.4800000000000004</v>
      </c>
      <c r="I338">
        <v>4.59</v>
      </c>
    </row>
    <row r="339" spans="2:9" ht="13.15" customHeight="1" x14ac:dyDescent="0.25">
      <c r="C339" s="210" t="s">
        <v>253</v>
      </c>
      <c r="D339" s="210"/>
    </row>
    <row r="340" spans="2:9" ht="13.15" customHeight="1" x14ac:dyDescent="0.25">
      <c r="C340" s="210" t="s">
        <v>254</v>
      </c>
      <c r="D340" s="210"/>
      <c r="E340">
        <v>2.04</v>
      </c>
      <c r="F340">
        <v>2.04</v>
      </c>
      <c r="G340">
        <v>2.04</v>
      </c>
      <c r="H340">
        <v>2.04</v>
      </c>
      <c r="I340">
        <v>2.04</v>
      </c>
    </row>
    <row r="341" spans="2:9" ht="15" x14ac:dyDescent="0.25">
      <c r="C341" s="210"/>
    </row>
    <row r="342" spans="2:9" ht="15" x14ac:dyDescent="0.25">
      <c r="C342" s="210"/>
    </row>
    <row r="343" spans="2:9" ht="15" x14ac:dyDescent="0.25">
      <c r="C343" s="210"/>
    </row>
    <row r="344" spans="2:9" ht="15" x14ac:dyDescent="0.25">
      <c r="C344" s="210"/>
    </row>
    <row r="345" spans="2:9" ht="15" x14ac:dyDescent="0.25">
      <c r="C345" s="210"/>
    </row>
    <row r="346" spans="2:9" ht="15" x14ac:dyDescent="0.25">
      <c r="C346" s="210"/>
    </row>
    <row r="347" spans="2:9" ht="15" x14ac:dyDescent="0.25">
      <c r="C347" s="210"/>
    </row>
    <row r="348" spans="2:9" ht="15" x14ac:dyDescent="0.25">
      <c r="C348" s="210"/>
    </row>
    <row r="349" spans="2:9" ht="15" x14ac:dyDescent="0.25">
      <c r="C349" s="210"/>
    </row>
    <row r="350" spans="2:9" ht="15" x14ac:dyDescent="0.25">
      <c r="B350" s="339" t="s">
        <v>269</v>
      </c>
      <c r="D350" s="212" t="s">
        <v>125</v>
      </c>
      <c r="E350" s="212">
        <v>2021</v>
      </c>
      <c r="F350" s="212">
        <v>2022</v>
      </c>
      <c r="G350" s="212">
        <v>2023</v>
      </c>
      <c r="H350" s="212">
        <v>2024</v>
      </c>
      <c r="I350" s="212">
        <v>2025</v>
      </c>
    </row>
    <row r="351" spans="2:9" ht="15" x14ac:dyDescent="0.25">
      <c r="C351" s="210"/>
    </row>
    <row r="352" spans="2:9" ht="15" x14ac:dyDescent="0.25">
      <c r="C352" s="210" t="s">
        <v>270</v>
      </c>
      <c r="D352" s="210"/>
      <c r="E352" s="351">
        <v>15</v>
      </c>
      <c r="F352" s="351">
        <v>15</v>
      </c>
      <c r="G352" s="351">
        <v>15</v>
      </c>
      <c r="H352" s="351">
        <v>15</v>
      </c>
      <c r="I352" s="351">
        <v>16</v>
      </c>
    </row>
    <row r="353" spans="3:9" ht="15" x14ac:dyDescent="0.25">
      <c r="C353" s="210" t="s">
        <v>271</v>
      </c>
      <c r="D353" s="210"/>
      <c r="E353" s="351">
        <v>15</v>
      </c>
      <c r="F353" s="351">
        <v>15</v>
      </c>
      <c r="G353" s="351">
        <v>15</v>
      </c>
      <c r="H353" s="351">
        <v>15</v>
      </c>
      <c r="I353" s="351">
        <v>16</v>
      </c>
    </row>
    <row r="354" spans="3:9" ht="15" x14ac:dyDescent="0.25">
      <c r="C354" s="210" t="s">
        <v>272</v>
      </c>
      <c r="D354" s="210"/>
      <c r="E354" s="351">
        <v>78</v>
      </c>
      <c r="F354" s="351">
        <v>78</v>
      </c>
      <c r="G354" s="351">
        <v>80</v>
      </c>
      <c r="H354" s="351">
        <v>82</v>
      </c>
      <c r="I354" s="351">
        <v>84</v>
      </c>
    </row>
    <row r="355" spans="3:9" ht="15" x14ac:dyDescent="0.25">
      <c r="C355" s="210" t="s">
        <v>201</v>
      </c>
      <c r="D355" s="210"/>
      <c r="E355" s="351">
        <v>322</v>
      </c>
      <c r="F355" s="351">
        <v>322</v>
      </c>
      <c r="G355" s="351">
        <v>330</v>
      </c>
      <c r="H355" s="351">
        <v>338</v>
      </c>
      <c r="I355" s="351">
        <v>347</v>
      </c>
    </row>
    <row r="356" spans="3:9" ht="15" x14ac:dyDescent="0.25">
      <c r="C356" s="210" t="s">
        <v>204</v>
      </c>
      <c r="D356" s="210"/>
      <c r="E356" s="351">
        <v>-0.45</v>
      </c>
      <c r="F356" s="351">
        <v>-0.45</v>
      </c>
      <c r="G356" s="351">
        <v>-0.45</v>
      </c>
      <c r="H356" s="351">
        <v>-0.45</v>
      </c>
      <c r="I356" s="351">
        <v>-0.45</v>
      </c>
    </row>
    <row r="357" spans="3:9" ht="15" x14ac:dyDescent="0.25">
      <c r="C357" s="210" t="s">
        <v>205</v>
      </c>
      <c r="E357" s="351">
        <v>-1</v>
      </c>
      <c r="F357" s="351">
        <v>-1</v>
      </c>
      <c r="G357" s="351">
        <v>-1</v>
      </c>
      <c r="H357" s="351">
        <v>-1</v>
      </c>
      <c r="I357" s="351">
        <v>-1</v>
      </c>
    </row>
    <row r="358" spans="3:9" ht="15" x14ac:dyDescent="0.25">
      <c r="C358" s="210"/>
    </row>
    <row r="359" spans="3:9" ht="15" x14ac:dyDescent="0.25">
      <c r="C359" s="210"/>
    </row>
    <row r="360" spans="3:9" ht="15" x14ac:dyDescent="0.25">
      <c r="C360" s="210"/>
    </row>
    <row r="361" spans="3:9" ht="15" x14ac:dyDescent="0.25">
      <c r="C361" s="210"/>
    </row>
    <row r="362" spans="3:9" ht="15" x14ac:dyDescent="0.25">
      <c r="C362" s="210"/>
    </row>
    <row r="363" spans="3:9" ht="15" x14ac:dyDescent="0.25">
      <c r="C363" s="210"/>
    </row>
    <row r="364" spans="3:9" ht="15" x14ac:dyDescent="0.25">
      <c r="C364" s="210"/>
    </row>
    <row r="365" spans="3:9" ht="15" x14ac:dyDescent="0.25">
      <c r="C365" s="210"/>
    </row>
    <row r="366" spans="3:9" ht="15" x14ac:dyDescent="0.25">
      <c r="C366" s="210"/>
    </row>
    <row r="367" spans="3:9" ht="15" x14ac:dyDescent="0.25">
      <c r="C367" s="210"/>
    </row>
    <row r="368" spans="3:9" ht="15" x14ac:dyDescent="0.25">
      <c r="C368" s="210"/>
    </row>
    <row r="369" spans="3:3" ht="15" x14ac:dyDescent="0.25">
      <c r="C369" s="210"/>
    </row>
    <row r="370" spans="3:3" ht="15" x14ac:dyDescent="0.25">
      <c r="C370" s="210"/>
    </row>
    <row r="371" spans="3:3" ht="15" x14ac:dyDescent="0.25">
      <c r="C371" s="210"/>
    </row>
    <row r="372" spans="3:3" ht="15" x14ac:dyDescent="0.25">
      <c r="C372" s="210"/>
    </row>
    <row r="373" spans="3:3" ht="15" x14ac:dyDescent="0.25">
      <c r="C373" s="210"/>
    </row>
    <row r="374" spans="3:3" ht="15" x14ac:dyDescent="0.25">
      <c r="C374" s="210"/>
    </row>
    <row r="375" spans="3:3" ht="15" x14ac:dyDescent="0.25">
      <c r="C375" s="210"/>
    </row>
    <row r="376" spans="3:3" ht="15" x14ac:dyDescent="0.25">
      <c r="C376" s="210"/>
    </row>
    <row r="377" spans="3:3" ht="15" x14ac:dyDescent="0.25">
      <c r="C377" s="210"/>
    </row>
    <row r="378" spans="3:3" ht="15" x14ac:dyDescent="0.25">
      <c r="C378" s="210"/>
    </row>
    <row r="379" spans="3:3" ht="15" x14ac:dyDescent="0.25">
      <c r="C379" s="210"/>
    </row>
    <row r="380" spans="3:3" ht="15" x14ac:dyDescent="0.25">
      <c r="C380" s="210"/>
    </row>
    <row r="381" spans="3:3" ht="15" x14ac:dyDescent="0.25">
      <c r="C381" s="210"/>
    </row>
    <row r="382" spans="3:3" ht="15" x14ac:dyDescent="0.25">
      <c r="C382" s="210"/>
    </row>
    <row r="383" spans="3:3" ht="15" x14ac:dyDescent="0.25">
      <c r="C383" s="210"/>
    </row>
    <row r="384" spans="3:3" ht="15" x14ac:dyDescent="0.25">
      <c r="C384" s="210"/>
    </row>
    <row r="385" spans="3:3" ht="15" x14ac:dyDescent="0.2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topLeftCell="A7" zoomScale="85" zoomScaleNormal="85" zoomScaleSheetLayoutView="100" workbookViewId="0">
      <selection activeCell="K6" sqref="K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8">
        <f>+'Proposed Rates'!E7</f>
        <v>30.59</v>
      </c>
      <c r="K23" s="29">
        <v>1</v>
      </c>
      <c r="L23" s="26">
        <f>K23*J23</f>
        <v>30.59</v>
      </c>
      <c r="M23" s="27"/>
      <c r="N23" s="30">
        <f>L23-H23</f>
        <v>2.8000000000000007</v>
      </c>
      <c r="O23" s="31">
        <f>IF((H23)=0,"",(N23/H23))</f>
        <v>0.10075566750629726</v>
      </c>
      <c r="Q23" s="28">
        <f>+'Proposed Rates'!F7</f>
        <v>32.479999999999997</v>
      </c>
      <c r="R23" s="29">
        <v>1</v>
      </c>
      <c r="S23" s="26">
        <f>R23*Q23</f>
        <v>32.479999999999997</v>
      </c>
      <c r="T23" s="27"/>
      <c r="U23" s="30">
        <f>S23-L23</f>
        <v>1.889999999999997</v>
      </c>
      <c r="V23" s="31">
        <f>IF((L23)=0,"",(U23/L23))</f>
        <v>6.178489702517153E-2</v>
      </c>
      <c r="X23" s="28">
        <f>+'Proposed Rates'!G7</f>
        <v>34.04</v>
      </c>
      <c r="Y23" s="29">
        <v>1</v>
      </c>
      <c r="Z23" s="26">
        <f>Y23*X23</f>
        <v>34.04</v>
      </c>
      <c r="AA23" s="27"/>
      <c r="AB23" s="30">
        <f>Z23-S23</f>
        <v>1.5600000000000023</v>
      </c>
      <c r="AC23" s="31">
        <f>IF((S23)=0,"",(AB23/S23))</f>
        <v>4.8029556650246379E-2</v>
      </c>
      <c r="AE23" s="28">
        <f>+'Proposed Rates'!H7</f>
        <v>35.04</v>
      </c>
      <c r="AF23" s="29">
        <v>1</v>
      </c>
      <c r="AG23" s="26">
        <f>AF23*AE23</f>
        <v>35.04</v>
      </c>
      <c r="AH23" s="27"/>
      <c r="AI23" s="30">
        <f>AG23-Z23</f>
        <v>1</v>
      </c>
      <c r="AJ23" s="31">
        <f>IF((Z23)=0,"",(AI23/Z23))</f>
        <v>2.9377203290246769E-2</v>
      </c>
      <c r="AL23" s="28">
        <f>+'Proposed Rates'!I7</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5" x14ac:dyDescent="0.2">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ht="25.5" x14ac:dyDescent="0.2">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5" x14ac:dyDescent="0.2">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
      <c r="B31" s="21" t="s">
        <v>136</v>
      </c>
      <c r="C31" s="21"/>
      <c r="D31" s="22" t="s">
        <v>17</v>
      </c>
      <c r="E31" s="23"/>
      <c r="F31" s="24">
        <f>+'Proposed Rates'!D67</f>
        <v>0</v>
      </c>
      <c r="G31" s="25">
        <f>$F$18</f>
        <v>100</v>
      </c>
      <c r="H31" s="26">
        <f t="shared" si="0"/>
        <v>0</v>
      </c>
      <c r="I31" s="27"/>
      <c r="J31" s="178">
        <f>+'Proposed Rates'!E67</f>
        <v>0.24</v>
      </c>
      <c r="K31" s="25">
        <v>1</v>
      </c>
      <c r="L31" s="26">
        <f t="shared" si="9"/>
        <v>0.24</v>
      </c>
      <c r="M31" s="27"/>
      <c r="N31" s="30">
        <f t="shared" si="10"/>
        <v>0.24</v>
      </c>
      <c r="O31" s="31" t="str">
        <f t="shared" si="11"/>
        <v/>
      </c>
      <c r="Q31" s="178">
        <f>+'Proposed Rates'!F67</f>
        <v>0.24</v>
      </c>
      <c r="R31" s="25">
        <f>K31</f>
        <v>1</v>
      </c>
      <c r="S31" s="26">
        <f t="shared" si="12"/>
        <v>0.24</v>
      </c>
      <c r="T31" s="27"/>
      <c r="U31" s="30">
        <f t="shared" si="1"/>
        <v>0</v>
      </c>
      <c r="V31" s="31">
        <f t="shared" si="2"/>
        <v>0</v>
      </c>
      <c r="X31" s="28"/>
      <c r="Y31" s="25">
        <f t="shared" si="26"/>
        <v>100</v>
      </c>
      <c r="Z31" s="26">
        <f t="shared" si="13"/>
        <v>0</v>
      </c>
      <c r="AA31" s="27"/>
      <c r="AB31" s="30">
        <f t="shared" si="3"/>
        <v>-0.24</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-0.41</v>
      </c>
      <c r="K36" s="25">
        <v>1</v>
      </c>
      <c r="L36" s="26">
        <f t="shared" si="9"/>
        <v>-0.41</v>
      </c>
      <c r="M36" s="27"/>
      <c r="N36" s="30">
        <f t="shared" si="10"/>
        <v>-1.26</v>
      </c>
      <c r="O36" s="31">
        <f t="shared" si="11"/>
        <v>-1.4823529411764707</v>
      </c>
      <c r="Q36" s="178">
        <f>+'Proposed Rates'!F52</f>
        <v>-0.41</v>
      </c>
      <c r="R36" s="25">
        <f>+K36</f>
        <v>1</v>
      </c>
      <c r="S36" s="26">
        <f t="shared" si="12"/>
        <v>-0.41</v>
      </c>
      <c r="T36" s="27"/>
      <c r="U36" s="30">
        <f t="shared" si="1"/>
        <v>0</v>
      </c>
      <c r="V36" s="31">
        <f t="shared" si="2"/>
        <v>0</v>
      </c>
      <c r="X36" s="28">
        <f>+'Proposed Rates'!G52</f>
        <v>0</v>
      </c>
      <c r="Y36" s="25">
        <f>+K36</f>
        <v>1</v>
      </c>
      <c r="Z36" s="26">
        <f t="shared" si="13"/>
        <v>0</v>
      </c>
      <c r="AA36" s="27"/>
      <c r="AB36" s="30">
        <f t="shared" si="3"/>
        <v>0.41</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30.419999999999998</v>
      </c>
      <c r="M39" s="62"/>
      <c r="N39" s="37">
        <f t="shared" si="10"/>
        <v>1.7799999999999976</v>
      </c>
      <c r="O39" s="38">
        <f t="shared" si="11"/>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43" ht="38.25" x14ac:dyDescent="0.2">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
      <c r="B44" s="43" t="s">
        <v>24</v>
      </c>
      <c r="C44" s="21"/>
      <c r="D44" s="22" t="s">
        <v>20</v>
      </c>
      <c r="E44" s="23"/>
      <c r="F44" s="44">
        <f>'Proposed Rates'!D233</f>
        <v>6.0000000000000002E-5</v>
      </c>
      <c r="G44" s="45">
        <f>$F$18*(1+F74)</f>
        <v>103.35000000000001</v>
      </c>
      <c r="H44" s="26">
        <f>G44*F44</f>
        <v>6.2010000000000008E-3</v>
      </c>
      <c r="I44" s="27"/>
      <c r="J44" s="46">
        <f>'Proposed Rates'!E233</f>
        <v>6.0000000000000002E-5</v>
      </c>
      <c r="K44" s="45">
        <f>$F$18*(1+J74)</f>
        <v>103.38000000000001</v>
      </c>
      <c r="L44" s="26">
        <f>K44*J44</f>
        <v>6.2028000000000005E-3</v>
      </c>
      <c r="M44" s="27"/>
      <c r="N44" s="30">
        <f>L44-H44</f>
        <v>1.7999999999997185E-6</v>
      </c>
      <c r="O44" s="31">
        <f>IF((H44)=0,"",(N44/H44))</f>
        <v>2.9027576197382973E-4</v>
      </c>
      <c r="Q44" s="46">
        <f>'Proposed Rates'!F233</f>
        <v>6.0000000000000002E-5</v>
      </c>
      <c r="R44" s="45">
        <f>$F$18*(1+Q74)</f>
        <v>103.38000000000001</v>
      </c>
      <c r="S44" s="26">
        <f>R44*Q44</f>
        <v>6.2028000000000005E-3</v>
      </c>
      <c r="T44" s="27"/>
      <c r="U44" s="30">
        <f t="shared" si="1"/>
        <v>0</v>
      </c>
      <c r="V44" s="31">
        <f t="shared" si="2"/>
        <v>0</v>
      </c>
      <c r="X44" s="46">
        <f>'Proposed Rates'!G233</f>
        <v>6.0000000000000002E-5</v>
      </c>
      <c r="Y44" s="45">
        <f>$F$18*(1+X74)</f>
        <v>103.38000000000001</v>
      </c>
      <c r="Z44" s="26">
        <f>Y44*X44</f>
        <v>6.2028000000000005E-3</v>
      </c>
      <c r="AA44" s="27"/>
      <c r="AB44" s="30">
        <f t="shared" si="3"/>
        <v>0</v>
      </c>
      <c r="AC44" s="31">
        <f t="shared" si="4"/>
        <v>0</v>
      </c>
      <c r="AE44" s="46">
        <f>'Proposed Rates'!H233</f>
        <v>6.0000000000000002E-5</v>
      </c>
      <c r="AF44" s="45">
        <f>$F$18*(1+AE74)</f>
        <v>103.38000000000001</v>
      </c>
      <c r="AG44" s="26">
        <f>AF44*AE44</f>
        <v>6.2028000000000005E-3</v>
      </c>
      <c r="AH44" s="27"/>
      <c r="AI44" s="30">
        <f t="shared" si="5"/>
        <v>0</v>
      </c>
      <c r="AJ44" s="31">
        <f t="shared" si="6"/>
        <v>0</v>
      </c>
      <c r="AL44" s="46">
        <f>'Proposed Rates'!I233</f>
        <v>6.0000000000000002E-5</v>
      </c>
      <c r="AM44" s="45">
        <f>$F$18*(1+AL74)</f>
        <v>103.38000000000001</v>
      </c>
      <c r="AN44" s="26">
        <f>AM44*AL44</f>
        <v>6.2028000000000005E-3</v>
      </c>
      <c r="AO44" s="27"/>
      <c r="AP44" s="30">
        <f t="shared" si="7"/>
        <v>0</v>
      </c>
      <c r="AQ44" s="31">
        <f t="shared" si="8"/>
        <v>0</v>
      </c>
    </row>
    <row r="45" spans="2:43" x14ac:dyDescent="0.2">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29.613560500000002</v>
      </c>
      <c r="I47" s="36"/>
      <c r="J47" s="53"/>
      <c r="K47" s="55"/>
      <c r="L47" s="54">
        <f>SUM(L40:L46)+L39</f>
        <v>31.3673894</v>
      </c>
      <c r="M47" s="36"/>
      <c r="N47" s="37">
        <f t="shared" ref="N47:N65" si="48">L47-H47</f>
        <v>1.7538288999999985</v>
      </c>
      <c r="O47" s="38">
        <f t="shared" si="35"/>
        <v>5.9223844427622893E-2</v>
      </c>
      <c r="Q47" s="53"/>
      <c r="R47" s="55"/>
      <c r="S47" s="54">
        <f>SUM(S40:S46)+S39</f>
        <v>33.257389400000001</v>
      </c>
      <c r="T47" s="36"/>
      <c r="U47" s="37">
        <f t="shared" si="1"/>
        <v>1.8900000000000006</v>
      </c>
      <c r="V47" s="38">
        <f t="shared" si="2"/>
        <v>6.0253659490069028E-2</v>
      </c>
      <c r="X47" s="53"/>
      <c r="Y47" s="55"/>
      <c r="Z47" s="54">
        <f>SUM(Z40:Z46)+Z39</f>
        <v>35.0473894</v>
      </c>
      <c r="AA47" s="36"/>
      <c r="AB47" s="37">
        <f t="shared" si="3"/>
        <v>1.7899999999999991</v>
      </c>
      <c r="AC47" s="38">
        <f t="shared" si="4"/>
        <v>5.3822625055471106E-2</v>
      </c>
      <c r="AE47" s="53"/>
      <c r="AF47" s="55"/>
      <c r="AG47" s="54">
        <f>SUM(AG40:AG46)+AG39</f>
        <v>36.0473894</v>
      </c>
      <c r="AH47" s="36"/>
      <c r="AI47" s="37">
        <f t="shared" si="5"/>
        <v>1</v>
      </c>
      <c r="AJ47" s="38">
        <f t="shared" si="6"/>
        <v>2.8532795655245011E-2</v>
      </c>
      <c r="AL47" s="53"/>
      <c r="AM47" s="55"/>
      <c r="AN47" s="54">
        <f>SUM(AN40:AN46)+AN39</f>
        <v>36.667389399999998</v>
      </c>
      <c r="AO47" s="36"/>
      <c r="AP47" s="37">
        <f t="shared" si="7"/>
        <v>0.61999999999999744</v>
      </c>
      <c r="AQ47" s="38">
        <f t="shared" si="8"/>
        <v>1.7199581171334351E-2</v>
      </c>
    </row>
    <row r="48" spans="2:43" x14ac:dyDescent="0.2">
      <c r="B48" s="27" t="s">
        <v>28</v>
      </c>
      <c r="C48" s="27"/>
      <c r="D48" s="56" t="s">
        <v>20</v>
      </c>
      <c r="E48" s="57"/>
      <c r="F48" s="28">
        <f>'Proposed Rates'!D153</f>
        <v>7.6E-3</v>
      </c>
      <c r="G48" s="58">
        <f>F18*(1+F74)</f>
        <v>103.35000000000001</v>
      </c>
      <c r="H48" s="26">
        <f>G48*F48</f>
        <v>0.78546000000000005</v>
      </c>
      <c r="I48" s="27"/>
      <c r="J48" s="28">
        <f>'Proposed Rates'!E153</f>
        <v>7.4000000000000003E-3</v>
      </c>
      <c r="K48" s="59">
        <f>F18*(1+J74)</f>
        <v>103.38000000000001</v>
      </c>
      <c r="L48" s="26">
        <f>K48*J48</f>
        <v>0.76501200000000014</v>
      </c>
      <c r="M48" s="27"/>
      <c r="N48" s="30">
        <f t="shared" si="48"/>
        <v>-2.0447999999999911E-2</v>
      </c>
      <c r="O48" s="31">
        <f t="shared" si="35"/>
        <v>-2.6033152547551636E-2</v>
      </c>
      <c r="Q48" s="28">
        <f>'Proposed Rates'!F153</f>
        <v>7.4000000000000003E-3</v>
      </c>
      <c r="R48" s="59">
        <f>$F$18*(1+Q74)</f>
        <v>103.38000000000001</v>
      </c>
      <c r="S48" s="26">
        <f>R48*Q48</f>
        <v>0.76501200000000014</v>
      </c>
      <c r="T48" s="27"/>
      <c r="U48" s="30">
        <f t="shared" si="1"/>
        <v>0</v>
      </c>
      <c r="V48" s="31">
        <f t="shared" si="2"/>
        <v>0</v>
      </c>
      <c r="X48" s="28">
        <f>'Proposed Rates'!G153</f>
        <v>7.4000000000000003E-3</v>
      </c>
      <c r="Y48" s="59">
        <f>$F$18*(1+X74)</f>
        <v>103.38000000000001</v>
      </c>
      <c r="Z48" s="26">
        <f>Y48*X48</f>
        <v>0.76501200000000014</v>
      </c>
      <c r="AA48" s="27"/>
      <c r="AB48" s="30">
        <f t="shared" si="3"/>
        <v>0</v>
      </c>
      <c r="AC48" s="31">
        <f t="shared" si="4"/>
        <v>0</v>
      </c>
      <c r="AE48" s="28">
        <f>'Proposed Rates'!H153</f>
        <v>7.4000000000000003E-3</v>
      </c>
      <c r="AF48" s="59">
        <f>$F$18*(1+AE74)</f>
        <v>103.38000000000001</v>
      </c>
      <c r="AG48" s="26">
        <f>AF48*AE48</f>
        <v>0.76501200000000014</v>
      </c>
      <c r="AH48" s="27"/>
      <c r="AI48" s="30">
        <f t="shared" si="5"/>
        <v>0</v>
      </c>
      <c r="AJ48" s="31">
        <f t="shared" si="6"/>
        <v>0</v>
      </c>
      <c r="AL48" s="28">
        <f>'Proposed Rates'!I153</f>
        <v>7.4000000000000003E-3</v>
      </c>
      <c r="AM48" s="59">
        <f>$F$18*(1+AL74)</f>
        <v>103.38000000000001</v>
      </c>
      <c r="AN48" s="26">
        <f>AM48*AL48</f>
        <v>0.76501200000000014</v>
      </c>
      <c r="AO48" s="27"/>
      <c r="AP48" s="30">
        <f t="shared" si="7"/>
        <v>0</v>
      </c>
      <c r="AQ48" s="31">
        <f t="shared" si="8"/>
        <v>0</v>
      </c>
    </row>
    <row r="49" spans="2:43" ht="25.5" x14ac:dyDescent="0.2">
      <c r="B49" s="60" t="s">
        <v>29</v>
      </c>
      <c r="C49" s="27"/>
      <c r="D49" s="56" t="s">
        <v>20</v>
      </c>
      <c r="E49" s="57"/>
      <c r="F49" s="28">
        <f>'Proposed Rates'!D167</f>
        <v>5.1999999999999998E-3</v>
      </c>
      <c r="G49" s="58">
        <f>G48</f>
        <v>103.35000000000001</v>
      </c>
      <c r="H49" s="26">
        <f>G49*F49</f>
        <v>0.53742000000000001</v>
      </c>
      <c r="I49" s="27"/>
      <c r="J49" s="28">
        <f>'Proposed Rates'!E167</f>
        <v>5.1999999999999998E-3</v>
      </c>
      <c r="K49" s="59">
        <f>K48</f>
        <v>103.38000000000001</v>
      </c>
      <c r="L49" s="26">
        <f>K49*J49</f>
        <v>0.53757600000000005</v>
      </c>
      <c r="M49" s="27"/>
      <c r="N49" s="30">
        <f t="shared" si="48"/>
        <v>1.5600000000004499E-4</v>
      </c>
      <c r="O49" s="31">
        <f t="shared" si="35"/>
        <v>2.9027576197395891E-4</v>
      </c>
      <c r="Q49" s="28">
        <f>'Proposed Rates'!F167</f>
        <v>5.1999999999999998E-3</v>
      </c>
      <c r="R49" s="59">
        <f>R48</f>
        <v>103.38000000000001</v>
      </c>
      <c r="S49" s="26">
        <f>R49*Q49</f>
        <v>0.53757600000000005</v>
      </c>
      <c r="T49" s="27"/>
      <c r="U49" s="30">
        <f t="shared" si="1"/>
        <v>0</v>
      </c>
      <c r="V49" s="31">
        <f t="shared" si="2"/>
        <v>0</v>
      </c>
      <c r="X49" s="28">
        <f>'Proposed Rates'!G167</f>
        <v>5.1999999999999998E-3</v>
      </c>
      <c r="Y49" s="59">
        <f>Y48</f>
        <v>103.38000000000001</v>
      </c>
      <c r="Z49" s="26">
        <f>Y49*X49</f>
        <v>0.53757600000000005</v>
      </c>
      <c r="AA49" s="27"/>
      <c r="AB49" s="30">
        <f t="shared" si="3"/>
        <v>0</v>
      </c>
      <c r="AC49" s="31">
        <f t="shared" si="4"/>
        <v>0</v>
      </c>
      <c r="AE49" s="28">
        <f>'Proposed Rates'!H167</f>
        <v>5.1999999999999998E-3</v>
      </c>
      <c r="AF49" s="59">
        <f>AF48</f>
        <v>103.38000000000001</v>
      </c>
      <c r="AG49" s="26">
        <f>AF49*AE49</f>
        <v>0.53757600000000005</v>
      </c>
      <c r="AH49" s="27"/>
      <c r="AI49" s="30">
        <f t="shared" si="5"/>
        <v>0</v>
      </c>
      <c r="AJ49" s="31">
        <f t="shared" si="6"/>
        <v>0</v>
      </c>
      <c r="AL49" s="28">
        <f>'Proposed Rates'!I167</f>
        <v>5.1999999999999998E-3</v>
      </c>
      <c r="AM49" s="59">
        <f>AM48</f>
        <v>103.38000000000001</v>
      </c>
      <c r="AN49" s="26">
        <f>AM49*AL49</f>
        <v>0.53757600000000005</v>
      </c>
      <c r="AO49" s="27"/>
      <c r="AP49" s="30">
        <f t="shared" si="7"/>
        <v>0</v>
      </c>
      <c r="AQ49" s="31">
        <f t="shared" si="8"/>
        <v>0</v>
      </c>
    </row>
    <row r="50" spans="2:43" ht="25.5" x14ac:dyDescent="0.2">
      <c r="B50" s="50" t="s">
        <v>30</v>
      </c>
      <c r="C50" s="35"/>
      <c r="D50" s="35"/>
      <c r="E50" s="35"/>
      <c r="F50" s="61"/>
      <c r="G50" s="53"/>
      <c r="H50" s="54">
        <f>SUM(H47:H49)</f>
        <v>30.936440500000003</v>
      </c>
      <c r="I50" s="62"/>
      <c r="J50" s="63"/>
      <c r="K50" s="64"/>
      <c r="L50" s="54">
        <f>SUM(L47:L49)</f>
        <v>32.669977400000001</v>
      </c>
      <c r="M50" s="62"/>
      <c r="N50" s="37">
        <f t="shared" si="48"/>
        <v>1.7335368999999972</v>
      </c>
      <c r="O50" s="38">
        <f t="shared" si="35"/>
        <v>5.6035434975138687E-2</v>
      </c>
      <c r="Q50" s="63"/>
      <c r="R50" s="64"/>
      <c r="S50" s="54">
        <f>SUM(S47:S49)</f>
        <v>34.559977400000001</v>
      </c>
      <c r="T50" s="62"/>
      <c r="U50" s="37">
        <f t="shared" si="1"/>
        <v>1.8900000000000006</v>
      </c>
      <c r="V50" s="38">
        <f t="shared" si="2"/>
        <v>5.785127968897831E-2</v>
      </c>
      <c r="X50" s="63"/>
      <c r="Y50" s="64"/>
      <c r="Z50" s="54">
        <f>SUM(Z47:Z49)</f>
        <v>36.3499774</v>
      </c>
      <c r="AA50" s="62"/>
      <c r="AB50" s="37">
        <f t="shared" si="3"/>
        <v>1.7899999999999991</v>
      </c>
      <c r="AC50" s="38">
        <f t="shared" si="4"/>
        <v>5.1794015351410476E-2</v>
      </c>
      <c r="AE50" s="63"/>
      <c r="AF50" s="64"/>
      <c r="AG50" s="54">
        <f>SUM(AG47:AG49)</f>
        <v>37.3499774</v>
      </c>
      <c r="AH50" s="62"/>
      <c r="AI50" s="37">
        <f t="shared" si="5"/>
        <v>1</v>
      </c>
      <c r="AJ50" s="38">
        <f t="shared" si="6"/>
        <v>2.7510333472724524E-2</v>
      </c>
      <c r="AL50" s="63"/>
      <c r="AM50" s="64"/>
      <c r="AN50" s="54">
        <f>SUM(AN47:AN49)</f>
        <v>37.969977399999998</v>
      </c>
      <c r="AO50" s="62"/>
      <c r="AP50" s="37">
        <f t="shared" si="7"/>
        <v>0.61999999999999744</v>
      </c>
      <c r="AQ50" s="38">
        <f t="shared" si="8"/>
        <v>1.6599742306671314E-2</v>
      </c>
    </row>
    <row r="51" spans="2:43" ht="25.5" x14ac:dyDescent="0.2">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5" x14ac:dyDescent="0.2">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
      <c r="B53" s="21" t="s">
        <v>33</v>
      </c>
      <c r="C53" s="21"/>
      <c r="D53" s="22" t="s">
        <v>17</v>
      </c>
      <c r="E53" s="23"/>
      <c r="F53" s="66">
        <f>'Proposed Rates'!D209</f>
        <v>0.25</v>
      </c>
      <c r="G53" s="25">
        <v>1</v>
      </c>
      <c r="H53" s="67">
        <f t="shared" si="49"/>
        <v>0.25</v>
      </c>
      <c r="I53" s="27"/>
      <c r="J53" s="66">
        <f>'Proposed Rates'!E209</f>
        <v>0.62</v>
      </c>
      <c r="K53" s="29">
        <v>1</v>
      </c>
      <c r="L53" s="67">
        <f t="shared" si="50"/>
        <v>0.62</v>
      </c>
      <c r="M53" s="27"/>
      <c r="N53" s="30">
        <f t="shared" si="48"/>
        <v>0.37</v>
      </c>
      <c r="O53" s="68">
        <f t="shared" si="35"/>
        <v>1.48</v>
      </c>
      <c r="Q53" s="66">
        <f>'Proposed Rates'!F209</f>
        <v>0.64</v>
      </c>
      <c r="R53" s="29">
        <v>1</v>
      </c>
      <c r="S53" s="67">
        <f t="shared" si="51"/>
        <v>0.64</v>
      </c>
      <c r="T53" s="27"/>
      <c r="U53" s="30">
        <f t="shared" si="1"/>
        <v>2.0000000000000018E-2</v>
      </c>
      <c r="V53" s="68">
        <f t="shared" si="2"/>
        <v>3.2258064516129059E-2</v>
      </c>
      <c r="X53" s="66">
        <f>'Proposed Rates'!G209</f>
        <v>0.66</v>
      </c>
      <c r="Y53" s="29">
        <v>1</v>
      </c>
      <c r="Z53" s="67">
        <f t="shared" si="52"/>
        <v>0.66</v>
      </c>
      <c r="AA53" s="27"/>
      <c r="AB53" s="30">
        <f t="shared" si="3"/>
        <v>2.0000000000000018E-2</v>
      </c>
      <c r="AC53" s="68">
        <f t="shared" si="4"/>
        <v>3.1250000000000028E-2</v>
      </c>
      <c r="AE53" s="66">
        <f>'Proposed Rates'!H209</f>
        <v>0.68</v>
      </c>
      <c r="AF53" s="29">
        <v>1</v>
      </c>
      <c r="AG53" s="67">
        <f t="shared" si="53"/>
        <v>0.68</v>
      </c>
      <c r="AH53" s="27"/>
      <c r="AI53" s="30">
        <f t="shared" si="5"/>
        <v>2.0000000000000018E-2</v>
      </c>
      <c r="AJ53" s="68">
        <f t="shared" si="6"/>
        <v>3.0303030303030328E-2</v>
      </c>
      <c r="AL53" s="66">
        <f>'Proposed Rates'!I209</f>
        <v>0.7</v>
      </c>
      <c r="AM53" s="29">
        <v>1</v>
      </c>
      <c r="AN53" s="67">
        <f t="shared" si="54"/>
        <v>0.7</v>
      </c>
      <c r="AO53" s="27"/>
      <c r="AP53" s="30">
        <f t="shared" si="7"/>
        <v>1.9999999999999907E-2</v>
      </c>
      <c r="AQ53" s="68">
        <f t="shared" si="8"/>
        <v>2.9411764705882214E-2</v>
      </c>
    </row>
    <row r="54" spans="2:43" x14ac:dyDescent="0.2">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5" thickBot="1" x14ac:dyDescent="0.25">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25">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x14ac:dyDescent="0.2">
      <c r="B61" s="90" t="s">
        <v>39</v>
      </c>
      <c r="C61" s="21"/>
      <c r="D61" s="21"/>
      <c r="E61" s="21"/>
      <c r="F61" s="91"/>
      <c r="G61" s="92"/>
      <c r="H61" s="93">
        <f>SUM(H51:H57,H50)</f>
        <v>44.346505500000006</v>
      </c>
      <c r="I61" s="94"/>
      <c r="J61" s="95"/>
      <c r="K61" s="95"/>
      <c r="L61" s="93">
        <f>SUM(L51:L57,L50)</f>
        <v>46.450159400000004</v>
      </c>
      <c r="M61" s="96"/>
      <c r="N61" s="97">
        <f t="shared" ref="N61" si="55">L61-H61</f>
        <v>2.1036538999999976</v>
      </c>
      <c r="O61" s="98">
        <f t="shared" ref="O61" si="56">IF((H61)=0,"",(N61/H61))</f>
        <v>4.7436745607835937E-2</v>
      </c>
      <c r="Q61" s="95"/>
      <c r="R61" s="95"/>
      <c r="S61" s="97">
        <f>SUM(S51:S57,S50)</f>
        <v>48.360159400000001</v>
      </c>
      <c r="T61" s="96"/>
      <c r="U61" s="97">
        <f t="shared" si="1"/>
        <v>1.9099999999999966</v>
      </c>
      <c r="V61" s="98">
        <f>IF((L61)=0,"",(U61/L61))</f>
        <v>4.1119342208328274E-2</v>
      </c>
      <c r="X61" s="95"/>
      <c r="Y61" s="95"/>
      <c r="Z61" s="97">
        <f>SUM(Z51:Z57,Z50)</f>
        <v>50.170159400000003</v>
      </c>
      <c r="AA61" s="96"/>
      <c r="AB61" s="97">
        <f t="shared" si="3"/>
        <v>1.8100000000000023</v>
      </c>
      <c r="AC61" s="98">
        <f>IF((S61)=0,"",(AB61/S61))</f>
        <v>3.7427502772044256E-2</v>
      </c>
      <c r="AE61" s="95"/>
      <c r="AF61" s="95"/>
      <c r="AG61" s="97">
        <f>SUM(AG51:AG57,AG50)</f>
        <v>51.190159399999999</v>
      </c>
      <c r="AH61" s="96"/>
      <c r="AI61" s="97">
        <f t="shared" ref="AI61:AI65" si="57">AG61-Z61</f>
        <v>1.019999999999996</v>
      </c>
      <c r="AJ61" s="98">
        <f>IF((Z61)=0,"",(AI61/Z61))</f>
        <v>2.033081042991456E-2</v>
      </c>
      <c r="AL61" s="95"/>
      <c r="AM61" s="95"/>
      <c r="AN61" s="97">
        <f>SUM(AN51:AN57,AN50)</f>
        <v>51.830159399999999</v>
      </c>
      <c r="AO61" s="96"/>
      <c r="AP61" s="97">
        <f t="shared" ref="AP61:AP65" si="58">AN61-AG61</f>
        <v>0.64000000000000057</v>
      </c>
      <c r="AQ61" s="98">
        <f>IF((AG61)=0,"",(AP61/AG61))</f>
        <v>1.2502402952079899E-2</v>
      </c>
    </row>
    <row r="62" spans="2:43" x14ac:dyDescent="0.2">
      <c r="B62" s="99" t="s">
        <v>40</v>
      </c>
      <c r="C62" s="21"/>
      <c r="D62" s="21"/>
      <c r="E62" s="21"/>
      <c r="F62" s="100">
        <v>0.13</v>
      </c>
      <c r="G62" s="101"/>
      <c r="H62" s="102">
        <f>H61*F62</f>
        <v>5.7650457150000012</v>
      </c>
      <c r="I62" s="103"/>
      <c r="J62" s="104">
        <v>0.13</v>
      </c>
      <c r="K62" s="103"/>
      <c r="L62" s="105">
        <f>L61*J62</f>
        <v>6.0385207220000003</v>
      </c>
      <c r="M62" s="106"/>
      <c r="N62" s="107">
        <f t="shared" si="48"/>
        <v>0.27347500699999916</v>
      </c>
      <c r="O62" s="108">
        <f t="shared" si="35"/>
        <v>4.7436745607835847E-2</v>
      </c>
      <c r="Q62" s="104">
        <v>0.13</v>
      </c>
      <c r="R62" s="103"/>
      <c r="S62" s="105">
        <f>S61*Q62</f>
        <v>6.2868207219999999</v>
      </c>
      <c r="T62" s="106"/>
      <c r="U62" s="107">
        <f t="shared" si="1"/>
        <v>0.24829999999999952</v>
      </c>
      <c r="V62" s="108">
        <f t="shared" ref="V62:V71" si="59">IF((L62)=0,"",(U62/L62))</f>
        <v>4.1119342208328274E-2</v>
      </c>
      <c r="X62" s="104">
        <v>0.13</v>
      </c>
      <c r="Y62" s="103"/>
      <c r="Z62" s="105">
        <f>Z61*X62</f>
        <v>6.5221207220000004</v>
      </c>
      <c r="AA62" s="106"/>
      <c r="AB62" s="107">
        <f t="shared" si="3"/>
        <v>0.23530000000000051</v>
      </c>
      <c r="AC62" s="108">
        <f t="shared" ref="AC62:AC71" si="60">IF((S62)=0,"",(AB62/S62))</f>
        <v>3.7427502772044298E-2</v>
      </c>
      <c r="AE62" s="104">
        <v>0.13</v>
      </c>
      <c r="AF62" s="103"/>
      <c r="AG62" s="105">
        <f>AG61*AE62</f>
        <v>6.6547207220000004</v>
      </c>
      <c r="AH62" s="106"/>
      <c r="AI62" s="107">
        <f t="shared" si="57"/>
        <v>0.13260000000000005</v>
      </c>
      <c r="AJ62" s="108">
        <f t="shared" ref="AJ62:AJ71" si="61">IF((Z62)=0,"",(AI62/Z62))</f>
        <v>2.0330810429914647E-2</v>
      </c>
      <c r="AL62" s="104">
        <v>0.13</v>
      </c>
      <c r="AM62" s="103"/>
      <c r="AN62" s="105">
        <f>AN61*AL62</f>
        <v>6.7379207220000001</v>
      </c>
      <c r="AO62" s="106"/>
      <c r="AP62" s="107">
        <f t="shared" si="58"/>
        <v>8.3199999999999719E-2</v>
      </c>
      <c r="AQ62" s="108">
        <f t="shared" ref="AQ62:AQ71" si="62">IF((AG62)=0,"",(AP62/AG62))</f>
        <v>1.2502402952079845E-2</v>
      </c>
    </row>
    <row r="63" spans="2:43" x14ac:dyDescent="0.2">
      <c r="B63" s="109" t="s">
        <v>41</v>
      </c>
      <c r="C63" s="21"/>
      <c r="D63" s="21"/>
      <c r="E63" s="21"/>
      <c r="F63" s="110"/>
      <c r="G63" s="101"/>
      <c r="H63" s="102">
        <f>H61+H62</f>
        <v>50.111551215000006</v>
      </c>
      <c r="I63" s="103"/>
      <c r="J63" s="103"/>
      <c r="K63" s="103"/>
      <c r="L63" s="105">
        <f>L61+L62</f>
        <v>52.488680122000005</v>
      </c>
      <c r="M63" s="106"/>
      <c r="N63" s="107">
        <f t="shared" si="48"/>
        <v>2.3771289069999995</v>
      </c>
      <c r="O63" s="108">
        <f t="shared" si="35"/>
        <v>4.7436745607835985E-2</v>
      </c>
      <c r="Q63" s="103"/>
      <c r="R63" s="103"/>
      <c r="S63" s="105">
        <f>S61+S62</f>
        <v>54.646980122000002</v>
      </c>
      <c r="T63" s="106"/>
      <c r="U63" s="107">
        <f t="shared" si="1"/>
        <v>2.158299999999997</v>
      </c>
      <c r="V63" s="108">
        <f t="shared" si="59"/>
        <v>4.1119342208328288E-2</v>
      </c>
      <c r="X63" s="103"/>
      <c r="Y63" s="103"/>
      <c r="Z63" s="105">
        <f>Z61+Z62</f>
        <v>56.692280122</v>
      </c>
      <c r="AA63" s="106"/>
      <c r="AB63" s="107">
        <f t="shared" si="3"/>
        <v>2.0452999999999975</v>
      </c>
      <c r="AC63" s="108">
        <f t="shared" si="60"/>
        <v>3.7427502772044166E-2</v>
      </c>
      <c r="AE63" s="103"/>
      <c r="AF63" s="103"/>
      <c r="AG63" s="105">
        <f>AG61+AG62</f>
        <v>57.844880121999999</v>
      </c>
      <c r="AH63" s="106"/>
      <c r="AI63" s="107">
        <f t="shared" si="57"/>
        <v>1.1525999999999996</v>
      </c>
      <c r="AJ63" s="108">
        <f t="shared" si="61"/>
        <v>2.0330810429914633E-2</v>
      </c>
      <c r="AL63" s="103"/>
      <c r="AM63" s="103"/>
      <c r="AN63" s="105">
        <f>AN61+AN62</f>
        <v>58.568080121999998</v>
      </c>
      <c r="AO63" s="106"/>
      <c r="AP63" s="107">
        <f t="shared" si="58"/>
        <v>0.72319999999999851</v>
      </c>
      <c r="AQ63" s="108">
        <f t="shared" si="62"/>
        <v>1.2502402952079862E-2</v>
      </c>
    </row>
    <row r="64" spans="2:43" ht="15.75" customHeight="1" x14ac:dyDescent="0.2">
      <c r="B64" s="405" t="s">
        <v>127</v>
      </c>
      <c r="C64" s="405"/>
      <c r="D64" s="405"/>
      <c r="E64" s="21"/>
      <c r="F64" s="262">
        <f>'Proposed Rates'!D261</f>
        <v>0.318</v>
      </c>
      <c r="G64" s="101"/>
      <c r="H64" s="111">
        <f>F64*H61</f>
        <v>14.102188749000002</v>
      </c>
      <c r="I64" s="103"/>
      <c r="J64" s="266">
        <f>'Proposed Rates'!E261</f>
        <v>0.318</v>
      </c>
      <c r="K64" s="103"/>
      <c r="L64" s="112">
        <f>J64*L61</f>
        <v>14.771150689200001</v>
      </c>
      <c r="M64" s="106"/>
      <c r="N64" s="112">
        <f t="shared" si="48"/>
        <v>0.66896194019999911</v>
      </c>
      <c r="O64" s="113">
        <f t="shared" si="35"/>
        <v>4.743674560783593E-2</v>
      </c>
      <c r="Q64" s="266">
        <f>'Proposed Rates'!F261</f>
        <v>0.318</v>
      </c>
      <c r="R64" s="103"/>
      <c r="S64" s="112">
        <f>Q64*S61</f>
        <v>15.3785306892</v>
      </c>
      <c r="T64" s="106"/>
      <c r="U64" s="112">
        <f t="shared" si="1"/>
        <v>0.60737999999999914</v>
      </c>
      <c r="V64" s="113">
        <f t="shared" si="59"/>
        <v>4.1119342208328295E-2</v>
      </c>
      <c r="X64" s="266">
        <f>'Proposed Rates'!G261</f>
        <v>0.318</v>
      </c>
      <c r="Y64" s="103"/>
      <c r="Z64" s="112">
        <f>X64*Z61</f>
        <v>15.954110689200002</v>
      </c>
      <c r="AA64" s="106"/>
      <c r="AB64" s="112">
        <f t="shared" si="3"/>
        <v>0.5755800000000022</v>
      </c>
      <c r="AC64" s="113">
        <f t="shared" si="60"/>
        <v>3.7427502772044353E-2</v>
      </c>
      <c r="AE64" s="266">
        <f>'Proposed Rates'!H261</f>
        <v>0.318</v>
      </c>
      <c r="AF64" s="103"/>
      <c r="AG64" s="112">
        <f>AE64*AG61</f>
        <v>16.278470689199999</v>
      </c>
      <c r="AH64" s="106"/>
      <c r="AI64" s="112">
        <f t="shared" si="57"/>
        <v>0.32435999999999687</v>
      </c>
      <c r="AJ64" s="113">
        <f t="shared" si="61"/>
        <v>2.0330810429914442E-2</v>
      </c>
      <c r="AL64" s="266">
        <f>'Proposed Rates'!I261</f>
        <v>0.318</v>
      </c>
      <c r="AM64" s="103"/>
      <c r="AN64" s="112">
        <f>AL64*AN61</f>
        <v>16.4819906892</v>
      </c>
      <c r="AO64" s="106"/>
      <c r="AP64" s="112">
        <f t="shared" si="58"/>
        <v>0.20352000000000103</v>
      </c>
      <c r="AQ64" s="113">
        <f t="shared" si="62"/>
        <v>1.2502402952079952E-2</v>
      </c>
    </row>
    <row r="65" spans="1:43" ht="13.5" thickBot="1" x14ac:dyDescent="0.25">
      <c r="B65" s="406" t="s">
        <v>126</v>
      </c>
      <c r="C65" s="406"/>
      <c r="D65" s="406"/>
      <c r="E65" s="114"/>
      <c r="F65" s="115"/>
      <c r="G65" s="116"/>
      <c r="H65" s="117">
        <f>H63-H64</f>
        <v>36.009362466000006</v>
      </c>
      <c r="I65" s="118"/>
      <c r="J65" s="118"/>
      <c r="K65" s="118"/>
      <c r="L65" s="119">
        <f>L63-L64</f>
        <v>37.717529432800006</v>
      </c>
      <c r="M65" s="120"/>
      <c r="N65" s="121">
        <f t="shared" si="48"/>
        <v>1.7081669668000004</v>
      </c>
      <c r="O65" s="122">
        <f t="shared" si="35"/>
        <v>4.7436745607835999E-2</v>
      </c>
      <c r="Q65" s="118"/>
      <c r="R65" s="118"/>
      <c r="S65" s="119">
        <f>S63-S64</f>
        <v>39.268449432800004</v>
      </c>
      <c r="T65" s="120"/>
      <c r="U65" s="121">
        <f t="shared" si="1"/>
        <v>1.5509199999999979</v>
      </c>
      <c r="V65" s="122">
        <f t="shared" si="59"/>
        <v>4.1119342208328288E-2</v>
      </c>
      <c r="X65" s="118"/>
      <c r="Y65" s="118"/>
      <c r="Z65" s="119">
        <f>Z63-Z64</f>
        <v>40.738169432799999</v>
      </c>
      <c r="AA65" s="120"/>
      <c r="AB65" s="121">
        <f t="shared" si="3"/>
        <v>1.4697199999999953</v>
      </c>
      <c r="AC65" s="122">
        <f t="shared" si="60"/>
        <v>3.742750277204409E-2</v>
      </c>
      <c r="AE65" s="118"/>
      <c r="AF65" s="118"/>
      <c r="AG65" s="119">
        <f>AG63-AG64</f>
        <v>41.5664094328</v>
      </c>
      <c r="AH65" s="120"/>
      <c r="AI65" s="121">
        <f t="shared" si="57"/>
        <v>0.82824000000000098</v>
      </c>
      <c r="AJ65" s="122">
        <f t="shared" si="61"/>
        <v>2.0330810429914664E-2</v>
      </c>
      <c r="AL65" s="118"/>
      <c r="AM65" s="118"/>
      <c r="AN65" s="119">
        <f>AN63-AN64</f>
        <v>42.086089432799994</v>
      </c>
      <c r="AO65" s="120"/>
      <c r="AP65" s="121">
        <f t="shared" si="58"/>
        <v>0.51967999999999392</v>
      </c>
      <c r="AQ65" s="122">
        <f t="shared" si="62"/>
        <v>1.2502402952079741E-2</v>
      </c>
    </row>
    <row r="66" spans="1:43" s="79" customFormat="1" ht="8.25" customHeight="1" thickBot="1" x14ac:dyDescent="0.25">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x14ac:dyDescent="0.2">
      <c r="B67" s="130" t="s">
        <v>42</v>
      </c>
      <c r="C67" s="73"/>
      <c r="D67" s="73"/>
      <c r="E67" s="73"/>
      <c r="F67" s="131"/>
      <c r="G67" s="132"/>
      <c r="H67" s="133">
        <f>SUM(H58:H59,H50,H51:H54)</f>
        <v>43.489505500000007</v>
      </c>
      <c r="I67" s="134"/>
      <c r="J67" s="135"/>
      <c r="K67" s="135"/>
      <c r="L67" s="133">
        <f>SUM(L58:L59,L50,L51:L54)</f>
        <v>45.593159399999998</v>
      </c>
      <c r="M67" s="136"/>
      <c r="N67" s="137">
        <f t="shared" ref="N67:N71" si="63">L67-H67</f>
        <v>2.1036538999999905</v>
      </c>
      <c r="O67" s="98">
        <f t="shared" ref="O67:O71" si="64">IF((H67)=0,"",(N67/H67))</f>
        <v>4.8371529540615035E-2</v>
      </c>
      <c r="Q67" s="135"/>
      <c r="R67" s="135"/>
      <c r="S67" s="137">
        <f>SUM(S58:S59,S50,S51:S54)</f>
        <v>47.503159400000001</v>
      </c>
      <c r="T67" s="136"/>
      <c r="U67" s="137">
        <f t="shared" si="1"/>
        <v>1.9100000000000037</v>
      </c>
      <c r="V67" s="98">
        <f t="shared" si="59"/>
        <v>4.1892249300889722E-2</v>
      </c>
      <c r="X67" s="135"/>
      <c r="Y67" s="135"/>
      <c r="Z67" s="137">
        <f>SUM(Z58:Z59,Z50,Z51:Z54)</f>
        <v>49.313159399999996</v>
      </c>
      <c r="AA67" s="136"/>
      <c r="AB67" s="137">
        <f t="shared" si="3"/>
        <v>1.8099999999999952</v>
      </c>
      <c r="AC67" s="98">
        <f t="shared" si="60"/>
        <v>3.8102728805023335E-2</v>
      </c>
      <c r="AE67" s="135"/>
      <c r="AF67" s="135"/>
      <c r="AG67" s="137">
        <f>SUM(AG58:AG59,AG50,AG51:AG54)</f>
        <v>50.3331594</v>
      </c>
      <c r="AH67" s="136"/>
      <c r="AI67" s="137">
        <f t="shared" ref="AI67:AI71" si="65">AG67-Z67</f>
        <v>1.0200000000000031</v>
      </c>
      <c r="AJ67" s="98">
        <f t="shared" si="61"/>
        <v>2.0684134060978524E-2</v>
      </c>
      <c r="AL67" s="135"/>
      <c r="AM67" s="135"/>
      <c r="AN67" s="137">
        <f>SUM(AN58:AN59,AN50,AN51:AN54)</f>
        <v>50.9731594</v>
      </c>
      <c r="AO67" s="136"/>
      <c r="AP67" s="137">
        <f t="shared" ref="AP67:AP71" si="66">AN67-AG67</f>
        <v>0.64000000000000057</v>
      </c>
      <c r="AQ67" s="98">
        <f t="shared" si="62"/>
        <v>1.2715275727356796E-2</v>
      </c>
    </row>
    <row r="68" spans="1:43" s="79" customFormat="1" x14ac:dyDescent="0.2">
      <c r="B68" s="138" t="s">
        <v>40</v>
      </c>
      <c r="C68" s="73"/>
      <c r="D68" s="73"/>
      <c r="E68" s="73"/>
      <c r="F68" s="139">
        <v>0.13</v>
      </c>
      <c r="G68" s="132"/>
      <c r="H68" s="140">
        <f>H67*F68</f>
        <v>5.6536357150000009</v>
      </c>
      <c r="I68" s="141"/>
      <c r="J68" s="142">
        <v>0.13</v>
      </c>
      <c r="K68" s="143"/>
      <c r="L68" s="144">
        <f>L67*J68</f>
        <v>5.9271107220000001</v>
      </c>
      <c r="M68" s="145"/>
      <c r="N68" s="146">
        <f t="shared" si="63"/>
        <v>0.27347500699999916</v>
      </c>
      <c r="O68" s="108">
        <f t="shared" si="64"/>
        <v>4.8371529540615105E-2</v>
      </c>
      <c r="Q68" s="142">
        <v>0.13</v>
      </c>
      <c r="R68" s="143"/>
      <c r="S68" s="144">
        <f>S67*Q68</f>
        <v>6.1754107220000005</v>
      </c>
      <c r="T68" s="145"/>
      <c r="U68" s="146">
        <f t="shared" si="1"/>
        <v>0.24830000000000041</v>
      </c>
      <c r="V68" s="108">
        <f t="shared" si="59"/>
        <v>4.1892249300889708E-2</v>
      </c>
      <c r="X68" s="142">
        <v>0.13</v>
      </c>
      <c r="Y68" s="143"/>
      <c r="Z68" s="144">
        <f>Z67*X68</f>
        <v>6.4107107220000001</v>
      </c>
      <c r="AA68" s="145"/>
      <c r="AB68" s="146">
        <f t="shared" si="3"/>
        <v>0.23529999999999962</v>
      </c>
      <c r="AC68" s="108">
        <f t="shared" si="60"/>
        <v>3.8102728805023377E-2</v>
      </c>
      <c r="AE68" s="142">
        <v>0.13</v>
      </c>
      <c r="AF68" s="143"/>
      <c r="AG68" s="144">
        <f>AG67*AE68</f>
        <v>6.5433107220000002</v>
      </c>
      <c r="AH68" s="145"/>
      <c r="AI68" s="146">
        <f t="shared" si="65"/>
        <v>0.13260000000000005</v>
      </c>
      <c r="AJ68" s="108">
        <f t="shared" si="61"/>
        <v>2.0684134060978465E-2</v>
      </c>
      <c r="AL68" s="142">
        <v>0.13</v>
      </c>
      <c r="AM68" s="143"/>
      <c r="AN68" s="144">
        <f>AN67*AL68</f>
        <v>6.6265107219999999</v>
      </c>
      <c r="AO68" s="145"/>
      <c r="AP68" s="146">
        <f t="shared" si="66"/>
        <v>8.3199999999999719E-2</v>
      </c>
      <c r="AQ68" s="108">
        <f t="shared" si="62"/>
        <v>1.2715275727356742E-2</v>
      </c>
    </row>
    <row r="69" spans="1:43" s="79" customFormat="1" x14ac:dyDescent="0.2">
      <c r="B69" s="147" t="s">
        <v>41</v>
      </c>
      <c r="C69" s="73"/>
      <c r="D69" s="73"/>
      <c r="E69" s="73"/>
      <c r="F69" s="148"/>
      <c r="G69" s="149"/>
      <c r="H69" s="140">
        <f>H67+H68</f>
        <v>49.143141215000007</v>
      </c>
      <c r="I69" s="141"/>
      <c r="J69" s="141"/>
      <c r="K69" s="141"/>
      <c r="L69" s="144">
        <f>L67+L68</f>
        <v>51.520270121999999</v>
      </c>
      <c r="M69" s="145"/>
      <c r="N69" s="146">
        <f t="shared" si="63"/>
        <v>2.3771289069999924</v>
      </c>
      <c r="O69" s="108">
        <f t="shared" si="64"/>
        <v>4.8371529540615105E-2</v>
      </c>
      <c r="Q69" s="141"/>
      <c r="R69" s="141"/>
      <c r="S69" s="144">
        <f>S67+S68</f>
        <v>53.678570122000004</v>
      </c>
      <c r="T69" s="145"/>
      <c r="U69" s="146">
        <f t="shared" si="1"/>
        <v>2.1583000000000041</v>
      </c>
      <c r="V69" s="108">
        <f t="shared" si="59"/>
        <v>4.1892249300889722E-2</v>
      </c>
      <c r="X69" s="141"/>
      <c r="Y69" s="141"/>
      <c r="Z69" s="144">
        <f>Z67+Z68</f>
        <v>55.723870121999994</v>
      </c>
      <c r="AA69" s="145"/>
      <c r="AB69" s="146">
        <f t="shared" si="3"/>
        <v>2.0452999999999903</v>
      </c>
      <c r="AC69" s="108">
        <f t="shared" si="60"/>
        <v>3.8102728805023259E-2</v>
      </c>
      <c r="AE69" s="141"/>
      <c r="AF69" s="141"/>
      <c r="AG69" s="144">
        <f>AG67+AG68</f>
        <v>56.876470122000001</v>
      </c>
      <c r="AH69" s="145"/>
      <c r="AI69" s="146">
        <f t="shared" si="65"/>
        <v>1.1526000000000067</v>
      </c>
      <c r="AJ69" s="108">
        <f t="shared" si="61"/>
        <v>2.068413406097858E-2</v>
      </c>
      <c r="AL69" s="141"/>
      <c r="AM69" s="141"/>
      <c r="AN69" s="144">
        <f>AN67+AN68</f>
        <v>57.599670121999999</v>
      </c>
      <c r="AO69" s="145"/>
      <c r="AP69" s="146">
        <f t="shared" si="66"/>
        <v>0.72319999999999851</v>
      </c>
      <c r="AQ69" s="108">
        <f t="shared" si="62"/>
        <v>1.2715275727356758E-2</v>
      </c>
    </row>
    <row r="70" spans="1:43" s="79" customFormat="1" ht="15.75" customHeight="1" x14ac:dyDescent="0.2">
      <c r="B70" s="405" t="s">
        <v>127</v>
      </c>
      <c r="C70" s="405"/>
      <c r="D70" s="405"/>
      <c r="E70" s="73"/>
      <c r="F70" s="263">
        <f>F64</f>
        <v>0.318</v>
      </c>
      <c r="G70" s="149"/>
      <c r="H70" s="150">
        <f>F70*H67</f>
        <v>13.829662749000002</v>
      </c>
      <c r="I70" s="141"/>
      <c r="J70" s="265">
        <f>J64</f>
        <v>0.318</v>
      </c>
      <c r="K70" s="141"/>
      <c r="L70" s="112">
        <f>J70*L67</f>
        <v>14.4986246892</v>
      </c>
      <c r="M70" s="145"/>
      <c r="N70" s="151">
        <f t="shared" si="63"/>
        <v>0.66896194019999733</v>
      </c>
      <c r="O70" s="113">
        <f t="shared" si="64"/>
        <v>4.8371529540615063E-2</v>
      </c>
      <c r="Q70" s="265">
        <f>Q64</f>
        <v>0.318</v>
      </c>
      <c r="R70" s="141"/>
      <c r="S70" s="112">
        <f>Q70*S67</f>
        <v>15.106004689200001</v>
      </c>
      <c r="T70" s="145"/>
      <c r="U70" s="151">
        <f t="shared" ref="U70" si="67">S70-L70</f>
        <v>0.60738000000000092</v>
      </c>
      <c r="V70" s="113">
        <f t="shared" ref="V70" si="68">IF((L70)=0,"",(U70/L70))</f>
        <v>4.1892249300889708E-2</v>
      </c>
      <c r="X70" s="265">
        <f>X64</f>
        <v>0.318</v>
      </c>
      <c r="Y70" s="141"/>
      <c r="Z70" s="112">
        <f>X70*Z67</f>
        <v>15.681584689199999</v>
      </c>
      <c r="AA70" s="145"/>
      <c r="AB70" s="151">
        <f t="shared" ref="AB70" si="69">Z70-S70</f>
        <v>0.57557999999999865</v>
      </c>
      <c r="AC70" s="113">
        <f t="shared" ref="AC70" si="70">IF((S70)=0,"",(AB70/S70))</f>
        <v>3.8102728805023349E-2</v>
      </c>
      <c r="AE70" s="265">
        <f>AE64</f>
        <v>0.318</v>
      </c>
      <c r="AF70" s="141"/>
      <c r="AG70" s="112">
        <f>AE70*AG67</f>
        <v>16.0059446892</v>
      </c>
      <c r="AH70" s="145"/>
      <c r="AI70" s="151">
        <f t="shared" si="65"/>
        <v>0.32436000000000043</v>
      </c>
      <c r="AJ70" s="113">
        <f t="shared" ref="AJ70" si="71">IF((Z70)=0,"",(AI70/Z70))</f>
        <v>2.0684134060978486E-2</v>
      </c>
      <c r="AL70" s="265">
        <f>AL64</f>
        <v>0.318</v>
      </c>
      <c r="AM70" s="141"/>
      <c r="AN70" s="112">
        <f>AL70*AN67</f>
        <v>16.209464689200001</v>
      </c>
      <c r="AO70" s="145"/>
      <c r="AP70" s="151">
        <f t="shared" si="66"/>
        <v>0.20352000000000103</v>
      </c>
      <c r="AQ70" s="113">
        <f t="shared" ref="AQ70" si="72">IF((AG70)=0,"",(AP70/AG70))</f>
        <v>1.271527572735685E-2</v>
      </c>
    </row>
    <row r="71" spans="1:43" s="79" customFormat="1" ht="13.5" thickBot="1" x14ac:dyDescent="0.25">
      <c r="B71" s="400" t="s">
        <v>128</v>
      </c>
      <c r="C71" s="400"/>
      <c r="D71" s="400"/>
      <c r="E71" s="152"/>
      <c r="F71" s="153"/>
      <c r="G71" s="154"/>
      <c r="H71" s="155">
        <f>H69-H70</f>
        <v>35.313478466000007</v>
      </c>
      <c r="I71" s="156"/>
      <c r="J71" s="156"/>
      <c r="K71" s="156"/>
      <c r="L71" s="157">
        <f>L69-L70</f>
        <v>37.0216454328</v>
      </c>
      <c r="M71" s="158"/>
      <c r="N71" s="159">
        <f t="shared" si="63"/>
        <v>1.7081669667999932</v>
      </c>
      <c r="O71" s="160">
        <f t="shared" si="64"/>
        <v>4.8371529540615063E-2</v>
      </c>
      <c r="Q71" s="156"/>
      <c r="R71" s="156"/>
      <c r="S71" s="157">
        <f>S69-S70</f>
        <v>38.572565432800005</v>
      </c>
      <c r="T71" s="158"/>
      <c r="U71" s="159">
        <f t="shared" si="1"/>
        <v>1.550920000000005</v>
      </c>
      <c r="V71" s="160">
        <f t="shared" si="59"/>
        <v>4.1892249300889778E-2</v>
      </c>
      <c r="X71" s="156"/>
      <c r="Y71" s="156"/>
      <c r="Z71" s="157">
        <f>Z69-Z70</f>
        <v>40.042285432799993</v>
      </c>
      <c r="AA71" s="158"/>
      <c r="AB71" s="159">
        <f t="shared" si="3"/>
        <v>1.4697199999999881</v>
      </c>
      <c r="AC71" s="160">
        <f t="shared" si="60"/>
        <v>3.8102728805023127E-2</v>
      </c>
      <c r="AE71" s="156"/>
      <c r="AF71" s="156"/>
      <c r="AG71" s="157">
        <f>AG69-AG70</f>
        <v>40.870525432800001</v>
      </c>
      <c r="AH71" s="158"/>
      <c r="AI71" s="159">
        <f t="shared" si="65"/>
        <v>0.82824000000000808</v>
      </c>
      <c r="AJ71" s="160">
        <f t="shared" si="61"/>
        <v>2.0684134060978663E-2</v>
      </c>
      <c r="AL71" s="156"/>
      <c r="AM71" s="156"/>
      <c r="AN71" s="157">
        <f>AN69-AN70</f>
        <v>41.390205432800002</v>
      </c>
      <c r="AO71" s="158"/>
      <c r="AP71" s="159">
        <f t="shared" si="66"/>
        <v>0.51968000000000103</v>
      </c>
      <c r="AQ71" s="160">
        <f t="shared" si="62"/>
        <v>1.271527572735681E-2</v>
      </c>
    </row>
    <row r="72" spans="1:43" s="79" customFormat="1" ht="8.25" customHeight="1" thickBot="1" x14ac:dyDescent="0.25">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
      <c r="L73" s="167"/>
      <c r="S73" s="167"/>
      <c r="Z73" s="167"/>
      <c r="AG73" s="167"/>
      <c r="AN73" s="167"/>
    </row>
    <row r="74" spans="1:43" x14ac:dyDescent="0.2">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12"/>
      <c r="B3" s="412"/>
      <c r="C3" s="412"/>
      <c r="D3" s="412"/>
      <c r="E3" s="412"/>
      <c r="F3" s="412"/>
      <c r="G3" s="412"/>
      <c r="H3" s="412"/>
      <c r="I3" s="412"/>
      <c r="J3" s="412"/>
      <c r="K3" s="412"/>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x14ac:dyDescent="0.2">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x14ac:dyDescent="0.2">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4">
        <f>+'Res (100)'!Q23</f>
        <v>32.479999999999997</v>
      </c>
      <c r="R23" s="29">
        <v>1</v>
      </c>
      <c r="S23" s="26">
        <f>R23*Q23</f>
        <v>32.479999999999997</v>
      </c>
      <c r="T23" s="27"/>
      <c r="U23" s="30">
        <f>S23-L23</f>
        <v>1.889999999999997</v>
      </c>
      <c r="V23" s="31">
        <f>IF((L23)=0,"",(U23/L23))</f>
        <v>6.178489702517153E-2</v>
      </c>
      <c r="X23" s="24">
        <f>+'Res (100)'!X23</f>
        <v>34.04</v>
      </c>
      <c r="Y23" s="29">
        <v>1</v>
      </c>
      <c r="Z23" s="26">
        <f>Y23*X23</f>
        <v>34.04</v>
      </c>
      <c r="AA23" s="27"/>
      <c r="AB23" s="30">
        <f>Z23-S23</f>
        <v>1.5600000000000023</v>
      </c>
      <c r="AC23" s="31">
        <f>IF((S23)=0,"",(AB23/S23))</f>
        <v>4.8029556650246379E-2</v>
      </c>
      <c r="AE23" s="24">
        <f>+'Res (100)'!AE23</f>
        <v>35.04</v>
      </c>
      <c r="AF23" s="29">
        <v>1</v>
      </c>
      <c r="AG23" s="26">
        <f>AF23*AE23</f>
        <v>35.04</v>
      </c>
      <c r="AH23" s="27"/>
      <c r="AI23" s="30">
        <f>AG23-Z23</f>
        <v>1</v>
      </c>
      <c r="AJ23" s="31">
        <f>IF((Z23)=0,"",(AI23/Z23))</f>
        <v>2.9377203290246769E-2</v>
      </c>
      <c r="AL23" s="24">
        <f>+'Res (100)'!AL23</f>
        <v>35.659999999999997</v>
      </c>
      <c r="AM23" s="29">
        <v>1</v>
      </c>
      <c r="AN23" s="26">
        <f>AM23*AL23</f>
        <v>35.659999999999997</v>
      </c>
      <c r="AO23" s="27"/>
      <c r="AP23" s="30">
        <f>AN23-AG23</f>
        <v>0.61999999999999744</v>
      </c>
      <c r="AQ23" s="31">
        <f>IF((AG23)=0,"",(AP23/AG23))</f>
        <v>1.7694063926940565E-2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
      <c r="B31" s="21" t="s">
        <v>136</v>
      </c>
      <c r="C31" s="21"/>
      <c r="D31" s="22" t="s">
        <v>17</v>
      </c>
      <c r="E31" s="23"/>
      <c r="F31" s="24">
        <f>+'Proposed Rates'!D67</f>
        <v>0</v>
      </c>
      <c r="G31" s="25">
        <f>$F$18</f>
        <v>232</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232</v>
      </c>
      <c r="Z31" s="26">
        <f t="shared" si="26"/>
        <v>0</v>
      </c>
      <c r="AA31" s="27"/>
      <c r="AB31" s="30">
        <f t="shared" si="3"/>
        <v>-0.24</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38.25" x14ac:dyDescent="0.2">
      <c r="B36" s="229" t="s">
        <v>98</v>
      </c>
      <c r="C36" s="21"/>
      <c r="D36" s="22" t="s">
        <v>17</v>
      </c>
      <c r="E36" s="23"/>
      <c r="F36" s="24">
        <f>+'Proposed Rates'!D52</f>
        <v>0.85</v>
      </c>
      <c r="G36" s="25">
        <v>1</v>
      </c>
      <c r="H36" s="26">
        <f t="shared" si="0"/>
        <v>0.85</v>
      </c>
      <c r="I36" s="27"/>
      <c r="J36" s="178">
        <f>+'Proposed Rates'!E52</f>
        <v>-0.41</v>
      </c>
      <c r="K36" s="25">
        <v>1</v>
      </c>
      <c r="L36" s="26">
        <f t="shared" si="22"/>
        <v>-0.41</v>
      </c>
      <c r="M36" s="27"/>
      <c r="N36" s="30">
        <f t="shared" si="23"/>
        <v>-1.26</v>
      </c>
      <c r="O36" s="31">
        <f t="shared" si="24"/>
        <v>-1.4823529411764707</v>
      </c>
      <c r="Q36" s="178">
        <f>+'Proposed Rates'!F52</f>
        <v>-0.41</v>
      </c>
      <c r="R36" s="25">
        <f>+K36</f>
        <v>1</v>
      </c>
      <c r="S36" s="26">
        <f t="shared" si="25"/>
        <v>-0.41</v>
      </c>
      <c r="T36" s="27"/>
      <c r="U36" s="30">
        <f t="shared" si="1"/>
        <v>0</v>
      </c>
      <c r="V36" s="31">
        <f t="shared" si="2"/>
        <v>0</v>
      </c>
      <c r="X36" s="28">
        <f>+'Proposed Rates'!G52</f>
        <v>0</v>
      </c>
      <c r="Y36" s="25">
        <f>+K36</f>
        <v>1</v>
      </c>
      <c r="Z36" s="26">
        <f t="shared" si="26"/>
        <v>0</v>
      </c>
      <c r="AA36" s="27"/>
      <c r="AB36" s="30">
        <f t="shared" si="3"/>
        <v>0.41</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x14ac:dyDescent="0.2">
      <c r="B39" s="34" t="s">
        <v>22</v>
      </c>
      <c r="C39" s="234"/>
      <c r="D39" s="235"/>
      <c r="E39" s="234"/>
      <c r="F39" s="236"/>
      <c r="G39" s="237"/>
      <c r="H39" s="238">
        <f>SUM(H23:H38)</f>
        <v>28.64</v>
      </c>
      <c r="I39" s="62"/>
      <c r="J39" s="239"/>
      <c r="K39" s="240"/>
      <c r="L39" s="238">
        <f>SUM(L23:L38)</f>
        <v>30.419999999999998</v>
      </c>
      <c r="M39" s="62"/>
      <c r="N39" s="37">
        <f t="shared" si="23"/>
        <v>1.7799999999999976</v>
      </c>
      <c r="O39" s="38">
        <f t="shared" si="24"/>
        <v>6.2150837988826729E-2</v>
      </c>
      <c r="Q39" s="239"/>
      <c r="R39" s="240"/>
      <c r="S39" s="238">
        <f>SUM(S23:S38)</f>
        <v>32.31</v>
      </c>
      <c r="T39" s="62"/>
      <c r="U39" s="37">
        <f t="shared" si="1"/>
        <v>1.8900000000000041</v>
      </c>
      <c r="V39" s="38">
        <f t="shared" si="2"/>
        <v>6.2130177514793036E-2</v>
      </c>
      <c r="X39" s="239"/>
      <c r="Y39" s="240"/>
      <c r="Z39" s="238">
        <f>SUM(Z23:Z38)</f>
        <v>34.04</v>
      </c>
      <c r="AA39" s="62"/>
      <c r="AB39" s="37">
        <f t="shared" si="3"/>
        <v>1.7299999999999969</v>
      </c>
      <c r="AC39" s="38">
        <f t="shared" si="4"/>
        <v>5.3543794490869601E-2</v>
      </c>
      <c r="AE39" s="239"/>
      <c r="AF39" s="240"/>
      <c r="AG39" s="238">
        <f>SUM(AG23:AG38)</f>
        <v>35.04</v>
      </c>
      <c r="AH39" s="62"/>
      <c r="AI39" s="37">
        <f t="shared" si="5"/>
        <v>1</v>
      </c>
      <c r="AJ39" s="38">
        <f t="shared" si="6"/>
        <v>2.9377203290246769E-2</v>
      </c>
      <c r="AL39" s="239"/>
      <c r="AM39" s="240"/>
      <c r="AN39" s="238">
        <f>SUM(AN23:AN38)</f>
        <v>35.659999999999997</v>
      </c>
      <c r="AO39" s="62"/>
      <c r="AP39" s="37">
        <f t="shared" si="7"/>
        <v>0.61999999999999744</v>
      </c>
      <c r="AQ39" s="38">
        <f t="shared" si="8"/>
        <v>1.7694063926940565E-2</v>
      </c>
    </row>
    <row r="40" spans="2:200" ht="38.25" x14ac:dyDescent="0.2">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8.25" x14ac:dyDescent="0.2">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
      <c r="B44" s="43" t="s">
        <v>24</v>
      </c>
      <c r="C44" s="21"/>
      <c r="D44" s="22" t="s">
        <v>20</v>
      </c>
      <c r="E44" s="23"/>
      <c r="F44" s="44">
        <f>'Proposed Rates'!D233</f>
        <v>6.0000000000000002E-5</v>
      </c>
      <c r="G44" s="45">
        <f>$F$18*(1+F73)</f>
        <v>239.77200000000002</v>
      </c>
      <c r="H44" s="26">
        <f>G44*F44</f>
        <v>1.4386320000000001E-2</v>
      </c>
      <c r="I44" s="27"/>
      <c r="J44" s="46">
        <f>'Proposed Rates'!E233</f>
        <v>6.0000000000000002E-5</v>
      </c>
      <c r="K44" s="45">
        <f>$F$18*(1+J73)</f>
        <v>239.8416</v>
      </c>
      <c r="L44" s="26">
        <f>K44*J44</f>
        <v>1.4390496000000001E-2</v>
      </c>
      <c r="M44" s="27"/>
      <c r="N44" s="30">
        <f>L44-H44</f>
        <v>4.1759999999998326E-6</v>
      </c>
      <c r="O44" s="31">
        <f>IF((H44)=0,"",(N44/H44))</f>
        <v>2.902757619738635E-4</v>
      </c>
      <c r="Q44" s="46">
        <f>'Proposed Rates'!F233</f>
        <v>6.0000000000000002E-5</v>
      </c>
      <c r="R44" s="45">
        <f>$F$18*(1+Q73)</f>
        <v>239.8416</v>
      </c>
      <c r="S44" s="26">
        <f>R44*Q44</f>
        <v>1.4390496000000001E-2</v>
      </c>
      <c r="T44" s="27"/>
      <c r="U44" s="30">
        <f t="shared" si="1"/>
        <v>0</v>
      </c>
      <c r="V44" s="31">
        <f t="shared" si="2"/>
        <v>0</v>
      </c>
      <c r="X44" s="46">
        <f>'Proposed Rates'!G233</f>
        <v>6.0000000000000002E-5</v>
      </c>
      <c r="Y44" s="45">
        <f>$F$18*(1+X73)</f>
        <v>239.8416</v>
      </c>
      <c r="Z44" s="26">
        <f>Y44*X44</f>
        <v>1.4390496000000001E-2</v>
      </c>
      <c r="AA44" s="27"/>
      <c r="AB44" s="30">
        <f t="shared" si="3"/>
        <v>0</v>
      </c>
      <c r="AC44" s="31">
        <f t="shared" si="4"/>
        <v>0</v>
      </c>
      <c r="AE44" s="46">
        <f>'Proposed Rates'!H233</f>
        <v>6.0000000000000002E-5</v>
      </c>
      <c r="AF44" s="45">
        <f>$F$18*(1+AE73)</f>
        <v>239.8416</v>
      </c>
      <c r="AG44" s="26">
        <f>AF44*AE44</f>
        <v>1.4390496000000001E-2</v>
      </c>
      <c r="AH44" s="27"/>
      <c r="AI44" s="30">
        <f t="shared" si="5"/>
        <v>0</v>
      </c>
      <c r="AJ44" s="31">
        <f t="shared" si="6"/>
        <v>0</v>
      </c>
      <c r="AL44" s="46">
        <f>'Proposed Rates'!I233</f>
        <v>6.0000000000000002E-5</v>
      </c>
      <c r="AM44" s="45">
        <f>$F$18*(1+AL73)</f>
        <v>239.8416</v>
      </c>
      <c r="AN44" s="26">
        <f>AM44*AL44</f>
        <v>1.4390496000000001E-2</v>
      </c>
      <c r="AO44" s="27"/>
      <c r="AP44" s="30">
        <f t="shared" si="7"/>
        <v>0</v>
      </c>
      <c r="AQ44" s="31">
        <f t="shared" si="8"/>
        <v>0</v>
      </c>
    </row>
    <row r="45" spans="2:200" x14ac:dyDescent="0.2">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5.5" x14ac:dyDescent="0.2">
      <c r="B47" s="50" t="s">
        <v>27</v>
      </c>
      <c r="C47" s="51"/>
      <c r="D47" s="51"/>
      <c r="E47" s="51"/>
      <c r="F47" s="52"/>
      <c r="G47" s="53"/>
      <c r="H47" s="54">
        <f>SUM(H40:H46)+H39</f>
        <v>30.146260360000003</v>
      </c>
      <c r="I47" s="36"/>
      <c r="J47" s="53"/>
      <c r="K47" s="55"/>
      <c r="L47" s="54">
        <f>SUM(L40:L46)+L39</f>
        <v>31.865543407999997</v>
      </c>
      <c r="M47" s="36"/>
      <c r="N47" s="37">
        <f t="shared" ref="N47:N64" si="58">L47-H47</f>
        <v>1.7192830479999941</v>
      </c>
      <c r="O47" s="38">
        <f t="shared" ref="O47:O64" si="59">IF((H47)=0,"",(N47/H47))</f>
        <v>5.7031387225768455E-2</v>
      </c>
      <c r="Q47" s="53"/>
      <c r="R47" s="55"/>
      <c r="S47" s="54">
        <f>SUM(S40:S46)+S39</f>
        <v>33.755543408000001</v>
      </c>
      <c r="T47" s="36"/>
      <c r="U47" s="37">
        <f t="shared" si="1"/>
        <v>1.8900000000000041</v>
      </c>
      <c r="V47" s="38">
        <f t="shared" si="2"/>
        <v>5.9311714091952704E-2</v>
      </c>
      <c r="X47" s="53"/>
      <c r="Y47" s="55"/>
      <c r="Z47" s="54">
        <f>SUM(Z40:Z46)+Z39</f>
        <v>35.624743408</v>
      </c>
      <c r="AA47" s="36"/>
      <c r="AB47" s="37">
        <f t="shared" si="3"/>
        <v>1.8691999999999993</v>
      </c>
      <c r="AC47" s="38">
        <f t="shared" si="4"/>
        <v>5.5374608472663553E-2</v>
      </c>
      <c r="AE47" s="53"/>
      <c r="AF47" s="55"/>
      <c r="AG47" s="54">
        <f>SUM(AG40:AG46)+AG39</f>
        <v>36.624743408</v>
      </c>
      <c r="AH47" s="36"/>
      <c r="AI47" s="37">
        <f t="shared" si="5"/>
        <v>1</v>
      </c>
      <c r="AJ47" s="38">
        <f t="shared" si="6"/>
        <v>2.8070377617805859E-2</v>
      </c>
      <c r="AL47" s="53"/>
      <c r="AM47" s="55"/>
      <c r="AN47" s="54">
        <f>SUM(AN40:AN46)+AN39</f>
        <v>37.244743407999998</v>
      </c>
      <c r="AO47" s="36"/>
      <c r="AP47" s="37">
        <f t="shared" si="7"/>
        <v>0.61999999999999744</v>
      </c>
      <c r="AQ47" s="38">
        <f t="shared" si="8"/>
        <v>1.6928446244474437E-2</v>
      </c>
    </row>
    <row r="48" spans="2:200" x14ac:dyDescent="0.2">
      <c r="B48" s="27" t="s">
        <v>28</v>
      </c>
      <c r="C48" s="27"/>
      <c r="D48" s="56" t="s">
        <v>20</v>
      </c>
      <c r="E48" s="57"/>
      <c r="F48" s="28">
        <f>'Proposed Rates'!D153</f>
        <v>7.6E-3</v>
      </c>
      <c r="G48" s="58">
        <f>F18*(1+F73)</f>
        <v>239.77200000000002</v>
      </c>
      <c r="H48" s="26">
        <f>G48*F48</f>
        <v>1.8222672000000002</v>
      </c>
      <c r="I48" s="27"/>
      <c r="J48" s="28">
        <f>'Proposed Rates'!E153</f>
        <v>7.4000000000000003E-3</v>
      </c>
      <c r="K48" s="59">
        <f>F18*(1+J73)</f>
        <v>239.8416</v>
      </c>
      <c r="L48" s="26">
        <f>K48*J48</f>
        <v>1.7748278400000002</v>
      </c>
      <c r="M48" s="27"/>
      <c r="N48" s="30">
        <f t="shared" si="58"/>
        <v>-4.7439360000000041E-2</v>
      </c>
      <c r="O48" s="31">
        <f t="shared" si="59"/>
        <v>-2.6033152547551772E-2</v>
      </c>
      <c r="Q48" s="28">
        <f>'Proposed Rates'!F153</f>
        <v>7.4000000000000003E-3</v>
      </c>
      <c r="R48" s="59">
        <f>$F$18*(1+Q73)</f>
        <v>239.8416</v>
      </c>
      <c r="S48" s="26">
        <f>R48*Q48</f>
        <v>1.7748278400000002</v>
      </c>
      <c r="T48" s="27"/>
      <c r="U48" s="30">
        <f t="shared" si="1"/>
        <v>0</v>
      </c>
      <c r="V48" s="31">
        <f t="shared" si="2"/>
        <v>0</v>
      </c>
      <c r="X48" s="28">
        <f>'Proposed Rates'!G153</f>
        <v>7.4000000000000003E-3</v>
      </c>
      <c r="Y48" s="59">
        <f>$F$18*(1+X73)</f>
        <v>239.8416</v>
      </c>
      <c r="Z48" s="26">
        <f>Y48*X48</f>
        <v>1.7748278400000002</v>
      </c>
      <c r="AA48" s="27"/>
      <c r="AB48" s="30">
        <f t="shared" si="3"/>
        <v>0</v>
      </c>
      <c r="AC48" s="31">
        <f t="shared" si="4"/>
        <v>0</v>
      </c>
      <c r="AE48" s="28">
        <f>'Proposed Rates'!H153</f>
        <v>7.4000000000000003E-3</v>
      </c>
      <c r="AF48" s="59">
        <f>$F$18*(1+AE73)</f>
        <v>239.8416</v>
      </c>
      <c r="AG48" s="26">
        <f>AF48*AE48</f>
        <v>1.7748278400000002</v>
      </c>
      <c r="AH48" s="27"/>
      <c r="AI48" s="30">
        <f t="shared" si="5"/>
        <v>0</v>
      </c>
      <c r="AJ48" s="31">
        <f t="shared" si="6"/>
        <v>0</v>
      </c>
      <c r="AL48" s="28">
        <f>'Proposed Rates'!I153</f>
        <v>7.4000000000000003E-3</v>
      </c>
      <c r="AM48" s="59">
        <f>$F$18*(1+AL73)</f>
        <v>239.8416</v>
      </c>
      <c r="AN48" s="26">
        <f>AM48*AL48</f>
        <v>1.7748278400000002</v>
      </c>
      <c r="AO48" s="27"/>
      <c r="AP48" s="30">
        <f t="shared" si="7"/>
        <v>0</v>
      </c>
      <c r="AQ48" s="31">
        <f t="shared" si="8"/>
        <v>0</v>
      </c>
    </row>
    <row r="49" spans="2:43" ht="25.5" x14ac:dyDescent="0.2">
      <c r="B49" s="60" t="s">
        <v>29</v>
      </c>
      <c r="C49" s="27"/>
      <c r="D49" s="56" t="s">
        <v>20</v>
      </c>
      <c r="E49" s="57"/>
      <c r="F49" s="28">
        <f>'Proposed Rates'!D167</f>
        <v>5.1999999999999998E-3</v>
      </c>
      <c r="G49" s="58">
        <f>G48</f>
        <v>239.77200000000002</v>
      </c>
      <c r="H49" s="26">
        <f>G49*F49</f>
        <v>1.2468144000000001</v>
      </c>
      <c r="I49" s="27"/>
      <c r="J49" s="28">
        <f>'Proposed Rates'!E167</f>
        <v>5.1999999999999998E-3</v>
      </c>
      <c r="K49" s="59">
        <f>K48</f>
        <v>239.8416</v>
      </c>
      <c r="L49" s="26">
        <f>K49*J49</f>
        <v>1.2471763199999999</v>
      </c>
      <c r="M49" s="27"/>
      <c r="N49" s="30">
        <f t="shared" si="58"/>
        <v>3.6191999999979352E-4</v>
      </c>
      <c r="O49" s="31">
        <f t="shared" si="59"/>
        <v>2.9027576197370955E-4</v>
      </c>
      <c r="Q49" s="28">
        <f>'Proposed Rates'!F167</f>
        <v>5.1999999999999998E-3</v>
      </c>
      <c r="R49" s="59">
        <f>R48</f>
        <v>239.8416</v>
      </c>
      <c r="S49" s="26">
        <f>R49*Q49</f>
        <v>1.2471763199999999</v>
      </c>
      <c r="T49" s="27"/>
      <c r="U49" s="30">
        <f t="shared" si="1"/>
        <v>0</v>
      </c>
      <c r="V49" s="31">
        <f t="shared" si="2"/>
        <v>0</v>
      </c>
      <c r="X49" s="28">
        <f>'Proposed Rates'!G167</f>
        <v>5.1999999999999998E-3</v>
      </c>
      <c r="Y49" s="59">
        <f>Y48</f>
        <v>239.8416</v>
      </c>
      <c r="Z49" s="26">
        <f>Y49*X49</f>
        <v>1.2471763199999999</v>
      </c>
      <c r="AA49" s="27"/>
      <c r="AB49" s="30">
        <f t="shared" si="3"/>
        <v>0</v>
      </c>
      <c r="AC49" s="31">
        <f t="shared" si="4"/>
        <v>0</v>
      </c>
      <c r="AE49" s="28">
        <f>'Proposed Rates'!H167</f>
        <v>5.1999999999999998E-3</v>
      </c>
      <c r="AF49" s="59">
        <f>AF48</f>
        <v>239.8416</v>
      </c>
      <c r="AG49" s="26">
        <f>AF49*AE49</f>
        <v>1.2471763199999999</v>
      </c>
      <c r="AH49" s="27"/>
      <c r="AI49" s="30">
        <f t="shared" si="5"/>
        <v>0</v>
      </c>
      <c r="AJ49" s="31">
        <f t="shared" si="6"/>
        <v>0</v>
      </c>
      <c r="AL49" s="28">
        <f>'Proposed Rates'!I167</f>
        <v>5.1999999999999998E-3</v>
      </c>
      <c r="AM49" s="59">
        <f>AM48</f>
        <v>239.8416</v>
      </c>
      <c r="AN49" s="26">
        <f>AM49*AL49</f>
        <v>1.2471763199999999</v>
      </c>
      <c r="AO49" s="27"/>
      <c r="AP49" s="30">
        <f t="shared" si="7"/>
        <v>0</v>
      </c>
      <c r="AQ49" s="31">
        <f t="shared" si="8"/>
        <v>0</v>
      </c>
    </row>
    <row r="50" spans="2:43" ht="25.5" x14ac:dyDescent="0.2">
      <c r="B50" s="50" t="s">
        <v>30</v>
      </c>
      <c r="C50" s="35"/>
      <c r="D50" s="35"/>
      <c r="E50" s="35"/>
      <c r="F50" s="61"/>
      <c r="G50" s="53"/>
      <c r="H50" s="54">
        <f>SUM(H47:H49)</f>
        <v>33.215341960000003</v>
      </c>
      <c r="I50" s="62"/>
      <c r="J50" s="63"/>
      <c r="K50" s="64"/>
      <c r="L50" s="54">
        <f>SUM(L47:L49)</f>
        <v>34.887547567999995</v>
      </c>
      <c r="M50" s="62"/>
      <c r="N50" s="37">
        <f t="shared" si="58"/>
        <v>1.6722056079999916</v>
      </c>
      <c r="O50" s="38">
        <f t="shared" si="59"/>
        <v>5.03443742958831E-2</v>
      </c>
      <c r="Q50" s="63"/>
      <c r="R50" s="64"/>
      <c r="S50" s="54">
        <f>SUM(S47:S49)</f>
        <v>36.777547568000003</v>
      </c>
      <c r="T50" s="62"/>
      <c r="U50" s="37">
        <f t="shared" si="1"/>
        <v>1.8900000000000077</v>
      </c>
      <c r="V50" s="38">
        <f t="shared" si="2"/>
        <v>5.4174057271184572E-2</v>
      </c>
      <c r="X50" s="63"/>
      <c r="Y50" s="64"/>
      <c r="Z50" s="54">
        <f>SUM(Z47:Z49)</f>
        <v>38.646747568000002</v>
      </c>
      <c r="AA50" s="62"/>
      <c r="AB50" s="37">
        <f t="shared" si="3"/>
        <v>1.8691999999999993</v>
      </c>
      <c r="AC50" s="38">
        <f t="shared" si="4"/>
        <v>5.0824487319170317E-2</v>
      </c>
      <c r="AE50" s="63"/>
      <c r="AF50" s="64"/>
      <c r="AG50" s="54">
        <f>SUM(AG47:AG49)</f>
        <v>39.646747568000002</v>
      </c>
      <c r="AH50" s="62"/>
      <c r="AI50" s="37">
        <f t="shared" si="5"/>
        <v>1</v>
      </c>
      <c r="AJ50" s="38">
        <f t="shared" si="6"/>
        <v>2.5875398653935181E-2</v>
      </c>
      <c r="AL50" s="63"/>
      <c r="AM50" s="64"/>
      <c r="AN50" s="54">
        <f>SUM(AN47:AN49)</f>
        <v>40.266747568</v>
      </c>
      <c r="AO50" s="62"/>
      <c r="AP50" s="37">
        <f t="shared" si="7"/>
        <v>0.61999999999999744</v>
      </c>
      <c r="AQ50" s="38">
        <f t="shared" si="8"/>
        <v>1.5638104965271269E-2</v>
      </c>
    </row>
    <row r="51" spans="2:43" ht="25.5" x14ac:dyDescent="0.2">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5" x14ac:dyDescent="0.2">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5" thickBot="1" x14ac:dyDescent="0.25">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63.996692760000002</v>
      </c>
      <c r="I60" s="94"/>
      <c r="J60" s="95"/>
      <c r="K60" s="95"/>
      <c r="L60" s="93">
        <f>SUM(L51:L56,L50)</f>
        <v>66.039169807999997</v>
      </c>
      <c r="M60" s="96"/>
      <c r="N60" s="97">
        <f t="shared" ref="N60" si="72">L60-H60</f>
        <v>2.042477047999995</v>
      </c>
      <c r="O60" s="98">
        <f t="shared" ref="O60" si="73">IF((H60)=0,"",(N60/H60))</f>
        <v>3.1915353120819535E-2</v>
      </c>
      <c r="Q60" s="95"/>
      <c r="R60" s="95"/>
      <c r="S60" s="97">
        <f>SUM(S51:S56,S50)</f>
        <v>67.949169807999994</v>
      </c>
      <c r="T60" s="96"/>
      <c r="U60" s="97">
        <f t="shared" si="1"/>
        <v>1.9099999999999966</v>
      </c>
      <c r="V60" s="98">
        <f>IF((L60)=0,"",(U60/L60))</f>
        <v>2.8922229118764888E-2</v>
      </c>
      <c r="X60" s="95"/>
      <c r="Y60" s="95"/>
      <c r="Z60" s="97">
        <f>SUM(Z51:Z56,Z50)</f>
        <v>69.83836980800001</v>
      </c>
      <c r="AA60" s="96"/>
      <c r="AB60" s="97">
        <f t="shared" si="3"/>
        <v>1.8892000000000166</v>
      </c>
      <c r="AC60" s="98">
        <f>IF((S60)=0,"",(AB60/S60))</f>
        <v>2.7803135863737834E-2</v>
      </c>
      <c r="AE60" s="95"/>
      <c r="AF60" s="95"/>
      <c r="AG60" s="97">
        <f>SUM(AG51:AG56,AG50)</f>
        <v>70.858369807999992</v>
      </c>
      <c r="AH60" s="96"/>
      <c r="AI60" s="97">
        <f t="shared" ref="AI60:AI64" si="74">AG60-Z60</f>
        <v>1.0199999999999818</v>
      </c>
      <c r="AJ60" s="98">
        <f>IF((Z60)=0,"",(AI60/Z60))</f>
        <v>1.4605151907241976E-2</v>
      </c>
      <c r="AL60" s="95"/>
      <c r="AM60" s="95"/>
      <c r="AN60" s="97">
        <f>SUM(AN51:AN56,AN50)</f>
        <v>71.498369808000007</v>
      </c>
      <c r="AO60" s="96"/>
      <c r="AP60" s="97">
        <f t="shared" ref="AP60:AP64" si="75">AN60-AG60</f>
        <v>0.64000000000001478</v>
      </c>
      <c r="AQ60" s="98">
        <f>IF((AG60)=0,"",(AP60/AG60))</f>
        <v>9.0321016661006788E-3</v>
      </c>
    </row>
    <row r="61" spans="2:43" x14ac:dyDescent="0.2">
      <c r="B61" s="99" t="s">
        <v>40</v>
      </c>
      <c r="C61" s="21"/>
      <c r="D61" s="21"/>
      <c r="E61" s="21"/>
      <c r="F61" s="100">
        <v>0.13</v>
      </c>
      <c r="G61" s="101"/>
      <c r="H61" s="102">
        <f>H60*F61</f>
        <v>8.3195700588000001</v>
      </c>
      <c r="I61" s="103"/>
      <c r="J61" s="104">
        <v>0.13</v>
      </c>
      <c r="K61" s="103"/>
      <c r="L61" s="105">
        <f>L60*J61</f>
        <v>8.5850920750400004</v>
      </c>
      <c r="M61" s="106"/>
      <c r="N61" s="107">
        <f t="shared" si="58"/>
        <v>0.26552201624000027</v>
      </c>
      <c r="O61" s="108">
        <f t="shared" si="59"/>
        <v>3.1915353120819646E-2</v>
      </c>
      <c r="Q61" s="104">
        <v>0.13</v>
      </c>
      <c r="R61" s="103"/>
      <c r="S61" s="105">
        <f>S60*Q61</f>
        <v>8.833392075039999</v>
      </c>
      <c r="T61" s="106"/>
      <c r="U61" s="107">
        <f t="shared" si="1"/>
        <v>0.24829999999999863</v>
      </c>
      <c r="V61" s="108">
        <f t="shared" ref="V61:V70" si="76">IF((L61)=0,"",(U61/L61))</f>
        <v>2.892222911876478E-2</v>
      </c>
      <c r="X61" s="104">
        <v>0.13</v>
      </c>
      <c r="Y61" s="103"/>
      <c r="Z61" s="105">
        <f>Z60*X61</f>
        <v>9.0789880750400016</v>
      </c>
      <c r="AA61" s="106"/>
      <c r="AB61" s="107">
        <f t="shared" si="3"/>
        <v>0.24559600000000259</v>
      </c>
      <c r="AC61" s="108">
        <f t="shared" ref="AC61:AC70" si="77">IF((S61)=0,"",(AB61/S61))</f>
        <v>2.7803135863737883E-2</v>
      </c>
      <c r="AE61" s="104">
        <v>0.13</v>
      </c>
      <c r="AF61" s="103"/>
      <c r="AG61" s="105">
        <f>AG60*AE61</f>
        <v>9.2115880750399999</v>
      </c>
      <c r="AH61" s="106"/>
      <c r="AI61" s="107">
        <f t="shared" si="74"/>
        <v>0.13259999999999827</v>
      </c>
      <c r="AJ61" s="108">
        <f t="shared" ref="AJ61:AJ70" si="78">IF((Z61)=0,"",(AI61/Z61))</f>
        <v>1.4605151907242046E-2</v>
      </c>
      <c r="AL61" s="104">
        <v>0.13</v>
      </c>
      <c r="AM61" s="103"/>
      <c r="AN61" s="105">
        <f>AN60*AL61</f>
        <v>9.2947880750400014</v>
      </c>
      <c r="AO61" s="106"/>
      <c r="AP61" s="107">
        <f t="shared" si="75"/>
        <v>8.3200000000001495E-2</v>
      </c>
      <c r="AQ61" s="108">
        <f t="shared" ref="AQ61:AQ70" si="79">IF((AG61)=0,"",(AP61/AG61))</f>
        <v>9.032101666100632E-3</v>
      </c>
    </row>
    <row r="62" spans="2:43" x14ac:dyDescent="0.2">
      <c r="B62" s="109" t="s">
        <v>41</v>
      </c>
      <c r="C62" s="21"/>
      <c r="D62" s="21"/>
      <c r="E62" s="21"/>
      <c r="F62" s="110"/>
      <c r="G62" s="101"/>
      <c r="H62" s="102">
        <f>H60+H61</f>
        <v>72.316262818799999</v>
      </c>
      <c r="I62" s="103"/>
      <c r="J62" s="103"/>
      <c r="K62" s="103"/>
      <c r="L62" s="105">
        <f>L60+L61</f>
        <v>74.624261883039992</v>
      </c>
      <c r="M62" s="106"/>
      <c r="N62" s="107">
        <f t="shared" si="58"/>
        <v>2.3079990642399935</v>
      </c>
      <c r="O62" s="108">
        <f t="shared" si="59"/>
        <v>3.1915353120819522E-2</v>
      </c>
      <c r="Q62" s="103"/>
      <c r="R62" s="103"/>
      <c r="S62" s="105">
        <f>S60+S61</f>
        <v>76.782561883039989</v>
      </c>
      <c r="T62" s="106"/>
      <c r="U62" s="107">
        <f t="shared" si="1"/>
        <v>2.158299999999997</v>
      </c>
      <c r="V62" s="108">
        <f t="shared" si="76"/>
        <v>2.8922229118764901E-2</v>
      </c>
      <c r="X62" s="103"/>
      <c r="Y62" s="103"/>
      <c r="Z62" s="105">
        <f>Z60+Z61</f>
        <v>78.917357883040012</v>
      </c>
      <c r="AA62" s="106"/>
      <c r="AB62" s="107">
        <f t="shared" si="3"/>
        <v>2.1347960000000228</v>
      </c>
      <c r="AC62" s="108">
        <f t="shared" si="77"/>
        <v>2.7803135863737886E-2</v>
      </c>
      <c r="AE62" s="103"/>
      <c r="AF62" s="103"/>
      <c r="AG62" s="105">
        <f>AG60+AG61</f>
        <v>80.06995788303999</v>
      </c>
      <c r="AH62" s="106"/>
      <c r="AI62" s="107">
        <f t="shared" si="74"/>
        <v>1.1525999999999783</v>
      </c>
      <c r="AJ62" s="108">
        <f t="shared" si="78"/>
        <v>1.4605151907241962E-2</v>
      </c>
      <c r="AL62" s="103"/>
      <c r="AM62" s="103"/>
      <c r="AN62" s="105">
        <f>AN60+AN61</f>
        <v>80.79315788304001</v>
      </c>
      <c r="AO62" s="106"/>
      <c r="AP62" s="107">
        <f t="shared" si="75"/>
        <v>0.72320000000001983</v>
      </c>
      <c r="AQ62" s="108">
        <f t="shared" si="79"/>
        <v>9.0321016661007187E-3</v>
      </c>
    </row>
    <row r="63" spans="2:43" ht="15.75" customHeight="1" x14ac:dyDescent="0.2">
      <c r="B63" s="405" t="s">
        <v>120</v>
      </c>
      <c r="C63" s="405"/>
      <c r="D63" s="405"/>
      <c r="E63" s="21"/>
      <c r="F63" s="270">
        <f>'Res (100)'!F64</f>
        <v>0.318</v>
      </c>
      <c r="G63" s="101"/>
      <c r="H63" s="111">
        <f>F63*H60</f>
        <v>20.350948297680002</v>
      </c>
      <c r="I63" s="103"/>
      <c r="J63" s="271">
        <f>'Res (100)'!J64</f>
        <v>0.318</v>
      </c>
      <c r="K63" s="103"/>
      <c r="L63" s="112">
        <f>J63*L60</f>
        <v>21.000455998943998</v>
      </c>
      <c r="M63" s="106"/>
      <c r="N63" s="112">
        <f t="shared" si="58"/>
        <v>0.64950770126399604</v>
      </c>
      <c r="O63" s="113">
        <f t="shared" si="59"/>
        <v>3.1915353120819417E-2</v>
      </c>
      <c r="Q63" s="271">
        <f>'Res (100)'!Q64</f>
        <v>0.318</v>
      </c>
      <c r="R63" s="103"/>
      <c r="S63" s="112">
        <f>Q63*S60</f>
        <v>21.607835998943997</v>
      </c>
      <c r="T63" s="106"/>
      <c r="U63" s="112">
        <f t="shared" si="1"/>
        <v>0.60737999999999914</v>
      </c>
      <c r="V63" s="113">
        <f t="shared" si="76"/>
        <v>2.8922229118764901E-2</v>
      </c>
      <c r="X63" s="271">
        <f>Q63</f>
        <v>0.318</v>
      </c>
      <c r="Y63" s="103"/>
      <c r="Z63" s="112">
        <f>X63*Z60</f>
        <v>22.208601598944004</v>
      </c>
      <c r="AA63" s="106"/>
      <c r="AB63" s="112">
        <f t="shared" si="3"/>
        <v>0.60076560000000612</v>
      </c>
      <c r="AC63" s="113">
        <f t="shared" si="77"/>
        <v>2.7803135863737873E-2</v>
      </c>
      <c r="AE63" s="271">
        <f>X63</f>
        <v>0.318</v>
      </c>
      <c r="AF63" s="103"/>
      <c r="AG63" s="112">
        <f>AE63*AG60</f>
        <v>22.532961598943999</v>
      </c>
      <c r="AH63" s="106"/>
      <c r="AI63" s="112">
        <f t="shared" si="74"/>
        <v>0.3243599999999951</v>
      </c>
      <c r="AJ63" s="113">
        <f t="shared" si="78"/>
        <v>1.4605151907242016E-2</v>
      </c>
      <c r="AL63" s="271">
        <f>X63</f>
        <v>0.318</v>
      </c>
      <c r="AM63" s="103"/>
      <c r="AN63" s="112">
        <f>AL63*AN60</f>
        <v>22.736481598944003</v>
      </c>
      <c r="AO63" s="106"/>
      <c r="AP63" s="112">
        <f t="shared" si="75"/>
        <v>0.20352000000000459</v>
      </c>
      <c r="AQ63" s="113">
        <f t="shared" si="79"/>
        <v>9.0321016661006736E-3</v>
      </c>
    </row>
    <row r="64" spans="2:43" ht="13.5" thickBot="1" x14ac:dyDescent="0.25">
      <c r="B64" s="406" t="s">
        <v>121</v>
      </c>
      <c r="C64" s="406"/>
      <c r="D64" s="406"/>
      <c r="E64" s="114"/>
      <c r="F64" s="115"/>
      <c r="G64" s="116"/>
      <c r="H64" s="117">
        <f>H62-H63</f>
        <v>51.965314521119993</v>
      </c>
      <c r="I64" s="118"/>
      <c r="J64" s="118"/>
      <c r="K64" s="118"/>
      <c r="L64" s="119">
        <f>L62-L63</f>
        <v>53.623805884095994</v>
      </c>
      <c r="M64" s="120"/>
      <c r="N64" s="121">
        <f t="shared" si="58"/>
        <v>1.658491362976001</v>
      </c>
      <c r="O64" s="122">
        <f t="shared" si="59"/>
        <v>3.1915353120819639E-2</v>
      </c>
      <c r="Q64" s="118"/>
      <c r="R64" s="118"/>
      <c r="S64" s="119">
        <f>S62-S63</f>
        <v>55.174725884095992</v>
      </c>
      <c r="T64" s="120"/>
      <c r="U64" s="121">
        <f t="shared" si="1"/>
        <v>1.5509199999999979</v>
      </c>
      <c r="V64" s="122">
        <f t="shared" si="76"/>
        <v>2.8922229118764901E-2</v>
      </c>
      <c r="X64" s="118"/>
      <c r="Y64" s="118"/>
      <c r="Z64" s="119">
        <f>Z62-Z63</f>
        <v>56.708756284096012</v>
      </c>
      <c r="AA64" s="120"/>
      <c r="AB64" s="121">
        <f t="shared" si="3"/>
        <v>1.5340304000000202</v>
      </c>
      <c r="AC64" s="122">
        <f t="shared" si="77"/>
        <v>2.7803135863737956E-2</v>
      </c>
      <c r="AE64" s="118"/>
      <c r="AF64" s="118"/>
      <c r="AG64" s="119">
        <f>AG62-AG63</f>
        <v>57.536996284095991</v>
      </c>
      <c r="AH64" s="120"/>
      <c r="AI64" s="121">
        <f t="shared" si="74"/>
        <v>0.82823999999997966</v>
      </c>
      <c r="AJ64" s="122">
        <f t="shared" si="78"/>
        <v>1.4605151907241877E-2</v>
      </c>
      <c r="AL64" s="118"/>
      <c r="AM64" s="118"/>
      <c r="AN64" s="119">
        <f>AN62-AN63</f>
        <v>58.056676284096007</v>
      </c>
      <c r="AO64" s="120"/>
      <c r="AP64" s="121">
        <f t="shared" si="75"/>
        <v>0.51968000000001524</v>
      </c>
      <c r="AQ64" s="122">
        <f t="shared" si="79"/>
        <v>9.032101666100736E-3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62.008452760000004</v>
      </c>
      <c r="I66" s="134"/>
      <c r="J66" s="135"/>
      <c r="K66" s="135"/>
      <c r="L66" s="133">
        <f>SUM(L57:L58,L50,L51:L53)</f>
        <v>64.050929807999992</v>
      </c>
      <c r="M66" s="136"/>
      <c r="N66" s="137">
        <f t="shared" ref="N66:N70" si="80">L66-H66</f>
        <v>2.0424770479999879</v>
      </c>
      <c r="O66" s="98">
        <f t="shared" ref="O66:O70" si="81">IF((H66)=0,"",(N66/H66))</f>
        <v>3.2938687502900174E-2</v>
      </c>
      <c r="Q66" s="135"/>
      <c r="R66" s="135"/>
      <c r="S66" s="137">
        <f>SUM(S57:S58,S50,S51:S53)</f>
        <v>65.960929808000003</v>
      </c>
      <c r="T66" s="136"/>
      <c r="U66" s="137">
        <f t="shared" si="1"/>
        <v>1.9100000000000108</v>
      </c>
      <c r="V66" s="98">
        <f t="shared" si="76"/>
        <v>2.9820019876767672E-2</v>
      </c>
      <c r="X66" s="135"/>
      <c r="Y66" s="135"/>
      <c r="Z66" s="137">
        <f>SUM(Z57:Z58,Z50,Z51:Z53)</f>
        <v>67.850129808000005</v>
      </c>
      <c r="AA66" s="136"/>
      <c r="AB66" s="137">
        <f t="shared" si="3"/>
        <v>1.8892000000000024</v>
      </c>
      <c r="AC66" s="98">
        <f t="shared" si="77"/>
        <v>2.8641197228406454E-2</v>
      </c>
      <c r="AE66" s="135"/>
      <c r="AF66" s="135"/>
      <c r="AG66" s="137">
        <f>SUM(AG57:AG58,AG50,AG51:AG53)</f>
        <v>68.870129808000016</v>
      </c>
      <c r="AH66" s="136"/>
      <c r="AI66" s="137">
        <f t="shared" ref="AI66:AI70" si="82">AG66-Z66</f>
        <v>1.0200000000000102</v>
      </c>
      <c r="AJ66" s="98">
        <f t="shared" si="78"/>
        <v>1.5033132624600301E-2</v>
      </c>
      <c r="AL66" s="135"/>
      <c r="AM66" s="135"/>
      <c r="AN66" s="137">
        <f>SUM(AN57:AN58,AN50,AN51:AN53)</f>
        <v>90.158129808000012</v>
      </c>
      <c r="AO66" s="136"/>
      <c r="AP66" s="137">
        <f t="shared" ref="AP66:AP70" si="83">AN66-AG66</f>
        <v>21.287999999999997</v>
      </c>
      <c r="AQ66" s="98">
        <f t="shared" si="79"/>
        <v>0.30910352658471629</v>
      </c>
    </row>
    <row r="67" spans="1:43" s="79" customFormat="1" x14ac:dyDescent="0.2">
      <c r="B67" s="138" t="s">
        <v>40</v>
      </c>
      <c r="C67" s="73"/>
      <c r="D67" s="73"/>
      <c r="E67" s="73"/>
      <c r="F67" s="139">
        <v>0.13</v>
      </c>
      <c r="G67" s="132"/>
      <c r="H67" s="140">
        <f>H66*F67</f>
        <v>8.0610988588000012</v>
      </c>
      <c r="I67" s="141"/>
      <c r="J67" s="142">
        <v>0.13</v>
      </c>
      <c r="K67" s="143"/>
      <c r="L67" s="144">
        <f>L66*J67</f>
        <v>8.3266208750399997</v>
      </c>
      <c r="M67" s="145"/>
      <c r="N67" s="146">
        <f t="shared" si="80"/>
        <v>0.26552201623999849</v>
      </c>
      <c r="O67" s="108">
        <f t="shared" si="81"/>
        <v>3.2938687502900181E-2</v>
      </c>
      <c r="Q67" s="142">
        <v>0.13</v>
      </c>
      <c r="R67" s="143"/>
      <c r="S67" s="144">
        <f>S66*Q67</f>
        <v>8.5749208750400001</v>
      </c>
      <c r="T67" s="145"/>
      <c r="U67" s="146">
        <f t="shared" si="1"/>
        <v>0.24830000000000041</v>
      </c>
      <c r="V67" s="108">
        <f t="shared" si="76"/>
        <v>2.9820019876767551E-2</v>
      </c>
      <c r="X67" s="142">
        <v>0.13</v>
      </c>
      <c r="Y67" s="143"/>
      <c r="Z67" s="144">
        <f>Z66*X67</f>
        <v>8.8205168750400009</v>
      </c>
      <c r="AA67" s="145"/>
      <c r="AB67" s="146">
        <f t="shared" si="3"/>
        <v>0.24559600000000081</v>
      </c>
      <c r="AC67" s="108">
        <f t="shared" si="77"/>
        <v>2.8641197228406513E-2</v>
      </c>
      <c r="AE67" s="142">
        <v>0.13</v>
      </c>
      <c r="AF67" s="143"/>
      <c r="AG67" s="144">
        <f>AG66*AE67</f>
        <v>8.9531168750400028</v>
      </c>
      <c r="AH67" s="145"/>
      <c r="AI67" s="146">
        <f t="shared" si="82"/>
        <v>0.13260000000000183</v>
      </c>
      <c r="AJ67" s="108">
        <f t="shared" si="78"/>
        <v>1.5033132624600357E-2</v>
      </c>
      <c r="AL67" s="142">
        <v>0.13</v>
      </c>
      <c r="AM67" s="143"/>
      <c r="AN67" s="144">
        <f>AN66*AL67</f>
        <v>11.720556875040002</v>
      </c>
      <c r="AO67" s="145"/>
      <c r="AP67" s="146">
        <f t="shared" si="83"/>
        <v>2.7674399999999988</v>
      </c>
      <c r="AQ67" s="108">
        <f t="shared" si="79"/>
        <v>0.30910352658471618</v>
      </c>
    </row>
    <row r="68" spans="1:43" s="79" customFormat="1" x14ac:dyDescent="0.2">
      <c r="B68" s="147" t="s">
        <v>123</v>
      </c>
      <c r="C68" s="73"/>
      <c r="D68" s="73"/>
      <c r="E68" s="73"/>
      <c r="F68" s="148"/>
      <c r="G68" s="149"/>
      <c r="H68" s="140">
        <f>H66+H67</f>
        <v>70.069551618800006</v>
      </c>
      <c r="I68" s="141"/>
      <c r="J68" s="141"/>
      <c r="K68" s="141"/>
      <c r="L68" s="144">
        <f>L66+L67</f>
        <v>72.377550683039999</v>
      </c>
      <c r="M68" s="145"/>
      <c r="N68" s="146">
        <f t="shared" si="80"/>
        <v>2.3079990642399935</v>
      </c>
      <c r="O68" s="108">
        <f t="shared" si="81"/>
        <v>3.2938687502900271E-2</v>
      </c>
      <c r="Q68" s="141"/>
      <c r="R68" s="141"/>
      <c r="S68" s="144">
        <f>S66+S67</f>
        <v>74.535850683039996</v>
      </c>
      <c r="T68" s="145"/>
      <c r="U68" s="146">
        <f t="shared" si="1"/>
        <v>2.158299999999997</v>
      </c>
      <c r="V68" s="108">
        <f t="shared" si="76"/>
        <v>2.982001987676746E-2</v>
      </c>
      <c r="X68" s="141"/>
      <c r="Y68" s="141"/>
      <c r="Z68" s="144">
        <f>Z66+Z67</f>
        <v>76.670646683040005</v>
      </c>
      <c r="AA68" s="145"/>
      <c r="AB68" s="146">
        <f t="shared" si="3"/>
        <v>2.1347960000000086</v>
      </c>
      <c r="AC68" s="108">
        <f t="shared" si="77"/>
        <v>2.8641197228406537E-2</v>
      </c>
      <c r="AE68" s="141"/>
      <c r="AF68" s="141"/>
      <c r="AG68" s="144">
        <f>AG66+AG67</f>
        <v>77.823246683040026</v>
      </c>
      <c r="AH68" s="145"/>
      <c r="AI68" s="146">
        <f t="shared" si="82"/>
        <v>1.1526000000000209</v>
      </c>
      <c r="AJ68" s="108">
        <f t="shared" si="78"/>
        <v>1.5033132624600423E-2</v>
      </c>
      <c r="AL68" s="141"/>
      <c r="AM68" s="141"/>
      <c r="AN68" s="144">
        <f>AN66+AN67</f>
        <v>101.87868668304002</v>
      </c>
      <c r="AO68" s="145"/>
      <c r="AP68" s="146">
        <f t="shared" si="83"/>
        <v>24.05543999999999</v>
      </c>
      <c r="AQ68" s="108">
        <f t="shared" si="79"/>
        <v>0.30910352658471624</v>
      </c>
    </row>
    <row r="69" spans="1:43" s="79" customFormat="1" ht="15.75" customHeight="1" x14ac:dyDescent="0.2">
      <c r="B69" s="414" t="s">
        <v>120</v>
      </c>
      <c r="C69" s="414"/>
      <c r="D69" s="414"/>
      <c r="E69" s="73"/>
      <c r="F69" s="272">
        <f>F63</f>
        <v>0.318</v>
      </c>
      <c r="G69" s="149"/>
      <c r="H69" s="150">
        <f>F69*H66</f>
        <v>19.718687977680002</v>
      </c>
      <c r="I69" s="141"/>
      <c r="J69" s="271">
        <f>'Res (100)'!J70</f>
        <v>0.318</v>
      </c>
      <c r="K69" s="141"/>
      <c r="L69" s="112">
        <f>J69*L66</f>
        <v>20.368195678943998</v>
      </c>
      <c r="M69" s="145"/>
      <c r="N69" s="151">
        <f t="shared" si="80"/>
        <v>0.64950770126399604</v>
      </c>
      <c r="O69" s="113">
        <f t="shared" si="81"/>
        <v>3.2938687502900167E-2</v>
      </c>
      <c r="Q69" s="271">
        <f>'Res (100)'!Q70</f>
        <v>0.318</v>
      </c>
      <c r="R69" s="141"/>
      <c r="S69" s="112">
        <f>Q69*S66</f>
        <v>20.975575678944001</v>
      </c>
      <c r="T69" s="145"/>
      <c r="U69" s="151">
        <f t="shared" si="1"/>
        <v>0.6073800000000027</v>
      </c>
      <c r="V69" s="113">
        <f t="shared" si="76"/>
        <v>2.9820019876767637E-2</v>
      </c>
      <c r="X69" s="271">
        <f>Q69</f>
        <v>0.318</v>
      </c>
      <c r="Y69" s="141"/>
      <c r="Z69" s="112">
        <f>X69*Z66</f>
        <v>21.576341278944003</v>
      </c>
      <c r="AA69" s="145"/>
      <c r="AB69" s="151">
        <f t="shared" si="3"/>
        <v>0.60076560000000256</v>
      </c>
      <c r="AC69" s="113">
        <f t="shared" si="77"/>
        <v>2.864119722840654E-2</v>
      </c>
      <c r="AE69" s="271">
        <f>X69</f>
        <v>0.318</v>
      </c>
      <c r="AF69" s="141"/>
      <c r="AG69" s="112">
        <f>AE69*AG66</f>
        <v>21.900701278944005</v>
      </c>
      <c r="AH69" s="145"/>
      <c r="AI69" s="151">
        <f t="shared" si="82"/>
        <v>0.3243600000000022</v>
      </c>
      <c r="AJ69" s="113">
        <f t="shared" si="78"/>
        <v>1.5033132624600251E-2</v>
      </c>
      <c r="AL69" s="271">
        <f>AE69</f>
        <v>0.318</v>
      </c>
      <c r="AM69" s="141"/>
      <c r="AN69" s="112">
        <f>AL69*AN66</f>
        <v>28.670285278944004</v>
      </c>
      <c r="AO69" s="145"/>
      <c r="AP69" s="151">
        <f t="shared" si="83"/>
        <v>6.7695839999999983</v>
      </c>
      <c r="AQ69" s="113">
        <f t="shared" si="79"/>
        <v>0.30910352658471629</v>
      </c>
    </row>
    <row r="70" spans="1:43" s="79" customFormat="1" ht="13.5" thickBot="1" x14ac:dyDescent="0.25">
      <c r="B70" s="400" t="s">
        <v>122</v>
      </c>
      <c r="C70" s="400"/>
      <c r="D70" s="400"/>
      <c r="E70" s="152"/>
      <c r="F70" s="153"/>
      <c r="G70" s="154"/>
      <c r="H70" s="155">
        <f>H68-H69</f>
        <v>50.35086364112</v>
      </c>
      <c r="I70" s="156"/>
      <c r="J70" s="156"/>
      <c r="K70" s="156"/>
      <c r="L70" s="157">
        <f>L68-L69</f>
        <v>52.009355004096001</v>
      </c>
      <c r="M70" s="158"/>
      <c r="N70" s="159">
        <f t="shared" si="80"/>
        <v>1.658491362976001</v>
      </c>
      <c r="O70" s="160">
        <f t="shared" si="81"/>
        <v>3.2938687502900389E-2</v>
      </c>
      <c r="Q70" s="156"/>
      <c r="R70" s="156"/>
      <c r="S70" s="157">
        <f>S68-S69</f>
        <v>53.560275004095999</v>
      </c>
      <c r="T70" s="158"/>
      <c r="U70" s="159">
        <f t="shared" si="1"/>
        <v>1.5509199999999979</v>
      </c>
      <c r="V70" s="160">
        <f t="shared" si="76"/>
        <v>2.982001987676746E-2</v>
      </c>
      <c r="X70" s="156"/>
      <c r="Y70" s="156"/>
      <c r="Z70" s="157">
        <f>Z68-Z69</f>
        <v>55.094305404096005</v>
      </c>
      <c r="AA70" s="158"/>
      <c r="AB70" s="159">
        <f t="shared" si="3"/>
        <v>1.534030400000006</v>
      </c>
      <c r="AC70" s="160">
        <f t="shared" si="77"/>
        <v>2.8641197228406533E-2</v>
      </c>
      <c r="AE70" s="156"/>
      <c r="AF70" s="156"/>
      <c r="AG70" s="157">
        <f>AG68-AG69</f>
        <v>55.92254540409602</v>
      </c>
      <c r="AH70" s="158"/>
      <c r="AI70" s="159">
        <f t="shared" si="82"/>
        <v>0.82824000000001519</v>
      </c>
      <c r="AJ70" s="160">
        <f t="shared" si="78"/>
        <v>1.5033132624600426E-2</v>
      </c>
      <c r="AL70" s="156"/>
      <c r="AM70" s="156"/>
      <c r="AN70" s="157">
        <f>AN68-AN69</f>
        <v>73.208401404096008</v>
      </c>
      <c r="AO70" s="158"/>
      <c r="AP70" s="159">
        <f t="shared" si="83"/>
        <v>17.285855999999988</v>
      </c>
      <c r="AQ70" s="160">
        <f t="shared" si="79"/>
        <v>0.30910352658471613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3:K3"/>
    <mergeCell ref="D14:O14"/>
    <mergeCell ref="F20:H20"/>
    <mergeCell ref="J20:L20"/>
    <mergeCell ref="N20:O20"/>
    <mergeCell ref="B70:D70"/>
    <mergeCell ref="AB20:AC20"/>
    <mergeCell ref="AE20:AG20"/>
    <mergeCell ref="AI20:AJ20"/>
    <mergeCell ref="B63:D63"/>
    <mergeCell ref="B64:D64"/>
    <mergeCell ref="B69:D69"/>
    <mergeCell ref="Q20:S20"/>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9d54efc9-ddd0-46ce-8ac6-e4a1c98f1b3f"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505EB2-C254-4595-B89B-FE2DDF10F6EF}">
  <ds:schemaRefs>
    <ds:schemaRef ds:uri="Microsoft.SharePoint.Taxonomy.ContentTypeSync"/>
  </ds:schemaRefs>
</ds:datastoreItem>
</file>

<file path=customXml/itemProps2.xml><?xml version="1.0" encoding="utf-8"?>
<ds:datastoreItem xmlns:ds="http://schemas.openxmlformats.org/officeDocument/2006/customXml" ds:itemID="{86E7423D-1CB9-4B5B-803B-8EA12FC0FBA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b8bb3d4-4679-4201-bf4e-ecf5a190cbdc"/>
    <ds:schemaRef ds:uri="http://www.w3.org/XML/1998/namespace"/>
    <ds:schemaRef ds:uri="http://purl.org/dc/dcmitype/"/>
  </ds:schemaRefs>
</ds:datastoreItem>
</file>

<file path=customXml/itemProps3.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4.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5.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aprilb</cp:lastModifiedBy>
  <cp:lastPrinted>2020-02-08T00:40:32Z</cp:lastPrinted>
  <dcterms:created xsi:type="dcterms:W3CDTF">2015-04-28T13:50:50Z</dcterms:created>
  <dcterms:modified xsi:type="dcterms:W3CDTF">2020-06-12T03:44:21Z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